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44.xml"/>
  <Override ContentType="application/vnd.openxmlformats-officedocument.drawingml.chart+xml" PartName="/xl/charts/chart26.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51.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28.xml"/>
  <Override ContentType="application/vnd.openxmlformats-officedocument.drawingml.chart+xml" PartName="/xl/charts/chart58.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65.xml"/>
  <Override ContentType="application/vnd.openxmlformats-officedocument.drawingml.chart+xml" PartName="/xl/charts/chart5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47.xml"/>
  <Override ContentType="application/vnd.openxmlformats-officedocument.drawingml.chart+xml" PartName="/xl/charts/chart55.xml"/>
  <Override ContentType="application/vnd.openxmlformats-officedocument.drawingml.chart+xml" PartName="/xl/charts/chart56.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54.xml"/>
  <Override ContentType="application/vnd.openxmlformats-officedocument.drawingml.chart+xml" PartName="/xl/charts/chart3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66.xml"/>
  <Override ContentType="application/vnd.openxmlformats-officedocument.drawingml.chart+xml" PartName="/xl/charts/chart40.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Vehicle Classification data" sheetId="2" r:id="rId5"/>
    <sheet state="visible" name="LOS w team" sheetId="3" r:id="rId6"/>
    <sheet state="visible" name="Monday (022624)" sheetId="4" r:id="rId7"/>
    <sheet state="visible" name="Tuesday (022724)" sheetId="5" r:id="rId8"/>
    <sheet state="visible" name="Wednesday (022824)" sheetId="6" r:id="rId9"/>
    <sheet state="visible" name="Thursday (022924)" sheetId="7" r:id="rId10"/>
    <sheet state="visible" name="Friday (030124)" sheetId="8" r:id="rId11"/>
    <sheet state="visible" name="DATA FROM TEAM"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26">
      <text>
        <t xml:space="preserve">In the context of traffic flow, a "spike" refers to a sudden and significant increase in the volume of vehicles during a specific time period, particularly within a 15-minute interval of the peak hour.</t>
      </text>
    </comment>
    <comment authorId="0" ref="A70">
      <text>
        <t xml:space="preserve">Having a Lane Utilization Factor (LUF) of 1 means that traffic is evenly distributed across all lanes in the direction being analyzed. Each lane in that direction is handling the same amount of traffic, or close to it, with minimal variation in volume between them.
LUF Below 0.85:
Implies significant lane bias, where one or more lanes handle much more volume than others.
This could be due to specific lane uses (like left-turn or right-turn-only lanes) or congestion that limits lane usage flexibility.</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Y3">
      <text>
        <t xml:space="preserve">assume even distribution of lane for each direction == divide by 2 
</t>
      </text>
    </comment>
    <comment authorId="0" ref="AW69">
      <text>
        <t xml:space="preserve">dimensions ani i use ba kay sa lh prime or sa cabancalan?</t>
      </text>
    </comment>
    <comment authorId="0" ref="Y71">
      <text>
        <t xml:space="preserve">assume even distribution of lane for each direction == divide by 2 
</t>
      </text>
    </comment>
    <comment authorId="0" ref="Y139">
      <text>
        <t xml:space="preserve"> total of 2 lanes = 1 lane each direction</t>
      </text>
    </comment>
    <comment authorId="0" ref="AX205">
      <text>
        <t xml:space="preserve">confused ko sa dimensions i use if sa banilad or cabancalan na lane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Y3">
      <text>
        <t xml:space="preserve">assume even distribution of lane for each direction == divide by 2 
didnt divide by 2 nlng 
</t>
      </text>
    </comment>
    <comment authorId="0" ref="BB3">
      <text>
        <t xml:space="preserve">
</t>
      </text>
    </comment>
    <comment authorId="0" ref="Y71">
      <text>
        <t xml:space="preserve">assume even distribution of lane for each direction == divide by 2 
</t>
      </text>
    </comment>
    <comment authorId="0" ref="BB71">
      <text>
        <t xml:space="preserve">
</t>
      </text>
    </comment>
    <comment authorId="0" ref="Y139">
      <text>
        <t xml:space="preserve">assume even distribution of lane for each direction == divide by 2 
</t>
      </text>
    </comment>
    <comment authorId="0" ref="BB139">
      <text>
        <t xml:space="preserve">assume even distribution of lane for each direction == divide by 2 
</t>
      </text>
    </comment>
    <comment authorId="0" ref="Y207">
      <text>
        <t xml:space="preserve">assume even distribution of lane for each direction == divide by 2 
</t>
      </text>
    </comment>
    <comment authorId="0" ref="BB207">
      <text>
        <t xml:space="preserve">assume even distribution of lane for each direction == divide by 2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Y3">
      <text>
        <t xml:space="preserve"> 
</t>
      </text>
    </comment>
    <comment authorId="0" ref="BB3">
      <text>
        <t xml:space="preserve">assume even distribution of lane for each direction == divide by 2 
</t>
      </text>
    </comment>
    <comment authorId="0" ref="AS19">
      <text>
        <t xml:space="preserve">fire truck</t>
      </text>
    </comment>
    <comment authorId="0" ref="P20">
      <text>
        <t xml:space="preserve">armored car</t>
      </text>
    </comment>
    <comment authorId="0" ref="P21">
      <text>
        <t xml:space="preserve">armored car</t>
      </text>
    </comment>
    <comment authorId="0" ref="P22">
      <text>
        <t xml:space="preserve">police car</t>
      </text>
    </comment>
    <comment authorId="0" ref="I36">
      <text>
        <t xml:space="preserve">ceres bus</t>
      </text>
    </comment>
    <comment authorId="0" ref="P36">
      <text>
        <t xml:space="preserve">police</t>
      </text>
    </comment>
    <comment authorId="0" ref="I37">
      <text>
        <t xml:space="preserve">ceres</t>
      </text>
    </comment>
    <comment authorId="0" ref="P38">
      <text>
        <t xml:space="preserve">security; ambulance</t>
      </text>
    </comment>
    <comment authorId="0" ref="P42">
      <text>
        <t xml:space="preserve">police car</t>
      </text>
    </comment>
    <comment authorId="0" ref="I44">
      <text>
        <t xml:space="preserve">ceres bus</t>
      </text>
    </comment>
    <comment authorId="0" ref="P44">
      <text>
        <t xml:space="preserve">police car</t>
      </text>
    </comment>
    <comment authorId="0" ref="P46">
      <text>
        <t xml:space="preserve">2 ambulances, 1 armored car</t>
      </text>
    </comment>
    <comment authorId="0" ref="G51">
      <text>
        <t xml:space="preserve">confused ko if 474 to ako na count or 374 hehe</t>
      </text>
    </comment>
    <comment authorId="0" ref="Y71">
      <text>
        <t xml:space="preserve">assume even distribution of lane for each direction == divide by 2 
</t>
      </text>
    </comment>
    <comment authorId="0" ref="BB71">
      <text>
        <t xml:space="preserve">assume even distribution of lane for each direction == divide by 2 
</t>
      </text>
    </comment>
    <comment authorId="0" ref="AS107">
      <text>
        <t xml:space="preserve">security ang mark sa front sa car</t>
      </text>
    </comment>
    <comment authorId="0" ref="P108">
      <text>
        <t xml:space="preserve">armored car</t>
      </text>
    </comment>
    <comment authorId="0" ref="P109">
      <text>
        <t xml:space="preserve">ambulance,rescue (ambulance gihapon sah?)</t>
      </text>
    </comment>
    <comment authorId="0" ref="P121">
      <text>
        <t xml:space="preserve">ambulance</t>
      </text>
    </comment>
    <comment authorId="0" ref="P126">
      <text>
        <t xml:space="preserve">ambulance</t>
      </text>
    </comment>
    <comment authorId="0" ref="AS126">
      <text>
        <t xml:space="preserve">firwetruck</t>
      </text>
    </comment>
    <comment authorId="0" ref="Y139">
      <text>
        <t xml:space="preserve">assume even distribution of lane for each direction == divide by 2 
</t>
      </text>
    </comment>
    <comment authorId="0" ref="BB139">
      <text>
        <t xml:space="preserve">assume even distribution of lane for each direction == divide by 2 
</t>
      </text>
    </comment>
    <comment authorId="0" ref="Y207">
      <text>
        <t xml:space="preserve">assume even distribution of lane for each direction == divide by 2 
</t>
      </text>
    </comment>
    <comment authorId="0" ref="BB207">
      <text>
        <t xml:space="preserve">assume even distribution of lane for each direction == divide by 2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Y3">
      <text>
        <t xml:space="preserve">assume even distribution of lane for each direction == divide by 2 
</t>
      </text>
    </comment>
    <comment authorId="0" ref="BB3">
      <text>
        <t xml:space="preserve">assume even distribution of lane for each direction == divide by 2 
</t>
      </text>
    </comment>
    <comment authorId="0" ref="Y71">
      <text>
        <t xml:space="preserve">assume even distribution of lane for each direction == divide by 2 
</t>
      </text>
    </comment>
    <comment authorId="0" ref="BB71">
      <text>
        <t xml:space="preserve">assume even distribution of lane for each direction == divide by 2 
</t>
      </text>
    </comment>
    <comment authorId="0" ref="Y139">
      <text>
        <t xml:space="preserve">assume even distribution of lane for each direction == divide by 2 
</t>
      </text>
    </comment>
    <comment authorId="0" ref="BB139">
      <text>
        <t xml:space="preserve">assume even distribution of lane for each direction == divide by 2 
</t>
      </text>
    </comment>
    <comment authorId="0" ref="Y207">
      <text>
        <t xml:space="preserve">assume even distribution of lane for each direction == divide by 2 
</t>
      </text>
    </comment>
    <comment authorId="0" ref="BB207">
      <text>
        <t xml:space="preserve">assume even distribution of lane for each direction == divide by 2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Y3">
      <text>
        <t xml:space="preserve">assume even distribution of lane for each direction == divide by 2 
</t>
      </text>
    </comment>
    <comment authorId="0" ref="BB3">
      <text>
        <t xml:space="preserve">assume even distribution of lane for each direction == divide by 2 
</t>
      </text>
    </comment>
    <comment authorId="0" ref="BB7">
      <text>
        <t xml:space="preserve">assume even distribution of lane for each direction == divide by 2 
</t>
      </text>
    </comment>
    <comment authorId="0" ref="BB11">
      <text>
        <t xml:space="preserve">assume even distribution of lane for each direction == divide by 2 
</t>
      </text>
    </comment>
    <comment authorId="0" ref="BB15">
      <text>
        <t xml:space="preserve">assume even distribution of lane for each direction == divide by 2 
</t>
      </text>
    </comment>
    <comment authorId="0" ref="P19">
      <text>
        <t xml:space="preserve">armored car</t>
      </text>
    </comment>
    <comment authorId="0" ref="BB19">
      <text>
        <t xml:space="preserve">assume even distribution of lane for each direction == divide by 2 
</t>
      </text>
    </comment>
    <comment authorId="0" ref="BB23">
      <text>
        <t xml:space="preserve">assume even distribution of lane for each direction == divide by 2 
</t>
      </text>
    </comment>
    <comment authorId="0" ref="BB27">
      <text>
        <t xml:space="preserve">assume even distribution of lane for each direction == divide by 2 
</t>
      </text>
    </comment>
    <comment authorId="0" ref="BB31">
      <text>
        <t xml:space="preserve">assume even distribution of lane for each direction == divide by 2 
</t>
      </text>
    </comment>
    <comment authorId="0" ref="BB35">
      <text>
        <t xml:space="preserve">assume even distribution of lane for each direction == divide by 2 
</t>
      </text>
    </comment>
    <comment authorId="0" ref="BB39">
      <text>
        <t xml:space="preserve">assume even distribution of lane for each direction == divide by 2 
</t>
      </text>
    </comment>
    <comment authorId="0" ref="BB43">
      <text>
        <t xml:space="preserve">assume even distribution of lane for each direction == divide by 2 
</t>
      </text>
    </comment>
    <comment authorId="0" ref="BB47">
      <text>
        <t xml:space="preserve">assume even distribution of lane for each direction == divide by 2 
</t>
      </text>
    </comment>
    <comment authorId="0" ref="BB51">
      <text>
        <t xml:space="preserve">assume even distribution of lane for each direction == divide by 2 
</t>
      </text>
    </comment>
    <comment authorId="0" ref="BB55">
      <text>
        <t xml:space="preserve">assume even distribution of lane for each direction == divide by 2 
</t>
      </text>
    </comment>
    <comment authorId="0" ref="BB59">
      <text>
        <t xml:space="preserve">assume even distribution of lane for each direction == divide by 2 
</t>
      </text>
    </comment>
    <comment authorId="0" ref="BB63">
      <text>
        <t xml:space="preserve">assume even distribution of lane for each direction == divide by 2 
</t>
      </text>
    </comment>
    <comment authorId="0" ref="Y71">
      <text>
        <t xml:space="preserve">assume even distribution of lane for each direction == divide by 2 
</t>
      </text>
    </comment>
    <comment authorId="0" ref="BB71">
      <text>
        <t xml:space="preserve">assume even distribution of lane for each direction == divide by 2 
</t>
      </text>
    </comment>
    <comment authorId="0" ref="BB75">
      <text>
        <t xml:space="preserve">assume even distribution of lane for each direction == divide by 2 
</t>
      </text>
    </comment>
    <comment authorId="0" ref="BB79">
      <text>
        <t xml:space="preserve">assume even distribution of lane for each direction == divide by 2 
</t>
      </text>
    </comment>
    <comment authorId="0" ref="BB83">
      <text>
        <t xml:space="preserve">assume even distribution of lane for each direction == divide by 2 
</t>
      </text>
    </comment>
    <comment authorId="0" ref="BB87">
      <text>
        <t xml:space="preserve">assume even distribution of lane for each direction == divide by 2 
</t>
      </text>
    </comment>
    <comment authorId="0" ref="BB91">
      <text>
        <t xml:space="preserve">assume even distribution of lane for each direction == divide by 2 
</t>
      </text>
    </comment>
    <comment authorId="0" ref="BB95">
      <text>
        <t xml:space="preserve">assume even distribution of lane for each direction == divide by 2 
</t>
      </text>
    </comment>
    <comment authorId="0" ref="BB99">
      <text>
        <t xml:space="preserve">assume even distribution of lane for each direction == divide by 2 
</t>
      </text>
    </comment>
    <comment authorId="0" ref="BB103">
      <text>
        <t xml:space="preserve">assume even distribution of lane for each direction == divide by 2 
</t>
      </text>
    </comment>
    <comment authorId="0" ref="BB107">
      <text>
        <t xml:space="preserve">assume even distribution of lane for each direction == divide by 2 
</t>
      </text>
    </comment>
    <comment authorId="0" ref="BB111">
      <text>
        <t xml:space="preserve">assume even distribution of lane for each direction == divide by 2 
</t>
      </text>
    </comment>
    <comment authorId="0" ref="P113">
      <text>
        <t xml:space="preserve">barangay firetruck</t>
      </text>
    </comment>
    <comment authorId="0" ref="BB115">
      <text>
        <t xml:space="preserve">assume even distribution of lane for each direction == divide by 2 
</t>
      </text>
    </comment>
    <comment authorId="0" ref="BB119">
      <text>
        <t xml:space="preserve">assume even distribution of lane for each direction == divide by 2 
</t>
      </text>
    </comment>
    <comment authorId="0" ref="BB123">
      <text>
        <t xml:space="preserve">assume even distribution of lane for each direction == divide by 2 
</t>
      </text>
    </comment>
    <comment authorId="0" ref="BB127">
      <text>
        <t xml:space="preserve">assume even distribution of lane for each direction == divide by 2 
</t>
      </text>
    </comment>
    <comment authorId="0" ref="BB131">
      <text>
        <t xml:space="preserve">assume even distribution of lane for each direction == divide by 2 
</t>
      </text>
    </comment>
    <comment authorId="0" ref="Y139">
      <text>
        <t xml:space="preserve">assume even distribution of lane for each direction == divide by 2 
</t>
      </text>
    </comment>
    <comment authorId="0" ref="BB139">
      <text>
        <t xml:space="preserve">assume even distribution of lane for each direction == divide by 2 
</t>
      </text>
    </comment>
    <comment authorId="0" ref="Y207">
      <text>
        <t xml:space="preserve">assume even distribution of lane for each direction == divide by 2 
</t>
      </text>
    </comment>
    <comment authorId="0" ref="BB207">
      <text>
        <t xml:space="preserve">assume even distribution of lane for each direction == divide by 2 
</t>
      </text>
    </comment>
    <comment authorId="0" ref="P208">
      <text>
        <t xml:space="preserve">idk if here ni kay murag parade chuchu mn to sa mga eruf, ambulance, police chuchu (naay motor, firettruck, police car, ambulance, etc.)</t>
      </text>
    </comment>
    <comment authorId="0" ref="AS208">
      <text>
        <t xml:space="preserve">idk if here ni kay murag parade chuchu mn to sa mga eruf, ambulance, police chuchu (naay motor, firettruck, police car, ambulance, etc.)</t>
      </text>
    </comment>
  </commentList>
</comments>
</file>

<file path=xl/sharedStrings.xml><?xml version="1.0" encoding="utf-8"?>
<sst xmlns="http://schemas.openxmlformats.org/spreadsheetml/2006/main" count="6310" uniqueCount="303">
  <si>
    <t>Data</t>
  </si>
  <si>
    <t>Variables</t>
  </si>
  <si>
    <t>Capacity and Saturation Flow Rate</t>
  </si>
  <si>
    <t>Sum of Vehicles per day</t>
  </si>
  <si>
    <t>Note:</t>
  </si>
  <si>
    <t>Width of Road (cm)</t>
  </si>
  <si>
    <t>saturation flow rate (s)</t>
  </si>
  <si>
    <t>Banilad to LH Prime (Monday)</t>
  </si>
  <si>
    <t>- trailers are 4 wheels up</t>
  </si>
  <si>
    <t>per lane (cm)</t>
  </si>
  <si>
    <t>one road (m)</t>
  </si>
  <si>
    <t>saturation headways (s/veh)</t>
  </si>
  <si>
    <t>Banilad to LH Prime (Tuesday)</t>
  </si>
  <si>
    <t>- mini van are in 2 axle (mine-steph)</t>
  </si>
  <si>
    <t>Hernan Cortes St</t>
  </si>
  <si>
    <t>as fortuna two lanes</t>
  </si>
  <si>
    <t>seconds in hr</t>
  </si>
  <si>
    <t>Banilad to LH Prime (Wed)</t>
  </si>
  <si>
    <t>- special vehicles are ambulance, armored car, police car, etc)</t>
  </si>
  <si>
    <t>A.S Fortuna St</t>
  </si>
  <si>
    <t>cycle length (C)</t>
  </si>
  <si>
    <t>Banilad to LH Prime (Thurs)</t>
  </si>
  <si>
    <t>- ang mga N/A sa LOS kay ako nlng gi manual and gi highlight og diff color para mhbw an asa cya</t>
  </si>
  <si>
    <t>effective green time</t>
  </si>
  <si>
    <t>Banilad to LH Prime (Fri)</t>
  </si>
  <si>
    <t>green light</t>
  </si>
  <si>
    <t>sec</t>
  </si>
  <si>
    <t>approx. 1 min 30 secs</t>
  </si>
  <si>
    <t>Banilad to Panagdait (Mon)</t>
  </si>
  <si>
    <t>red light</t>
  </si>
  <si>
    <t>approx. 1 min ako pag count</t>
  </si>
  <si>
    <t>Banilad to Panagdait (Tue)</t>
  </si>
  <si>
    <t>cycle length</t>
  </si>
  <si>
    <t>TBC kay diff each route and each time</t>
  </si>
  <si>
    <t>Banilad to Panagdait (Wed)</t>
  </si>
  <si>
    <t>Observations/Comments:</t>
  </si>
  <si>
    <t>- no pedestrian lane (all lane)</t>
  </si>
  <si>
    <t>Boundaries</t>
  </si>
  <si>
    <t>Average Daily Traffic (ADT)</t>
  </si>
  <si>
    <t>Traffic Volume</t>
  </si>
  <si>
    <t>traffic volume = total number of vehicles</t>
  </si>
  <si>
    <t>-  some pedestrians just cross the road even if it's a GO signal; as long as wala kaayo vehciles kay mo labang cla (ex. 17:58:13 wednesady - caban to panag)</t>
  </si>
  <si>
    <t>- no proper u-turn slot (as observed sa cabancalan-panagdait route) (ex. 17:57:01 wednesday -- caban to panag)</t>
  </si>
  <si>
    <t>Banilad to LH Prime</t>
  </si>
  <si>
    <t>- traffic enforcers are rarely seen</t>
  </si>
  <si>
    <t>Banilad to Panagdait</t>
  </si>
  <si>
    <t>- one cause of traffic sa intersection (like sa tunga) kay mag go signal na ang other lane but naa pa vehicles nabilin kay ni apas gihapon sa yellow light (i saw this somewhere sa friday lh prime to banilad (and hernan st ang cause)</t>
  </si>
  <si>
    <t>LH Prime to Banilad</t>
  </si>
  <si>
    <t>LH Prime to Cabancalan</t>
  </si>
  <si>
    <t>Cabancalan to Banilad</t>
  </si>
  <si>
    <t>Cabancalan to Panagdait</t>
  </si>
  <si>
    <t>Questions:</t>
  </si>
  <si>
    <t>Panagdait to Cabancalan</t>
  </si>
  <si>
    <t>Panagdait to LH Prime</t>
  </si>
  <si>
    <t>Average PHF/day</t>
  </si>
  <si>
    <t>Overall Average PHF</t>
  </si>
  <si>
    <t>Interpretation?</t>
  </si>
  <si>
    <t>Monday</t>
  </si>
  <si>
    <t>Tuesday</t>
  </si>
  <si>
    <t>Wednesday</t>
  </si>
  <si>
    <t>Thursday</t>
  </si>
  <si>
    <t>Friday</t>
  </si>
  <si>
    <t>PHF of 1</t>
  </si>
  <si>
    <t>traffic flow is consistent throughout the hour</t>
  </si>
  <si>
    <t>&lt;1</t>
  </si>
  <si>
    <t>traffic volume has a spike during the peak 15-minute interval</t>
  </si>
  <si>
    <t>not sure if sakto ko</t>
  </si>
  <si>
    <t>Peak Hour Factors</t>
  </si>
  <si>
    <t>M</t>
  </si>
  <si>
    <t>A</t>
  </si>
  <si>
    <t>E</t>
  </si>
  <si>
    <t>Peak Hour Factor (time)</t>
  </si>
  <si>
    <t>10:00 - 11:00</t>
  </si>
  <si>
    <t>5:00 - 6:00</t>
  </si>
  <si>
    <t>6:00 - 7:00</t>
  </si>
  <si>
    <t>11:00 - 12:00</t>
  </si>
  <si>
    <t>1:00 - 2:00</t>
  </si>
  <si>
    <t>7:00 - 8:00</t>
  </si>
  <si>
    <t>1:00 - 3:00</t>
  </si>
  <si>
    <t>2:00 - 3:00</t>
  </si>
  <si>
    <t>4:00 - 5:00</t>
  </si>
  <si>
    <t>9:00 - 10:00</t>
  </si>
  <si>
    <t>3:00 - 4:00</t>
  </si>
  <si>
    <t>8:00 - 9:00</t>
  </si>
  <si>
    <t>7:00 - 8:00 &amp; 10:00 - 11:00</t>
  </si>
  <si>
    <t>9:00 - 11:00</t>
  </si>
  <si>
    <t>Thurday</t>
  </si>
  <si>
    <t>1:00 - 2:00 &amp; 4:00 - 5:00</t>
  </si>
  <si>
    <t xml:space="preserve">6:00 - 7:00 </t>
  </si>
  <si>
    <t xml:space="preserve">Banilad to LH Prime </t>
  </si>
  <si>
    <t>12:00 - 1:00</t>
  </si>
  <si>
    <t>10;00 - 11:00</t>
  </si>
  <si>
    <t>6:00 - 8:00 &amp; 9:00 - 10:00</t>
  </si>
  <si>
    <t xml:space="preserve">Banilad to Panagdait </t>
  </si>
  <si>
    <t>7:00 - 8:00 &amp; 9:00 - 10:00</t>
  </si>
  <si>
    <t xml:space="preserve">7:00 - 8:00 </t>
  </si>
  <si>
    <t>7:00 -8:00</t>
  </si>
  <si>
    <t>6:00 - 8:00</t>
  </si>
  <si>
    <t>9:00- 10:00</t>
  </si>
  <si>
    <t>10:00 - 12:00</t>
  </si>
  <si>
    <t>9:00 - 12:00</t>
  </si>
  <si>
    <t>7:00 - 9:00</t>
  </si>
  <si>
    <t>2:00-4:00</t>
  </si>
  <si>
    <t>9:00 -10:00 &amp; 11:00 - 12:00</t>
  </si>
  <si>
    <t>2:00 - 3:00 &amp; 5:00 - 6:00</t>
  </si>
  <si>
    <t>Total Vehicles coming from a side of an Intersection</t>
  </si>
  <si>
    <t>Average Capacity</t>
  </si>
  <si>
    <t>Banilad</t>
  </si>
  <si>
    <t>LH Prime</t>
  </si>
  <si>
    <t>Panagdait</t>
  </si>
  <si>
    <t>Cabancalan</t>
  </si>
  <si>
    <t>Average Lane Utilization Adjustment Factor/day</t>
  </si>
  <si>
    <t>Capacity</t>
  </si>
  <si>
    <t>Saturation Flow Rate</t>
  </si>
  <si>
    <t>Saturation Headway</t>
  </si>
  <si>
    <t>Monday (Saturation Headway &amp; Saturation Flow Rate)</t>
  </si>
  <si>
    <t>Tuesday(Saturation Headway &amp; Saturation Flow Rate)</t>
  </si>
  <si>
    <t>Wednesday(Saturation Headway &amp; Saturation Flow Rate)</t>
  </si>
  <si>
    <t>Thursday(Saturation Headway &amp; Saturation Flow Rate)</t>
  </si>
  <si>
    <t>Friday(Saturation Headway &amp; Saturation Flow Rate)</t>
  </si>
  <si>
    <t>Average(Saturation Headway &amp; Saturation Flow Rate)</t>
  </si>
  <si>
    <t>Facing Banilad</t>
  </si>
  <si>
    <t>Saturation Headway (sec/hr)</t>
  </si>
  <si>
    <t>Time</t>
  </si>
  <si>
    <t>Average Saturation Flow Rate per Day</t>
  </si>
  <si>
    <t>Facing Panagdait</t>
  </si>
  <si>
    <t xml:space="preserve">8:00 - 9:00 </t>
  </si>
  <si>
    <t xml:space="preserve"> Banilad to LH Prime</t>
  </si>
  <si>
    <t>Private</t>
  </si>
  <si>
    <t>Tricycle</t>
  </si>
  <si>
    <t>Motorcycle</t>
  </si>
  <si>
    <t>Mini Bus</t>
  </si>
  <si>
    <t>Large Bus</t>
  </si>
  <si>
    <t>Traditional Jeep</t>
  </si>
  <si>
    <t>Modern Jeep</t>
  </si>
  <si>
    <t>Taxi/GT Express</t>
  </si>
  <si>
    <t>Truck Trailers</t>
  </si>
  <si>
    <t>3 Axle</t>
  </si>
  <si>
    <t>2 Axle</t>
  </si>
  <si>
    <t>Special Vehicles</t>
  </si>
  <si>
    <t>Bicycle</t>
  </si>
  <si>
    <t>Facing LH Prime</t>
  </si>
  <si>
    <t>Facing ML Quezon</t>
  </si>
  <si>
    <t xml:space="preserve"> Banilad to Panagdait</t>
  </si>
  <si>
    <t xml:space="preserve">Panagdait to LH Prime </t>
  </si>
  <si>
    <t>monday</t>
  </si>
  <si>
    <t>road length (as fortuna)</t>
  </si>
  <si>
    <t>km</t>
  </si>
  <si>
    <t>road length (hernan)</t>
  </si>
  <si>
    <t>Average Density/day (vehicles/km)</t>
  </si>
  <si>
    <t>(Saturation Headway &amp; Saturation Flow Rate)</t>
  </si>
  <si>
    <t xml:space="preserve">Friday </t>
  </si>
  <si>
    <t>Thru</t>
  </si>
  <si>
    <t>Right</t>
  </si>
  <si>
    <t>Green Ratio</t>
  </si>
  <si>
    <t xml:space="preserve">Banilad </t>
  </si>
  <si>
    <t>TIME</t>
  </si>
  <si>
    <t>LOS</t>
  </si>
  <si>
    <t>6:00 AM - 6:15 AM</t>
  </si>
  <si>
    <t>6:15 AM - 6: 30 AM</t>
  </si>
  <si>
    <t>6:30 AM - 6:45 AM</t>
  </si>
  <si>
    <t>6:45 AM - 7:00 AM</t>
  </si>
  <si>
    <t>7:00 AM - 7:15 AM</t>
  </si>
  <si>
    <t>7:15 AM - 7:30 AM</t>
  </si>
  <si>
    <t>7:30 AM - 7:45 AM</t>
  </si>
  <si>
    <t>7:45 AM - 8:00 AM</t>
  </si>
  <si>
    <t>8:00 AM - 8:15 AM</t>
  </si>
  <si>
    <t>8:15 AM - 8:30 AM</t>
  </si>
  <si>
    <t>8:30 AM - 8:45 AM</t>
  </si>
  <si>
    <t>8:45 AM - 9:00 AM</t>
  </si>
  <si>
    <t>9:00 AM - 9:15 AM</t>
  </si>
  <si>
    <t>9:15 AM - 9:30 AM</t>
  </si>
  <si>
    <t>9:30 AM - 9:45 AM</t>
  </si>
  <si>
    <t>9:45 AM - 10:00 AM</t>
  </si>
  <si>
    <t>10:00 AM - 10:15 AM</t>
  </si>
  <si>
    <t>10:15 AM - 10:30 AM</t>
  </si>
  <si>
    <t>10:30 AM - 10:45 AM</t>
  </si>
  <si>
    <t>10:45 AM - 11:00 AM</t>
  </si>
  <si>
    <t>11:00 AM - 11:15 AM</t>
  </si>
  <si>
    <t>11:15 AM - 11:30 AM</t>
  </si>
  <si>
    <t>11:30 AM - 11:45 AM</t>
  </si>
  <si>
    <t>11:45 AM - 12:00 PM</t>
  </si>
  <si>
    <t>12:00 PM - 12:15 PM</t>
  </si>
  <si>
    <t>12:15 PM - 12:30 PM</t>
  </si>
  <si>
    <t>12:30 PM - 12:45 PM</t>
  </si>
  <si>
    <t>12:45 PM - 1:00 PM</t>
  </si>
  <si>
    <t>1:00 PM - 1:15 PM</t>
  </si>
  <si>
    <t>1:15 PM - 1:30 PM</t>
  </si>
  <si>
    <t>1:30 PM - 1:45 PM</t>
  </si>
  <si>
    <t>1:45 PM - 2:00 PM</t>
  </si>
  <si>
    <t>2:00 PM - 2:15 PM</t>
  </si>
  <si>
    <t>2:15 PM - 2:30 PM</t>
  </si>
  <si>
    <t>2:30 PM - 2:45 PM</t>
  </si>
  <si>
    <t>2:45 PM - 3:00 PM</t>
  </si>
  <si>
    <t>3:00 PM - 3:15 PM</t>
  </si>
  <si>
    <t>3:15 PM - 3:30 PM</t>
  </si>
  <si>
    <t>3:30 PM - 3:45 PM</t>
  </si>
  <si>
    <t>3:45 PM - 4:00 PM</t>
  </si>
  <si>
    <t>4:00 PM - 4:15 PM</t>
  </si>
  <si>
    <t>4:15 PM - 4:30 PM</t>
  </si>
  <si>
    <t>4:30 PM - 4:45 PM</t>
  </si>
  <si>
    <t>4:45 PM - 5:00 PM</t>
  </si>
  <si>
    <t>5:00 PM - 5:15 PM</t>
  </si>
  <si>
    <t>5:15 PM - 5:30 PM</t>
  </si>
  <si>
    <t>5:30 PM - 5:45 PM</t>
  </si>
  <si>
    <t>5:45 PM - 6:00 PM</t>
  </si>
  <si>
    <t>6:00 PM - 6:15 PM</t>
  </si>
  <si>
    <t>6:15 PM - 6:30 PM</t>
  </si>
  <si>
    <t>6:30 PM - 6:45 PM</t>
  </si>
  <si>
    <t>6:45 PM - 7:00 PM</t>
  </si>
  <si>
    <t>7:00 PM - 7:15 PM</t>
  </si>
  <si>
    <t>7:15 PM - 7:30 PM</t>
  </si>
  <si>
    <t>7:30 PM - 7:45 PM</t>
  </si>
  <si>
    <t>7:45 PM - 8:00 PM</t>
  </si>
  <si>
    <t>8:00 PM - 8:15 PM</t>
  </si>
  <si>
    <t>8:15 PM - 8:30 PM</t>
  </si>
  <si>
    <t>8:30 PM - 8:45 PM</t>
  </si>
  <si>
    <t>8:45 PM - 9:00 PM</t>
  </si>
  <si>
    <t>9:00 PM - 9:15 PM</t>
  </si>
  <si>
    <t>9:15 PM - 9:30 PM</t>
  </si>
  <si>
    <t>9:30 PM - 9:45 PM</t>
  </si>
  <si>
    <t>9:45 PM - 10:00 PM</t>
  </si>
  <si>
    <t>Facing Cabancalan</t>
  </si>
  <si>
    <t>thru</t>
  </si>
  <si>
    <t>right</t>
  </si>
  <si>
    <t>LOS Table</t>
  </si>
  <si>
    <t>FLOW RATIO/ CRITICAL MOVEMENT</t>
  </si>
  <si>
    <t>LOCATION</t>
  </si>
  <si>
    <t>6:00 AM - 7:00 AM</t>
  </si>
  <si>
    <t>7:00 AM - 8:00 AM</t>
  </si>
  <si>
    <t xml:space="preserve">8:00 AM - 9:00 AM </t>
  </si>
  <si>
    <t>9:00 AM - 10:00 AM</t>
  </si>
  <si>
    <t>10:00 AM - 11:00 AM</t>
  </si>
  <si>
    <t>11:00 AM - 12:00 PM</t>
  </si>
  <si>
    <t>12:00 PM - 1:00 PM</t>
  </si>
  <si>
    <t>1:00 PM - 2:00 PM</t>
  </si>
  <si>
    <t>2:00 PM - 3:00 PM</t>
  </si>
  <si>
    <t>3:00 PM - 4:00 PM</t>
  </si>
  <si>
    <t>4:00 PM- 5:00 PM</t>
  </si>
  <si>
    <t>5:00 PM - 6:00 PM</t>
  </si>
  <si>
    <t>6:00 PM- 7:00 PM</t>
  </si>
  <si>
    <t>7:00 PM - 8:00 PM</t>
  </si>
  <si>
    <t>8:00 PM - 9:00 PM</t>
  </si>
  <si>
    <t>9:00 PM- 10:00 PM</t>
  </si>
  <si>
    <t>Average</t>
  </si>
  <si>
    <t>Vehicle Classification Percentage</t>
  </si>
  <si>
    <t>Truck Trailer</t>
  </si>
  <si>
    <t>Level of Service</t>
  </si>
  <si>
    <t>6:00AM TO 7:00AM</t>
  </si>
  <si>
    <t>C</t>
  </si>
  <si>
    <t>B</t>
  </si>
  <si>
    <t>7:00AM TO 8:00AM</t>
  </si>
  <si>
    <t>8:00AM TO 9:00AM</t>
  </si>
  <si>
    <t>4:00PM TO 5:00PM</t>
  </si>
  <si>
    <t>5:00PM TO 6:00PM</t>
  </si>
  <si>
    <t>6:00PM TO 7:00PM</t>
  </si>
  <si>
    <t>F</t>
  </si>
  <si>
    <t>D</t>
  </si>
  <si>
    <t>DATE</t>
  </si>
  <si>
    <t>BOUND</t>
  </si>
  <si>
    <t>VEHICLE TYPE</t>
  </si>
  <si>
    <t>TOTAL</t>
  </si>
  <si>
    <t>PCU</t>
  </si>
  <si>
    <t>V/C Ratio</t>
  </si>
  <si>
    <t>Total no. of veh/hr</t>
  </si>
  <si>
    <t>PHF</t>
  </si>
  <si>
    <t>Ave PCU</t>
  </si>
  <si>
    <t>lane utili adjust factor</t>
  </si>
  <si>
    <t>Density/interval</t>
  </si>
  <si>
    <t>Density/hour</t>
  </si>
  <si>
    <t>Critical Movement Analysis</t>
  </si>
  <si>
    <t>PRIVATE</t>
  </si>
  <si>
    <t>TRICYCLE</t>
  </si>
  <si>
    <t>MOTORCYCLE</t>
  </si>
  <si>
    <t>MINI BUS</t>
  </si>
  <si>
    <t>LARGE BUS</t>
  </si>
  <si>
    <t>TRADITIONAL  JEEP</t>
  </si>
  <si>
    <t>MODERN JEEP</t>
  </si>
  <si>
    <t>TAXI/GT EXPRESS</t>
  </si>
  <si>
    <t>TRUCK TRAILER</t>
  </si>
  <si>
    <t>3 AXLE</t>
  </si>
  <si>
    <t>2 AXLE</t>
  </si>
  <si>
    <t>SPECIAL VEHICLES</t>
  </si>
  <si>
    <t>BIKE</t>
  </si>
  <si>
    <t>Banilad Intersection</t>
  </si>
  <si>
    <t>2:45 PM - 4:00 PM</t>
  </si>
  <si>
    <t>3:45 PM - 3:00 PM</t>
  </si>
  <si>
    <t>Tue</t>
  </si>
  <si>
    <t>thurs</t>
  </si>
  <si>
    <t>FRIDAY</t>
  </si>
  <si>
    <t>3:45 PM -4:00 PM</t>
  </si>
  <si>
    <t>LOS BASED SA ATOA NA SOURCE</t>
  </si>
  <si>
    <t xml:space="preserve">BANILAD INTERSECTION </t>
  </si>
  <si>
    <t>FROM CABANCALAN TO PANAGDAIT</t>
  </si>
  <si>
    <t>FROM CABANCALAN TO BANILAD</t>
  </si>
  <si>
    <t>FROM PANAGDAIT TO BANILAD</t>
  </si>
  <si>
    <t>FROM PANAGDAIT TO LH PRIME</t>
  </si>
  <si>
    <t>FROM PANAGDAIT TO CABANCALAN</t>
  </si>
  <si>
    <t>FROM  LH PRIME TO CABANCALAN</t>
  </si>
  <si>
    <t>FROM  LH PRIME TO BANILAD</t>
  </si>
  <si>
    <t>FROM  BANILAD TO LH PRIME</t>
  </si>
  <si>
    <t>FROM  BANILAD TO PANAGDAIT</t>
  </si>
  <si>
    <t>WALAY SUD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</si>
</sst>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mmmm d. yyyy"/>
    <numFmt numFmtId="166" formatCode="mmmm d, yyyy"/>
    <numFmt numFmtId="167" formatCode="mm-dd-yy"/>
  </numFmts>
  <fonts count="43">
    <font>
      <sz val="10.0"/>
      <color rgb="FF000000"/>
      <name val="Arial"/>
      <scheme val="minor"/>
    </font>
    <font>
      <b/>
      <color theme="1"/>
      <name val="Arial"/>
      <scheme val="minor"/>
    </font>
    <font/>
    <font>
      <color theme="1"/>
      <name val="Arial"/>
      <scheme val="minor"/>
    </font>
    <font>
      <sz val="11.0"/>
      <color rgb="FF000000"/>
      <name val="&quot;Times New Roman&quot;"/>
    </font>
    <font>
      <b/>
      <i/>
      <color theme="1"/>
      <name val="Arial"/>
      <scheme val="minor"/>
    </font>
    <font>
      <sz val="9.0"/>
      <color rgb="FFF7981D"/>
      <name val="&quot;Google Sans Mono&quot;"/>
    </font>
    <font>
      <sz val="9.0"/>
      <color rgb="FF000000"/>
      <name val="&quot;Google Sans Mono&quot;"/>
    </font>
    <font>
      <sz val="10.0"/>
      <color theme="1"/>
      <name val="Arial"/>
      <scheme val="minor"/>
    </font>
    <font>
      <sz val="11.0"/>
      <color theme="1"/>
      <name val="Arial"/>
      <scheme val="minor"/>
    </font>
    <font>
      <color theme="1"/>
      <name val="Arial"/>
    </font>
    <font>
      <color rgb="FFFF0000"/>
      <name val="Arial"/>
      <scheme val="minor"/>
    </font>
    <font>
      <sz val="10.0"/>
      <color rgb="FFFF0000"/>
      <name val="Arial"/>
      <scheme val="minor"/>
    </font>
    <font>
      <b/>
      <sz val="10.0"/>
      <color rgb="FF000000"/>
      <name val="Arial"/>
      <scheme val="minor"/>
    </font>
    <font>
      <i/>
      <sz val="10.0"/>
      <color rgb="FF000000"/>
      <name val="Arial"/>
      <scheme val="minor"/>
    </font>
    <font>
      <i/>
      <color theme="1"/>
      <name val="Arial"/>
      <scheme val="minor"/>
    </font>
    <font>
      <sz val="11.0"/>
      <color theme="1"/>
      <name val="Times New Roman"/>
    </font>
    <font>
      <sz val="11.0"/>
      <color rgb="FF000000"/>
      <name val="Times New Roman"/>
    </font>
    <font>
      <i/>
      <sz val="11.0"/>
      <color rgb="FF000000"/>
      <name val="Times New Roman"/>
    </font>
    <font>
      <sz val="9.0"/>
      <color rgb="FF1F1F1F"/>
      <name val="&quot;Google Sans&quot;"/>
    </font>
    <font>
      <sz val="11.0"/>
      <color rgb="FFFFFFFF"/>
      <name val="Calibri"/>
    </font>
    <font>
      <sz val="9.0"/>
      <color rgb="FF000000"/>
      <name val="Arial"/>
      <scheme val="minor"/>
    </font>
    <font>
      <sz val="10.0"/>
      <color rgb="FFFF9900"/>
      <name val="Arial"/>
      <scheme val="minor"/>
    </font>
    <font>
      <b/>
      <color theme="1"/>
      <name val="Times New Roman"/>
    </font>
    <font>
      <color theme="1"/>
      <name val="Times New Roman"/>
    </font>
    <font>
      <b/>
      <sz val="11.0"/>
      <color theme="1"/>
      <name val="Times New Roman"/>
    </font>
    <font>
      <sz val="10.0"/>
      <color rgb="FF002060"/>
      <name val="Arial"/>
      <scheme val="minor"/>
    </font>
    <font>
      <b/>
      <sz val="12.0"/>
      <color theme="1"/>
      <name val="Arial"/>
      <scheme val="minor"/>
    </font>
    <font>
      <sz val="11.0"/>
      <color rgb="FFFFFFFF"/>
      <name val="Times New Roman"/>
    </font>
    <font>
      <sz val="14.0"/>
      <color rgb="FFFFFFFF"/>
      <name val="Times New Roman"/>
    </font>
    <font>
      <b/>
      <sz val="14.0"/>
      <color rgb="FFFFFFFF"/>
      <name val="Times New Roman"/>
    </font>
    <font>
      <sz val="11.0"/>
      <color rgb="FF002060"/>
      <name val="Times New Roman"/>
    </font>
    <font>
      <sz val="10.0"/>
      <color theme="1"/>
      <name val="Times New Roman"/>
    </font>
    <font>
      <sz val="10.0"/>
      <color rgb="FF000000"/>
      <name val="Times New Roman"/>
    </font>
    <font>
      <sz val="11.0"/>
      <color theme="1"/>
      <name val="Calibri"/>
    </font>
    <font>
      <color rgb="FF000000"/>
      <name val="Times New Roman"/>
    </font>
    <font>
      <b/>
      <sz val="14.0"/>
      <color rgb="FFFFFFFF"/>
      <name val="Calibri"/>
    </font>
    <font>
      <b/>
      <sz val="11.0"/>
      <color rgb="FFFFFFFF"/>
      <name val="Calibri"/>
    </font>
    <font>
      <b/>
      <sz val="11.0"/>
      <color rgb="FF002060"/>
      <name val="Calibri"/>
    </font>
    <font>
      <b/>
      <sz val="18.0"/>
      <color theme="1"/>
      <name val="Calibri"/>
    </font>
    <font>
      <b/>
      <sz val="16.0"/>
      <color theme="1"/>
      <name val="Calibri"/>
    </font>
    <font>
      <b/>
      <sz val="11.0"/>
      <color theme="1"/>
      <name val="Calibri"/>
    </font>
    <font>
      <b/>
      <sz val="11.0"/>
      <color rgb="FFFF0000"/>
      <name val="Calibri"/>
    </font>
  </fonts>
  <fills count="30">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000000"/>
        <bgColor rgb="FF000000"/>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00FF00"/>
        <bgColor rgb="FF00FF00"/>
      </patternFill>
    </fill>
    <fill>
      <patternFill patternType="solid">
        <fgColor rgb="FFFF9900"/>
        <bgColor rgb="FFFF9900"/>
      </patternFill>
    </fill>
    <fill>
      <patternFill patternType="solid">
        <fgColor rgb="FFB7B7B7"/>
        <bgColor rgb="FFB7B7B7"/>
      </patternFill>
    </fill>
    <fill>
      <patternFill patternType="solid">
        <fgColor rgb="FFC9DAF8"/>
        <bgColor rgb="FFC9DAF8"/>
      </patternFill>
    </fill>
    <fill>
      <patternFill patternType="solid">
        <fgColor rgb="FFFF0000"/>
        <bgColor rgb="FFFF0000"/>
      </patternFill>
    </fill>
    <fill>
      <patternFill patternType="solid">
        <fgColor rgb="FF6AA84F"/>
        <bgColor rgb="FF6AA84F"/>
      </patternFill>
    </fill>
    <fill>
      <patternFill patternType="solid">
        <fgColor rgb="FF70AD47"/>
        <bgColor rgb="FF70AD47"/>
      </patternFill>
    </fill>
    <fill>
      <patternFill patternType="solid">
        <fgColor rgb="FF4A86E8"/>
        <bgColor rgb="FF4A86E8"/>
      </patternFill>
    </fill>
    <fill>
      <patternFill patternType="solid">
        <fgColor rgb="FFF1C232"/>
        <bgColor rgb="FFF1C232"/>
      </patternFill>
    </fill>
    <fill>
      <patternFill patternType="solid">
        <fgColor rgb="FFF4B083"/>
        <bgColor rgb="FFF4B083"/>
      </patternFill>
    </fill>
    <fill>
      <patternFill patternType="solid">
        <fgColor rgb="FF8EAADB"/>
        <bgColor rgb="FF8EAADB"/>
      </patternFill>
    </fill>
    <fill>
      <patternFill patternType="solid">
        <fgColor rgb="FFFFD965"/>
        <bgColor rgb="FFFFD965"/>
      </patternFill>
    </fill>
    <fill>
      <patternFill patternType="solid">
        <fgColor rgb="FFA8D08D"/>
        <bgColor rgb="FFA8D08D"/>
      </patternFill>
    </fill>
    <fill>
      <patternFill patternType="solid">
        <fgColor rgb="FFED7D31"/>
        <bgColor rgb="FFED7D31"/>
      </patternFill>
    </fill>
    <fill>
      <patternFill patternType="solid">
        <fgColor rgb="FFEA9999"/>
        <bgColor rgb="FFEA9999"/>
      </patternFill>
    </fill>
    <fill>
      <patternFill patternType="solid">
        <fgColor rgb="FFFFE598"/>
        <bgColor rgb="FFFFE598"/>
      </patternFill>
    </fill>
  </fills>
  <borders count="7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border>
    <border>
      <right style="thin">
        <color rgb="FF000000"/>
      </right>
    </border>
    <border>
      <bottom style="thin">
        <color rgb="FF000000"/>
      </bottom>
    </border>
    <border>
      <left style="thin">
        <color rgb="FF000000"/>
      </left>
      <right style="thin">
        <color rgb="FF000000"/>
      </right>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thin">
        <color rgb="FF000000"/>
      </left>
      <right style="medium">
        <color rgb="FF000000"/>
      </right>
      <top style="thin">
        <color rgb="FF000000"/>
      </top>
    </border>
    <border>
      <left style="thin">
        <color rgb="FF000000"/>
      </left>
      <top style="medium">
        <color rgb="FF000000"/>
      </top>
    </border>
    <border>
      <left style="thin">
        <color rgb="FF000000"/>
      </left>
      <right style="thin">
        <color rgb="FF000000"/>
      </right>
      <top style="medium">
        <color rgb="FF000000"/>
      </top>
      <bottom style="medium">
        <color rgb="FF000000"/>
      </bottom>
    </border>
    <border>
      <left style="medium">
        <color rgb="FF000000"/>
      </left>
      <right style="thin">
        <color rgb="FF000000"/>
      </right>
      <top style="thin">
        <color rgb="FF000000"/>
      </top>
    </border>
    <border>
      <left style="thin">
        <color rgb="FF000000"/>
      </left>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rder>
    <border>
      <left style="thin">
        <color rgb="FF000000"/>
      </left>
      <right style="thin">
        <color rgb="FF000000"/>
      </right>
      <top style="thin">
        <color rgb="FF000000"/>
      </top>
      <bottom style="medium">
        <color rgb="FF000000"/>
      </bottom>
    </border>
    <border>
      <left style="medium">
        <color rgb="FF000000"/>
      </left>
      <bottom style="thin">
        <color rgb="FF000000"/>
      </bottom>
    </border>
    <border>
      <left style="medium">
        <color rgb="FF000000"/>
      </left>
      <top style="thin">
        <color rgb="FF000000"/>
      </top>
      <bottom style="medium">
        <color rgb="FF000000"/>
      </bottom>
    </border>
    <border>
      <bottom style="medium">
        <color rgb="FF000000"/>
      </bottom>
    </border>
    <border>
      <top style="medium">
        <color rgb="FF000000"/>
      </top>
    </border>
    <border>
      <left style="thin">
        <color rgb="FF000000"/>
      </left>
      <top style="medium">
        <color rgb="FF000000"/>
      </top>
      <bottom style="thin">
        <color rgb="FF000000"/>
      </bottom>
    </border>
    <border>
      <top style="medium">
        <color rgb="FF000000"/>
      </top>
      <bottom style="thin">
        <color rgb="FF000000"/>
      </bottom>
    </border>
    <border>
      <top style="thin">
        <color rgb="FF000000"/>
      </top>
      <bottom style="medium">
        <color rgb="FF000000"/>
      </bottom>
    </border>
    <border>
      <right style="medium">
        <color rgb="FF000000"/>
      </right>
      <top style="thin">
        <color rgb="FF000000"/>
      </top>
      <bottom style="thin">
        <color rgb="FF000000"/>
      </bottom>
    </border>
    <border>
      <left style="thin">
        <color rgb="FF000000"/>
      </left>
      <right style="thin">
        <color rgb="FF000000"/>
      </right>
      <bottom style="medium">
        <color rgb="FF000000"/>
      </bottom>
    </border>
    <border>
      <right style="thin">
        <color rgb="FF000000"/>
      </right>
      <bottom style="medium">
        <color rgb="FF000000"/>
      </bottom>
    </border>
    <border>
      <left style="medium">
        <color rgb="FF000000"/>
      </left>
      <right style="thin">
        <color rgb="FF000000"/>
      </right>
      <top style="medium">
        <color rgb="FF000000"/>
      </top>
    </border>
    <border>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border>
    <border>
      <left style="thin">
        <color rgb="FF000000"/>
      </left>
      <top style="medium">
        <color rgb="FF000000"/>
      </top>
      <bottom style="medium">
        <color rgb="FF000000"/>
      </bottom>
    </border>
    <border>
      <right style="thin">
        <color rgb="FF000000"/>
      </right>
      <top style="medium">
        <color rgb="FF000000"/>
      </top>
    </border>
    <border>
      <left style="medium">
        <color rgb="FF000000"/>
      </left>
      <right style="thin">
        <color rgb="FF000000"/>
      </right>
    </border>
    <border>
      <left style="thin">
        <color rgb="FF000000"/>
      </left>
      <right style="thin">
        <color rgb="FF000000"/>
      </right>
      <bottom/>
    </border>
  </borders>
  <cellStyleXfs count="1">
    <xf borderId="0" fillId="0" fontId="0" numFmtId="0" applyAlignment="1" applyFont="1"/>
  </cellStyleXfs>
  <cellXfs count="120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1" numFmtId="0" xfId="0" applyAlignment="1" applyFont="1">
      <alignment horizontal="center" readingOrder="0"/>
    </xf>
    <xf borderId="0" fillId="0" fontId="3" numFmtId="2" xfId="0" applyFont="1" applyNumberFormat="1"/>
    <xf borderId="0" fillId="0" fontId="1" numFmtId="0" xfId="0" applyAlignment="1" applyFont="1">
      <alignment readingOrder="0"/>
    </xf>
    <xf borderId="0" fillId="0" fontId="4" numFmtId="2" xfId="0" applyAlignment="1" applyFont="1" applyNumberFormat="1">
      <alignment readingOrder="0"/>
    </xf>
    <xf borderId="0" fillId="0" fontId="4" numFmtId="0" xfId="0" applyAlignment="1" applyFont="1">
      <alignment readingOrder="0"/>
    </xf>
    <xf borderId="0" fillId="0" fontId="3" numFmtId="2" xfId="0" applyAlignment="1" applyFont="1" applyNumberFormat="1">
      <alignment readingOrder="0"/>
    </xf>
    <xf borderId="1" fillId="3" fontId="5" numFmtId="0" xfId="0" applyAlignment="1" applyBorder="1" applyFill="1" applyFont="1">
      <alignment horizontal="center" readingOrder="0"/>
    </xf>
    <xf borderId="0" fillId="0" fontId="3" numFmtId="0" xfId="0" applyAlignment="1" applyFont="1">
      <alignment readingOrder="0" shrinkToFit="0" vertical="center" wrapText="1"/>
    </xf>
    <xf borderId="0" fillId="0" fontId="3" numFmtId="0" xfId="0" applyAlignment="1" applyFont="1">
      <alignment readingOrder="0"/>
    </xf>
    <xf borderId="4" fillId="0" fontId="3" numFmtId="2" xfId="0" applyBorder="1" applyFont="1" applyNumberFormat="1"/>
    <xf borderId="0" fillId="0" fontId="3" numFmtId="0" xfId="0" applyFont="1"/>
    <xf borderId="0" fillId="2" fontId="3" numFmtId="2" xfId="0" applyAlignment="1" applyFont="1" applyNumberFormat="1">
      <alignment readingOrder="0"/>
    </xf>
    <xf borderId="0" fillId="2" fontId="3" numFmtId="0" xfId="0" applyFont="1"/>
    <xf borderId="5" fillId="0" fontId="3" numFmtId="0" xfId="0" applyBorder="1" applyFont="1"/>
    <xf borderId="5" fillId="0" fontId="3" numFmtId="0" xfId="0" applyAlignment="1" applyBorder="1" applyFont="1">
      <alignment horizontal="center" readingOrder="0"/>
    </xf>
    <xf borderId="0" fillId="3" fontId="3" numFmtId="2" xfId="0" applyAlignment="1" applyFont="1" applyNumberFormat="1">
      <alignment readingOrder="0"/>
    </xf>
    <xf borderId="0" fillId="3" fontId="3" numFmtId="0" xfId="0" applyFont="1"/>
    <xf borderId="0" fillId="3" fontId="3" numFmtId="0" xfId="0" applyAlignment="1" applyFont="1">
      <alignment readingOrder="0"/>
    </xf>
    <xf borderId="0" fillId="4" fontId="3" numFmtId="2" xfId="0" applyAlignment="1" applyFill="1" applyFont="1" applyNumberFormat="1">
      <alignment readingOrder="0"/>
    </xf>
    <xf borderId="0" fillId="4" fontId="3" numFmtId="0" xfId="0" applyFont="1"/>
    <xf borderId="0" fillId="5" fontId="3" numFmtId="2" xfId="0" applyAlignment="1" applyFill="1" applyFont="1" applyNumberFormat="1">
      <alignment readingOrder="0"/>
    </xf>
    <xf borderId="0" fillId="5" fontId="3" numFmtId="0" xfId="0" applyFont="1"/>
    <xf borderId="5" fillId="6" fontId="3" numFmtId="0" xfId="0" applyBorder="1" applyFill="1" applyFont="1"/>
    <xf borderId="0" fillId="7" fontId="3" numFmtId="2" xfId="0" applyAlignment="1" applyFill="1" applyFont="1" applyNumberFormat="1">
      <alignment readingOrder="0"/>
    </xf>
    <xf borderId="0" fillId="7" fontId="3" numFmtId="0" xfId="0" applyFont="1"/>
    <xf borderId="3" fillId="2" fontId="3" numFmtId="2" xfId="0" applyAlignment="1" applyBorder="1" applyFont="1" applyNumberFormat="1">
      <alignment readingOrder="0"/>
    </xf>
    <xf borderId="3" fillId="3" fontId="3" numFmtId="2" xfId="0" applyAlignment="1" applyBorder="1" applyFont="1" applyNumberFormat="1">
      <alignment readingOrder="0"/>
    </xf>
    <xf borderId="3" fillId="4" fontId="3" numFmtId="2" xfId="0" applyAlignment="1" applyBorder="1" applyFont="1" applyNumberFormat="1">
      <alignment readingOrder="0"/>
    </xf>
    <xf borderId="3" fillId="5" fontId="3" numFmtId="2" xfId="0" applyAlignment="1" applyBorder="1" applyFont="1" applyNumberFormat="1">
      <alignment readingOrder="0"/>
    </xf>
    <xf borderId="6" fillId="8" fontId="1" numFmtId="0" xfId="0" applyAlignment="1" applyBorder="1" applyFill="1" applyFont="1">
      <alignment horizontal="center" readingOrder="0" vertical="center"/>
    </xf>
    <xf borderId="6" fillId="8" fontId="1" numFmtId="0" xfId="0" applyAlignment="1" applyBorder="1" applyFont="1">
      <alignment horizontal="center" readingOrder="0" shrinkToFit="0" vertical="center" wrapText="1"/>
    </xf>
    <xf borderId="0" fillId="0" fontId="5" numFmtId="0" xfId="0" applyAlignment="1" applyFont="1">
      <alignment readingOrder="0" shrinkToFit="0" vertical="center" wrapText="1"/>
    </xf>
    <xf borderId="3" fillId="7" fontId="3" numFmtId="2" xfId="0" applyAlignment="1" applyBorder="1" applyFont="1" applyNumberFormat="1">
      <alignment readingOrder="0"/>
    </xf>
    <xf borderId="7" fillId="0" fontId="2" numFmtId="0" xfId="0" applyBorder="1" applyFont="1"/>
    <xf borderId="5" fillId="0" fontId="3" numFmtId="0" xfId="0" applyAlignment="1" applyBorder="1" applyFont="1">
      <alignment readingOrder="0"/>
    </xf>
    <xf borderId="5" fillId="0" fontId="3" numFmtId="0" xfId="0" applyAlignment="1" applyBorder="1" applyFont="1">
      <alignment horizontal="center"/>
    </xf>
    <xf borderId="0" fillId="9" fontId="6" numFmtId="0" xfId="0" applyAlignment="1" applyFill="1" applyFont="1">
      <alignment readingOrder="0"/>
    </xf>
    <xf borderId="0" fillId="0" fontId="1" numFmtId="2" xfId="0" applyAlignment="1" applyFont="1" applyNumberFormat="1">
      <alignment horizontal="center" readingOrder="0"/>
    </xf>
    <xf borderId="0" fillId="9" fontId="7" numFmtId="0" xfId="0" applyFont="1"/>
    <xf borderId="1" fillId="8" fontId="1" numFmtId="0" xfId="0" applyAlignment="1" applyBorder="1" applyFont="1">
      <alignment horizontal="center" readingOrder="0"/>
    </xf>
    <xf borderId="2" fillId="0" fontId="2" numFmtId="0" xfId="0" applyBorder="1" applyFont="1"/>
    <xf borderId="3" fillId="0" fontId="2" numFmtId="0" xfId="0" applyBorder="1" applyFont="1"/>
    <xf borderId="6" fillId="10" fontId="1" numFmtId="0" xfId="0" applyAlignment="1" applyBorder="1" applyFill="1" applyFont="1">
      <alignment horizontal="center" readingOrder="0" shrinkToFit="0" vertical="center" wrapText="1"/>
    </xf>
    <xf borderId="1" fillId="0" fontId="5" numFmtId="2" xfId="0" applyAlignment="1" applyBorder="1" applyFont="1" applyNumberFormat="1">
      <alignment horizontal="center" readingOrder="0"/>
    </xf>
    <xf borderId="1" fillId="0" fontId="3" numFmtId="0" xfId="0" applyBorder="1" applyFont="1"/>
    <xf borderId="5" fillId="0" fontId="3" numFmtId="0" xfId="0" applyAlignment="1" applyBorder="1" applyFont="1">
      <alignment horizontal="center" readingOrder="0"/>
    </xf>
    <xf borderId="5" fillId="0" fontId="3" numFmtId="2" xfId="0" applyAlignment="1" applyBorder="1" applyFont="1" applyNumberFormat="1">
      <alignment horizontal="center" readingOrder="0"/>
    </xf>
    <xf borderId="6" fillId="9" fontId="0" numFmtId="2" xfId="0" applyAlignment="1" applyBorder="1" applyFont="1" applyNumberFormat="1">
      <alignment horizontal="center" readingOrder="0" vertical="center"/>
    </xf>
    <xf borderId="8" fillId="0" fontId="3" numFmtId="0" xfId="0" applyAlignment="1" applyBorder="1" applyFont="1">
      <alignment horizontal="center" readingOrder="0" shrinkToFit="0" vertical="center" wrapText="1"/>
    </xf>
    <xf borderId="9" fillId="0" fontId="2" numFmtId="0" xfId="0" applyBorder="1" applyFont="1"/>
    <xf borderId="5" fillId="0" fontId="3" numFmtId="0" xfId="0" applyBorder="1" applyFont="1"/>
    <xf borderId="5" fillId="0" fontId="8" numFmtId="2" xfId="0" applyAlignment="1" applyBorder="1" applyFont="1" applyNumberFormat="1">
      <alignment horizontal="center"/>
    </xf>
    <xf borderId="0" fillId="9" fontId="0" numFmtId="2" xfId="0" applyAlignment="1" applyFont="1" applyNumberFormat="1">
      <alignment horizontal="center"/>
    </xf>
    <xf borderId="5" fillId="0" fontId="8" numFmtId="2" xfId="0" applyAlignment="1" applyBorder="1" applyFont="1" applyNumberFormat="1">
      <alignment horizontal="center" readingOrder="0"/>
    </xf>
    <xf borderId="5" fillId="0" fontId="3" numFmtId="2" xfId="0" applyAlignment="1" applyBorder="1" applyFont="1" applyNumberFormat="1">
      <alignment horizontal="center"/>
    </xf>
    <xf borderId="10" fillId="0" fontId="2" numFmtId="0" xfId="0" applyBorder="1" applyFont="1"/>
    <xf borderId="11" fillId="0" fontId="2" numFmtId="0" xfId="0" applyBorder="1" applyFont="1"/>
    <xf borderId="6" fillId="0" fontId="3" numFmtId="2" xfId="0" applyAlignment="1" applyBorder="1" applyFont="1" applyNumberFormat="1">
      <alignment horizontal="center" readingOrder="0" vertical="center"/>
    </xf>
    <xf borderId="0" fillId="0" fontId="3" numFmtId="0" xfId="0" applyAlignment="1" applyFont="1">
      <alignment horizontal="center" readingOrder="0" shrinkToFit="0" vertical="center" wrapText="1"/>
    </xf>
    <xf borderId="5" fillId="9" fontId="0" numFmtId="2" xfId="0" applyAlignment="1" applyBorder="1" applyFont="1" applyNumberFormat="1">
      <alignment horizontal="center"/>
    </xf>
    <xf borderId="0" fillId="0" fontId="3" numFmtId="0" xfId="0" applyAlignment="1" applyFont="1">
      <alignment horizontal="left" readingOrder="0"/>
    </xf>
    <xf borderId="1" fillId="3" fontId="1" numFmtId="0" xfId="0" applyAlignment="1" applyBorder="1" applyFont="1">
      <alignment horizontal="center" readingOrder="0" vertical="center"/>
    </xf>
    <xf borderId="0" fillId="3" fontId="1" numFmtId="0" xfId="0" applyAlignment="1" applyFont="1">
      <alignment horizontal="center" readingOrder="0" vertical="center"/>
    </xf>
    <xf borderId="0" fillId="9" fontId="1" numFmtId="0" xfId="0" applyAlignment="1" applyFont="1">
      <alignment horizontal="center" readingOrder="0"/>
    </xf>
    <xf borderId="6" fillId="0" fontId="1"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2" xfId="0" applyAlignment="1" applyBorder="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xf>
    <xf borderId="5" fillId="0" fontId="1" numFmtId="0" xfId="0" applyAlignment="1" applyBorder="1" applyFont="1">
      <alignment horizontal="center" readingOrder="0" vertical="center"/>
    </xf>
    <xf borderId="5" fillId="0" fontId="1" numFmtId="2" xfId="0" applyAlignment="1" applyBorder="1" applyFont="1" applyNumberFormat="1">
      <alignment horizontal="center" readingOrder="0" vertical="center"/>
    </xf>
    <xf borderId="5" fillId="0" fontId="3" numFmtId="0" xfId="0" applyAlignment="1" applyBorder="1" applyFont="1">
      <alignment readingOrder="0" vertical="center"/>
    </xf>
    <xf borderId="5" fillId="9" fontId="0" numFmtId="2" xfId="0" applyAlignment="1" applyBorder="1" applyFont="1" applyNumberFormat="1">
      <alignment horizontal="center" vertical="center"/>
    </xf>
    <xf borderId="0" fillId="9" fontId="0" numFmtId="0" xfId="0" applyAlignment="1" applyFont="1">
      <alignment horizontal="center" vertical="center"/>
    </xf>
    <xf borderId="5" fillId="0" fontId="8" numFmtId="2" xfId="0" applyAlignment="1" applyBorder="1" applyFont="1" applyNumberFormat="1">
      <alignment horizontal="center" vertical="center"/>
    </xf>
    <xf borderId="5" fillId="0" fontId="8" numFmtId="2" xfId="0" applyAlignment="1" applyBorder="1" applyFont="1" applyNumberFormat="1">
      <alignment horizontal="center" readingOrder="0" vertical="center"/>
    </xf>
    <xf borderId="8" fillId="3" fontId="1" numFmtId="0" xfId="0" applyAlignment="1" applyBorder="1" applyFont="1">
      <alignment horizontal="center" readingOrder="0"/>
    </xf>
    <xf borderId="12" fillId="0" fontId="2" numFmtId="0" xfId="0" applyBorder="1" applyFont="1"/>
    <xf borderId="13" fillId="0" fontId="1" numFmtId="0" xfId="0" applyAlignment="1" applyBorder="1" applyFont="1">
      <alignment horizontal="center" readingOrder="0"/>
    </xf>
    <xf borderId="0" fillId="0" fontId="1" numFmtId="2" xfId="0" applyAlignment="1" applyFont="1" applyNumberFormat="1">
      <alignment horizontal="center"/>
    </xf>
    <xf borderId="14" fillId="0" fontId="1" numFmtId="0" xfId="0" applyAlignment="1" applyBorder="1" applyFont="1">
      <alignment horizontal="center"/>
    </xf>
    <xf borderId="8" fillId="0" fontId="1" numFmtId="0" xfId="0" applyAlignment="1" applyBorder="1" applyFont="1">
      <alignment horizontal="center" readingOrder="0"/>
    </xf>
    <xf borderId="12" fillId="0" fontId="1" numFmtId="0" xfId="0" applyAlignment="1" applyBorder="1" applyFont="1">
      <alignment horizontal="center" readingOrder="0"/>
    </xf>
    <xf borderId="9" fillId="0" fontId="1" numFmtId="0" xfId="0" applyAlignment="1" applyBorder="1" applyFont="1">
      <alignment horizontal="center" readingOrder="0"/>
    </xf>
    <xf borderId="8" fillId="0" fontId="1" numFmtId="2" xfId="0" applyAlignment="1" applyBorder="1" applyFont="1" applyNumberFormat="1">
      <alignment horizontal="center" readingOrder="0"/>
    </xf>
    <xf borderId="12" fillId="0" fontId="1" numFmtId="2" xfId="0" applyAlignment="1" applyBorder="1" applyFont="1" applyNumberFormat="1">
      <alignment horizontal="center" readingOrder="0"/>
    </xf>
    <xf borderId="9" fillId="0" fontId="1" numFmtId="2" xfId="0" applyAlignment="1" applyBorder="1" applyFont="1" applyNumberFormat="1">
      <alignment horizontal="center" readingOrder="0"/>
    </xf>
    <xf borderId="13" fillId="9" fontId="0" numFmtId="0" xfId="0" applyAlignment="1" applyBorder="1" applyFont="1">
      <alignment horizontal="center" readingOrder="0"/>
    </xf>
    <xf borderId="0" fillId="9" fontId="0" numFmtId="0" xfId="0" applyAlignment="1" applyFont="1">
      <alignment horizontal="center" readingOrder="0"/>
    </xf>
    <xf borderId="14" fillId="9" fontId="0" numFmtId="0" xfId="0" applyAlignment="1" applyBorder="1" applyFont="1">
      <alignment horizontal="center" readingOrder="0"/>
    </xf>
    <xf borderId="13" fillId="9" fontId="0" numFmtId="2" xfId="0" applyAlignment="1" applyBorder="1" applyFont="1" applyNumberFormat="1">
      <alignment horizontal="center" readingOrder="0"/>
    </xf>
    <xf borderId="0" fillId="9" fontId="0" numFmtId="2" xfId="0" applyAlignment="1" applyFont="1" applyNumberFormat="1">
      <alignment horizontal="center" readingOrder="0"/>
    </xf>
    <xf borderId="14" fillId="9" fontId="0" numFmtId="2" xfId="0" applyAlignment="1" applyBorder="1" applyFont="1" applyNumberFormat="1">
      <alignment horizontal="center" readingOrder="0"/>
    </xf>
    <xf borderId="13" fillId="9" fontId="0" numFmtId="0" xfId="0" applyAlignment="1" applyBorder="1" applyFont="1">
      <alignment horizontal="center" readingOrder="0" shrinkToFit="0" wrapText="1"/>
    </xf>
    <xf borderId="0" fillId="0" fontId="9" numFmtId="2" xfId="0" applyAlignment="1" applyFont="1" applyNumberFormat="1">
      <alignment horizontal="center" readingOrder="0"/>
    </xf>
    <xf borderId="0" fillId="0" fontId="9" numFmtId="0" xfId="0" applyAlignment="1" applyFont="1">
      <alignment horizontal="center" readingOrder="0"/>
    </xf>
    <xf borderId="0" fillId="9" fontId="0" numFmtId="0" xfId="0" applyAlignment="1" applyFont="1">
      <alignment horizontal="center" readingOrder="0" shrinkToFit="0" wrapText="1"/>
    </xf>
    <xf borderId="14" fillId="9" fontId="0" numFmtId="0" xfId="0" applyAlignment="1" applyBorder="1" applyFont="1">
      <alignment horizontal="center" readingOrder="0" shrinkToFit="0" wrapText="1"/>
    </xf>
    <xf borderId="0" fillId="0" fontId="10" numFmtId="2" xfId="0" applyAlignment="1" applyFont="1" applyNumberFormat="1">
      <alignment readingOrder="0" vertical="bottom"/>
    </xf>
    <xf borderId="14" fillId="9" fontId="7" numFmtId="0" xfId="0" applyAlignment="1" applyBorder="1" applyFont="1">
      <alignment horizontal="center" readingOrder="0" shrinkToFit="0" wrapText="1"/>
    </xf>
    <xf borderId="0" fillId="0" fontId="10" numFmtId="0" xfId="0" applyAlignment="1" applyFont="1">
      <alignment vertical="bottom"/>
    </xf>
    <xf borderId="0" fillId="0" fontId="10" numFmtId="0" xfId="0" applyAlignment="1" applyFont="1">
      <alignment horizontal="right" vertical="bottom"/>
    </xf>
    <xf borderId="14" fillId="0" fontId="8" numFmtId="0" xfId="0" applyAlignment="1" applyBorder="1" applyFont="1">
      <alignment horizontal="center" readingOrder="0"/>
    </xf>
    <xf borderId="13" fillId="0" fontId="8" numFmtId="0" xfId="0" applyAlignment="1" applyBorder="1" applyFont="1">
      <alignment horizontal="center" readingOrder="0"/>
    </xf>
    <xf borderId="0" fillId="0" fontId="8" numFmtId="0" xfId="0" applyAlignment="1" applyFont="1">
      <alignment readingOrder="0"/>
    </xf>
    <xf borderId="2" fillId="0" fontId="10" numFmtId="2" xfId="0" applyAlignment="1" applyBorder="1" applyFont="1" applyNumberFormat="1">
      <alignment readingOrder="0" vertical="bottom"/>
    </xf>
    <xf borderId="2" fillId="0" fontId="10" numFmtId="0" xfId="0" applyAlignment="1" applyBorder="1" applyFont="1">
      <alignment vertical="bottom"/>
    </xf>
    <xf borderId="13" fillId="9" fontId="0" numFmtId="2" xfId="0" applyAlignment="1" applyBorder="1" applyFont="1" applyNumberFormat="1">
      <alignment horizontal="center" readingOrder="0" shrinkToFit="0" wrapText="1"/>
    </xf>
    <xf borderId="2" fillId="0" fontId="10" numFmtId="2" xfId="0" applyAlignment="1" applyBorder="1" applyFont="1" applyNumberFormat="1">
      <alignment vertical="bottom"/>
    </xf>
    <xf borderId="0" fillId="9" fontId="7" numFmtId="0" xfId="0" applyFont="1"/>
    <xf borderId="10" fillId="9" fontId="0" numFmtId="0" xfId="0" applyAlignment="1" applyBorder="1" applyFont="1">
      <alignment horizontal="center" readingOrder="0"/>
    </xf>
    <xf borderId="15" fillId="0" fontId="8" numFmtId="0" xfId="0" applyAlignment="1" applyBorder="1" applyFont="1">
      <alignment horizontal="center" readingOrder="0"/>
    </xf>
    <xf borderId="11" fillId="0" fontId="8" numFmtId="0" xfId="0" applyAlignment="1" applyBorder="1" applyFont="1">
      <alignment horizontal="center" readingOrder="0"/>
    </xf>
    <xf borderId="10" fillId="9" fontId="0" numFmtId="2" xfId="0" applyAlignment="1" applyBorder="1" applyFont="1" applyNumberFormat="1">
      <alignment horizontal="center" readingOrder="0" shrinkToFit="0" wrapText="1"/>
    </xf>
    <xf borderId="15" fillId="9" fontId="0" numFmtId="2" xfId="0" applyAlignment="1" applyBorder="1" applyFont="1" applyNumberFormat="1">
      <alignment horizontal="center" readingOrder="0"/>
    </xf>
    <xf borderId="11" fillId="9" fontId="0" numFmtId="0" xfId="0" applyAlignment="1" applyBorder="1" applyFont="1">
      <alignment horizontal="center" readingOrder="0"/>
    </xf>
    <xf borderId="15" fillId="9" fontId="0" numFmtId="0" xfId="0" applyAlignment="1" applyBorder="1" applyFont="1">
      <alignment horizontal="center" readingOrder="0" shrinkToFit="0" wrapText="1"/>
    </xf>
    <xf borderId="11" fillId="9" fontId="0" numFmtId="2" xfId="0" applyAlignment="1" applyBorder="1" applyFont="1" applyNumberFormat="1">
      <alignment horizontal="center" readingOrder="0"/>
    </xf>
    <xf borderId="15" fillId="9" fontId="0" numFmtId="0" xfId="0" applyAlignment="1" applyBorder="1" applyFont="1">
      <alignment horizontal="center" readingOrder="0"/>
    </xf>
    <xf borderId="1" fillId="3" fontId="3" numFmtId="0" xfId="0" applyAlignment="1" applyBorder="1" applyFont="1">
      <alignment horizontal="center" readingOrder="0"/>
    </xf>
    <xf borderId="8" fillId="0" fontId="3" numFmtId="0" xfId="0" applyAlignment="1" applyBorder="1" applyFont="1">
      <alignment horizontal="center"/>
    </xf>
    <xf borderId="12" fillId="0" fontId="3" numFmtId="0" xfId="0" applyAlignment="1" applyBorder="1" applyFont="1">
      <alignment horizontal="center" readingOrder="0"/>
    </xf>
    <xf borderId="12" fillId="0" fontId="3" numFmtId="2" xfId="0" applyAlignment="1" applyBorder="1" applyFont="1" applyNumberFormat="1">
      <alignment horizontal="center" readingOrder="0"/>
    </xf>
    <xf borderId="9" fillId="0" fontId="3" numFmtId="0" xfId="0" applyAlignment="1" applyBorder="1" applyFont="1">
      <alignment horizontal="center" readingOrder="0"/>
    </xf>
    <xf borderId="1" fillId="0" fontId="3" numFmtId="0" xfId="0" applyAlignment="1" applyBorder="1" applyFont="1">
      <alignment readingOrder="0" vertical="center"/>
    </xf>
    <xf borderId="13" fillId="0" fontId="3" numFmtId="0" xfId="0" applyAlignment="1" applyBorder="1" applyFont="1">
      <alignment horizontal="left" readingOrder="0"/>
    </xf>
    <xf borderId="0" fillId="0" fontId="3" numFmtId="0" xfId="0" applyAlignment="1" applyFont="1">
      <alignment horizontal="center" readingOrder="0"/>
    </xf>
    <xf borderId="0" fillId="0" fontId="3" numFmtId="2" xfId="0" applyAlignment="1" applyFont="1" applyNumberFormat="1">
      <alignment horizontal="center" readingOrder="0"/>
    </xf>
    <xf borderId="14" fillId="0" fontId="3" numFmtId="0" xfId="0" applyAlignment="1" applyBorder="1" applyFont="1">
      <alignment horizontal="center" readingOrder="0"/>
    </xf>
    <xf borderId="10" fillId="0" fontId="3" numFmtId="0" xfId="0" applyAlignment="1" applyBorder="1" applyFont="1">
      <alignment horizontal="left" readingOrder="0"/>
    </xf>
    <xf borderId="15" fillId="0" fontId="3" numFmtId="0" xfId="0" applyAlignment="1" applyBorder="1" applyFont="1">
      <alignment horizontal="center" readingOrder="0"/>
    </xf>
    <xf borderId="15" fillId="0" fontId="3" numFmtId="2" xfId="0" applyAlignment="1" applyBorder="1" applyFont="1" applyNumberFormat="1">
      <alignment horizontal="center" readingOrder="0"/>
    </xf>
    <xf borderId="11" fillId="0" fontId="3" numFmtId="0" xfId="0" applyAlignment="1" applyBorder="1" applyFont="1">
      <alignment horizontal="center" readingOrder="0"/>
    </xf>
    <xf borderId="1" fillId="3" fontId="1" numFmtId="0" xfId="0" applyAlignment="1" applyBorder="1" applyFont="1">
      <alignment horizontal="center" readingOrder="0"/>
    </xf>
    <xf borderId="5" fillId="0" fontId="11" numFmtId="0" xfId="0" applyAlignment="1" applyBorder="1" applyFont="1">
      <alignment readingOrder="0"/>
    </xf>
    <xf borderId="5" fillId="0" fontId="12" numFmtId="2" xfId="0" applyAlignment="1" applyBorder="1" applyFont="1" applyNumberFormat="1">
      <alignment horizontal="center"/>
    </xf>
    <xf borderId="5" fillId="9" fontId="12" numFmtId="2" xfId="0" applyAlignment="1" applyBorder="1" applyFont="1" applyNumberFormat="1">
      <alignment horizontal="center"/>
    </xf>
    <xf borderId="1" fillId="3" fontId="13" numFmtId="0" xfId="0" applyAlignment="1" applyBorder="1" applyFont="1">
      <alignment horizontal="center" readingOrder="0" shrinkToFit="0" vertical="center" wrapText="1"/>
    </xf>
    <xf borderId="1" fillId="3" fontId="13" numFmtId="2" xfId="0" applyAlignment="1" applyBorder="1" applyFont="1" applyNumberFormat="1">
      <alignment horizontal="center" readingOrder="0" shrinkToFit="0" vertical="center" wrapText="1"/>
    </xf>
    <xf borderId="6" fillId="0" fontId="0" numFmtId="0" xfId="0" applyAlignment="1" applyBorder="1" applyFont="1">
      <alignment horizontal="center" readingOrder="0" shrinkToFit="0" vertical="center" wrapText="1"/>
    </xf>
    <xf borderId="1" fillId="7" fontId="14" numFmtId="0" xfId="0" applyAlignment="1" applyBorder="1" applyFont="1">
      <alignment horizontal="center" readingOrder="0" shrinkToFit="0" vertical="center" wrapText="1"/>
    </xf>
    <xf borderId="1" fillId="7" fontId="14" numFmtId="2" xfId="0" applyAlignment="1" applyBorder="1" applyFont="1" applyNumberFormat="1">
      <alignment horizontal="center" readingOrder="0" shrinkToFit="0" vertical="center" wrapText="1"/>
    </xf>
    <xf borderId="0" fillId="0" fontId="15" numFmtId="0" xfId="0" applyAlignment="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14" numFmtId="2" xfId="0" applyAlignment="1" applyBorder="1" applyFont="1" applyNumberFormat="1">
      <alignment horizontal="center" readingOrder="0" shrinkToFit="0" vertical="center" wrapText="1"/>
    </xf>
    <xf borderId="5" fillId="0" fontId="15" numFmtId="0" xfId="0" applyAlignment="1" applyBorder="1" applyFont="1">
      <alignment horizontal="center" readingOrder="0" shrinkToFit="0" vertical="center" wrapText="1"/>
    </xf>
    <xf borderId="5" fillId="0" fontId="15" numFmtId="2" xfId="0" applyAlignment="1" applyBorder="1" applyFont="1" applyNumberFormat="1">
      <alignment horizontal="center" readingOrder="0" shrinkToFit="0" vertical="center" wrapText="1"/>
    </xf>
    <xf borderId="16" fillId="0" fontId="2" numFmtId="0" xfId="0" applyBorder="1" applyFont="1"/>
    <xf borderId="5" fillId="0" fontId="0" numFmtId="2" xfId="0" applyAlignment="1" applyBorder="1" applyFont="1" applyNumberFormat="1">
      <alignment horizontal="center" readingOrder="0" shrinkToFit="0" vertical="center" wrapText="1"/>
    </xf>
    <xf borderId="1" fillId="0" fontId="0" numFmtId="0" xfId="0" applyAlignment="1" applyBorder="1" applyFont="1">
      <alignment horizontal="center" readingOrder="0" shrinkToFit="0" vertical="center" wrapText="1"/>
    </xf>
    <xf borderId="1" fillId="0" fontId="0" numFmtId="2" xfId="0" applyAlignment="1" applyBorder="1" applyFont="1" applyNumberFormat="1">
      <alignment horizontal="center" readingOrder="0" shrinkToFit="0" vertical="center" wrapText="1"/>
    </xf>
    <xf borderId="6" fillId="0" fontId="3" numFmtId="2" xfId="0" applyAlignment="1" applyBorder="1" applyFont="1" applyNumberFormat="1">
      <alignment horizontal="center" readingOrder="0" shrinkToFit="0" vertical="center" wrapText="1"/>
    </xf>
    <xf borderId="5" fillId="9" fontId="0" numFmtId="2" xfId="0" applyAlignment="1" applyBorder="1" applyFont="1" applyNumberFormat="1">
      <alignment horizontal="center" readingOrder="0" shrinkToFit="0" vertical="center" wrapText="1"/>
    </xf>
    <xf borderId="0" fillId="11" fontId="9" numFmtId="0" xfId="0" applyAlignment="1" applyFill="1" applyFont="1">
      <alignment horizontal="center" readingOrder="0"/>
    </xf>
    <xf borderId="0" fillId="4" fontId="9" numFmtId="0" xfId="0" applyAlignment="1" applyFont="1">
      <alignment horizontal="center" readingOrder="0"/>
    </xf>
    <xf borderId="0" fillId="12" fontId="9" numFmtId="0" xfId="0" applyAlignment="1" applyFill="1" applyFont="1">
      <alignment horizontal="center" readingOrder="0"/>
    </xf>
    <xf borderId="0" fillId="13" fontId="9" numFmtId="0" xfId="0" applyAlignment="1" applyFill="1" applyFont="1">
      <alignment horizontal="center" readingOrder="0"/>
    </xf>
    <xf borderId="0" fillId="0" fontId="3" numFmtId="1" xfId="0" applyAlignment="1" applyFont="1" applyNumberFormat="1">
      <alignment horizontal="center"/>
    </xf>
    <xf borderId="0" fillId="14" fontId="9" numFmtId="0" xfId="0" applyAlignment="1" applyFill="1" applyFont="1">
      <alignment horizontal="center" readingOrder="0"/>
    </xf>
    <xf borderId="0" fillId="14" fontId="3" numFmtId="1" xfId="0" applyAlignment="1" applyFont="1" applyNumberFormat="1">
      <alignment horizontal="center"/>
    </xf>
    <xf borderId="0" fillId="15" fontId="9" numFmtId="0" xfId="0" applyAlignment="1" applyFill="1" applyFont="1">
      <alignment horizontal="center" readingOrder="0"/>
    </xf>
    <xf borderId="0" fillId="15" fontId="3" numFmtId="1" xfId="0" applyAlignment="1" applyFont="1" applyNumberFormat="1">
      <alignment horizontal="center"/>
    </xf>
    <xf borderId="0" fillId="0" fontId="10" numFmtId="1" xfId="0" applyAlignment="1" applyFont="1" applyNumberFormat="1">
      <alignment horizontal="center" vertical="bottom"/>
    </xf>
    <xf borderId="0" fillId="14" fontId="10" numFmtId="1" xfId="0" applyAlignment="1" applyFont="1" applyNumberFormat="1">
      <alignment horizontal="center" vertical="bottom"/>
    </xf>
    <xf borderId="0" fillId="15" fontId="10" numFmtId="1" xfId="0" applyAlignment="1" applyFont="1" applyNumberFormat="1">
      <alignment horizontal="center" vertical="bottom"/>
    </xf>
    <xf borderId="6" fillId="16" fontId="0" numFmtId="0" xfId="0" applyAlignment="1" applyBorder="1" applyFill="1" applyFont="1">
      <alignment horizontal="center" readingOrder="0" shrinkToFit="0" vertical="center" wrapText="1"/>
    </xf>
    <xf borderId="0" fillId="16" fontId="15" numFmtId="0" xfId="0" applyAlignment="1" applyFont="1">
      <alignment horizontal="center" readingOrder="0" shrinkToFit="0" vertical="center" wrapText="1"/>
    </xf>
    <xf borderId="1" fillId="16" fontId="14" numFmtId="0" xfId="0" applyAlignment="1" applyBorder="1" applyFont="1">
      <alignment horizontal="center" readingOrder="0" shrinkToFit="0" vertical="center" wrapText="1"/>
    </xf>
    <xf borderId="1" fillId="16" fontId="14" numFmtId="2" xfId="0" applyAlignment="1" applyBorder="1" applyFont="1" applyNumberFormat="1">
      <alignment horizontal="center" readingOrder="0" shrinkToFit="0" vertical="center" wrapText="1"/>
    </xf>
    <xf borderId="5" fillId="16" fontId="15" numFmtId="2" xfId="0" applyAlignment="1" applyBorder="1" applyFont="1" applyNumberFormat="1">
      <alignment horizontal="center" readingOrder="0" shrinkToFit="0" vertical="center" wrapText="1"/>
    </xf>
    <xf borderId="5" fillId="16" fontId="0" numFmtId="2" xfId="0" applyAlignment="1" applyBorder="1" applyFont="1" applyNumberFormat="1">
      <alignment horizontal="center" readingOrder="0" shrinkToFit="0" vertical="center" wrapText="1"/>
    </xf>
    <xf borderId="1" fillId="16" fontId="0" numFmtId="2" xfId="0" applyAlignment="1" applyBorder="1" applyFont="1" applyNumberFormat="1">
      <alignment horizontal="center" readingOrder="0" shrinkToFit="0" vertical="center" wrapText="1"/>
    </xf>
    <xf borderId="6" fillId="16" fontId="3" numFmtId="2" xfId="0" applyAlignment="1" applyBorder="1" applyFont="1" applyNumberFormat="1">
      <alignment horizontal="center" readingOrder="0" shrinkToFit="0" vertical="center" wrapText="1"/>
    </xf>
    <xf borderId="6" fillId="0" fontId="3" numFmtId="0" xfId="0" applyAlignment="1" applyBorder="1" applyFont="1">
      <alignment horizontal="center" readingOrder="0" vertical="center"/>
    </xf>
    <xf borderId="17" fillId="17" fontId="16" numFmtId="0" xfId="0" applyAlignment="1" applyBorder="1" applyFill="1" applyFont="1">
      <alignment horizontal="center" readingOrder="0" vertical="center"/>
    </xf>
    <xf borderId="18" fillId="0" fontId="2" numFmtId="0" xfId="0" applyBorder="1" applyFont="1"/>
    <xf borderId="19" fillId="3" fontId="17" numFmtId="0" xfId="0" applyAlignment="1" applyBorder="1" applyFont="1">
      <alignment horizontal="center" readingOrder="0" shrinkToFit="0" vertical="center" wrapText="1"/>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19" fillId="8" fontId="16" numFmtId="0" xfId="0" applyAlignment="1" applyBorder="1" applyFont="1">
      <alignment horizontal="center" readingOrder="0" vertical="center"/>
    </xf>
    <xf borderId="19" fillId="8" fontId="16" numFmtId="2" xfId="0" applyAlignment="1" applyBorder="1" applyFont="1" applyNumberFormat="1">
      <alignment horizontal="center" readingOrder="0" vertical="center"/>
    </xf>
    <xf borderId="0" fillId="0" fontId="3" numFmtId="0" xfId="0" applyFont="1"/>
    <xf borderId="13" fillId="0" fontId="17" numFmtId="0" xfId="0" applyAlignment="1" applyBorder="1" applyFont="1">
      <alignment horizontal="center" readingOrder="0" shrinkToFit="0" vertical="center" wrapText="1"/>
    </xf>
    <xf borderId="19" fillId="7" fontId="16" numFmtId="0" xfId="0" applyAlignment="1" applyBorder="1" applyFont="1">
      <alignment horizontal="center" readingOrder="0" vertical="center"/>
    </xf>
    <xf borderId="24" fillId="7" fontId="18" numFmtId="0" xfId="0" applyAlignment="1" applyBorder="1" applyFont="1">
      <alignment horizontal="center" readingOrder="0" shrinkToFit="0" vertical="center" wrapText="1"/>
    </xf>
    <xf borderId="25" fillId="7" fontId="18" numFmtId="0" xfId="0" applyAlignment="1" applyBorder="1" applyFont="1">
      <alignment horizontal="center" readingOrder="0" shrinkToFit="0" vertical="center" wrapText="1"/>
    </xf>
    <xf borderId="24" fillId="7" fontId="18" numFmtId="2" xfId="0" applyAlignment="1" applyBorder="1" applyFont="1" applyNumberFormat="1">
      <alignment horizontal="center" readingOrder="0" shrinkToFit="0" vertical="center" wrapText="1"/>
    </xf>
    <xf borderId="26" fillId="7" fontId="18" numFmtId="0" xfId="0" applyAlignment="1" applyBorder="1" applyFont="1">
      <alignment horizontal="center" readingOrder="0" shrinkToFit="0" vertical="center" wrapText="1"/>
    </xf>
    <xf borderId="26" fillId="7" fontId="18" numFmtId="2" xfId="0" applyAlignment="1" applyBorder="1" applyFont="1" applyNumberFormat="1">
      <alignment horizontal="center" readingOrder="0" shrinkToFit="0" vertical="center" wrapText="1"/>
    </xf>
    <xf borderId="13" fillId="0" fontId="2" numFmtId="0" xfId="0" applyBorder="1" applyFont="1"/>
    <xf borderId="10" fillId="0" fontId="17" numFmtId="2" xfId="0" applyAlignment="1" applyBorder="1" applyFont="1" applyNumberFormat="1">
      <alignment horizontal="center" readingOrder="0" shrinkToFit="0" vertical="center" wrapText="1"/>
    </xf>
    <xf borderId="27" fillId="0" fontId="17" numFmtId="2" xfId="0" applyAlignment="1" applyBorder="1" applyFont="1" applyNumberFormat="1">
      <alignment horizontal="center" readingOrder="0" shrinkToFit="0" vertical="center" wrapText="1"/>
    </xf>
    <xf borderId="28" fillId="0" fontId="17" numFmtId="0" xfId="0" applyAlignment="1" applyBorder="1" applyFont="1">
      <alignment horizontal="center" readingOrder="0" shrinkToFit="0" vertical="center" wrapText="1"/>
    </xf>
    <xf borderId="11" fillId="0" fontId="17" numFmtId="2" xfId="0" applyAlignment="1" applyBorder="1" applyFont="1" applyNumberFormat="1">
      <alignment horizontal="center" readingOrder="0" shrinkToFit="0" vertical="center" wrapText="1"/>
    </xf>
    <xf borderId="28" fillId="15" fontId="17" numFmtId="0" xfId="0" applyAlignment="1" applyBorder="1" applyFont="1">
      <alignment horizontal="center" readingOrder="0" shrinkToFit="0" vertical="center" wrapText="1"/>
    </xf>
    <xf borderId="1" fillId="0" fontId="17" numFmtId="2" xfId="0" applyAlignment="1" applyBorder="1" applyFont="1" applyNumberFormat="1">
      <alignment horizontal="center" readingOrder="0" shrinkToFit="0" vertical="center" wrapText="1"/>
    </xf>
    <xf borderId="29" fillId="9" fontId="17" numFmtId="2" xfId="0" applyAlignment="1" applyBorder="1" applyFont="1" applyNumberFormat="1">
      <alignment horizontal="center" readingOrder="0" shrinkToFit="0" vertical="center" wrapText="1"/>
    </xf>
    <xf borderId="30" fillId="0" fontId="17" numFmtId="0" xfId="0" applyAlignment="1" applyBorder="1" applyFont="1">
      <alignment horizontal="center" readingOrder="0" shrinkToFit="0" vertical="center" wrapText="1"/>
    </xf>
    <xf borderId="3" fillId="0" fontId="17" numFmtId="2" xfId="0" applyAlignment="1" applyBorder="1" applyFont="1" applyNumberFormat="1">
      <alignment horizontal="center" readingOrder="0" shrinkToFit="0" vertical="center" wrapText="1"/>
    </xf>
    <xf borderId="3" fillId="9" fontId="17" numFmtId="2" xfId="0" applyAlignment="1" applyBorder="1" applyFont="1" applyNumberFormat="1">
      <alignment horizontal="center" readingOrder="0" shrinkToFit="0" vertical="center" wrapText="1"/>
    </xf>
    <xf borderId="30" fillId="18" fontId="17" numFmtId="0" xfId="0" applyAlignment="1" applyBorder="1" applyFill="1" applyFont="1">
      <alignment horizontal="center" readingOrder="0" shrinkToFit="0" vertical="center" wrapText="1"/>
    </xf>
    <xf borderId="29" fillId="0" fontId="17" numFmtId="2" xfId="0" applyAlignment="1" applyBorder="1" applyFont="1" applyNumberFormat="1">
      <alignment horizontal="center" readingOrder="0" shrinkToFit="0" vertical="center" wrapText="1"/>
    </xf>
    <xf borderId="3" fillId="9" fontId="17" numFmtId="2" xfId="0" applyAlignment="1" applyBorder="1" applyFont="1" applyNumberFormat="1">
      <alignment horizontal="center" readingOrder="0" vertical="center"/>
    </xf>
    <xf borderId="30" fillId="15" fontId="17" numFmtId="0" xfId="0" applyAlignment="1" applyBorder="1" applyFont="1">
      <alignment horizontal="center" readingOrder="0" shrinkToFit="0" vertical="center" wrapText="1"/>
    </xf>
    <xf borderId="8" fillId="0" fontId="17" numFmtId="2" xfId="0" applyAlignment="1" applyBorder="1" applyFont="1" applyNumberFormat="1">
      <alignment horizontal="center" readingOrder="0" shrinkToFit="0" vertical="center" wrapText="1"/>
    </xf>
    <xf borderId="31" fillId="9" fontId="17" numFmtId="2" xfId="0" applyAlignment="1" applyBorder="1" applyFont="1" applyNumberFormat="1">
      <alignment horizontal="center" readingOrder="0" shrinkToFit="0" vertical="center" wrapText="1"/>
    </xf>
    <xf borderId="31" fillId="15" fontId="17" numFmtId="0" xfId="0" applyAlignment="1" applyBorder="1" applyFont="1">
      <alignment horizontal="center" readingOrder="0" shrinkToFit="0" vertical="center" wrapText="1"/>
    </xf>
    <xf borderId="9" fillId="9" fontId="17" numFmtId="2" xfId="0" applyAlignment="1" applyBorder="1" applyFont="1" applyNumberFormat="1">
      <alignment horizontal="center" readingOrder="0" vertical="center"/>
    </xf>
    <xf borderId="32" fillId="0" fontId="17" numFmtId="0" xfId="0" applyAlignment="1" applyBorder="1" applyFont="1">
      <alignment horizontal="center" readingOrder="0" shrinkToFit="0" vertical="center" wrapText="1"/>
    </xf>
    <xf borderId="9" fillId="9" fontId="17" numFmtId="2" xfId="0" applyAlignment="1" applyBorder="1" applyFont="1" applyNumberFormat="1">
      <alignment horizontal="center" readingOrder="0" shrinkToFit="0" vertical="center" wrapText="1"/>
    </xf>
    <xf borderId="33" fillId="0" fontId="17" numFmtId="0" xfId="0" applyAlignment="1" applyBorder="1" applyFont="1">
      <alignment horizontal="center" readingOrder="0" shrinkToFit="0" vertical="center" wrapText="1"/>
    </xf>
    <xf borderId="24" fillId="7" fontId="16" numFmtId="0" xfId="0" applyAlignment="1" applyBorder="1" applyFont="1">
      <alignment horizontal="center" readingOrder="0" vertical="center"/>
    </xf>
    <xf borderId="34" fillId="7" fontId="18" numFmtId="2" xfId="0" applyAlignment="1" applyBorder="1" applyFont="1" applyNumberFormat="1">
      <alignment horizontal="center" readingOrder="0" shrinkToFit="0" vertical="center" wrapText="1"/>
    </xf>
    <xf borderId="34" fillId="7" fontId="18" numFmtId="0" xfId="0" applyAlignment="1" applyBorder="1" applyFont="1">
      <alignment horizontal="center" readingOrder="0" shrinkToFit="0" vertical="center" wrapText="1"/>
    </xf>
    <xf borderId="35" fillId="9" fontId="17" numFmtId="2" xfId="0" applyAlignment="1" applyBorder="1" applyFont="1" applyNumberFormat="1">
      <alignment horizontal="center" readingOrder="0" shrinkToFit="0" vertical="center" wrapText="1"/>
    </xf>
    <xf borderId="20" fillId="7" fontId="18" numFmtId="2" xfId="0" applyAlignment="1" applyBorder="1" applyFont="1" applyNumberFormat="1">
      <alignment horizontal="center" readingOrder="0" shrinkToFit="0" vertical="center" wrapText="1"/>
    </xf>
    <xf borderId="35" fillId="0" fontId="17" numFmtId="2" xfId="0" applyAlignment="1" applyBorder="1" applyFont="1" applyNumberFormat="1">
      <alignment horizontal="center" readingOrder="0" shrinkToFit="0" vertical="center" wrapText="1"/>
    </xf>
    <xf borderId="9" fillId="0" fontId="17" numFmtId="2" xfId="0" applyAlignment="1" applyBorder="1" applyFont="1" applyNumberFormat="1">
      <alignment horizontal="center" readingOrder="0" shrinkToFit="0" vertical="center" wrapText="1"/>
    </xf>
    <xf borderId="36" fillId="0" fontId="2" numFmtId="0" xfId="0" applyBorder="1" applyFont="1"/>
    <xf borderId="37" fillId="0" fontId="17" numFmtId="2" xfId="0" applyAlignment="1" applyBorder="1" applyFont="1" applyNumberFormat="1">
      <alignment horizontal="center" readingOrder="0" shrinkToFit="0" vertical="center" wrapText="1"/>
    </xf>
    <xf borderId="38" fillId="0" fontId="17" numFmtId="2" xfId="0" applyAlignment="1" applyBorder="1" applyFont="1" applyNumberFormat="1">
      <alignment horizontal="center" readingOrder="0" shrinkToFit="0" vertical="center" wrapText="1"/>
    </xf>
    <xf borderId="38" fillId="0" fontId="17" numFmtId="0" xfId="0" applyAlignment="1" applyBorder="1" applyFont="1">
      <alignment horizontal="center" readingOrder="0" shrinkToFit="0" vertical="center" wrapText="1"/>
    </xf>
    <xf borderId="39" fillId="9" fontId="17" numFmtId="2" xfId="0" applyAlignment="1" applyBorder="1" applyFont="1" applyNumberFormat="1">
      <alignment horizontal="center" readingOrder="0" vertical="center"/>
    </xf>
    <xf borderId="40" fillId="0" fontId="17" numFmtId="0" xfId="0" applyAlignment="1" applyBorder="1" applyFont="1">
      <alignment horizontal="center" readingOrder="0" shrinkToFit="0" vertical="center" wrapText="1"/>
    </xf>
    <xf borderId="39" fillId="0" fontId="17" numFmtId="2" xfId="0" applyAlignment="1" applyBorder="1" applyFont="1" applyNumberFormat="1">
      <alignment horizontal="center" readingOrder="0" shrinkToFit="0" vertical="center" wrapText="1"/>
    </xf>
    <xf borderId="0" fillId="9" fontId="7" numFmtId="0" xfId="0" applyAlignment="1" applyFont="1">
      <alignment horizontal="left"/>
    </xf>
    <xf borderId="41" fillId="19" fontId="19" numFmtId="0" xfId="0" applyAlignment="1" applyBorder="1" applyFill="1" applyFont="1">
      <alignment readingOrder="0"/>
    </xf>
    <xf borderId="19" fillId="8" fontId="3" numFmtId="0" xfId="0" applyAlignment="1" applyBorder="1" applyFont="1">
      <alignment horizontal="center" readingOrder="0"/>
    </xf>
    <xf borderId="13" fillId="20" fontId="20" numFmtId="0" xfId="0" applyAlignment="1" applyBorder="1" applyFill="1" applyFont="1">
      <alignment horizontal="center" readingOrder="0"/>
    </xf>
    <xf borderId="16" fillId="15" fontId="3" numFmtId="0" xfId="0" applyAlignment="1" applyBorder="1" applyFont="1">
      <alignment horizontal="center" readingOrder="0"/>
    </xf>
    <xf borderId="0" fillId="11" fontId="8" numFmtId="0" xfId="0" applyAlignment="1" applyFont="1">
      <alignment horizontal="center" readingOrder="0"/>
    </xf>
    <xf borderId="0" fillId="11" fontId="8" numFmtId="2" xfId="0" applyAlignment="1" applyFont="1" applyNumberFormat="1">
      <alignment horizontal="center" readingOrder="0"/>
    </xf>
    <xf borderId="42" fillId="3" fontId="3" numFmtId="0" xfId="0" applyAlignment="1" applyBorder="1" applyFont="1">
      <alignment readingOrder="0"/>
    </xf>
    <xf borderId="43" fillId="3" fontId="3" numFmtId="2" xfId="0" applyAlignment="1" applyBorder="1" applyFont="1" applyNumberFormat="1">
      <alignment horizontal="center" readingOrder="0"/>
    </xf>
    <xf borderId="43" fillId="3" fontId="0" numFmtId="0" xfId="0" applyAlignment="1" applyBorder="1" applyFont="1">
      <alignment horizontal="center"/>
    </xf>
    <xf borderId="43" fillId="3" fontId="0" numFmtId="2" xfId="0" applyAlignment="1" applyBorder="1" applyFont="1" applyNumberFormat="1">
      <alignment horizontal="center"/>
    </xf>
    <xf borderId="43" fillId="3" fontId="7" numFmtId="2" xfId="0" applyAlignment="1" applyBorder="1" applyFont="1" applyNumberFormat="1">
      <alignment horizontal="center"/>
    </xf>
    <xf borderId="43" fillId="3" fontId="7" numFmtId="0" xfId="0" applyAlignment="1" applyBorder="1" applyFont="1">
      <alignment horizontal="center"/>
    </xf>
    <xf borderId="44" fillId="3" fontId="7" numFmtId="2" xfId="0" applyAlignment="1" applyBorder="1" applyFont="1" applyNumberFormat="1">
      <alignment horizontal="center"/>
    </xf>
    <xf borderId="45" fillId="3" fontId="3" numFmtId="0" xfId="0" applyAlignment="1" applyBorder="1" applyFont="1">
      <alignment readingOrder="0"/>
    </xf>
    <xf borderId="5" fillId="3" fontId="3" numFmtId="2" xfId="0" applyAlignment="1" applyBorder="1" applyFont="1" applyNumberFormat="1">
      <alignment horizontal="center" readingOrder="0"/>
    </xf>
    <xf borderId="5" fillId="3" fontId="0" numFmtId="0" xfId="0" applyAlignment="1" applyBorder="1" applyFont="1">
      <alignment horizontal="center"/>
    </xf>
    <xf borderId="5" fillId="3" fontId="0" numFmtId="2" xfId="0" applyAlignment="1" applyBorder="1" applyFont="1" applyNumberFormat="1">
      <alignment horizontal="center"/>
    </xf>
    <xf borderId="5" fillId="3" fontId="7" numFmtId="2" xfId="0" applyAlignment="1" applyBorder="1" applyFont="1" applyNumberFormat="1">
      <alignment horizontal="center"/>
    </xf>
    <xf borderId="5" fillId="3" fontId="7" numFmtId="0" xfId="0" applyAlignment="1" applyBorder="1" applyFont="1">
      <alignment horizontal="center"/>
    </xf>
    <xf borderId="30" fillId="3" fontId="7" numFmtId="2" xfId="0" applyAlignment="1" applyBorder="1" applyFont="1" applyNumberFormat="1">
      <alignment horizontal="center"/>
    </xf>
    <xf borderId="46" fillId="3" fontId="3" numFmtId="0" xfId="0" applyAlignment="1" applyBorder="1" applyFont="1">
      <alignment readingOrder="0"/>
    </xf>
    <xf borderId="6" fillId="3" fontId="3" numFmtId="2" xfId="0" applyAlignment="1" applyBorder="1" applyFont="1" applyNumberFormat="1">
      <alignment horizontal="center" readingOrder="0"/>
    </xf>
    <xf borderId="6" fillId="3" fontId="0" numFmtId="0" xfId="0" applyAlignment="1" applyBorder="1" applyFont="1">
      <alignment horizontal="center"/>
    </xf>
    <xf borderId="6" fillId="3" fontId="0" numFmtId="2" xfId="0" applyAlignment="1" applyBorder="1" applyFont="1" applyNumberFormat="1">
      <alignment horizontal="center"/>
    </xf>
    <xf borderId="6" fillId="3" fontId="7" numFmtId="2" xfId="0" applyAlignment="1" applyBorder="1" applyFont="1" applyNumberFormat="1">
      <alignment horizontal="center"/>
    </xf>
    <xf borderId="6" fillId="3" fontId="7" numFmtId="0" xfId="0" applyAlignment="1" applyBorder="1" applyFont="1">
      <alignment horizontal="center"/>
    </xf>
    <xf borderId="32" fillId="3" fontId="7" numFmtId="2" xfId="0" applyAlignment="1" applyBorder="1" applyFont="1" applyNumberFormat="1">
      <alignment horizontal="center"/>
    </xf>
    <xf borderId="42" fillId="0" fontId="3" numFmtId="0" xfId="0" applyAlignment="1" applyBorder="1" applyFont="1">
      <alignment readingOrder="0"/>
    </xf>
    <xf borderId="43" fillId="0" fontId="3" numFmtId="2" xfId="0" applyAlignment="1" applyBorder="1" applyFont="1" applyNumberFormat="1">
      <alignment horizontal="center" readingOrder="0"/>
    </xf>
    <xf borderId="43" fillId="0" fontId="0" numFmtId="0" xfId="0" applyAlignment="1" applyBorder="1" applyFont="1">
      <alignment horizontal="center"/>
    </xf>
    <xf borderId="43" fillId="0" fontId="0" numFmtId="2" xfId="0" applyAlignment="1" applyBorder="1" applyFont="1" applyNumberFormat="1">
      <alignment horizontal="center"/>
    </xf>
    <xf borderId="43" fillId="0" fontId="7" numFmtId="2" xfId="0" applyAlignment="1" applyBorder="1" applyFont="1" applyNumberFormat="1">
      <alignment horizontal="center"/>
    </xf>
    <xf borderId="43" fillId="0" fontId="7" numFmtId="0" xfId="0" applyAlignment="1" applyBorder="1" applyFont="1">
      <alignment horizontal="center"/>
    </xf>
    <xf borderId="44" fillId="0" fontId="7" numFmtId="2" xfId="0" applyAlignment="1" applyBorder="1" applyFont="1" applyNumberFormat="1">
      <alignment horizontal="center"/>
    </xf>
    <xf borderId="45" fillId="0" fontId="3" numFmtId="0" xfId="0" applyAlignment="1" applyBorder="1" applyFont="1">
      <alignment readingOrder="0"/>
    </xf>
    <xf borderId="5" fillId="0" fontId="0" numFmtId="0" xfId="0" applyAlignment="1" applyBorder="1" applyFont="1">
      <alignment horizontal="center"/>
    </xf>
    <xf borderId="5" fillId="0" fontId="0" numFmtId="2" xfId="0" applyAlignment="1" applyBorder="1" applyFont="1" applyNumberFormat="1">
      <alignment horizontal="center"/>
    </xf>
    <xf borderId="5" fillId="0" fontId="7" numFmtId="2" xfId="0" applyAlignment="1" applyBorder="1" applyFont="1" applyNumberFormat="1">
      <alignment horizontal="center"/>
    </xf>
    <xf borderId="5" fillId="0" fontId="7" numFmtId="0" xfId="0" applyAlignment="1" applyBorder="1" applyFont="1">
      <alignment horizontal="center"/>
    </xf>
    <xf borderId="30" fillId="0" fontId="7" numFmtId="2" xfId="0" applyAlignment="1" applyBorder="1" applyFont="1" applyNumberFormat="1">
      <alignment horizontal="center"/>
    </xf>
    <xf borderId="46" fillId="0" fontId="3" numFmtId="0" xfId="0" applyAlignment="1" applyBorder="1" applyFont="1">
      <alignment readingOrder="0"/>
    </xf>
    <xf borderId="6" fillId="0" fontId="3" numFmtId="2" xfId="0" applyAlignment="1" applyBorder="1" applyFont="1" applyNumberFormat="1">
      <alignment horizontal="center" readingOrder="0"/>
    </xf>
    <xf borderId="19" fillId="0" fontId="3" numFmtId="0" xfId="0" applyAlignment="1" applyBorder="1" applyFont="1">
      <alignment readingOrder="0"/>
    </xf>
    <xf borderId="34" fillId="0" fontId="3" numFmtId="2" xfId="0" applyAlignment="1" applyBorder="1" applyFont="1" applyNumberFormat="1">
      <alignment horizontal="center" readingOrder="0"/>
    </xf>
    <xf borderId="47" fillId="0" fontId="0" numFmtId="0" xfId="0" applyAlignment="1" applyBorder="1" applyFont="1">
      <alignment horizontal="center"/>
    </xf>
    <xf borderId="47" fillId="0" fontId="0" numFmtId="2" xfId="0" applyAlignment="1" applyBorder="1" applyFont="1" applyNumberFormat="1">
      <alignment horizontal="center"/>
    </xf>
    <xf borderId="47" fillId="0" fontId="7" numFmtId="2" xfId="0" applyAlignment="1" applyBorder="1" applyFont="1" applyNumberFormat="1">
      <alignment horizontal="center"/>
    </xf>
    <xf borderId="47" fillId="0" fontId="7" numFmtId="0" xfId="0" applyAlignment="1" applyBorder="1" applyFont="1">
      <alignment horizontal="center"/>
    </xf>
    <xf borderId="40" fillId="0" fontId="7" numFmtId="2" xfId="0" applyAlignment="1" applyBorder="1" applyFont="1" applyNumberFormat="1">
      <alignment horizontal="center"/>
    </xf>
    <xf borderId="48" fillId="3" fontId="3" numFmtId="0" xfId="0" applyAlignment="1" applyBorder="1" applyFont="1">
      <alignment readingOrder="0"/>
    </xf>
    <xf borderId="7" fillId="3" fontId="3" numFmtId="2" xfId="0" applyAlignment="1" applyBorder="1" applyFont="1" applyNumberFormat="1">
      <alignment horizontal="center" readingOrder="0"/>
    </xf>
    <xf borderId="7" fillId="3" fontId="0" numFmtId="0" xfId="0" applyAlignment="1" applyBorder="1" applyFont="1">
      <alignment horizontal="center"/>
    </xf>
    <xf borderId="7" fillId="3" fontId="0" numFmtId="2" xfId="0" applyAlignment="1" applyBorder="1" applyFont="1" applyNumberFormat="1">
      <alignment horizontal="center"/>
    </xf>
    <xf borderId="7" fillId="3" fontId="7" numFmtId="2" xfId="0" applyAlignment="1" applyBorder="1" applyFont="1" applyNumberFormat="1">
      <alignment horizontal="center"/>
    </xf>
    <xf borderId="7" fillId="3" fontId="7" numFmtId="0" xfId="0" applyAlignment="1" applyBorder="1" applyFont="1">
      <alignment horizontal="center"/>
    </xf>
    <xf borderId="28" fillId="3" fontId="7" numFmtId="2" xfId="0" applyAlignment="1" applyBorder="1" applyFont="1" applyNumberFormat="1">
      <alignment horizontal="center"/>
    </xf>
    <xf borderId="49" fillId="0" fontId="3" numFmtId="0" xfId="0" applyAlignment="1" applyBorder="1" applyFont="1">
      <alignment readingOrder="0"/>
    </xf>
    <xf borderId="47" fillId="0" fontId="3" numFmtId="2" xfId="0" applyAlignment="1" applyBorder="1" applyFont="1" applyNumberFormat="1">
      <alignment horizontal="center" readingOrder="0"/>
    </xf>
    <xf borderId="50" fillId="9" fontId="0" numFmtId="2" xfId="0" applyAlignment="1" applyBorder="1" applyFont="1" applyNumberFormat="1">
      <alignment horizontal="center"/>
    </xf>
    <xf borderId="0" fillId="19" fontId="19" numFmtId="0" xfId="0" applyAlignment="1" applyFont="1">
      <alignment readingOrder="0"/>
    </xf>
    <xf borderId="17" fillId="8" fontId="3" numFmtId="0" xfId="0" applyAlignment="1" applyBorder="1" applyFont="1">
      <alignment horizontal="center" readingOrder="0"/>
    </xf>
    <xf borderId="51" fillId="0" fontId="2" numFmtId="0" xfId="0" applyBorder="1" applyFont="1"/>
    <xf borderId="13" fillId="15" fontId="20" numFmtId="0" xfId="0" applyAlignment="1" applyBorder="1" applyFont="1">
      <alignment horizontal="center" readingOrder="0"/>
    </xf>
    <xf borderId="6" fillId="15" fontId="3" numFmtId="0" xfId="0" applyAlignment="1" applyBorder="1" applyFont="1">
      <alignment horizontal="center" readingOrder="0"/>
    </xf>
    <xf borderId="6" fillId="11" fontId="9" numFmtId="0" xfId="0" applyAlignment="1" applyBorder="1" applyFont="1">
      <alignment horizontal="center" readingOrder="0"/>
    </xf>
    <xf borderId="6" fillId="11" fontId="9" numFmtId="2" xfId="0" applyAlignment="1" applyBorder="1" applyFont="1" applyNumberFormat="1">
      <alignment horizontal="center" readingOrder="0"/>
    </xf>
    <xf borderId="22" fillId="0" fontId="3" numFmtId="0" xfId="0" applyAlignment="1" applyBorder="1" applyFont="1">
      <alignment readingOrder="0"/>
    </xf>
    <xf borderId="19" fillId="8" fontId="3" numFmtId="2" xfId="0" applyAlignment="1" applyBorder="1" applyFont="1" applyNumberFormat="1">
      <alignment horizontal="center" readingOrder="0"/>
    </xf>
    <xf borderId="16" fillId="15" fontId="3" numFmtId="2" xfId="0" applyAlignment="1" applyBorder="1" applyFont="1" applyNumberFormat="1">
      <alignment horizontal="center" readingOrder="0"/>
    </xf>
    <xf borderId="0" fillId="11" fontId="9" numFmtId="2" xfId="0" applyAlignment="1" applyFont="1" applyNumberFormat="1">
      <alignment horizontal="center" readingOrder="0"/>
    </xf>
    <xf borderId="52" fillId="3" fontId="3" numFmtId="2" xfId="0" applyAlignment="1" applyBorder="1" applyFont="1" applyNumberFormat="1">
      <alignment horizontal="center" readingOrder="0"/>
    </xf>
    <xf borderId="43" fillId="3" fontId="21" numFmtId="0" xfId="0" applyAlignment="1" applyBorder="1" applyFont="1">
      <alignment horizontal="center"/>
    </xf>
    <xf borderId="53" fillId="3" fontId="0" numFmtId="2" xfId="0" applyAlignment="1" applyBorder="1" applyFont="1" applyNumberFormat="1">
      <alignment horizontal="center"/>
    </xf>
    <xf borderId="1" fillId="3" fontId="3" numFmtId="2" xfId="0" applyAlignment="1" applyBorder="1" applyFont="1" applyNumberFormat="1">
      <alignment horizontal="center" readingOrder="0"/>
    </xf>
    <xf borderId="5" fillId="3" fontId="21" numFmtId="0" xfId="0" applyAlignment="1" applyBorder="1" applyFont="1">
      <alignment horizontal="center"/>
    </xf>
    <xf borderId="2" fillId="3" fontId="0" numFmtId="2" xfId="0" applyAlignment="1" applyBorder="1" applyFont="1" applyNumberFormat="1">
      <alignment horizontal="center"/>
    </xf>
    <xf borderId="49" fillId="3" fontId="3" numFmtId="0" xfId="0" applyAlignment="1" applyBorder="1" applyFont="1">
      <alignment readingOrder="0"/>
    </xf>
    <xf borderId="37" fillId="3" fontId="3" numFmtId="2" xfId="0" applyAlignment="1" applyBorder="1" applyFont="1" applyNumberFormat="1">
      <alignment horizontal="center" readingOrder="0"/>
    </xf>
    <xf borderId="47" fillId="3" fontId="21" numFmtId="0" xfId="0" applyAlignment="1" applyBorder="1" applyFont="1">
      <alignment horizontal="center"/>
    </xf>
    <xf borderId="54" fillId="3" fontId="0" numFmtId="2" xfId="0" applyAlignment="1" applyBorder="1" applyFont="1" applyNumberFormat="1">
      <alignment horizontal="center"/>
    </xf>
    <xf borderId="47" fillId="3" fontId="7" numFmtId="2" xfId="0" applyAlignment="1" applyBorder="1" applyFont="1" applyNumberFormat="1">
      <alignment horizontal="center"/>
    </xf>
    <xf borderId="47" fillId="3" fontId="0" numFmtId="2" xfId="0" applyAlignment="1" applyBorder="1" applyFont="1" applyNumberFormat="1">
      <alignment horizontal="center"/>
    </xf>
    <xf borderId="47" fillId="3" fontId="7" numFmtId="0" xfId="0" applyAlignment="1" applyBorder="1" applyFont="1">
      <alignment horizontal="center"/>
    </xf>
    <xf borderId="47" fillId="3" fontId="0" numFmtId="0" xfId="0" applyAlignment="1" applyBorder="1" applyFont="1">
      <alignment horizontal="center"/>
    </xf>
    <xf borderId="47" fillId="3" fontId="3" numFmtId="2" xfId="0" applyAlignment="1" applyBorder="1" applyFont="1" applyNumberFormat="1">
      <alignment horizontal="center" readingOrder="0"/>
    </xf>
    <xf borderId="40" fillId="3" fontId="7" numFmtId="2" xfId="0" applyAlignment="1" applyBorder="1" applyFont="1" applyNumberFormat="1">
      <alignment horizontal="center"/>
    </xf>
    <xf borderId="48" fillId="0" fontId="3" numFmtId="0" xfId="0" applyAlignment="1" applyBorder="1" applyFont="1">
      <alignment readingOrder="0"/>
    </xf>
    <xf borderId="10" fillId="0" fontId="3" numFmtId="2" xfId="0" applyAlignment="1" applyBorder="1" applyFont="1" applyNumberFormat="1">
      <alignment horizontal="center" readingOrder="0"/>
    </xf>
    <xf borderId="7" fillId="9" fontId="21" numFmtId="0" xfId="0" applyAlignment="1" applyBorder="1" applyFont="1">
      <alignment horizontal="center"/>
    </xf>
    <xf borderId="15" fillId="9" fontId="0" numFmtId="2" xfId="0" applyAlignment="1" applyBorder="1" applyFont="1" applyNumberFormat="1">
      <alignment horizontal="center"/>
    </xf>
    <xf borderId="7" fillId="9" fontId="7" numFmtId="2" xfId="0" applyAlignment="1" applyBorder="1" applyFont="1" applyNumberFormat="1">
      <alignment horizontal="center"/>
    </xf>
    <xf borderId="7" fillId="9" fontId="0" numFmtId="2" xfId="0" applyAlignment="1" applyBorder="1" applyFont="1" applyNumberFormat="1">
      <alignment horizontal="center"/>
    </xf>
    <xf borderId="7" fillId="9" fontId="7" numFmtId="0" xfId="0" applyAlignment="1" applyBorder="1" applyFont="1">
      <alignment horizontal="center"/>
    </xf>
    <xf borderId="7" fillId="9" fontId="0" numFmtId="0" xfId="0" applyAlignment="1" applyBorder="1" applyFont="1">
      <alignment horizontal="center"/>
    </xf>
    <xf borderId="7" fillId="0" fontId="3" numFmtId="2" xfId="0" applyAlignment="1" applyBorder="1" applyFont="1" applyNumberFormat="1">
      <alignment horizontal="center" readingOrder="0"/>
    </xf>
    <xf borderId="1" fillId="0" fontId="3" numFmtId="2" xfId="0" applyAlignment="1" applyBorder="1" applyFont="1" applyNumberFormat="1">
      <alignment horizontal="center" readingOrder="0"/>
    </xf>
    <xf borderId="5" fillId="9" fontId="21" numFmtId="0" xfId="0" applyAlignment="1" applyBorder="1" applyFont="1">
      <alignment horizontal="center"/>
    </xf>
    <xf borderId="2" fillId="9" fontId="0" numFmtId="2" xfId="0" applyAlignment="1" applyBorder="1" applyFont="1" applyNumberFormat="1">
      <alignment horizontal="center"/>
    </xf>
    <xf borderId="5" fillId="9" fontId="7" numFmtId="2" xfId="0" applyAlignment="1" applyBorder="1" applyFont="1" applyNumberFormat="1">
      <alignment horizontal="center"/>
    </xf>
    <xf borderId="5" fillId="9" fontId="7" numFmtId="0" xfId="0" applyAlignment="1" applyBorder="1" applyFont="1">
      <alignment horizontal="center"/>
    </xf>
    <xf borderId="5" fillId="9" fontId="0" numFmtId="0" xfId="0" applyAlignment="1" applyBorder="1" applyFont="1">
      <alignment horizontal="center"/>
    </xf>
    <xf borderId="8" fillId="0" fontId="3" numFmtId="2" xfId="0" applyAlignment="1" applyBorder="1" applyFont="1" applyNumberFormat="1">
      <alignment horizontal="center" readingOrder="0"/>
    </xf>
    <xf borderId="6" fillId="9" fontId="21" numFmtId="0" xfId="0" applyAlignment="1" applyBorder="1" applyFont="1">
      <alignment horizontal="center"/>
    </xf>
    <xf borderId="12" fillId="9" fontId="0" numFmtId="2" xfId="0" applyAlignment="1" applyBorder="1" applyFont="1" applyNumberFormat="1">
      <alignment horizontal="center"/>
    </xf>
    <xf borderId="6" fillId="9" fontId="7" numFmtId="2" xfId="0" applyAlignment="1" applyBorder="1" applyFont="1" applyNumberFormat="1">
      <alignment horizontal="center"/>
    </xf>
    <xf borderId="6" fillId="9" fontId="0" numFmtId="2" xfId="0" applyAlignment="1" applyBorder="1" applyFont="1" applyNumberFormat="1">
      <alignment horizontal="center"/>
    </xf>
    <xf borderId="6" fillId="9" fontId="7" numFmtId="0" xfId="0" applyAlignment="1" applyBorder="1" applyFont="1">
      <alignment horizontal="center"/>
    </xf>
    <xf borderId="6" fillId="9" fontId="0" numFmtId="0" xfId="0" applyAlignment="1" applyBorder="1" applyFont="1">
      <alignment horizontal="center"/>
    </xf>
    <xf borderId="16" fillId="9" fontId="7" numFmtId="2" xfId="0" applyAlignment="1" applyBorder="1" applyFont="1" applyNumberFormat="1">
      <alignment horizontal="center"/>
    </xf>
    <xf borderId="1" fillId="9" fontId="0" numFmtId="2" xfId="0" applyAlignment="1" applyBorder="1" applyFont="1" applyNumberFormat="1">
      <alignment horizontal="center"/>
    </xf>
    <xf borderId="3" fillId="0" fontId="3" numFmtId="2" xfId="0" applyAlignment="1" applyBorder="1" applyFont="1" applyNumberFormat="1">
      <alignment horizontal="center" readingOrder="0"/>
    </xf>
    <xf borderId="37" fillId="0" fontId="3" numFmtId="2" xfId="0" applyAlignment="1" applyBorder="1" applyFont="1" applyNumberFormat="1">
      <alignment horizontal="center" readingOrder="0"/>
    </xf>
    <xf borderId="47" fillId="9" fontId="21" numFmtId="0" xfId="0" applyAlignment="1" applyBorder="1" applyFont="1">
      <alignment horizontal="center"/>
    </xf>
    <xf borderId="54" fillId="9" fontId="0" numFmtId="2" xfId="0" applyAlignment="1" applyBorder="1" applyFont="1" applyNumberFormat="1">
      <alignment horizontal="center"/>
    </xf>
    <xf borderId="47" fillId="9" fontId="7" numFmtId="2" xfId="0" applyAlignment="1" applyBorder="1" applyFont="1" applyNumberFormat="1">
      <alignment horizontal="center"/>
    </xf>
    <xf borderId="47" fillId="9" fontId="0" numFmtId="2" xfId="0" applyAlignment="1" applyBorder="1" applyFont="1" applyNumberFormat="1">
      <alignment horizontal="center"/>
    </xf>
    <xf borderId="47" fillId="9" fontId="7" numFmtId="0" xfId="0" applyAlignment="1" applyBorder="1" applyFont="1">
      <alignment horizontal="center"/>
    </xf>
    <xf borderId="47" fillId="9" fontId="0" numFmtId="0" xfId="0" applyAlignment="1" applyBorder="1" applyFont="1">
      <alignment horizontal="center"/>
    </xf>
    <xf borderId="51" fillId="0" fontId="3" numFmtId="2" xfId="0" applyBorder="1" applyFont="1" applyNumberFormat="1"/>
    <xf borderId="0" fillId="14" fontId="3" numFmtId="0" xfId="0" applyAlignment="1" applyFont="1">
      <alignment horizontal="center" readingOrder="0"/>
    </xf>
    <xf borderId="0" fillId="8" fontId="3" numFmtId="0" xfId="0" applyAlignment="1" applyFont="1">
      <alignment horizontal="center" readingOrder="0"/>
    </xf>
    <xf borderId="22" fillId="8" fontId="3" numFmtId="2" xfId="0" applyAlignment="1" applyBorder="1" applyFont="1" applyNumberFormat="1">
      <alignment horizontal="center" readingOrder="0"/>
    </xf>
    <xf borderId="22" fillId="8" fontId="3" numFmtId="0" xfId="0" applyAlignment="1" applyBorder="1" applyFont="1">
      <alignment horizontal="center" readingOrder="0"/>
    </xf>
    <xf borderId="6" fillId="11" fontId="0" numFmtId="0" xfId="0" applyAlignment="1" applyBorder="1" applyFont="1">
      <alignment horizontal="center" readingOrder="0" shrinkToFit="0" vertical="center" wrapText="1"/>
    </xf>
    <xf borderId="5" fillId="7" fontId="3" numFmtId="0" xfId="0" applyAlignment="1" applyBorder="1" applyFont="1">
      <alignment horizontal="center" readingOrder="0" vertical="center"/>
    </xf>
    <xf borderId="0" fillId="10" fontId="3" numFmtId="1" xfId="0" applyFont="1" applyNumberFormat="1"/>
    <xf borderId="0" fillId="0" fontId="3" numFmtId="1" xfId="0" applyFont="1" applyNumberFormat="1"/>
    <xf borderId="16" fillId="11" fontId="0" numFmtId="0" xfId="0" applyAlignment="1" applyBorder="1" applyFont="1">
      <alignment horizontal="center" readingOrder="0" shrinkToFit="0" vertical="center" wrapText="1"/>
    </xf>
    <xf borderId="5" fillId="0" fontId="0" numFmtId="1" xfId="0" applyAlignment="1" applyBorder="1" applyFont="1" applyNumberFormat="1">
      <alignment horizontal="center" readingOrder="0" shrinkToFit="0" vertical="center" wrapText="1"/>
    </xf>
    <xf borderId="1" fillId="0" fontId="0" numFmtId="1" xfId="0" applyAlignment="1" applyBorder="1" applyFont="1" applyNumberFormat="1">
      <alignment horizontal="center" readingOrder="0" shrinkToFit="0" vertical="center" wrapText="1"/>
    </xf>
    <xf borderId="1" fillId="18" fontId="0" numFmtId="1" xfId="0" applyAlignment="1" applyBorder="1" applyFont="1" applyNumberFormat="1">
      <alignment horizontal="center" readingOrder="0" shrinkToFit="0" vertical="center" wrapText="1"/>
    </xf>
    <xf borderId="0" fillId="18" fontId="3" numFmtId="1" xfId="0" applyFont="1" applyNumberFormat="1"/>
    <xf borderId="5" fillId="18" fontId="0" numFmtId="2" xfId="0" applyAlignment="1" applyBorder="1" applyFont="1" applyNumberFormat="1">
      <alignment horizontal="center" readingOrder="0" shrinkToFit="0" vertical="center" wrapText="1"/>
    </xf>
    <xf borderId="5" fillId="18" fontId="0" numFmtId="1" xfId="0" applyAlignment="1" applyBorder="1" applyFont="1" applyNumberFormat="1">
      <alignment horizontal="center" readingOrder="0" shrinkToFit="0" vertical="center" wrapText="1"/>
    </xf>
    <xf borderId="5" fillId="7" fontId="0" numFmtId="1" xfId="0" applyAlignment="1" applyBorder="1" applyFont="1" applyNumberFormat="1">
      <alignment horizontal="center" readingOrder="0" shrinkToFit="0" vertical="center" wrapText="1"/>
    </xf>
    <xf borderId="1" fillId="7" fontId="0" numFmtId="1" xfId="0" applyAlignment="1" applyBorder="1" applyFont="1" applyNumberFormat="1">
      <alignment horizontal="center" readingOrder="0" shrinkToFit="0" vertical="center" wrapText="1"/>
    </xf>
    <xf borderId="5" fillId="7" fontId="0" numFmtId="2" xfId="0" applyAlignment="1" applyBorder="1" applyFont="1" applyNumberFormat="1">
      <alignment horizontal="center" readingOrder="0" shrinkToFit="0" vertical="center" wrapText="1"/>
    </xf>
    <xf borderId="1" fillId="15" fontId="0" numFmtId="1" xfId="0" applyAlignment="1" applyBorder="1" applyFont="1" applyNumberFormat="1">
      <alignment horizontal="center" readingOrder="0" shrinkToFit="0" vertical="center" wrapText="1"/>
    </xf>
    <xf borderId="5" fillId="19" fontId="19" numFmtId="0" xfId="0" applyAlignment="1" applyBorder="1" applyFont="1">
      <alignment horizontal="center" readingOrder="0"/>
    </xf>
    <xf borderId="1" fillId="0" fontId="3" numFmtId="0" xfId="0" applyAlignment="1" applyBorder="1" applyFont="1">
      <alignment horizontal="center" readingOrder="0"/>
    </xf>
    <xf borderId="5" fillId="15" fontId="20" numFmtId="0" xfId="0" applyAlignment="1" applyBorder="1" applyFont="1">
      <alignment horizontal="center" readingOrder="0"/>
    </xf>
    <xf borderId="5" fillId="3" fontId="3" numFmtId="0" xfId="0" applyAlignment="1" applyBorder="1" applyFont="1">
      <alignment horizontal="center" readingOrder="0"/>
    </xf>
    <xf borderId="0" fillId="11" fontId="3" numFmtId="0" xfId="0" applyAlignment="1" applyFont="1">
      <alignment horizontal="center" readingOrder="0"/>
    </xf>
    <xf borderId="0" fillId="11" fontId="3" numFmtId="2" xfId="0" applyAlignment="1" applyFont="1" applyNumberFormat="1">
      <alignment horizontal="center" readingOrder="0"/>
    </xf>
    <xf borderId="23" fillId="8" fontId="3" numFmtId="0" xfId="0" applyAlignment="1" applyBorder="1" applyFont="1">
      <alignment horizontal="center" readingOrder="0"/>
    </xf>
    <xf borderId="6" fillId="4" fontId="0" numFmtId="0" xfId="0" applyAlignment="1" applyBorder="1" applyFont="1">
      <alignment horizontal="center" readingOrder="0" shrinkToFit="0" vertical="center" wrapText="1"/>
    </xf>
    <xf borderId="1" fillId="7" fontId="3" numFmtId="0" xfId="0" applyAlignment="1" applyBorder="1" applyFont="1">
      <alignment horizontal="center" readingOrder="0" vertical="center"/>
    </xf>
    <xf borderId="55" fillId="0" fontId="2" numFmtId="0" xfId="0" applyBorder="1" applyFont="1"/>
    <xf borderId="2" fillId="7" fontId="14" numFmtId="0" xfId="0" applyAlignment="1" applyBorder="1" applyFont="1">
      <alignment horizontal="center" readingOrder="0" shrinkToFit="0" vertical="center" wrapText="1"/>
    </xf>
    <xf borderId="10" fillId="7" fontId="14" numFmtId="0" xfId="0" applyAlignment="1" applyBorder="1" applyFont="1">
      <alignment horizontal="center" readingOrder="0" shrinkToFit="0" vertical="center" wrapText="1"/>
    </xf>
    <xf borderId="10" fillId="7" fontId="14" numFmtId="2" xfId="0" applyAlignment="1" applyBorder="1" applyFont="1" applyNumberFormat="1">
      <alignment horizontal="center" readingOrder="0" shrinkToFit="0" vertical="center" wrapText="1"/>
    </xf>
    <xf borderId="3" fillId="0" fontId="0" numFmtId="2" xfId="0" applyAlignment="1" applyBorder="1" applyFont="1" applyNumberFormat="1">
      <alignment horizontal="center" readingOrder="0" shrinkToFit="0" vertical="center" wrapText="1"/>
    </xf>
    <xf borderId="1" fillId="21" fontId="0" numFmtId="2" xfId="0" applyAlignment="1" applyBorder="1" applyFill="1" applyFont="1" applyNumberFormat="1">
      <alignment horizontal="center" readingOrder="0" shrinkToFit="0" vertical="center" wrapText="1"/>
    </xf>
    <xf borderId="5" fillId="21" fontId="0" numFmtId="2" xfId="0" applyAlignment="1" applyBorder="1" applyFont="1" applyNumberFormat="1">
      <alignment horizontal="center" readingOrder="0" shrinkToFit="0" vertical="center" wrapText="1"/>
    </xf>
    <xf borderId="3" fillId="21" fontId="0" numFmtId="2" xfId="0" applyAlignment="1" applyBorder="1" applyFont="1" applyNumberFormat="1">
      <alignment horizontal="center" readingOrder="0" shrinkToFit="0" vertical="center" wrapText="1"/>
    </xf>
    <xf borderId="6" fillId="12" fontId="0" numFmtId="0" xfId="0" applyAlignment="1" applyBorder="1" applyFont="1">
      <alignment horizontal="center" readingOrder="0" shrinkToFit="0" vertical="center" wrapText="1"/>
    </xf>
    <xf borderId="6" fillId="13" fontId="0" numFmtId="0" xfId="0" applyAlignment="1" applyBorder="1" applyFont="1">
      <alignment horizontal="center" readingOrder="0" shrinkToFit="0" vertical="center" wrapText="1"/>
    </xf>
    <xf borderId="3" fillId="18" fontId="0" numFmtId="2" xfId="0" applyAlignment="1" applyBorder="1" applyFont="1" applyNumberFormat="1">
      <alignment horizontal="center" readingOrder="0" shrinkToFit="0" vertical="center" wrapText="1"/>
    </xf>
    <xf borderId="1" fillId="18" fontId="0" numFmtId="2" xfId="0" applyAlignment="1" applyBorder="1" applyFont="1" applyNumberFormat="1">
      <alignment horizontal="center" readingOrder="0" shrinkToFit="0" vertical="center" wrapText="1"/>
    </xf>
    <xf borderId="1" fillId="15" fontId="0" numFmtId="2" xfId="0" applyAlignment="1" applyBorder="1" applyFont="1" applyNumberFormat="1">
      <alignment horizontal="center" readingOrder="0" shrinkToFit="0" vertical="center" wrapText="1"/>
    </xf>
    <xf borderId="5" fillId="0" fontId="22" numFmtId="2" xfId="0" applyAlignment="1" applyBorder="1" applyFont="1" applyNumberFormat="1">
      <alignment horizontal="center" readingOrder="0" shrinkToFit="0" vertical="center" wrapText="1"/>
    </xf>
    <xf borderId="3" fillId="15" fontId="0" numFmtId="2" xfId="0" applyAlignment="1" applyBorder="1" applyFont="1" applyNumberFormat="1">
      <alignment horizontal="center" readingOrder="0" shrinkToFit="0" vertical="center" wrapText="1"/>
    </xf>
    <xf borderId="0" fillId="0" fontId="3" numFmtId="2" xfId="0" applyAlignment="1" applyFont="1" applyNumberFormat="1">
      <alignment horizontal="center"/>
    </xf>
    <xf borderId="5" fillId="15" fontId="0" numFmtId="2" xfId="0" applyAlignment="1" applyBorder="1" applyFont="1" applyNumberFormat="1">
      <alignment horizontal="center" readingOrder="0" shrinkToFit="0" vertical="center" wrapText="1"/>
    </xf>
    <xf borderId="6" fillId="22" fontId="0" numFmtId="0" xfId="0" applyAlignment="1" applyBorder="1" applyFill="1" applyFont="1">
      <alignment horizontal="center" readingOrder="0" shrinkToFit="0" vertical="center" wrapText="1"/>
    </xf>
    <xf borderId="13" fillId="0" fontId="3" numFmtId="2" xfId="0" applyAlignment="1" applyBorder="1" applyFont="1" applyNumberFormat="1">
      <alignment horizontal="center"/>
    </xf>
    <xf borderId="1" fillId="3" fontId="23" numFmtId="0" xfId="0" applyAlignment="1" applyBorder="1" applyFont="1">
      <alignment horizontal="center" readingOrder="0" vertical="center"/>
    </xf>
    <xf borderId="45" fillId="3" fontId="23" numFmtId="0" xfId="0" applyAlignment="1" applyBorder="1" applyFont="1">
      <alignment horizontal="center" readingOrder="0" vertical="center"/>
    </xf>
    <xf borderId="1" fillId="0" fontId="24" numFmtId="0" xfId="0" applyAlignment="1" applyBorder="1" applyFont="1">
      <alignment horizontal="center" vertical="center"/>
    </xf>
    <xf borderId="5" fillId="0" fontId="24" numFmtId="0" xfId="0" applyAlignment="1" applyBorder="1" applyFont="1">
      <alignment horizontal="center" readingOrder="0" vertical="center"/>
    </xf>
    <xf borderId="1" fillId="0" fontId="23" numFmtId="0" xfId="0" applyAlignment="1" applyBorder="1" applyFont="1">
      <alignment horizontal="center" readingOrder="0" vertical="center"/>
    </xf>
    <xf borderId="45" fillId="0" fontId="24" numFmtId="0" xfId="0" applyAlignment="1" applyBorder="1" applyFont="1">
      <alignment horizontal="center" vertical="center"/>
    </xf>
    <xf borderId="1" fillId="0" fontId="16" numFmtId="0" xfId="0" applyAlignment="1" applyBorder="1" applyFont="1">
      <alignment horizontal="center" readingOrder="0" vertical="center"/>
    </xf>
    <xf borderId="5" fillId="0" fontId="24" numFmtId="0" xfId="0" applyAlignment="1" applyBorder="1" applyFont="1">
      <alignment horizontal="center" vertical="center"/>
    </xf>
    <xf borderId="1" fillId="0" fontId="24" numFmtId="164" xfId="0" applyAlignment="1" applyBorder="1" applyFont="1" applyNumberFormat="1">
      <alignment horizontal="center" vertical="center"/>
    </xf>
    <xf borderId="45" fillId="0" fontId="16" numFmtId="0" xfId="0" applyAlignment="1" applyBorder="1" applyFont="1">
      <alignment horizontal="center" readingOrder="0" vertical="center"/>
    </xf>
    <xf borderId="1" fillId="0" fontId="24" numFmtId="2" xfId="0" applyAlignment="1" applyBorder="1" applyFont="1" applyNumberFormat="1">
      <alignment horizontal="center" vertical="center"/>
    </xf>
    <xf borderId="0" fillId="0" fontId="24" numFmtId="0" xfId="0" applyAlignment="1" applyFont="1">
      <alignment horizontal="center" readingOrder="0" vertical="center"/>
    </xf>
    <xf borderId="5" fillId="0" fontId="24" numFmtId="1" xfId="0" applyAlignment="1" applyBorder="1" applyFont="1" applyNumberFormat="1">
      <alignment horizontal="center" readingOrder="0" vertical="center"/>
    </xf>
    <xf borderId="37" fillId="0" fontId="25" numFmtId="0" xfId="0" applyAlignment="1" applyBorder="1" applyFont="1">
      <alignment horizontal="center" readingOrder="0" vertical="center"/>
    </xf>
    <xf borderId="39" fillId="0" fontId="2" numFmtId="0" xfId="0" applyBorder="1" applyFont="1"/>
    <xf borderId="47" fillId="0" fontId="24" numFmtId="2" xfId="0" applyAlignment="1" applyBorder="1" applyFont="1" applyNumberFormat="1">
      <alignment horizontal="center" readingOrder="0" vertical="center"/>
    </xf>
    <xf borderId="37" fillId="0" fontId="24" numFmtId="2" xfId="0" applyAlignment="1" applyBorder="1" applyFont="1" applyNumberFormat="1">
      <alignment horizontal="center" vertical="center"/>
    </xf>
    <xf borderId="49" fillId="0" fontId="25" numFmtId="0" xfId="0" applyAlignment="1" applyBorder="1" applyFont="1">
      <alignment horizontal="center" readingOrder="0" vertical="center"/>
    </xf>
    <xf borderId="10" fillId="3" fontId="23" numFmtId="0" xfId="0" applyAlignment="1" applyBorder="1" applyFont="1">
      <alignment horizontal="center" readingOrder="0" vertical="center"/>
    </xf>
    <xf borderId="15" fillId="0" fontId="2" numFmtId="0" xfId="0" applyBorder="1" applyFont="1"/>
    <xf borderId="11" fillId="0" fontId="2" numFmtId="0" xfId="0" applyBorder="1" applyFont="1"/>
    <xf borderId="2" fillId="6" fontId="1" numFmtId="0" xfId="0" applyAlignment="1" applyBorder="1" applyFont="1">
      <alignment horizontal="center" readingOrder="0" vertical="center"/>
    </xf>
    <xf borderId="3" fillId="6" fontId="1" numFmtId="0" xfId="0" applyAlignment="1" applyBorder="1" applyFont="1">
      <alignment horizontal="center" readingOrder="0" vertical="center"/>
    </xf>
    <xf borderId="5" fillId="0" fontId="3" numFmtId="0" xfId="0" applyAlignment="1" applyBorder="1" applyFont="1">
      <alignment horizontal="center" vertical="center"/>
    </xf>
    <xf borderId="5" fillId="0" fontId="26" numFmtId="0" xfId="0" applyAlignment="1" applyBorder="1" applyFont="1">
      <alignment horizontal="center" readingOrder="0" vertical="center"/>
    </xf>
    <xf borderId="5" fillId="0" fontId="26" numFmtId="0" xfId="0" applyAlignment="1" applyBorder="1" applyFont="1">
      <alignment horizontal="center" readingOrder="0" shrinkToFit="0" vertical="center" wrapText="1"/>
    </xf>
    <xf borderId="5" fillId="6" fontId="26" numFmtId="0" xfId="0" applyAlignment="1" applyBorder="1" applyFont="1">
      <alignment horizontal="center" readingOrder="0" shrinkToFit="0" vertical="center" wrapText="1"/>
    </xf>
    <xf borderId="5" fillId="6" fontId="26" numFmtId="0" xfId="0" applyAlignment="1" applyBorder="1" applyFont="1">
      <alignment horizontal="center" readingOrder="0" vertical="center"/>
    </xf>
    <xf borderId="5" fillId="0" fontId="3" numFmtId="0" xfId="0" applyAlignment="1" applyBorder="1" applyFont="1">
      <alignment horizontal="center" readingOrder="0" vertical="center"/>
    </xf>
    <xf borderId="5" fillId="0" fontId="3" numFmtId="10" xfId="0" applyAlignment="1" applyBorder="1" applyFont="1" applyNumberFormat="1">
      <alignment horizontal="center" readingOrder="0" vertical="center"/>
    </xf>
    <xf borderId="5" fillId="0" fontId="3" numFmtId="9" xfId="0" applyAlignment="1" applyBorder="1" applyFont="1" applyNumberFormat="1">
      <alignment horizontal="center" readingOrder="0" vertical="center"/>
    </xf>
    <xf borderId="5" fillId="6" fontId="3" numFmtId="10" xfId="0" applyAlignment="1" applyBorder="1" applyFont="1" applyNumberFormat="1">
      <alignment horizontal="center" readingOrder="0" vertical="center"/>
    </xf>
    <xf borderId="5" fillId="6" fontId="3" numFmtId="9" xfId="0" applyAlignment="1" applyBorder="1" applyFont="1" applyNumberFormat="1">
      <alignment horizontal="center" readingOrder="0" vertical="center"/>
    </xf>
    <xf borderId="0" fillId="0" fontId="3" numFmtId="10" xfId="0" applyFont="1" applyNumberFormat="1"/>
    <xf borderId="0" fillId="0" fontId="3" numFmtId="9" xfId="0" applyFont="1" applyNumberFormat="1"/>
    <xf borderId="1" fillId="8" fontId="27" numFmtId="0" xfId="0" applyAlignment="1" applyBorder="1" applyFont="1">
      <alignment horizontal="center" readingOrder="0"/>
    </xf>
    <xf borderId="0" fillId="0" fontId="3" numFmtId="165" xfId="0" applyAlignment="1" applyFont="1" applyNumberFormat="1">
      <alignment readingOrder="0"/>
    </xf>
    <xf borderId="7" fillId="0" fontId="3" numFmtId="0" xfId="0" applyAlignment="1" applyBorder="1" applyFont="1">
      <alignment horizontal="center"/>
    </xf>
    <xf borderId="10" fillId="0" fontId="3" numFmtId="0" xfId="0" applyAlignment="1" applyBorder="1" applyFont="1">
      <alignment horizontal="center" readingOrder="0"/>
    </xf>
    <xf borderId="7" fillId="0" fontId="3" numFmtId="166" xfId="0" applyAlignment="1" applyBorder="1" applyFont="1" applyNumberFormat="1">
      <alignment horizontal="center" readingOrder="0"/>
    </xf>
    <xf borderId="7" fillId="0" fontId="3" numFmtId="165" xfId="0" applyAlignment="1" applyBorder="1" applyFont="1" applyNumberFormat="1">
      <alignment horizontal="center" readingOrder="0"/>
    </xf>
    <xf borderId="6" fillId="23" fontId="8" numFmtId="0" xfId="0" applyAlignment="1" applyBorder="1" applyFill="1" applyFont="1">
      <alignment horizontal="center" readingOrder="0" shrinkToFit="0" vertical="center" wrapText="1"/>
    </xf>
    <xf borderId="1" fillId="0" fontId="0" numFmtId="0" xfId="0" applyAlignment="1" applyBorder="1" applyFont="1">
      <alignment horizontal="left" vertical="bottom"/>
    </xf>
    <xf borderId="5" fillId="0" fontId="8" numFmtId="0" xfId="0" applyAlignment="1" applyBorder="1" applyFont="1">
      <alignment horizontal="center" readingOrder="0"/>
    </xf>
    <xf borderId="16" fillId="24" fontId="8" numFmtId="0" xfId="0" applyAlignment="1" applyBorder="1" applyFill="1" applyFont="1">
      <alignment horizontal="center" readingOrder="0" shrinkToFit="0" vertical="center" wrapText="1"/>
    </xf>
    <xf borderId="10" fillId="0" fontId="0" numFmtId="0" xfId="0" applyAlignment="1" applyBorder="1" applyFont="1">
      <alignment horizontal="left" vertical="bottom"/>
    </xf>
    <xf borderId="7" fillId="0" fontId="8" numFmtId="0" xfId="0" applyAlignment="1" applyBorder="1" applyFont="1">
      <alignment horizontal="center"/>
    </xf>
    <xf borderId="7" fillId="0" fontId="8" numFmtId="0" xfId="0" applyAlignment="1" applyBorder="1" applyFont="1">
      <alignment horizontal="center" readingOrder="0"/>
    </xf>
    <xf borderId="5" fillId="0" fontId="8" numFmtId="0" xfId="0" applyAlignment="1" applyBorder="1" applyFont="1">
      <alignment horizontal="center"/>
    </xf>
    <xf borderId="56" fillId="0" fontId="2" numFmtId="0" xfId="0" applyBorder="1" applyFont="1"/>
    <xf borderId="37" fillId="0" fontId="0" numFmtId="0" xfId="0" applyAlignment="1" applyBorder="1" applyFont="1">
      <alignment horizontal="left" vertical="bottom"/>
    </xf>
    <xf borderId="39" fillId="0" fontId="2" numFmtId="0" xfId="0" applyBorder="1" applyFont="1"/>
    <xf borderId="47" fillId="0" fontId="8" numFmtId="0" xfId="0" applyAlignment="1" applyBorder="1" applyFont="1">
      <alignment horizontal="center"/>
    </xf>
    <xf borderId="47" fillId="0" fontId="8" numFmtId="0" xfId="0" applyAlignment="1" applyBorder="1" applyFont="1">
      <alignment horizontal="center" readingOrder="0"/>
    </xf>
    <xf borderId="16" fillId="23" fontId="8" numFmtId="0" xfId="0" applyAlignment="1" applyBorder="1" applyFont="1">
      <alignment horizontal="center" readingOrder="0" shrinkToFit="0" vertical="center" wrapText="1"/>
    </xf>
    <xf borderId="5" fillId="18" fontId="8" numFmtId="0" xfId="0" applyAlignment="1" applyBorder="1" applyFont="1">
      <alignment horizontal="center" readingOrder="0"/>
    </xf>
    <xf borderId="16" fillId="25" fontId="8" numFmtId="0" xfId="0" applyAlignment="1" applyBorder="1" applyFill="1" applyFont="1">
      <alignment horizontal="center" readingOrder="0" shrinkToFit="0" vertical="center" wrapText="1"/>
    </xf>
    <xf borderId="10" fillId="0" fontId="8" numFmtId="0" xfId="0" applyAlignment="1" applyBorder="1" applyFont="1">
      <alignment horizontal="center" readingOrder="0"/>
    </xf>
    <xf borderId="16" fillId="0" fontId="8" numFmtId="0" xfId="0" applyAlignment="1" applyBorder="1" applyFont="1">
      <alignment horizontal="center"/>
    </xf>
    <xf borderId="14" fillId="26" fontId="8" numFmtId="0" xfId="0" applyAlignment="1" applyBorder="1" applyFill="1" applyFont="1">
      <alignment horizontal="center" readingOrder="0" shrinkToFit="0" vertical="center" wrapText="1"/>
    </xf>
    <xf borderId="1" fillId="0" fontId="8" numFmtId="0" xfId="0" applyAlignment="1" applyBorder="1" applyFont="1">
      <alignment horizontal="center" readingOrder="0"/>
    </xf>
    <xf borderId="14" fillId="0" fontId="2" numFmtId="0" xfId="0" applyBorder="1" applyFont="1"/>
    <xf borderId="37" fillId="0" fontId="8" numFmtId="0" xfId="0" applyAlignment="1" applyBorder="1" applyFont="1">
      <alignment horizontal="center" readingOrder="0"/>
    </xf>
    <xf borderId="57" fillId="0" fontId="2" numFmtId="0" xfId="0" applyBorder="1" applyFont="1"/>
    <xf borderId="16" fillId="26" fontId="8" numFmtId="0" xfId="0" applyAlignment="1" applyBorder="1" applyFont="1">
      <alignment horizontal="center" readingOrder="0" shrinkToFit="0" vertical="center" wrapText="1"/>
    </xf>
    <xf borderId="6" fillId="20" fontId="20" numFmtId="0" xfId="0" applyAlignment="1" applyBorder="1" applyFont="1">
      <alignment horizontal="center" vertical="center"/>
    </xf>
    <xf borderId="8" fillId="20" fontId="20" numFmtId="0" xfId="0" applyAlignment="1" applyBorder="1" applyFont="1">
      <alignment horizontal="center" vertical="center"/>
    </xf>
    <xf borderId="58" fillId="20" fontId="28" numFmtId="0" xfId="0" applyAlignment="1" applyBorder="1" applyFont="1">
      <alignment horizontal="center" vertical="center"/>
    </xf>
    <xf borderId="52" fillId="27" fontId="29" numFmtId="0" xfId="0" applyAlignment="1" applyBorder="1" applyFill="1" applyFont="1">
      <alignment horizontal="center" vertical="center"/>
    </xf>
    <xf borderId="53" fillId="0" fontId="2" numFmtId="0" xfId="0" applyBorder="1" applyFont="1"/>
    <xf borderId="59" fillId="0" fontId="2" numFmtId="0" xfId="0" applyBorder="1" applyFont="1"/>
    <xf borderId="60" fillId="25" fontId="16" numFmtId="0" xfId="0" applyAlignment="1" applyBorder="1" applyFont="1">
      <alignment horizontal="center" vertical="center"/>
    </xf>
    <xf borderId="60" fillId="28" fontId="16" numFmtId="0" xfId="0" applyAlignment="1" applyBorder="1" applyFill="1" applyFont="1">
      <alignment horizontal="center" readingOrder="0" vertical="center"/>
    </xf>
    <xf borderId="60" fillId="28" fontId="16" numFmtId="0" xfId="0" applyAlignment="1" applyBorder="1" applyFont="1">
      <alignment horizontal="center" readingOrder="0" shrinkToFit="0" vertical="center" wrapText="1"/>
    </xf>
    <xf borderId="60" fillId="28" fontId="24" numFmtId="0" xfId="0" applyAlignment="1" applyBorder="1" applyFont="1">
      <alignment horizontal="center" readingOrder="0" vertical="center"/>
    </xf>
    <xf borderId="60" fillId="28" fontId="24" numFmtId="0" xfId="0" applyAlignment="1" applyBorder="1" applyFont="1">
      <alignment horizontal="center" readingOrder="0" shrinkToFit="0" vertical="center" wrapText="1"/>
    </xf>
    <xf borderId="33" fillId="28" fontId="24" numFmtId="0" xfId="0" applyAlignment="1" applyBorder="1" applyFont="1">
      <alignment horizontal="center" readingOrder="0" shrinkToFit="0" vertical="center" wrapText="1"/>
    </xf>
    <xf borderId="61" fillId="28" fontId="24" numFmtId="0" xfId="0" applyAlignment="1" applyBorder="1" applyFont="1">
      <alignment horizontal="center" readingOrder="0" vertical="center"/>
    </xf>
    <xf borderId="9" fillId="20" fontId="28" numFmtId="0" xfId="0" applyAlignment="1" applyBorder="1" applyFont="1">
      <alignment horizontal="center" vertical="center"/>
    </xf>
    <xf borderId="6" fillId="20" fontId="28" numFmtId="0" xfId="0" applyAlignment="1" applyBorder="1" applyFont="1">
      <alignment horizontal="center" vertical="center"/>
    </xf>
    <xf borderId="8" fillId="20" fontId="28" numFmtId="0" xfId="0" applyAlignment="1" applyBorder="1" applyFont="1">
      <alignment horizontal="center" vertical="center"/>
    </xf>
    <xf borderId="52" fillId="27" fontId="30" numFmtId="0" xfId="0" applyAlignment="1" applyBorder="1" applyFont="1">
      <alignment horizontal="center" vertical="center"/>
    </xf>
    <xf borderId="33" fillId="25" fontId="16" numFmtId="0" xfId="0" applyAlignment="1" applyBorder="1" applyFont="1">
      <alignment horizontal="center" vertical="center"/>
    </xf>
    <xf borderId="33" fillId="28" fontId="16" numFmtId="0" xfId="0" applyAlignment="1" applyBorder="1" applyFont="1">
      <alignment horizontal="center" readingOrder="0" vertical="center"/>
    </xf>
    <xf borderId="60" fillId="28" fontId="24" numFmtId="1" xfId="0" applyAlignment="1" applyBorder="1" applyFont="1" applyNumberFormat="1">
      <alignment horizontal="center" readingOrder="0" shrinkToFit="0" vertical="center" wrapText="1"/>
    </xf>
    <xf borderId="18" fillId="28" fontId="24" numFmtId="0" xfId="0" applyAlignment="1" applyBorder="1" applyFont="1">
      <alignment horizontal="center" readingOrder="0" vertical="center"/>
    </xf>
    <xf borderId="62" fillId="0" fontId="2" numFmtId="0" xfId="0" applyBorder="1" applyFont="1"/>
    <xf borderId="47" fillId="0" fontId="31" numFmtId="0" xfId="0" applyAlignment="1" applyBorder="1" applyFont="1">
      <alignment horizontal="center" vertical="center"/>
    </xf>
    <xf borderId="47" fillId="0" fontId="31" numFmtId="0" xfId="0" applyAlignment="1" applyBorder="1" applyFont="1">
      <alignment horizontal="center" shrinkToFit="0" vertical="center" wrapText="1"/>
    </xf>
    <xf borderId="47" fillId="0" fontId="31" numFmtId="0" xfId="0" applyAlignment="1" applyBorder="1" applyFont="1">
      <alignment horizontal="center" readingOrder="0" shrinkToFit="0" vertical="center" wrapText="1"/>
    </xf>
    <xf borderId="63" fillId="0" fontId="2" numFmtId="0" xfId="0" applyBorder="1" applyFont="1"/>
    <xf borderId="36" fillId="0" fontId="2" numFmtId="0" xfId="0" applyBorder="1" applyFont="1"/>
    <xf borderId="6" fillId="0" fontId="3" numFmtId="0" xfId="0" applyAlignment="1" applyBorder="1" applyFont="1">
      <alignment horizontal="center" readingOrder="0" shrinkToFit="0" vertical="center" wrapText="1"/>
    </xf>
    <xf borderId="9" fillId="0" fontId="3" numFmtId="167" xfId="0" applyAlignment="1" applyBorder="1" applyFont="1" applyNumberFormat="1">
      <alignment horizontal="center" readingOrder="0" vertical="center"/>
    </xf>
    <xf borderId="64" fillId="3" fontId="24" numFmtId="0" xfId="0" applyAlignment="1" applyBorder="1" applyFont="1">
      <alignment horizontal="center" readingOrder="0" vertical="center"/>
    </xf>
    <xf borderId="43" fillId="3" fontId="24" numFmtId="0" xfId="0" applyAlignment="1" applyBorder="1" applyFont="1">
      <alignment horizontal="center" vertical="center"/>
    </xf>
    <xf borderId="59" fillId="3" fontId="24" numFmtId="0" xfId="0" applyAlignment="1" applyBorder="1" applyFont="1">
      <alignment horizontal="center" vertical="center"/>
    </xf>
    <xf borderId="59" fillId="3" fontId="24" numFmtId="0" xfId="0" applyAlignment="1" applyBorder="1" applyFont="1">
      <alignment horizontal="center" vertical="center"/>
    </xf>
    <xf borderId="10" fillId="3" fontId="24" numFmtId="0" xfId="0" applyAlignment="1" applyBorder="1" applyFont="1">
      <alignment horizontal="center" vertical="center"/>
    </xf>
    <xf borderId="7" fillId="3" fontId="24" numFmtId="0" xfId="0" applyAlignment="1" applyBorder="1" applyFont="1">
      <alignment horizontal="center" vertical="center"/>
    </xf>
    <xf borderId="10" fillId="3" fontId="24" numFmtId="2" xfId="0" applyAlignment="1" applyBorder="1" applyFont="1" applyNumberFormat="1">
      <alignment horizontal="center" readingOrder="0" vertical="center"/>
    </xf>
    <xf borderId="10" fillId="3" fontId="24" numFmtId="0" xfId="0" applyAlignment="1" applyBorder="1" applyFont="1">
      <alignment horizontal="center" vertical="center"/>
    </xf>
    <xf borderId="60" fillId="3" fontId="24" numFmtId="0" xfId="0" applyAlignment="1" applyBorder="1" applyFont="1">
      <alignment horizontal="center" vertical="center"/>
    </xf>
    <xf borderId="60" fillId="3" fontId="24" numFmtId="2" xfId="0" applyAlignment="1" applyBorder="1" applyFont="1" applyNumberFormat="1">
      <alignment horizontal="center" vertical="center"/>
    </xf>
    <xf borderId="15" fillId="3" fontId="24" numFmtId="2" xfId="0" applyAlignment="1" applyBorder="1" applyFont="1" applyNumberFormat="1">
      <alignment horizontal="center" vertical="center"/>
    </xf>
    <xf borderId="60" fillId="3" fontId="24" numFmtId="1" xfId="0" applyAlignment="1" applyBorder="1" applyFont="1" applyNumberFormat="1">
      <alignment horizontal="center" readingOrder="0" vertical="center"/>
    </xf>
    <xf borderId="4" fillId="3" fontId="24" numFmtId="2" xfId="0" applyAlignment="1" applyBorder="1" applyFont="1" applyNumberFormat="1">
      <alignment horizontal="center" vertical="center"/>
    </xf>
    <xf borderId="9" fillId="0" fontId="24" numFmtId="0" xfId="0" applyAlignment="1" applyBorder="1" applyFont="1">
      <alignment horizontal="center" readingOrder="0" shrinkToFit="0" vertical="center" wrapText="1"/>
    </xf>
    <xf borderId="9" fillId="0" fontId="24" numFmtId="167" xfId="0" applyAlignment="1" applyBorder="1" applyFont="1" applyNumberFormat="1">
      <alignment horizontal="center" readingOrder="0" vertical="center"/>
    </xf>
    <xf borderId="8" fillId="0" fontId="16" numFmtId="0" xfId="0" applyAlignment="1" applyBorder="1" applyFont="1">
      <alignment horizontal="center" readingOrder="0" shrinkToFit="0" vertical="center" wrapText="1"/>
    </xf>
    <xf borderId="27" fillId="3" fontId="24" numFmtId="0" xfId="0" applyAlignment="1" applyBorder="1" applyFont="1">
      <alignment horizontal="center" readingOrder="0" vertical="center"/>
    </xf>
    <xf borderId="7" fillId="3" fontId="24" numFmtId="0" xfId="0" applyAlignment="1" applyBorder="1" applyFont="1">
      <alignment horizontal="center" readingOrder="0" vertical="center"/>
    </xf>
    <xf borderId="10" fillId="3" fontId="24" numFmtId="0" xfId="0" applyAlignment="1" applyBorder="1" applyFont="1">
      <alignment horizontal="center" readingOrder="0" vertical="center"/>
    </xf>
    <xf borderId="53" fillId="3" fontId="24" numFmtId="2" xfId="0" applyAlignment="1" applyBorder="1" applyFont="1" applyNumberFormat="1">
      <alignment horizontal="center" vertical="center"/>
    </xf>
    <xf borderId="18" fillId="3" fontId="24" numFmtId="2" xfId="0" applyAlignment="1" applyBorder="1" applyFont="1" applyNumberFormat="1">
      <alignment horizontal="center" vertical="center"/>
    </xf>
    <xf borderId="29" fillId="3" fontId="24" numFmtId="0" xfId="0" applyAlignment="1" applyBorder="1" applyFont="1">
      <alignment horizontal="center" readingOrder="0" vertical="center"/>
    </xf>
    <xf borderId="11" fillId="3" fontId="24" numFmtId="0" xfId="0" applyAlignment="1" applyBorder="1" applyFont="1">
      <alignment horizontal="center" vertical="center"/>
    </xf>
    <xf borderId="1" fillId="3" fontId="24" numFmtId="0" xfId="0" applyAlignment="1" applyBorder="1" applyFont="1">
      <alignment horizontal="center" vertical="center"/>
    </xf>
    <xf borderId="5" fillId="3" fontId="24" numFmtId="0" xfId="0" applyAlignment="1" applyBorder="1" applyFont="1">
      <alignment horizontal="center" vertical="center"/>
    </xf>
    <xf borderId="2" fillId="3" fontId="24" numFmtId="2" xfId="0" applyAlignment="1" applyBorder="1" applyFont="1" applyNumberFormat="1">
      <alignment horizontal="center" vertical="center"/>
    </xf>
    <xf borderId="4" fillId="0" fontId="2" numFmtId="0" xfId="0" applyBorder="1" applyFont="1"/>
    <xf borderId="29" fillId="3" fontId="32" numFmtId="0" xfId="0" applyAlignment="1" applyBorder="1" applyFont="1">
      <alignment horizontal="center" readingOrder="0" vertical="center"/>
    </xf>
    <xf borderId="5" fillId="3" fontId="24" numFmtId="0" xfId="0" applyAlignment="1" applyBorder="1" applyFont="1">
      <alignment horizontal="center" readingOrder="0" vertical="center"/>
    </xf>
    <xf borderId="1" fillId="3" fontId="24" numFmtId="0" xfId="0" applyAlignment="1" applyBorder="1" applyFont="1">
      <alignment horizontal="center" readingOrder="0" vertical="center"/>
    </xf>
    <xf borderId="65" fillId="3" fontId="24" numFmtId="0" xfId="0" applyAlignment="1" applyBorder="1" applyFont="1">
      <alignment horizontal="center" readingOrder="0" vertical="center"/>
    </xf>
    <xf borderId="56" fillId="3" fontId="24" numFmtId="0" xfId="0" applyAlignment="1" applyBorder="1" applyFont="1">
      <alignment horizontal="center" vertical="center"/>
    </xf>
    <xf borderId="57" fillId="3" fontId="24" numFmtId="0" xfId="0" applyAlignment="1" applyBorder="1" applyFont="1">
      <alignment horizontal="center" vertical="center"/>
    </xf>
    <xf borderId="37" fillId="3" fontId="24" numFmtId="0" xfId="0" applyAlignment="1" applyBorder="1" applyFont="1">
      <alignment horizontal="center" vertical="center"/>
    </xf>
    <xf borderId="36" fillId="3" fontId="24" numFmtId="2" xfId="0" applyAlignment="1" applyBorder="1" applyFont="1" applyNumberFormat="1">
      <alignment horizontal="center" readingOrder="0" vertical="center"/>
    </xf>
    <xf borderId="36" fillId="3" fontId="24" numFmtId="0" xfId="0" applyAlignment="1" applyBorder="1" applyFont="1">
      <alignment horizontal="center" vertical="center"/>
    </xf>
    <xf borderId="54" fillId="3" fontId="24" numFmtId="2" xfId="0" applyAlignment="1" applyBorder="1" applyFont="1" applyNumberFormat="1">
      <alignment horizontal="center" vertical="center"/>
    </xf>
    <xf borderId="47" fillId="3" fontId="24" numFmtId="0" xfId="0" applyAlignment="1" applyBorder="1" applyFont="1">
      <alignment horizontal="center" readingOrder="0" vertical="center"/>
    </xf>
    <xf borderId="47" fillId="3" fontId="24" numFmtId="0" xfId="0" applyAlignment="1" applyBorder="1" applyFont="1">
      <alignment horizontal="center" vertical="center"/>
    </xf>
    <xf borderId="12" fillId="3" fontId="24" numFmtId="2" xfId="0" applyAlignment="1" applyBorder="1" applyFont="1" applyNumberFormat="1">
      <alignment horizontal="center" vertical="center"/>
    </xf>
    <xf borderId="64" fillId="0" fontId="24" numFmtId="0" xfId="0" applyAlignment="1" applyBorder="1" applyFont="1">
      <alignment horizontal="center" readingOrder="0" vertical="center"/>
    </xf>
    <xf borderId="7" fillId="0" fontId="24" numFmtId="0" xfId="0" applyAlignment="1" applyBorder="1" applyFont="1">
      <alignment horizontal="center" vertical="center"/>
    </xf>
    <xf borderId="11" fillId="0" fontId="24" numFmtId="0" xfId="0" applyAlignment="1" applyBorder="1" applyFont="1">
      <alignment horizontal="center" vertical="center"/>
    </xf>
    <xf borderId="10" fillId="0" fontId="24" numFmtId="0" xfId="0" applyAlignment="1" applyBorder="1" applyFont="1">
      <alignment horizontal="center" vertical="center"/>
    </xf>
    <xf borderId="7" fillId="0" fontId="24" numFmtId="2" xfId="0" applyAlignment="1" applyBorder="1" applyFont="1" applyNumberFormat="1">
      <alignment horizontal="center" readingOrder="0" vertical="center"/>
    </xf>
    <xf borderId="15" fillId="0" fontId="24" numFmtId="0" xfId="0" applyAlignment="1" applyBorder="1" applyFont="1">
      <alignment horizontal="center" vertical="center"/>
    </xf>
    <xf borderId="60" fillId="0" fontId="24" numFmtId="0" xfId="0" applyAlignment="1" applyBorder="1" applyFont="1">
      <alignment horizontal="center" vertical="center"/>
    </xf>
    <xf borderId="60" fillId="0" fontId="24" numFmtId="2" xfId="0" applyAlignment="1" applyBorder="1" applyFont="1" applyNumberFormat="1">
      <alignment horizontal="center" vertical="center"/>
    </xf>
    <xf borderId="53" fillId="0" fontId="24" numFmtId="2" xfId="0" applyAlignment="1" applyBorder="1" applyFont="1" applyNumberFormat="1">
      <alignment horizontal="center" vertical="center"/>
    </xf>
    <xf borderId="60" fillId="0" fontId="24" numFmtId="1" xfId="0" applyAlignment="1" applyBorder="1" applyFont="1" applyNumberFormat="1">
      <alignment horizontal="center" readingOrder="0" vertical="center"/>
    </xf>
    <xf borderId="18" fillId="0" fontId="24" numFmtId="2" xfId="0" applyAlignment="1" applyBorder="1" applyFont="1" applyNumberFormat="1">
      <alignment horizontal="center" vertical="center"/>
    </xf>
    <xf borderId="43" fillId="0" fontId="24" numFmtId="0" xfId="0" applyAlignment="1" applyBorder="1" applyFont="1">
      <alignment horizontal="center" readingOrder="0" vertical="center"/>
    </xf>
    <xf borderId="43" fillId="0" fontId="24" numFmtId="0" xfId="0" applyAlignment="1" applyBorder="1" applyFont="1">
      <alignment horizontal="center" vertical="center"/>
    </xf>
    <xf borderId="52" fillId="0" fontId="24" numFmtId="0" xfId="0" applyAlignment="1" applyBorder="1" applyFont="1">
      <alignment horizontal="center" readingOrder="0" vertical="center"/>
    </xf>
    <xf borderId="52" fillId="0" fontId="24" numFmtId="0" xfId="0" applyAlignment="1" applyBorder="1" applyFont="1">
      <alignment horizontal="center" vertical="center"/>
    </xf>
    <xf borderId="10" fillId="0" fontId="24" numFmtId="2" xfId="0" applyAlignment="1" applyBorder="1" applyFont="1" applyNumberFormat="1">
      <alignment horizontal="center" readingOrder="0" vertical="center"/>
    </xf>
    <xf borderId="10" fillId="0" fontId="24" numFmtId="0" xfId="0" applyAlignment="1" applyBorder="1" applyFont="1">
      <alignment horizontal="center" vertical="center"/>
    </xf>
    <xf borderId="29" fillId="0" fontId="24" numFmtId="0" xfId="0" applyAlignment="1" applyBorder="1" applyFont="1">
      <alignment horizontal="center" readingOrder="0" vertical="center"/>
    </xf>
    <xf borderId="1" fillId="0" fontId="24" numFmtId="0" xfId="0" applyAlignment="1" applyBorder="1" applyFont="1">
      <alignment horizontal="center" vertical="center"/>
    </xf>
    <xf borderId="5" fillId="0" fontId="24" numFmtId="0" xfId="0" applyAlignment="1" applyBorder="1" applyFont="1">
      <alignment horizontal="center" vertical="center"/>
    </xf>
    <xf borderId="2" fillId="0" fontId="24" numFmtId="2" xfId="0" applyAlignment="1" applyBorder="1" applyFont="1" applyNumberFormat="1">
      <alignment horizontal="center" vertical="center"/>
    </xf>
    <xf borderId="5" fillId="0" fontId="24" numFmtId="0" xfId="0" applyAlignment="1" applyBorder="1" applyFont="1">
      <alignment horizontal="center" readingOrder="0" vertical="center"/>
    </xf>
    <xf borderId="1" fillId="0" fontId="24" numFmtId="0" xfId="0" applyAlignment="1" applyBorder="1" applyFont="1">
      <alignment horizontal="center" readingOrder="0" vertical="center"/>
    </xf>
    <xf borderId="65" fillId="0" fontId="24" numFmtId="0" xfId="0" applyAlignment="1" applyBorder="1" applyFont="1">
      <alignment horizontal="center" readingOrder="0" vertical="center"/>
    </xf>
    <xf borderId="56" fillId="0" fontId="24" numFmtId="0" xfId="0" applyAlignment="1" applyBorder="1" applyFont="1">
      <alignment horizontal="center" vertical="center"/>
    </xf>
    <xf borderId="57" fillId="0" fontId="24" numFmtId="0" xfId="0" applyAlignment="1" applyBorder="1" applyFont="1">
      <alignment horizontal="center" vertical="center"/>
    </xf>
    <xf borderId="37" fillId="0" fontId="24" numFmtId="0" xfId="0" applyAlignment="1" applyBorder="1" applyFont="1">
      <alignment horizontal="center" vertical="center"/>
    </xf>
    <xf borderId="16" fillId="0" fontId="24" numFmtId="0" xfId="0" applyAlignment="1" applyBorder="1" applyFont="1">
      <alignment horizontal="center" vertical="center"/>
    </xf>
    <xf borderId="16" fillId="0" fontId="24" numFmtId="2" xfId="0" applyAlignment="1" applyBorder="1" applyFont="1" applyNumberFormat="1">
      <alignment horizontal="center" readingOrder="0" vertical="center"/>
    </xf>
    <xf borderId="0" fillId="0" fontId="24" numFmtId="0" xfId="0" applyAlignment="1" applyFont="1">
      <alignment horizontal="center" vertical="center"/>
    </xf>
    <xf borderId="54" fillId="0" fontId="24" numFmtId="2" xfId="0" applyAlignment="1" applyBorder="1" applyFont="1" applyNumberFormat="1">
      <alignment horizontal="center" vertical="center"/>
    </xf>
    <xf borderId="47" fillId="0" fontId="24" numFmtId="0" xfId="0" applyAlignment="1" applyBorder="1" applyFont="1">
      <alignment horizontal="center" readingOrder="0" vertical="center"/>
    </xf>
    <xf borderId="47" fillId="0" fontId="24" numFmtId="0" xfId="0" applyAlignment="1" applyBorder="1" applyFont="1">
      <alignment horizontal="center" vertical="center"/>
    </xf>
    <xf borderId="37" fillId="0" fontId="24" numFmtId="0" xfId="0" applyAlignment="1" applyBorder="1" applyFont="1">
      <alignment horizontal="center" readingOrder="0" vertical="center"/>
    </xf>
    <xf borderId="6" fillId="0" fontId="24" numFmtId="0" xfId="0" applyAlignment="1" applyBorder="1" applyFont="1">
      <alignment horizontal="center" vertical="center"/>
    </xf>
    <xf borderId="13" fillId="0" fontId="24" numFmtId="2" xfId="0" applyAlignment="1" applyBorder="1" applyFont="1" applyNumberFormat="1">
      <alignment horizontal="center" readingOrder="0" vertical="center"/>
    </xf>
    <xf borderId="13" fillId="0" fontId="24" numFmtId="0" xfId="0" applyAlignment="1" applyBorder="1" applyFont="1">
      <alignment horizontal="center" vertical="center"/>
    </xf>
    <xf borderId="52" fillId="3" fontId="24" numFmtId="0" xfId="0" applyAlignment="1" applyBorder="1" applyFont="1">
      <alignment horizontal="center" vertical="center"/>
    </xf>
    <xf borderId="43" fillId="3" fontId="24" numFmtId="0" xfId="0" applyAlignment="1" applyBorder="1" applyFont="1">
      <alignment horizontal="center" vertical="center"/>
    </xf>
    <xf borderId="43" fillId="3" fontId="24" numFmtId="2" xfId="0" applyAlignment="1" applyBorder="1" applyFont="1" applyNumberFormat="1">
      <alignment horizontal="center" readingOrder="0" vertical="center"/>
    </xf>
    <xf borderId="53" fillId="3" fontId="24" numFmtId="0" xfId="0" applyAlignment="1" applyBorder="1" applyFont="1">
      <alignment horizontal="center" vertical="center"/>
    </xf>
    <xf borderId="43" fillId="3" fontId="24" numFmtId="0" xfId="0" applyAlignment="1" applyBorder="1" applyFont="1">
      <alignment horizontal="center" readingOrder="0" vertical="center"/>
    </xf>
    <xf borderId="52" fillId="3" fontId="24" numFmtId="0" xfId="0" applyAlignment="1" applyBorder="1" applyFont="1">
      <alignment horizontal="center" readingOrder="0" vertical="center"/>
    </xf>
    <xf borderId="52" fillId="3" fontId="24" numFmtId="2" xfId="0" applyAlignment="1" applyBorder="1" applyFont="1" applyNumberFormat="1">
      <alignment horizontal="center" readingOrder="0" vertical="center"/>
    </xf>
    <xf borderId="52" fillId="3" fontId="24" numFmtId="0" xfId="0" applyAlignment="1" applyBorder="1" applyFont="1">
      <alignment horizontal="center" readingOrder="0" vertical="center"/>
    </xf>
    <xf borderId="7" fillId="3" fontId="24" numFmtId="2" xfId="0" applyAlignment="1" applyBorder="1" applyFont="1" applyNumberFormat="1">
      <alignment horizontal="center" readingOrder="0" vertical="center"/>
    </xf>
    <xf borderId="15" fillId="3" fontId="24" numFmtId="0" xfId="0" applyAlignment="1" applyBorder="1" applyFont="1">
      <alignment horizontal="center" vertical="center"/>
    </xf>
    <xf borderId="56" fillId="3" fontId="24" numFmtId="2" xfId="0" applyAlignment="1" applyBorder="1" applyFont="1" applyNumberFormat="1">
      <alignment horizontal="center" readingOrder="0" vertical="center"/>
    </xf>
    <xf borderId="50" fillId="3" fontId="24" numFmtId="0" xfId="0" applyAlignment="1" applyBorder="1" applyFont="1">
      <alignment horizontal="center" vertical="center"/>
    </xf>
    <xf borderId="37" fillId="3" fontId="24" numFmtId="0" xfId="0" applyAlignment="1" applyBorder="1" applyFont="1">
      <alignment horizontal="center" readingOrder="0" vertical="center"/>
    </xf>
    <xf borderId="7" fillId="0" fontId="24" numFmtId="0" xfId="0" applyAlignment="1" applyBorder="1" applyFont="1">
      <alignment horizontal="center" vertical="center"/>
    </xf>
    <xf borderId="11" fillId="0" fontId="24" numFmtId="2" xfId="0" applyAlignment="1" applyBorder="1" applyFont="1" applyNumberFormat="1">
      <alignment horizontal="center" readingOrder="0" vertical="center"/>
    </xf>
    <xf borderId="15" fillId="0" fontId="24" numFmtId="2" xfId="0" applyAlignment="1" applyBorder="1" applyFont="1" applyNumberFormat="1">
      <alignment horizontal="center" readingOrder="0" vertical="center"/>
    </xf>
    <xf borderId="8" fillId="0" fontId="24" numFmtId="0" xfId="0" applyAlignment="1" applyBorder="1" applyFont="1">
      <alignment horizontal="center" vertical="center"/>
    </xf>
    <xf borderId="6" fillId="0" fontId="24" numFmtId="0" xfId="0" applyAlignment="1" applyBorder="1" applyFont="1">
      <alignment horizontal="center" vertical="center"/>
    </xf>
    <xf borderId="14" fillId="0" fontId="24" numFmtId="2" xfId="0" applyAlignment="1" applyBorder="1" applyFont="1" applyNumberFormat="1">
      <alignment horizontal="center" readingOrder="0" vertical="center"/>
    </xf>
    <xf borderId="0" fillId="0" fontId="24" numFmtId="2" xfId="0" applyAlignment="1" applyFont="1" applyNumberFormat="1">
      <alignment horizontal="center" readingOrder="0" vertical="center"/>
    </xf>
    <xf borderId="43" fillId="3" fontId="24" numFmtId="0" xfId="0" applyAlignment="1" applyBorder="1" applyFont="1">
      <alignment horizontal="center" vertical="center"/>
    </xf>
    <xf borderId="59" fillId="3" fontId="24" numFmtId="0" xfId="0" applyAlignment="1" applyBorder="1" applyFont="1">
      <alignment horizontal="center" readingOrder="0" vertical="center"/>
    </xf>
    <xf borderId="52" fillId="3" fontId="24" numFmtId="0" xfId="0" applyAlignment="1" applyBorder="1" applyFont="1">
      <alignment horizontal="center" vertical="center"/>
    </xf>
    <xf borderId="52" fillId="3" fontId="24" numFmtId="0" xfId="0" applyAlignment="1" applyBorder="1" applyFont="1">
      <alignment horizontal="center" vertical="center"/>
    </xf>
    <xf borderId="5" fillId="3" fontId="24" numFmtId="0" xfId="0" applyAlignment="1" applyBorder="1" applyFont="1">
      <alignment horizontal="center" vertical="center"/>
    </xf>
    <xf borderId="11" fillId="3" fontId="24" numFmtId="0" xfId="0" applyAlignment="1" applyBorder="1" applyFont="1">
      <alignment horizontal="center" readingOrder="0" vertical="center"/>
    </xf>
    <xf borderId="5" fillId="3" fontId="24" numFmtId="0" xfId="0" applyAlignment="1" applyBorder="1" applyFont="1">
      <alignment horizontal="center" vertical="center"/>
    </xf>
    <xf borderId="47" fillId="3" fontId="24" numFmtId="0" xfId="0" applyAlignment="1" applyBorder="1" applyFont="1">
      <alignment horizontal="center" vertical="center"/>
    </xf>
    <xf borderId="56" fillId="3" fontId="24" numFmtId="0" xfId="0" applyAlignment="1" applyBorder="1" applyFont="1">
      <alignment horizontal="center" readingOrder="0" vertical="center"/>
    </xf>
    <xf borderId="57" fillId="3" fontId="24" numFmtId="0" xfId="0" applyAlignment="1" applyBorder="1" applyFont="1">
      <alignment horizontal="center" readingOrder="0" vertical="center"/>
    </xf>
    <xf borderId="36" fillId="3" fontId="24" numFmtId="0" xfId="0" applyAlignment="1" applyBorder="1" applyFont="1">
      <alignment horizontal="center" vertical="center"/>
    </xf>
    <xf borderId="59" fillId="0" fontId="24" numFmtId="0" xfId="0" applyAlignment="1" applyBorder="1" applyFont="1">
      <alignment horizontal="center" vertical="center"/>
    </xf>
    <xf borderId="59" fillId="0" fontId="24" numFmtId="0" xfId="0" applyAlignment="1" applyBorder="1" applyFont="1">
      <alignment horizontal="center" readingOrder="0" vertical="center"/>
    </xf>
    <xf borderId="52" fillId="0" fontId="24" numFmtId="0" xfId="0" applyAlignment="1" applyBorder="1" applyFont="1">
      <alignment horizontal="center" vertical="center"/>
    </xf>
    <xf borderId="7" fillId="0" fontId="24" numFmtId="0" xfId="0" applyAlignment="1" applyBorder="1" applyFont="1">
      <alignment horizontal="center" readingOrder="0" vertical="center"/>
    </xf>
    <xf borderId="11" fillId="0" fontId="24" numFmtId="0" xfId="0" applyAlignment="1" applyBorder="1" applyFont="1">
      <alignment horizontal="center" readingOrder="0" vertical="center"/>
    </xf>
    <xf borderId="10" fillId="0" fontId="24" numFmtId="0" xfId="0" applyAlignment="1" applyBorder="1" applyFont="1">
      <alignment horizontal="center" vertical="center"/>
    </xf>
    <xf borderId="56" fillId="0" fontId="24" numFmtId="0" xfId="0" applyAlignment="1" applyBorder="1" applyFont="1">
      <alignment horizontal="center" readingOrder="0" vertical="center"/>
    </xf>
    <xf borderId="57" fillId="0" fontId="24" numFmtId="0" xfId="0" applyAlignment="1" applyBorder="1" applyFont="1">
      <alignment horizontal="center" readingOrder="0" vertical="center"/>
    </xf>
    <xf borderId="13" fillId="0" fontId="24" numFmtId="0" xfId="0" applyAlignment="1" applyBorder="1" applyFont="1">
      <alignment horizontal="center" vertical="center"/>
    </xf>
    <xf borderId="10" fillId="3" fontId="24" numFmtId="0" xfId="0" applyAlignment="1" applyBorder="1" applyFont="1">
      <alignment horizontal="center" vertical="center"/>
    </xf>
    <xf borderId="8" fillId="3" fontId="24" numFmtId="0" xfId="0" applyAlignment="1" applyBorder="1" applyFont="1">
      <alignment horizontal="center" vertical="center"/>
    </xf>
    <xf borderId="36" fillId="3" fontId="24" numFmtId="0" xfId="0" applyAlignment="1" applyBorder="1" applyFont="1">
      <alignment horizontal="center" readingOrder="0" vertical="center"/>
    </xf>
    <xf borderId="43" fillId="0" fontId="24" numFmtId="0" xfId="0" applyAlignment="1" applyBorder="1" applyFont="1">
      <alignment horizontal="center" vertical="center"/>
    </xf>
    <xf borderId="5" fillId="0" fontId="24" numFmtId="0" xfId="0" applyAlignment="1" applyBorder="1" applyFont="1">
      <alignment horizontal="center" vertical="center"/>
    </xf>
    <xf borderId="47" fillId="0" fontId="24" numFmtId="0" xfId="0" applyAlignment="1" applyBorder="1" applyFont="1">
      <alignment horizontal="center" vertical="center"/>
    </xf>
    <xf borderId="47" fillId="3" fontId="24" numFmtId="0" xfId="0" applyAlignment="1" applyBorder="1" applyFont="1">
      <alignment horizontal="center" vertical="center"/>
    </xf>
    <xf borderId="52" fillId="0" fontId="24" numFmtId="0" xfId="0" applyAlignment="1" applyBorder="1" applyFont="1">
      <alignment horizontal="center" vertical="center"/>
    </xf>
    <xf borderId="7" fillId="0" fontId="24" numFmtId="0" xfId="0" applyAlignment="1" applyBorder="1" applyFont="1">
      <alignment horizontal="center" vertical="center"/>
    </xf>
    <xf borderId="37" fillId="0" fontId="24" numFmtId="0" xfId="0" applyAlignment="1" applyBorder="1" applyFont="1">
      <alignment horizontal="center" vertical="center"/>
    </xf>
    <xf borderId="6" fillId="0" fontId="24" numFmtId="0" xfId="0" applyAlignment="1" applyBorder="1" applyFont="1">
      <alignment horizontal="center" vertical="center"/>
    </xf>
    <xf borderId="59" fillId="3" fontId="16" numFmtId="0" xfId="0" applyAlignment="1" applyBorder="1" applyFont="1">
      <alignment horizontal="center" readingOrder="0" vertical="center"/>
    </xf>
    <xf borderId="10" fillId="3" fontId="24" numFmtId="0" xfId="0" applyAlignment="1" applyBorder="1" applyFont="1">
      <alignment horizontal="center" readingOrder="0" vertical="center"/>
    </xf>
    <xf borderId="13" fillId="0" fontId="24" numFmtId="0" xfId="0" applyAlignment="1" applyBorder="1" applyFont="1">
      <alignment horizontal="center" readingOrder="0" vertical="center"/>
    </xf>
    <xf borderId="1" fillId="0" fontId="24" numFmtId="0" xfId="0" applyAlignment="1" applyBorder="1" applyFont="1">
      <alignment horizontal="center" vertical="center"/>
    </xf>
    <xf borderId="47" fillId="0" fontId="24" numFmtId="0" xfId="0" applyAlignment="1" applyBorder="1" applyFont="1">
      <alignment horizontal="center" vertical="center"/>
    </xf>
    <xf borderId="56" fillId="0" fontId="24" numFmtId="2" xfId="0" applyAlignment="1" applyBorder="1" applyFont="1" applyNumberFormat="1">
      <alignment horizontal="center" readingOrder="0" vertical="center"/>
    </xf>
    <xf borderId="50" fillId="0" fontId="24" numFmtId="0" xfId="0" applyAlignment="1" applyBorder="1" applyFont="1">
      <alignment horizontal="center" vertical="center"/>
    </xf>
    <xf borderId="37" fillId="0" fontId="24" numFmtId="0" xfId="0" applyAlignment="1" applyBorder="1" applyFont="1">
      <alignment horizontal="center" vertical="center"/>
    </xf>
    <xf borderId="36" fillId="0" fontId="24" numFmtId="2" xfId="0" applyAlignment="1" applyBorder="1" applyFont="1" applyNumberFormat="1">
      <alignment horizontal="center" readingOrder="0" vertical="center"/>
    </xf>
    <xf borderId="36" fillId="0" fontId="24" numFmtId="0" xfId="0" applyAlignment="1" applyBorder="1" applyFont="1">
      <alignment horizontal="center" vertical="center"/>
    </xf>
    <xf borderId="0" fillId="0" fontId="3" numFmtId="0" xfId="0" applyAlignment="1" applyFont="1">
      <alignment horizontal="center" vertical="center"/>
    </xf>
    <xf borderId="0" fillId="0" fontId="24" numFmtId="1" xfId="0" applyAlignment="1" applyFont="1" applyNumberFormat="1">
      <alignment horizontal="center" vertical="center"/>
    </xf>
    <xf borderId="0" fillId="0" fontId="24" numFmtId="2" xfId="0" applyAlignment="1" applyFont="1" applyNumberFormat="1">
      <alignment horizontal="center" vertical="center"/>
    </xf>
    <xf borderId="61" fillId="3" fontId="24" numFmtId="0" xfId="0" applyAlignment="1" applyBorder="1" applyFont="1">
      <alignment horizontal="center" vertical="center"/>
    </xf>
    <xf borderId="60" fillId="28" fontId="16" numFmtId="0" xfId="0" applyAlignment="1" applyBorder="1" applyFont="1">
      <alignment horizontal="center" readingOrder="0" vertical="center"/>
    </xf>
    <xf borderId="60" fillId="28" fontId="16" numFmtId="0" xfId="0" applyAlignment="1" applyBorder="1" applyFont="1">
      <alignment horizontal="center" readingOrder="0" vertical="center"/>
    </xf>
    <xf borderId="56" fillId="0" fontId="2" numFmtId="0" xfId="0" applyBorder="1" applyFont="1"/>
    <xf borderId="56" fillId="0" fontId="2" numFmtId="0" xfId="0" applyBorder="1" applyFont="1"/>
    <xf borderId="9" fillId="0" fontId="9" numFmtId="167" xfId="0" applyAlignment="1" applyBorder="1" applyFont="1" applyNumberFormat="1">
      <alignment horizontal="center" readingOrder="0" vertical="center"/>
    </xf>
    <xf borderId="6" fillId="0" fontId="9" numFmtId="0" xfId="0" applyAlignment="1" applyBorder="1" applyFont="1">
      <alignment horizontal="center" readingOrder="0" shrinkToFit="0" vertical="center" wrapText="1"/>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6" fillId="3" fontId="24" numFmtId="2" xfId="0" applyAlignment="1" applyBorder="1" applyFont="1" applyNumberFormat="1">
      <alignment horizontal="center" vertical="center"/>
    </xf>
    <xf borderId="16" fillId="3" fontId="24" numFmtId="1" xfId="0" applyAlignment="1" applyBorder="1" applyFont="1" applyNumberFormat="1">
      <alignment horizontal="center" readingOrder="0" vertical="center"/>
    </xf>
    <xf borderId="15" fillId="0" fontId="24" numFmtId="0" xfId="0" applyAlignment="1" applyBorder="1" applyFont="1">
      <alignment horizontal="center" vertical="center"/>
    </xf>
    <xf borderId="16" fillId="0" fontId="24" numFmtId="2" xfId="0" applyAlignment="1" applyBorder="1" applyFont="1" applyNumberFormat="1">
      <alignment horizontal="center" vertical="center"/>
    </xf>
    <xf borderId="15" fillId="0" fontId="24" numFmtId="2" xfId="0" applyAlignment="1" applyBorder="1" applyFont="1" applyNumberFormat="1">
      <alignment horizontal="center" vertical="center"/>
    </xf>
    <xf borderId="5" fillId="0" fontId="24" numFmtId="2" xfId="0" applyAlignment="1" applyBorder="1" applyFont="1" applyNumberFormat="1">
      <alignment horizontal="center" readingOrder="0" vertical="center"/>
    </xf>
    <xf borderId="1" fillId="0" fontId="24" numFmtId="2" xfId="0" applyAlignment="1" applyBorder="1" applyFont="1" applyNumberFormat="1">
      <alignment horizontal="center" readingOrder="0" vertical="center"/>
    </xf>
    <xf borderId="6" fillId="0" fontId="24" numFmtId="2" xfId="0" applyAlignment="1" applyBorder="1" applyFont="1" applyNumberFormat="1">
      <alignment horizontal="center" readingOrder="0" vertical="center"/>
    </xf>
    <xf borderId="12" fillId="0" fontId="24" numFmtId="2" xfId="0" applyAlignment="1" applyBorder="1" applyFont="1" applyNumberFormat="1">
      <alignment horizontal="center" vertical="center"/>
    </xf>
    <xf borderId="8" fillId="0" fontId="24" numFmtId="2" xfId="0" applyAlignment="1" applyBorder="1" applyFont="1" applyNumberFormat="1">
      <alignment horizontal="center" readingOrder="0" vertical="center"/>
    </xf>
    <xf borderId="5" fillId="3" fontId="24" numFmtId="2" xfId="0" applyAlignment="1" applyBorder="1" applyFont="1" applyNumberFormat="1">
      <alignment horizontal="center" readingOrder="0" vertical="center"/>
    </xf>
    <xf borderId="1" fillId="3" fontId="24" numFmtId="2" xfId="0" applyAlignment="1" applyBorder="1" applyFont="1" applyNumberFormat="1">
      <alignment horizontal="center" readingOrder="0" vertical="center"/>
    </xf>
    <xf borderId="47" fillId="3" fontId="24" numFmtId="2" xfId="0" applyAlignment="1" applyBorder="1" applyFont="1" applyNumberFormat="1">
      <alignment horizontal="center" readingOrder="0" vertical="center"/>
    </xf>
    <xf borderId="37" fillId="3" fontId="24" numFmtId="2" xfId="0" applyAlignment="1" applyBorder="1" applyFont="1" applyNumberFormat="1">
      <alignment horizontal="center" readingOrder="0" vertical="center"/>
    </xf>
    <xf borderId="8" fillId="0" fontId="24" numFmtId="0" xfId="0" applyAlignment="1" applyBorder="1" applyFont="1">
      <alignment horizontal="center" readingOrder="0" vertical="center"/>
    </xf>
    <xf borderId="47" fillId="0" fontId="24" numFmtId="2" xfId="0" applyAlignment="1" applyBorder="1" applyFont="1" applyNumberFormat="1">
      <alignment horizontal="center" readingOrder="0" vertical="center"/>
    </xf>
    <xf borderId="37" fillId="0" fontId="24" numFmtId="2" xfId="0" applyAlignment="1" applyBorder="1" applyFont="1" applyNumberFormat="1">
      <alignment horizontal="center" readingOrder="0" vertical="center"/>
    </xf>
    <xf borderId="61" fillId="3" fontId="24" numFmtId="0" xfId="0" applyAlignment="1" applyBorder="1" applyFont="1">
      <alignment horizontal="center" vertical="center"/>
    </xf>
    <xf borderId="27" fillId="0" fontId="2" numFmtId="0" xfId="0" applyBorder="1" applyFont="1"/>
    <xf borderId="6" fillId="0" fontId="31" numFmtId="0" xfId="0" applyAlignment="1" applyBorder="1" applyFont="1">
      <alignment horizontal="center" vertical="center"/>
    </xf>
    <xf borderId="6" fillId="0" fontId="31" numFmtId="0" xfId="0" applyAlignment="1" applyBorder="1" applyFont="1">
      <alignment horizontal="center" shrinkToFit="0" vertical="center" wrapText="1"/>
    </xf>
    <xf borderId="6" fillId="0" fontId="31" numFmtId="0" xfId="0" applyAlignment="1" applyBorder="1" applyFont="1">
      <alignment horizontal="center" readingOrder="0" shrinkToFit="0" vertical="center" wrapText="1"/>
    </xf>
    <xf borderId="7" fillId="0" fontId="2" numFmtId="0" xfId="0" applyBorder="1" applyFont="1"/>
    <xf borderId="10" fillId="0" fontId="2" numFmtId="0" xfId="0" applyBorder="1" applyFont="1"/>
    <xf borderId="7" fillId="0" fontId="2" numFmtId="0" xfId="0" applyBorder="1" applyFont="1"/>
    <xf borderId="7" fillId="0" fontId="2" numFmtId="0" xfId="0" applyBorder="1" applyFont="1"/>
    <xf borderId="59" fillId="3" fontId="24" numFmtId="0" xfId="0" applyAlignment="1" applyBorder="1" applyFont="1">
      <alignment horizontal="center" vertical="center"/>
    </xf>
    <xf borderId="43" fillId="3" fontId="24" numFmtId="2" xfId="0" applyAlignment="1" applyBorder="1" applyFont="1" applyNumberFormat="1">
      <alignment horizontal="center" readingOrder="0" vertical="center"/>
    </xf>
    <xf borderId="52" fillId="3" fontId="24" numFmtId="0" xfId="0" applyAlignment="1" applyBorder="1" applyFont="1">
      <alignment horizontal="center" vertical="center"/>
    </xf>
    <xf borderId="52" fillId="3" fontId="24" numFmtId="2" xfId="0" applyAlignment="1" applyBorder="1" applyFont="1" applyNumberFormat="1">
      <alignment horizontal="center" readingOrder="0" vertical="center"/>
    </xf>
    <xf borderId="3" fillId="3" fontId="24" numFmtId="0" xfId="0" applyAlignment="1" applyBorder="1" applyFont="1">
      <alignment horizontal="center" vertical="center"/>
    </xf>
    <xf borderId="5" fillId="3" fontId="24" numFmtId="2" xfId="0" applyAlignment="1" applyBorder="1" applyFont="1" applyNumberFormat="1">
      <alignment horizontal="center" readingOrder="0" vertical="center"/>
    </xf>
    <xf borderId="1" fillId="3" fontId="24" numFmtId="0" xfId="0" applyAlignment="1" applyBorder="1" applyFont="1">
      <alignment horizontal="center" vertical="center"/>
    </xf>
    <xf borderId="1" fillId="3" fontId="24" numFmtId="2" xfId="0" applyAlignment="1" applyBorder="1" applyFont="1" applyNumberFormat="1">
      <alignment horizontal="center" readingOrder="0" vertical="center"/>
    </xf>
    <xf borderId="39" fillId="3" fontId="24" numFmtId="0" xfId="0" applyAlignment="1" applyBorder="1" applyFont="1">
      <alignment horizontal="center" vertical="center"/>
    </xf>
    <xf borderId="47" fillId="3" fontId="24" numFmtId="2" xfId="0" applyAlignment="1" applyBorder="1" applyFont="1" applyNumberFormat="1">
      <alignment horizontal="center" readingOrder="0" vertical="center"/>
    </xf>
    <xf borderId="37" fillId="3" fontId="24" numFmtId="0" xfId="0" applyAlignment="1" applyBorder="1" applyFont="1">
      <alignment horizontal="center" vertical="center"/>
    </xf>
    <xf borderId="37" fillId="3" fontId="24" numFmtId="2" xfId="0" applyAlignment="1" applyBorder="1" applyFont="1" applyNumberFormat="1">
      <alignment horizontal="center" readingOrder="0" vertical="center"/>
    </xf>
    <xf borderId="10" fillId="0" fontId="24" numFmtId="0" xfId="0" applyAlignment="1" applyBorder="1" applyFont="1">
      <alignment horizontal="center" readingOrder="0" vertical="center"/>
    </xf>
    <xf borderId="7" fillId="0" fontId="24" numFmtId="2" xfId="0" applyAlignment="1" applyBorder="1" applyFont="1" applyNumberFormat="1">
      <alignment horizontal="center" readingOrder="0" vertical="center"/>
    </xf>
    <xf borderId="10" fillId="0" fontId="24" numFmtId="0" xfId="0" applyAlignment="1" applyBorder="1" applyFont="1">
      <alignment horizontal="center" vertical="center"/>
    </xf>
    <xf borderId="10" fillId="0" fontId="24" numFmtId="2" xfId="0" applyAlignment="1" applyBorder="1" applyFont="1" applyNumberFormat="1">
      <alignment horizontal="center" readingOrder="0" vertical="center"/>
    </xf>
    <xf borderId="5" fillId="0" fontId="24" numFmtId="2" xfId="0" applyAlignment="1" applyBorder="1" applyFont="1" applyNumberFormat="1">
      <alignment horizontal="center" readingOrder="0" vertical="center"/>
    </xf>
    <xf borderId="1" fillId="0" fontId="24" numFmtId="2" xfId="0" applyAlignment="1" applyBorder="1" applyFont="1" applyNumberFormat="1">
      <alignment horizontal="center" readingOrder="0" vertical="center"/>
    </xf>
    <xf borderId="6" fillId="0" fontId="24" numFmtId="2" xfId="0" applyAlignment="1" applyBorder="1" applyFont="1" applyNumberFormat="1">
      <alignment horizontal="center" readingOrder="0" vertical="center"/>
    </xf>
    <xf borderId="8" fillId="0" fontId="24" numFmtId="0" xfId="0" applyAlignment="1" applyBorder="1" applyFont="1">
      <alignment horizontal="center" vertical="center"/>
    </xf>
    <xf borderId="6" fillId="0" fontId="24" numFmtId="0" xfId="0" applyAlignment="1" applyBorder="1" applyFont="1">
      <alignment horizontal="center" readingOrder="0" vertical="center"/>
    </xf>
    <xf borderId="8" fillId="0" fontId="24" numFmtId="2" xfId="0" applyAlignment="1" applyBorder="1" applyFont="1" applyNumberFormat="1">
      <alignment horizontal="center" readingOrder="0" vertical="center"/>
    </xf>
    <xf borderId="1" fillId="3" fontId="24" numFmtId="0" xfId="0" applyAlignment="1" applyBorder="1" applyFont="1">
      <alignment horizontal="center" readingOrder="0" vertical="center"/>
    </xf>
    <xf borderId="52" fillId="3" fontId="24" numFmtId="0" xfId="0" applyAlignment="1" applyBorder="1" applyFont="1">
      <alignment horizontal="center" readingOrder="0" vertical="center"/>
    </xf>
    <xf borderId="10" fillId="0" fontId="24" numFmtId="0" xfId="0" applyAlignment="1" applyBorder="1" applyFont="1">
      <alignment horizontal="center" readingOrder="0" vertical="center"/>
    </xf>
    <xf borderId="47" fillId="0" fontId="24" numFmtId="2" xfId="0" applyAlignment="1" applyBorder="1" applyFont="1" applyNumberFormat="1">
      <alignment horizontal="center" readingOrder="0" vertical="center"/>
    </xf>
    <xf borderId="37" fillId="0" fontId="24" numFmtId="0" xfId="0" applyAlignment="1" applyBorder="1" applyFont="1">
      <alignment horizontal="center" vertical="center"/>
    </xf>
    <xf borderId="37" fillId="0" fontId="24" numFmtId="2" xfId="0" applyAlignment="1" applyBorder="1" applyFont="1" applyNumberFormat="1">
      <alignment horizontal="center" readingOrder="0" vertical="center"/>
    </xf>
    <xf borderId="7" fillId="0" fontId="24" numFmtId="2" xfId="0" applyAlignment="1" applyBorder="1" applyFont="1" applyNumberFormat="1">
      <alignment horizontal="center" vertical="center"/>
    </xf>
    <xf borderId="13" fillId="0" fontId="24" numFmtId="2" xfId="0" applyAlignment="1" applyBorder="1" applyFont="1" applyNumberFormat="1">
      <alignment horizontal="center" vertical="center"/>
    </xf>
    <xf borderId="17" fillId="28" fontId="24" numFmtId="0" xfId="0" applyAlignment="1" applyBorder="1" applyFont="1">
      <alignment horizontal="center" readingOrder="0" shrinkToFit="0" vertical="center" wrapText="1"/>
    </xf>
    <xf borderId="60" fillId="3" fontId="33" numFmtId="2" xfId="0" applyAlignment="1" applyBorder="1" applyFont="1" applyNumberFormat="1">
      <alignment horizontal="center" vertical="center"/>
    </xf>
    <xf borderId="61" fillId="3" fontId="24" numFmtId="2" xfId="0" applyAlignment="1" applyBorder="1" applyFont="1" applyNumberFormat="1">
      <alignment horizontal="center" vertical="center"/>
    </xf>
    <xf borderId="43" fillId="3" fontId="16" numFmtId="0" xfId="0" applyAlignment="1" applyBorder="1" applyFont="1">
      <alignment horizontal="center" readingOrder="0" vertical="center"/>
    </xf>
    <xf borderId="16" fillId="3" fontId="24" numFmtId="2" xfId="0" applyAlignment="1" applyBorder="1" applyFont="1" applyNumberFormat="1">
      <alignment horizontal="center" readingOrder="0" vertical="center"/>
    </xf>
    <xf borderId="66" fillId="0" fontId="2" numFmtId="0" xfId="0" applyBorder="1" applyFont="1"/>
    <xf borderId="0" fillId="3" fontId="24" numFmtId="0" xfId="0" applyAlignment="1" applyFont="1">
      <alignment horizontal="center" vertical="center"/>
    </xf>
    <xf borderId="60" fillId="9" fontId="33" numFmtId="2" xfId="0" applyAlignment="1" applyBorder="1" applyFont="1" applyNumberFormat="1">
      <alignment horizontal="center" vertical="center"/>
    </xf>
    <xf borderId="61" fillId="0" fontId="24" numFmtId="2" xfId="0" applyAlignment="1" applyBorder="1" applyFont="1" applyNumberFormat="1">
      <alignment horizontal="center" vertical="center"/>
    </xf>
    <xf borderId="60" fillId="0" fontId="24" numFmtId="2" xfId="0" applyAlignment="1" applyBorder="1" applyFont="1" applyNumberFormat="1">
      <alignment horizontal="center" readingOrder="0" vertical="center"/>
    </xf>
    <xf borderId="60" fillId="3" fontId="24" numFmtId="2" xfId="0" applyAlignment="1" applyBorder="1" applyFont="1" applyNumberFormat="1">
      <alignment horizontal="center" readingOrder="0" vertical="center"/>
    </xf>
    <xf borderId="13" fillId="3" fontId="24" numFmtId="0" xfId="0" applyAlignment="1" applyBorder="1" applyFont="1">
      <alignment horizontal="center" vertical="center"/>
    </xf>
    <xf borderId="7" fillId="3" fontId="24" numFmtId="0" xfId="0" applyAlignment="1" applyBorder="1" applyFont="1">
      <alignment horizontal="center" vertical="center"/>
    </xf>
    <xf borderId="6" fillId="3" fontId="24" numFmtId="0" xfId="0" applyAlignment="1" applyBorder="1" applyFont="1">
      <alignment horizontal="center" vertical="center"/>
    </xf>
    <xf borderId="43" fillId="0" fontId="24" numFmtId="0" xfId="0" applyAlignment="1" applyBorder="1" applyFont="1">
      <alignment horizontal="center" vertical="center"/>
    </xf>
    <xf borderId="47" fillId="0" fontId="24" numFmtId="0" xfId="0" applyAlignment="1" applyBorder="1" applyFont="1">
      <alignment horizontal="center" vertical="center"/>
    </xf>
    <xf borderId="24" fillId="3" fontId="24" numFmtId="0" xfId="0" applyAlignment="1" applyBorder="1" applyFont="1">
      <alignment horizontal="center" readingOrder="0" vertical="center"/>
    </xf>
    <xf borderId="34" fillId="3" fontId="24" numFmtId="0" xfId="0" applyAlignment="1" applyBorder="1" applyFont="1">
      <alignment horizontal="center" vertical="center"/>
    </xf>
    <xf borderId="34" fillId="3" fontId="24" numFmtId="0" xfId="0" applyAlignment="1" applyBorder="1" applyFont="1">
      <alignment horizontal="center" readingOrder="0" vertical="center"/>
    </xf>
    <xf borderId="26" fillId="3" fontId="24" numFmtId="0" xfId="0" applyAlignment="1" applyBorder="1" applyFont="1">
      <alignment horizontal="center" vertical="center"/>
    </xf>
    <xf borderId="67" fillId="3" fontId="24" numFmtId="2" xfId="0" applyAlignment="1" applyBorder="1" applyFont="1" applyNumberFormat="1">
      <alignment horizontal="center" readingOrder="0" vertical="center"/>
    </xf>
    <xf borderId="67" fillId="3" fontId="24" numFmtId="0" xfId="0" applyAlignment="1" applyBorder="1" applyFont="1">
      <alignment horizontal="center" vertical="center"/>
    </xf>
    <xf borderId="0" fillId="0" fontId="3" numFmtId="0" xfId="0" applyAlignment="1" applyFont="1">
      <alignment horizontal="center" readingOrder="0" vertical="center"/>
    </xf>
    <xf borderId="6" fillId="20" fontId="20" numFmtId="0" xfId="0" applyAlignment="1" applyBorder="1" applyFont="1">
      <alignment horizontal="center" readingOrder="0" vertical="center"/>
    </xf>
    <xf borderId="7" fillId="3" fontId="24" numFmtId="0" xfId="0" applyAlignment="1" applyBorder="1" applyFont="1">
      <alignment horizontal="center" vertical="center"/>
    </xf>
    <xf borderId="7" fillId="3" fontId="24" numFmtId="2" xfId="0" applyAlignment="1" applyBorder="1" applyFont="1" applyNumberFormat="1">
      <alignment horizontal="center" vertical="center"/>
    </xf>
    <xf borderId="9" fillId="0" fontId="16" numFmtId="167" xfId="0" applyAlignment="1" applyBorder="1" applyFont="1" applyNumberFormat="1">
      <alignment horizontal="center" readingOrder="0" vertical="center"/>
    </xf>
    <xf borderId="6" fillId="0" fontId="16" numFmtId="0" xfId="0" applyAlignment="1" applyBorder="1" applyFont="1">
      <alignment horizontal="center" readingOrder="0" shrinkToFit="0" vertical="center" wrapText="1"/>
    </xf>
    <xf borderId="56" fillId="3" fontId="24" numFmtId="2" xfId="0" applyAlignment="1" applyBorder="1" applyFont="1" applyNumberFormat="1">
      <alignment horizontal="center" vertical="center"/>
    </xf>
    <xf borderId="6" fillId="3" fontId="24" numFmtId="0" xfId="0" applyAlignment="1" applyBorder="1" applyFont="1">
      <alignment horizontal="center" vertical="center"/>
    </xf>
    <xf borderId="7" fillId="0" fontId="24" numFmtId="2" xfId="0" applyAlignment="1" applyBorder="1" applyFont="1" applyNumberFormat="1">
      <alignment horizontal="center" vertical="center"/>
    </xf>
    <xf borderId="16" fillId="0" fontId="24" numFmtId="1" xfId="0" applyAlignment="1" applyBorder="1" applyFont="1" applyNumberFormat="1">
      <alignment horizontal="center" readingOrder="0" vertical="center"/>
    </xf>
    <xf borderId="4" fillId="0" fontId="24" numFmtId="2" xfId="0" applyAlignment="1" applyBorder="1" applyFont="1" applyNumberFormat="1">
      <alignment horizontal="center" vertical="center"/>
    </xf>
    <xf borderId="43" fillId="3" fontId="24" numFmtId="2" xfId="0" applyAlignment="1" applyBorder="1" applyFont="1" applyNumberFormat="1">
      <alignment horizontal="center" vertical="center"/>
    </xf>
    <xf borderId="6" fillId="3" fontId="24" numFmtId="0" xfId="0" applyAlignment="1" applyBorder="1" applyFont="1">
      <alignment horizontal="center" vertical="center"/>
    </xf>
    <xf borderId="15" fillId="0" fontId="24" numFmtId="0" xfId="0" applyAlignment="1" applyBorder="1" applyFont="1">
      <alignment horizontal="center" readingOrder="0" vertical="center"/>
    </xf>
    <xf borderId="15" fillId="3" fontId="24" numFmtId="0" xfId="0" applyAlignment="1" applyBorder="1" applyFont="1">
      <alignment horizontal="center" readingOrder="0" vertical="center"/>
    </xf>
    <xf borderId="56" fillId="0" fontId="24" numFmtId="2" xfId="0" applyAlignment="1" applyBorder="1" applyFont="1" applyNumberFormat="1">
      <alignment horizontal="center" vertical="center"/>
    </xf>
    <xf borderId="3" fillId="3" fontId="24" numFmtId="0" xfId="0" applyAlignment="1" applyBorder="1" applyFont="1">
      <alignment horizontal="center" vertical="center"/>
    </xf>
    <xf borderId="5" fillId="3" fontId="24" numFmtId="2" xfId="0" applyAlignment="1" applyBorder="1" applyFont="1" applyNumberFormat="1">
      <alignment horizontal="center" vertical="center"/>
    </xf>
    <xf borderId="47" fillId="3" fontId="24" numFmtId="2" xfId="0" applyAlignment="1" applyBorder="1" applyFont="1" applyNumberFormat="1">
      <alignment horizontal="center" vertical="center"/>
    </xf>
    <xf borderId="3" fillId="0" fontId="24" numFmtId="0" xfId="0" applyAlignment="1" applyBorder="1" applyFont="1">
      <alignment horizontal="center" vertical="center"/>
    </xf>
    <xf borderId="5" fillId="0" fontId="24" numFmtId="2" xfId="0" applyAlignment="1" applyBorder="1" applyFont="1" applyNumberFormat="1">
      <alignment horizontal="center" vertical="center"/>
    </xf>
    <xf borderId="6" fillId="0" fontId="24" numFmtId="2" xfId="0" applyAlignment="1" applyBorder="1" applyFont="1" applyNumberFormat="1">
      <alignment horizontal="center" vertical="center"/>
    </xf>
    <xf borderId="53" fillId="3" fontId="24" numFmtId="0" xfId="0" applyAlignment="1" applyBorder="1" applyFont="1">
      <alignment horizontal="center" vertical="center"/>
    </xf>
    <xf borderId="15" fillId="0" fontId="24" numFmtId="0" xfId="0" applyAlignment="1" applyBorder="1" applyFont="1">
      <alignment horizontal="center" readingOrder="0" vertical="center"/>
    </xf>
    <xf borderId="53" fillId="3" fontId="24" numFmtId="0" xfId="0" applyAlignment="1" applyBorder="1" applyFont="1">
      <alignment horizontal="center" readingOrder="0" vertical="center"/>
    </xf>
    <xf borderId="39" fillId="0" fontId="24" numFmtId="0" xfId="0" applyAlignment="1" applyBorder="1" applyFont="1">
      <alignment horizontal="center" vertical="center"/>
    </xf>
    <xf borderId="47" fillId="0" fontId="24" numFmtId="2" xfId="0" applyAlignment="1" applyBorder="1" applyFont="1" applyNumberFormat="1">
      <alignment horizontal="center" vertical="center"/>
    </xf>
    <xf borderId="7" fillId="3" fontId="24" numFmtId="2" xfId="0" applyAlignment="1" applyBorder="1" applyFont="1" applyNumberFormat="1">
      <alignment horizontal="center" readingOrder="0" vertical="center"/>
    </xf>
    <xf borderId="10" fillId="3" fontId="24" numFmtId="0" xfId="0" applyAlignment="1" applyBorder="1" applyFont="1">
      <alignment horizontal="center" readingOrder="0" vertical="center"/>
    </xf>
    <xf borderId="37" fillId="3" fontId="24" numFmtId="0" xfId="0" applyAlignment="1" applyBorder="1" applyFont="1">
      <alignment horizontal="center" readingOrder="0" vertical="center"/>
    </xf>
    <xf borderId="65" fillId="0" fontId="32" numFmtId="0" xfId="0" applyAlignment="1" applyBorder="1" applyFont="1">
      <alignment horizontal="center" readingOrder="0" vertical="center"/>
    </xf>
    <xf borderId="7" fillId="3" fontId="24" numFmtId="0" xfId="0" applyAlignment="1" applyBorder="1" applyFont="1">
      <alignment horizontal="center" vertical="center"/>
    </xf>
    <xf borderId="5" fillId="3" fontId="24" numFmtId="0" xfId="0" applyAlignment="1" applyBorder="1" applyFont="1">
      <alignment horizontal="center" vertical="center"/>
    </xf>
    <xf borderId="47" fillId="3" fontId="24" numFmtId="0" xfId="0" applyAlignment="1" applyBorder="1" applyFont="1">
      <alignment horizontal="center" vertical="center"/>
    </xf>
    <xf borderId="6" fillId="3" fontId="24" numFmtId="0" xfId="0" applyAlignment="1" applyBorder="1" applyFont="1">
      <alignment horizontal="center" readingOrder="0" vertical="center"/>
    </xf>
    <xf borderId="43" fillId="0" fontId="24" numFmtId="0" xfId="0" applyAlignment="1" applyBorder="1" applyFont="1">
      <alignment horizontal="center" vertical="center"/>
    </xf>
    <xf borderId="5" fillId="0" fontId="24" numFmtId="0" xfId="0" applyAlignment="1" applyBorder="1" applyFont="1">
      <alignment horizontal="center" vertical="center"/>
    </xf>
    <xf borderId="47" fillId="0" fontId="24" numFmtId="0" xfId="0" applyAlignment="1" applyBorder="1" applyFont="1">
      <alignment horizontal="center" vertical="center"/>
    </xf>
    <xf borderId="5" fillId="3" fontId="24" numFmtId="0" xfId="0" applyAlignment="1" applyBorder="1" applyFont="1">
      <alignment horizontal="center" vertical="center"/>
    </xf>
    <xf borderId="5" fillId="0" fontId="24" numFmtId="0" xfId="0" applyAlignment="1" applyBorder="1" applyFont="1">
      <alignment horizontal="center" vertical="center"/>
    </xf>
    <xf borderId="43" fillId="3" fontId="24" numFmtId="0" xfId="0" applyAlignment="1" applyBorder="1" applyFont="1">
      <alignment horizontal="center" vertical="center"/>
    </xf>
    <xf borderId="6" fillId="3" fontId="24" numFmtId="0" xfId="0" applyAlignment="1" applyBorder="1" applyFont="1">
      <alignment horizontal="center" vertical="center"/>
    </xf>
    <xf borderId="0" fillId="0" fontId="24" numFmtId="1" xfId="0" applyAlignment="1" applyFont="1" applyNumberFormat="1">
      <alignment horizontal="center" readingOrder="0" shrinkToFit="0" vertical="center" wrapText="1"/>
    </xf>
    <xf borderId="0" fillId="0" fontId="24" numFmtId="0" xfId="0" applyAlignment="1" applyFont="1">
      <alignment horizontal="center" readingOrder="0" shrinkToFit="0" vertical="center" wrapText="1"/>
    </xf>
    <xf borderId="0" fillId="0" fontId="3" numFmtId="1" xfId="0" applyAlignment="1" applyFont="1" applyNumberFormat="1">
      <alignment horizontal="center" readingOrder="0" shrinkToFit="0" vertical="center" wrapText="1"/>
    </xf>
    <xf borderId="0" fillId="0" fontId="34" numFmtId="0" xfId="0" applyAlignment="1" applyFont="1">
      <alignment horizontal="center" vertical="center"/>
    </xf>
    <xf borderId="0" fillId="0" fontId="34" numFmtId="0" xfId="0" applyAlignment="1" applyFont="1">
      <alignment horizontal="center" readingOrder="0" vertical="center"/>
    </xf>
    <xf borderId="0" fillId="0" fontId="10" numFmtId="0" xfId="0" applyAlignment="1" applyFont="1">
      <alignment horizontal="center" vertical="bottom"/>
    </xf>
    <xf borderId="0" fillId="0" fontId="10" numFmtId="0" xfId="0" applyAlignment="1" applyFont="1">
      <alignment horizontal="center" vertical="bottom"/>
    </xf>
    <xf borderId="0" fillId="0" fontId="10" numFmtId="2" xfId="0" applyAlignment="1" applyFont="1" applyNumberFormat="1">
      <alignment horizontal="center"/>
    </xf>
    <xf borderId="0" fillId="0" fontId="10" numFmtId="2" xfId="0" applyAlignment="1" applyFont="1" applyNumberFormat="1">
      <alignment horizontal="center" readingOrder="0"/>
    </xf>
    <xf borderId="60" fillId="3" fontId="20" numFmtId="0" xfId="0" applyAlignment="1" applyBorder="1" applyFont="1">
      <alignment horizontal="center" readingOrder="0" vertical="center"/>
    </xf>
    <xf borderId="60" fillId="28" fontId="24" numFmtId="0" xfId="0" applyAlignment="1" applyBorder="1" applyFont="1">
      <alignment horizontal="center" shrinkToFit="0" vertical="center" wrapText="1"/>
    </xf>
    <xf borderId="16" fillId="0" fontId="3" numFmtId="0" xfId="0" applyAlignment="1" applyBorder="1" applyFont="1">
      <alignment horizontal="center" readingOrder="0" shrinkToFit="0" vertical="center" wrapText="1"/>
    </xf>
    <xf borderId="6" fillId="3" fontId="24" numFmtId="2" xfId="0" applyAlignment="1" applyBorder="1" applyFont="1" applyNumberFormat="1">
      <alignment horizontal="center" vertical="center"/>
    </xf>
    <xf borderId="6" fillId="3" fontId="24" numFmtId="1" xfId="0" applyAlignment="1" applyBorder="1" applyFont="1" applyNumberFormat="1">
      <alignment horizontal="center" readingOrder="0" vertical="center"/>
    </xf>
    <xf borderId="32" fillId="3" fontId="24" numFmtId="2" xfId="0" applyAlignment="1" applyBorder="1" applyFont="1" applyNumberFormat="1">
      <alignment horizontal="center" vertical="center"/>
    </xf>
    <xf borderId="27" fillId="3" fontId="17" numFmtId="0" xfId="0" applyAlignment="1" applyBorder="1" applyFont="1">
      <alignment horizontal="center" readingOrder="0" vertical="center"/>
    </xf>
    <xf borderId="43" fillId="3" fontId="17" numFmtId="0" xfId="0" applyAlignment="1" applyBorder="1" applyFont="1">
      <alignment horizontal="center" readingOrder="0" vertical="center"/>
    </xf>
    <xf borderId="52" fillId="3" fontId="17" numFmtId="0" xfId="0" applyAlignment="1" applyBorder="1" applyFont="1">
      <alignment horizontal="center" readingOrder="0" vertical="center"/>
    </xf>
    <xf borderId="10" fillId="3" fontId="17" numFmtId="0" xfId="0" applyAlignment="1" applyBorder="1" applyFont="1">
      <alignment horizontal="center" vertical="center"/>
    </xf>
    <xf borderId="7" fillId="3" fontId="17" numFmtId="0" xfId="0" applyAlignment="1" applyBorder="1" applyFont="1">
      <alignment horizontal="center" vertical="center"/>
    </xf>
    <xf borderId="7" fillId="3" fontId="17" numFmtId="2" xfId="0" applyAlignment="1" applyBorder="1" applyFont="1" applyNumberFormat="1">
      <alignment horizontal="center" readingOrder="0" vertical="center"/>
    </xf>
    <xf borderId="15" fillId="3" fontId="17" numFmtId="0" xfId="0" applyAlignment="1" applyBorder="1" applyFont="1">
      <alignment horizontal="center" vertical="center"/>
    </xf>
    <xf borderId="29" fillId="3" fontId="17" numFmtId="0" xfId="0" applyAlignment="1" applyBorder="1" applyFont="1">
      <alignment horizontal="center" readingOrder="0" vertical="center"/>
    </xf>
    <xf borderId="5" fillId="3" fontId="17" numFmtId="0" xfId="0" applyAlignment="1" applyBorder="1" applyFont="1">
      <alignment horizontal="center" readingOrder="0" vertical="center"/>
    </xf>
    <xf borderId="1" fillId="3" fontId="17" numFmtId="0" xfId="0" applyAlignment="1" applyBorder="1" applyFont="1">
      <alignment horizontal="center" readingOrder="0" vertical="center"/>
    </xf>
    <xf borderId="1" fillId="3" fontId="17" numFmtId="0" xfId="0" applyAlignment="1" applyBorder="1" applyFont="1">
      <alignment horizontal="center" vertical="center"/>
    </xf>
    <xf borderId="5" fillId="3" fontId="17" numFmtId="0" xfId="0" applyAlignment="1" applyBorder="1" applyFont="1">
      <alignment horizontal="center" vertical="center"/>
    </xf>
    <xf borderId="28" fillId="0" fontId="2" numFmtId="0" xfId="0" applyBorder="1" applyFont="1"/>
    <xf borderId="65" fillId="3" fontId="17" numFmtId="0" xfId="0" applyAlignment="1" applyBorder="1" applyFont="1">
      <alignment horizontal="center" readingOrder="0" vertical="center"/>
    </xf>
    <xf borderId="47" fillId="3" fontId="17" numFmtId="0" xfId="0" applyAlignment="1" applyBorder="1" applyFont="1">
      <alignment horizontal="center" readingOrder="0" vertical="center"/>
    </xf>
    <xf borderId="37" fillId="3" fontId="17" numFmtId="0" xfId="0" applyAlignment="1" applyBorder="1" applyFont="1">
      <alignment horizontal="center" readingOrder="0" vertical="center"/>
    </xf>
    <xf borderId="37" fillId="3" fontId="17" numFmtId="0" xfId="0" applyAlignment="1" applyBorder="1" applyFont="1">
      <alignment horizontal="center" vertical="center"/>
    </xf>
    <xf borderId="5" fillId="3" fontId="17" numFmtId="0" xfId="0" applyAlignment="1" applyBorder="1" applyFont="1">
      <alignment horizontal="center" vertical="center"/>
    </xf>
    <xf borderId="56" fillId="3" fontId="17" numFmtId="2" xfId="0" applyAlignment="1" applyBorder="1" applyFont="1" applyNumberFormat="1">
      <alignment horizontal="center" readingOrder="0" vertical="center"/>
    </xf>
    <xf borderId="50" fillId="3" fontId="17" numFmtId="0" xfId="0" applyAlignment="1" applyBorder="1" applyFont="1">
      <alignment horizontal="center" readingOrder="0" vertical="center"/>
    </xf>
    <xf borderId="64" fillId="0" fontId="17" numFmtId="0" xfId="0" applyAlignment="1" applyBorder="1" applyFont="1">
      <alignment horizontal="center" readingOrder="0" vertical="center"/>
    </xf>
    <xf borderId="43" fillId="0" fontId="17" numFmtId="0" xfId="0" applyAlignment="1" applyBorder="1" applyFont="1">
      <alignment horizontal="center" readingOrder="0" vertical="center"/>
    </xf>
    <xf borderId="52" fillId="0" fontId="17" numFmtId="0" xfId="0" applyAlignment="1" applyBorder="1" applyFont="1">
      <alignment horizontal="center" readingOrder="0" vertical="center"/>
    </xf>
    <xf borderId="52" fillId="0" fontId="17" numFmtId="0" xfId="0" applyAlignment="1" applyBorder="1" applyFont="1">
      <alignment horizontal="center" vertical="center"/>
    </xf>
    <xf borderId="43" fillId="0" fontId="17" numFmtId="0" xfId="0" applyAlignment="1" applyBorder="1" applyFont="1">
      <alignment horizontal="center" vertical="center"/>
    </xf>
    <xf borderId="7" fillId="0" fontId="17" numFmtId="2" xfId="0" applyAlignment="1" applyBorder="1" applyFont="1" applyNumberFormat="1">
      <alignment horizontal="center" readingOrder="0" vertical="center"/>
    </xf>
    <xf borderId="15" fillId="0" fontId="17" numFmtId="0" xfId="0" applyAlignment="1" applyBorder="1" applyFont="1">
      <alignment horizontal="center" vertical="center"/>
    </xf>
    <xf borderId="29" fillId="0" fontId="17" numFmtId="0" xfId="0" applyAlignment="1" applyBorder="1" applyFont="1">
      <alignment horizontal="center" readingOrder="0" vertical="center"/>
    </xf>
    <xf borderId="5" fillId="0" fontId="17" numFmtId="0" xfId="0" applyAlignment="1" applyBorder="1" applyFont="1">
      <alignment horizontal="center" readingOrder="0" vertical="center"/>
    </xf>
    <xf borderId="1" fillId="0" fontId="17" numFmtId="0" xfId="0" applyAlignment="1" applyBorder="1" applyFont="1">
      <alignment horizontal="center" readingOrder="0" vertical="center"/>
    </xf>
    <xf borderId="1" fillId="0" fontId="17" numFmtId="0" xfId="0" applyAlignment="1" applyBorder="1" applyFont="1">
      <alignment horizontal="center" vertical="center"/>
    </xf>
    <xf borderId="5" fillId="0" fontId="17" numFmtId="0" xfId="0" applyAlignment="1" applyBorder="1" applyFont="1">
      <alignment horizontal="center" vertical="center"/>
    </xf>
    <xf borderId="65" fillId="0" fontId="17" numFmtId="0" xfId="0" applyAlignment="1" applyBorder="1" applyFont="1">
      <alignment horizontal="center" readingOrder="0" vertical="center"/>
    </xf>
    <xf borderId="47" fillId="0" fontId="17" numFmtId="0" xfId="0" applyAlignment="1" applyBorder="1" applyFont="1">
      <alignment horizontal="center" readingOrder="0" vertical="center"/>
    </xf>
    <xf borderId="37" fillId="0" fontId="17" numFmtId="0" xfId="0" applyAlignment="1" applyBorder="1" applyFont="1">
      <alignment horizontal="center" readingOrder="0" vertical="center"/>
    </xf>
    <xf borderId="37" fillId="0" fontId="17" numFmtId="0" xfId="0" applyAlignment="1" applyBorder="1" applyFont="1">
      <alignment horizontal="center" vertical="center"/>
    </xf>
    <xf borderId="5" fillId="0" fontId="17" numFmtId="0" xfId="0" applyAlignment="1" applyBorder="1" applyFont="1">
      <alignment horizontal="center" vertical="center"/>
    </xf>
    <xf borderId="16" fillId="0" fontId="17" numFmtId="2" xfId="0" applyAlignment="1" applyBorder="1" applyFont="1" applyNumberFormat="1">
      <alignment horizontal="center" readingOrder="0" vertical="center"/>
    </xf>
    <xf borderId="0" fillId="0" fontId="17" numFmtId="0" xfId="0" applyAlignment="1" applyFont="1">
      <alignment horizontal="center" vertical="center"/>
    </xf>
    <xf borderId="53" fillId="3" fontId="24" numFmtId="0" xfId="0" applyAlignment="1" applyBorder="1" applyFont="1">
      <alignment horizontal="center" readingOrder="0" vertical="center"/>
    </xf>
    <xf borderId="66" fillId="3" fontId="24" numFmtId="2" xfId="0" applyAlignment="1" applyBorder="1" applyFont="1" applyNumberFormat="1">
      <alignment horizontal="center" vertical="center"/>
    </xf>
    <xf borderId="64" fillId="3" fontId="17" numFmtId="0" xfId="0" applyAlignment="1" applyBorder="1" applyFont="1">
      <alignment horizontal="center" readingOrder="0" vertical="center"/>
    </xf>
    <xf borderId="52" fillId="3" fontId="17" numFmtId="0" xfId="0" applyAlignment="1" applyBorder="1" applyFont="1">
      <alignment horizontal="center" vertical="center"/>
    </xf>
    <xf borderId="43" fillId="3" fontId="17" numFmtId="0" xfId="0" applyAlignment="1" applyBorder="1" applyFont="1">
      <alignment horizontal="center" vertical="center"/>
    </xf>
    <xf borderId="43" fillId="3" fontId="17" numFmtId="2" xfId="0" applyAlignment="1" applyBorder="1" applyFont="1" applyNumberFormat="1">
      <alignment horizontal="center" readingOrder="0" vertical="center"/>
    </xf>
    <xf borderId="53" fillId="3" fontId="17" numFmtId="0" xfId="0" applyAlignment="1" applyBorder="1" applyFont="1">
      <alignment horizontal="center" readingOrder="0" vertical="center"/>
    </xf>
    <xf borderId="50" fillId="3" fontId="17" numFmtId="0" xfId="0" applyAlignment="1" applyBorder="1" applyFont="1">
      <alignment horizontal="center" vertical="center"/>
    </xf>
    <xf borderId="7" fillId="0" fontId="17" numFmtId="0" xfId="0" applyAlignment="1" applyBorder="1" applyFont="1">
      <alignment horizontal="center" vertical="center"/>
    </xf>
    <xf borderId="11" fillId="0" fontId="17" numFmtId="2" xfId="0" applyAlignment="1" applyBorder="1" applyFont="1" applyNumberFormat="1">
      <alignment horizontal="center" readingOrder="0" vertical="center"/>
    </xf>
    <xf borderId="5" fillId="0" fontId="17" numFmtId="0" xfId="0" applyAlignment="1" applyBorder="1" applyFont="1">
      <alignment horizontal="center" vertical="center"/>
    </xf>
    <xf borderId="15" fillId="0" fontId="17" numFmtId="0" xfId="0" applyAlignment="1" applyBorder="1" applyFont="1">
      <alignment horizontal="center" readingOrder="0" vertical="center"/>
    </xf>
    <xf borderId="10" fillId="0" fontId="17" numFmtId="0" xfId="0" applyAlignment="1" applyBorder="1" applyFont="1">
      <alignment horizontal="center" vertical="center"/>
    </xf>
    <xf borderId="14" fillId="0" fontId="17" numFmtId="2" xfId="0" applyAlignment="1" applyBorder="1" applyFont="1" applyNumberFormat="1">
      <alignment horizontal="center" readingOrder="0" vertical="center"/>
    </xf>
    <xf borderId="43" fillId="3" fontId="17" numFmtId="0" xfId="0" applyAlignment="1" applyBorder="1" applyFont="1">
      <alignment horizontal="center" vertical="center"/>
    </xf>
    <xf borderId="52" fillId="3" fontId="17" numFmtId="0" xfId="0" applyAlignment="1" applyBorder="1" applyFont="1">
      <alignment horizontal="center" vertical="center"/>
    </xf>
    <xf borderId="53" fillId="3" fontId="17" numFmtId="0" xfId="0" applyAlignment="1" applyBorder="1" applyFont="1">
      <alignment horizontal="center" vertical="center"/>
    </xf>
    <xf borderId="5" fillId="3" fontId="17" numFmtId="0" xfId="0" applyAlignment="1" applyBorder="1" applyFont="1">
      <alignment horizontal="center" vertical="center"/>
    </xf>
    <xf borderId="5" fillId="3" fontId="17" numFmtId="0" xfId="0" applyAlignment="1" applyBorder="1" applyFont="1">
      <alignment horizontal="center" vertical="center"/>
    </xf>
    <xf borderId="47" fillId="3" fontId="17" numFmtId="0" xfId="0" applyAlignment="1" applyBorder="1" applyFont="1">
      <alignment horizontal="center" vertical="center"/>
    </xf>
    <xf borderId="13" fillId="3" fontId="17" numFmtId="0" xfId="0" applyAlignment="1" applyBorder="1" applyFont="1">
      <alignment horizontal="center" vertical="center"/>
    </xf>
    <xf borderId="43" fillId="0" fontId="17" numFmtId="0" xfId="0" applyAlignment="1" applyBorder="1" applyFont="1">
      <alignment horizontal="center" vertical="center"/>
    </xf>
    <xf borderId="52" fillId="0" fontId="17" numFmtId="0" xfId="0" applyAlignment="1" applyBorder="1" applyFont="1">
      <alignment horizontal="center" vertical="center"/>
    </xf>
    <xf borderId="10" fillId="0" fontId="17" numFmtId="0" xfId="0" applyAlignment="1" applyBorder="1" applyFont="1">
      <alignment horizontal="center" vertical="center"/>
    </xf>
    <xf borderId="47" fillId="0" fontId="17" numFmtId="0" xfId="0" applyAlignment="1" applyBorder="1" applyFont="1">
      <alignment horizontal="center" vertical="center"/>
    </xf>
    <xf borderId="13" fillId="0" fontId="17" numFmtId="0" xfId="0" applyAlignment="1" applyBorder="1" applyFont="1">
      <alignment horizontal="center" vertical="center"/>
    </xf>
    <xf borderId="10" fillId="3" fontId="17" numFmtId="0" xfId="0" applyAlignment="1" applyBorder="1" applyFont="1">
      <alignment horizontal="center" vertical="center"/>
    </xf>
    <xf borderId="43" fillId="0" fontId="17" numFmtId="0" xfId="0" applyAlignment="1" applyBorder="1" applyFont="1">
      <alignment horizontal="center" vertical="center"/>
    </xf>
    <xf borderId="5" fillId="0" fontId="17" numFmtId="0" xfId="0" applyAlignment="1" applyBorder="1" applyFont="1">
      <alignment horizontal="center" vertical="center"/>
    </xf>
    <xf borderId="47" fillId="0" fontId="17" numFmtId="0" xfId="0" applyAlignment="1" applyBorder="1" applyFont="1">
      <alignment horizontal="center" vertical="center"/>
    </xf>
    <xf borderId="7" fillId="3" fontId="17" numFmtId="0" xfId="0" applyAlignment="1" applyBorder="1" applyFont="1">
      <alignment horizontal="center" vertical="center"/>
    </xf>
    <xf borderId="6" fillId="3" fontId="17" numFmtId="0" xfId="0" applyAlignment="1" applyBorder="1" applyFont="1">
      <alignment horizontal="center" vertical="center"/>
    </xf>
    <xf borderId="59" fillId="0" fontId="17" numFmtId="0" xfId="0" applyAlignment="1" applyBorder="1" applyFont="1">
      <alignment horizontal="center" vertical="center"/>
    </xf>
    <xf borderId="43" fillId="0" fontId="17" numFmtId="0" xfId="0" applyAlignment="1" applyBorder="1" applyFont="1">
      <alignment horizontal="center" vertical="center"/>
    </xf>
    <xf borderId="11" fillId="0" fontId="17" numFmtId="0" xfId="0" applyAlignment="1" applyBorder="1" applyFont="1">
      <alignment horizontal="center" vertical="center"/>
    </xf>
    <xf borderId="56" fillId="0" fontId="17" numFmtId="0" xfId="0" applyAlignment="1" applyBorder="1" applyFont="1">
      <alignment horizontal="center" vertical="center"/>
    </xf>
    <xf borderId="57" fillId="0" fontId="17" numFmtId="0" xfId="0" applyAlignment="1" applyBorder="1" applyFont="1">
      <alignment horizontal="center" vertical="center"/>
    </xf>
    <xf borderId="47" fillId="0" fontId="17" numFmtId="0" xfId="0" applyAlignment="1" applyBorder="1" applyFont="1">
      <alignment horizontal="center" vertical="center"/>
    </xf>
    <xf borderId="7" fillId="3" fontId="17" numFmtId="0" xfId="0" applyAlignment="1" applyBorder="1" applyFont="1">
      <alignment horizontal="center" vertical="center"/>
    </xf>
    <xf borderId="11" fillId="3" fontId="17" numFmtId="0" xfId="0" applyAlignment="1" applyBorder="1" applyFont="1">
      <alignment horizontal="center" vertical="center"/>
    </xf>
    <xf borderId="47" fillId="3" fontId="17" numFmtId="0" xfId="0" applyAlignment="1" applyBorder="1" applyFont="1">
      <alignment horizontal="center" vertical="center"/>
    </xf>
    <xf borderId="7" fillId="0" fontId="17" numFmtId="0" xfId="0" applyAlignment="1" applyBorder="1" applyFont="1">
      <alignment horizontal="center" vertical="center"/>
    </xf>
    <xf borderId="6" fillId="0" fontId="17" numFmtId="0" xfId="0" applyAlignment="1" applyBorder="1" applyFont="1">
      <alignment horizontal="center" vertical="center"/>
    </xf>
    <xf borderId="43" fillId="3" fontId="17" numFmtId="0" xfId="0" applyAlignment="1" applyBorder="1" applyFont="1">
      <alignment horizontal="center" vertical="center"/>
    </xf>
    <xf borderId="50" fillId="3" fontId="24" numFmtId="0" xfId="0" applyAlignment="1" applyBorder="1" applyFont="1">
      <alignment horizontal="center" readingOrder="0" vertical="center"/>
    </xf>
    <xf borderId="15" fillId="3" fontId="17" numFmtId="0" xfId="0" applyAlignment="1" applyBorder="1" applyFont="1">
      <alignment horizontal="center" readingOrder="0" vertical="center"/>
    </xf>
    <xf borderId="6" fillId="3" fontId="17" numFmtId="0" xfId="0" applyAlignment="1" applyBorder="1" applyFont="1">
      <alignment horizontal="center" vertical="center"/>
    </xf>
    <xf borderId="1" fillId="0" fontId="17" numFmtId="0" xfId="0" applyAlignment="1" applyBorder="1" applyFont="1">
      <alignment horizontal="center" vertical="center"/>
    </xf>
    <xf borderId="37" fillId="0" fontId="17" numFmtId="0" xfId="0" applyAlignment="1" applyBorder="1" applyFont="1">
      <alignment horizontal="center" vertical="center"/>
    </xf>
    <xf borderId="56" fillId="0" fontId="17" numFmtId="2" xfId="0" applyAlignment="1" applyBorder="1" applyFont="1" applyNumberFormat="1">
      <alignment horizontal="center" readingOrder="0" vertical="center"/>
    </xf>
    <xf borderId="50" fillId="0" fontId="17" numFmtId="0" xfId="0" applyAlignment="1" applyBorder="1" applyFont="1">
      <alignment horizontal="center" vertical="center"/>
    </xf>
    <xf borderId="4" fillId="0" fontId="24" numFmtId="0" xfId="0" applyAlignment="1" applyBorder="1" applyFont="1">
      <alignment horizontal="center" vertical="center"/>
    </xf>
    <xf borderId="15" fillId="3" fontId="24" numFmtId="0" xfId="0" applyAlignment="1" applyBorder="1" applyFont="1">
      <alignment horizontal="center" readingOrder="0" vertical="center"/>
    </xf>
    <xf borderId="11" fillId="3" fontId="24" numFmtId="0" xfId="0" applyAlignment="1" applyBorder="1" applyFont="1">
      <alignment horizontal="center" vertical="center"/>
    </xf>
    <xf borderId="56" fillId="3" fontId="24" numFmtId="0" xfId="0" applyAlignment="1" applyBorder="1" applyFont="1">
      <alignment horizontal="center" vertical="center"/>
    </xf>
    <xf borderId="57" fillId="3" fontId="24" numFmtId="0" xfId="0" applyAlignment="1" applyBorder="1" applyFont="1">
      <alignment horizontal="center" vertical="center"/>
    </xf>
    <xf borderId="10" fillId="3" fontId="24" numFmtId="0" xfId="0" applyAlignment="1" applyBorder="1" applyFont="1">
      <alignment horizontal="center" vertical="center"/>
    </xf>
    <xf borderId="27" fillId="3" fontId="16" numFmtId="0" xfId="0" applyAlignment="1" applyBorder="1" applyFont="1">
      <alignment horizontal="center" readingOrder="0" vertical="center"/>
    </xf>
    <xf borderId="43" fillId="3" fontId="16" numFmtId="0" xfId="0" applyAlignment="1" applyBorder="1" applyFont="1">
      <alignment horizontal="center" vertical="center"/>
    </xf>
    <xf borderId="52" fillId="3" fontId="16" numFmtId="0" xfId="0" applyAlignment="1" applyBorder="1" applyFont="1">
      <alignment horizontal="center" readingOrder="0" vertical="center"/>
    </xf>
    <xf borderId="7" fillId="3" fontId="16" numFmtId="0" xfId="0" applyAlignment="1" applyBorder="1" applyFont="1">
      <alignment horizontal="center" readingOrder="0" vertical="center"/>
    </xf>
    <xf borderId="7" fillId="3" fontId="16" numFmtId="0" xfId="0" applyAlignment="1" applyBorder="1" applyFont="1">
      <alignment horizontal="center" vertical="center"/>
    </xf>
    <xf borderId="7" fillId="3" fontId="16" numFmtId="2" xfId="0" applyAlignment="1" applyBorder="1" applyFont="1" applyNumberFormat="1">
      <alignment horizontal="center" readingOrder="0" vertical="center"/>
    </xf>
    <xf borderId="10" fillId="3" fontId="16" numFmtId="0" xfId="0" applyAlignment="1" applyBorder="1" applyFont="1">
      <alignment horizontal="center" vertical="center"/>
    </xf>
    <xf borderId="29" fillId="3" fontId="16" numFmtId="0" xfId="0" applyAlignment="1" applyBorder="1" applyFont="1">
      <alignment horizontal="center" readingOrder="0" vertical="center"/>
    </xf>
    <xf borderId="5" fillId="3" fontId="16" numFmtId="0" xfId="0" applyAlignment="1" applyBorder="1" applyFont="1">
      <alignment horizontal="center" readingOrder="0" vertical="center"/>
    </xf>
    <xf borderId="5" fillId="3" fontId="16" numFmtId="0" xfId="0" applyAlignment="1" applyBorder="1" applyFont="1">
      <alignment horizontal="center" vertical="center"/>
    </xf>
    <xf borderId="1" fillId="3" fontId="16" numFmtId="0" xfId="0" applyAlignment="1" applyBorder="1" applyFont="1">
      <alignment horizontal="center" readingOrder="0" vertical="center"/>
    </xf>
    <xf borderId="5" fillId="3" fontId="16" numFmtId="2" xfId="0" applyAlignment="1" applyBorder="1" applyFont="1" applyNumberFormat="1">
      <alignment horizontal="center" readingOrder="0" vertical="center"/>
    </xf>
    <xf borderId="1" fillId="3" fontId="16" numFmtId="0" xfId="0" applyAlignment="1" applyBorder="1" applyFont="1">
      <alignment horizontal="center" vertical="center"/>
    </xf>
    <xf borderId="65" fillId="3" fontId="16" numFmtId="0" xfId="0" applyAlignment="1" applyBorder="1" applyFont="1">
      <alignment horizontal="center" readingOrder="0" vertical="center"/>
    </xf>
    <xf borderId="47" fillId="3" fontId="16" numFmtId="0" xfId="0" applyAlignment="1" applyBorder="1" applyFont="1">
      <alignment horizontal="center" readingOrder="0" vertical="center"/>
    </xf>
    <xf borderId="47" fillId="3" fontId="16" numFmtId="0" xfId="0" applyAlignment="1" applyBorder="1" applyFont="1">
      <alignment horizontal="center" vertical="center"/>
    </xf>
    <xf borderId="37" fillId="3" fontId="16" numFmtId="0" xfId="0" applyAlignment="1" applyBorder="1" applyFont="1">
      <alignment horizontal="center" vertical="center"/>
    </xf>
    <xf borderId="47" fillId="3" fontId="16" numFmtId="2" xfId="0" applyAlignment="1" applyBorder="1" applyFont="1" applyNumberFormat="1">
      <alignment horizontal="center" readingOrder="0" vertical="center"/>
    </xf>
    <xf borderId="64" fillId="0" fontId="16" numFmtId="0" xfId="0" applyAlignment="1" applyBorder="1" applyFont="1">
      <alignment horizontal="center" readingOrder="0" vertical="center"/>
    </xf>
    <xf borderId="43" fillId="0" fontId="16" numFmtId="0" xfId="0" applyAlignment="1" applyBorder="1" applyFont="1">
      <alignment horizontal="center" readingOrder="0" vertical="center"/>
    </xf>
    <xf borderId="43" fillId="0" fontId="16" numFmtId="0" xfId="0" applyAlignment="1" applyBorder="1" applyFont="1">
      <alignment horizontal="center" vertical="center"/>
    </xf>
    <xf borderId="52" fillId="0" fontId="16" numFmtId="0" xfId="0" applyAlignment="1" applyBorder="1" applyFont="1">
      <alignment horizontal="center" vertical="center"/>
    </xf>
    <xf borderId="7" fillId="0" fontId="16" numFmtId="0" xfId="0" applyAlignment="1" applyBorder="1" applyFont="1">
      <alignment horizontal="center" vertical="center"/>
    </xf>
    <xf borderId="7" fillId="0" fontId="16" numFmtId="2" xfId="0" applyAlignment="1" applyBorder="1" applyFont="1" applyNumberFormat="1">
      <alignment horizontal="center" readingOrder="0" vertical="center"/>
    </xf>
    <xf borderId="10" fillId="0" fontId="16" numFmtId="0" xfId="0" applyAlignment="1" applyBorder="1" applyFont="1">
      <alignment horizontal="center" vertical="center"/>
    </xf>
    <xf borderId="29" fillId="0" fontId="16" numFmtId="0" xfId="0" applyAlignment="1" applyBorder="1" applyFont="1">
      <alignment horizontal="center" readingOrder="0" vertical="center"/>
    </xf>
    <xf borderId="5" fillId="0" fontId="16" numFmtId="0" xfId="0" applyAlignment="1" applyBorder="1" applyFont="1">
      <alignment horizontal="center" readingOrder="0" vertical="center"/>
    </xf>
    <xf borderId="5" fillId="0" fontId="16" numFmtId="0" xfId="0" applyAlignment="1" applyBorder="1" applyFont="1">
      <alignment horizontal="center" vertical="center"/>
    </xf>
    <xf borderId="1" fillId="0" fontId="16" numFmtId="0" xfId="0" applyAlignment="1" applyBorder="1" applyFont="1">
      <alignment horizontal="center" readingOrder="0" vertical="center"/>
    </xf>
    <xf borderId="5" fillId="0" fontId="16" numFmtId="2" xfId="0" applyAlignment="1" applyBorder="1" applyFont="1" applyNumberFormat="1">
      <alignment horizontal="center" readingOrder="0" vertical="center"/>
    </xf>
    <xf borderId="1" fillId="0" fontId="16" numFmtId="0" xfId="0" applyAlignment="1" applyBorder="1" applyFont="1">
      <alignment horizontal="center" vertical="center"/>
    </xf>
    <xf borderId="65" fillId="0" fontId="16" numFmtId="0" xfId="0" applyAlignment="1" applyBorder="1" applyFont="1">
      <alignment horizontal="center" readingOrder="0" vertical="center"/>
    </xf>
    <xf borderId="47" fillId="0" fontId="16" numFmtId="0" xfId="0" applyAlignment="1" applyBorder="1" applyFont="1">
      <alignment horizontal="center" readingOrder="0" vertical="center"/>
    </xf>
    <xf borderId="47" fillId="0" fontId="16" numFmtId="0" xfId="0" applyAlignment="1" applyBorder="1" applyFont="1">
      <alignment horizontal="center" vertical="center"/>
    </xf>
    <xf borderId="37" fillId="0" fontId="16" numFmtId="0" xfId="0" applyAlignment="1" applyBorder="1" applyFont="1">
      <alignment horizontal="center" readingOrder="0" vertical="center"/>
    </xf>
    <xf borderId="6" fillId="0" fontId="16" numFmtId="2" xfId="0" applyAlignment="1" applyBorder="1" applyFont="1" applyNumberFormat="1">
      <alignment horizontal="center" readingOrder="0" vertical="center"/>
    </xf>
    <xf borderId="8" fillId="0" fontId="16" numFmtId="0" xfId="0" applyAlignment="1" applyBorder="1" applyFont="1">
      <alignment horizontal="center" vertical="center"/>
    </xf>
    <xf borderId="64" fillId="3" fontId="16" numFmtId="0" xfId="0" applyAlignment="1" applyBorder="1" applyFont="1">
      <alignment horizontal="center" readingOrder="0" vertical="center"/>
    </xf>
    <xf borderId="43" fillId="3" fontId="16" numFmtId="2" xfId="0" applyAlignment="1" applyBorder="1" applyFont="1" applyNumberFormat="1">
      <alignment horizontal="center" readingOrder="0" vertical="center"/>
    </xf>
    <xf borderId="52" fillId="3" fontId="16" numFmtId="0" xfId="0" applyAlignment="1" applyBorder="1" applyFont="1">
      <alignment horizontal="center" vertical="center"/>
    </xf>
    <xf borderId="37" fillId="3" fontId="16" numFmtId="0" xfId="0" applyAlignment="1" applyBorder="1" applyFont="1">
      <alignment horizontal="center" readingOrder="0" vertical="center"/>
    </xf>
    <xf borderId="52" fillId="0" fontId="16" numFmtId="0" xfId="0" applyAlignment="1" applyBorder="1" applyFont="1">
      <alignment horizontal="center" readingOrder="0" vertical="center"/>
    </xf>
    <xf borderId="7" fillId="3" fontId="16" numFmtId="0" xfId="0" applyAlignment="1" applyBorder="1" applyFont="1">
      <alignment horizontal="center" vertical="center"/>
    </xf>
    <xf borderId="5" fillId="3" fontId="16" numFmtId="0" xfId="0" applyAlignment="1" applyBorder="1" applyFont="1">
      <alignment horizontal="center" vertical="center"/>
    </xf>
    <xf borderId="47" fillId="3" fontId="16" numFmtId="0" xfId="0" applyAlignment="1" applyBorder="1" applyFont="1">
      <alignment horizontal="center" vertical="center"/>
    </xf>
    <xf borderId="37" fillId="0" fontId="16" numFmtId="0" xfId="0" applyAlignment="1" applyBorder="1" applyFont="1">
      <alignment horizontal="center" vertical="center"/>
    </xf>
    <xf borderId="8" fillId="0" fontId="24" numFmtId="0" xfId="0" applyAlignment="1" applyBorder="1" applyFont="1">
      <alignment horizontal="center" readingOrder="0" vertical="center"/>
    </xf>
    <xf borderId="7" fillId="0" fontId="16" numFmtId="0" xfId="0" applyAlignment="1" applyBorder="1" applyFont="1">
      <alignment horizontal="center" vertical="center"/>
    </xf>
    <xf borderId="5" fillId="0" fontId="16" numFmtId="0" xfId="0" applyAlignment="1" applyBorder="1" applyFont="1">
      <alignment horizontal="center" vertical="center"/>
    </xf>
    <xf borderId="47" fillId="0" fontId="16" numFmtId="0" xfId="0" applyAlignment="1" applyBorder="1" applyFont="1">
      <alignment horizontal="center" vertical="center"/>
    </xf>
    <xf borderId="47" fillId="0" fontId="16" numFmtId="2" xfId="0" applyAlignment="1" applyBorder="1" applyFont="1" applyNumberFormat="1">
      <alignment horizontal="center" readingOrder="0" vertical="center"/>
    </xf>
    <xf borderId="27" fillId="3" fontId="35" numFmtId="0" xfId="0" applyAlignment="1" applyBorder="1" applyFont="1">
      <alignment horizontal="center" readingOrder="0" vertical="center"/>
    </xf>
    <xf borderId="43" fillId="3" fontId="35" numFmtId="0" xfId="0" applyAlignment="1" applyBorder="1" applyFont="1">
      <alignment horizontal="center" vertical="center"/>
    </xf>
    <xf borderId="52" fillId="3" fontId="35" numFmtId="0" xfId="0" applyAlignment="1" applyBorder="1" applyFont="1">
      <alignment horizontal="center" vertical="center"/>
    </xf>
    <xf borderId="10" fillId="3" fontId="35" numFmtId="0" xfId="0" applyAlignment="1" applyBorder="1" applyFont="1">
      <alignment horizontal="center" vertical="center"/>
    </xf>
    <xf borderId="7" fillId="3" fontId="35" numFmtId="0" xfId="0" applyAlignment="1" applyBorder="1" applyFont="1">
      <alignment horizontal="center" vertical="center"/>
    </xf>
    <xf borderId="7" fillId="3" fontId="35" numFmtId="2" xfId="0" applyAlignment="1" applyBorder="1" applyFont="1" applyNumberFormat="1">
      <alignment horizontal="center" readingOrder="0" vertical="center"/>
    </xf>
    <xf borderId="11" fillId="3" fontId="16" numFmtId="0" xfId="0" applyAlignment="1" applyBorder="1" applyFont="1">
      <alignment horizontal="center" vertical="center"/>
    </xf>
    <xf borderId="11" fillId="3" fontId="16" numFmtId="0" xfId="0" applyAlignment="1" applyBorder="1" applyFont="1">
      <alignment horizontal="center" vertical="center"/>
    </xf>
    <xf borderId="7" fillId="3" fontId="16" numFmtId="2" xfId="0" applyAlignment="1" applyBorder="1" applyFont="1" applyNumberFormat="1">
      <alignment horizontal="center" readingOrder="0" vertical="center"/>
    </xf>
    <xf borderId="10" fillId="3" fontId="16" numFmtId="0" xfId="0" applyAlignment="1" applyBorder="1" applyFont="1">
      <alignment horizontal="center" readingOrder="0" vertical="center"/>
    </xf>
    <xf borderId="29" fillId="3" fontId="35" numFmtId="0" xfId="0" applyAlignment="1" applyBorder="1" applyFont="1">
      <alignment horizontal="center" readingOrder="0" vertical="center"/>
    </xf>
    <xf borderId="5" fillId="3" fontId="35" numFmtId="0" xfId="0" applyAlignment="1" applyBorder="1" applyFont="1">
      <alignment horizontal="center" vertical="center"/>
    </xf>
    <xf borderId="1" fillId="3" fontId="35" numFmtId="0" xfId="0" applyAlignment="1" applyBorder="1" applyFont="1">
      <alignment horizontal="center" vertical="center"/>
    </xf>
    <xf borderId="5" fillId="3" fontId="35" numFmtId="2" xfId="0" applyAlignment="1" applyBorder="1" applyFont="1" applyNumberFormat="1">
      <alignment horizontal="center" readingOrder="0" vertical="center"/>
    </xf>
    <xf borderId="0" fillId="3" fontId="16" numFmtId="0" xfId="0" applyAlignment="1" applyFont="1">
      <alignment horizontal="center" vertical="center"/>
    </xf>
    <xf borderId="3" fillId="3" fontId="16" numFmtId="0" xfId="0" applyAlignment="1" applyBorder="1" applyFont="1">
      <alignment horizontal="center" vertical="center"/>
    </xf>
    <xf borderId="5" fillId="3" fontId="16" numFmtId="2" xfId="0" applyAlignment="1" applyBorder="1" applyFont="1" applyNumberFormat="1">
      <alignment horizontal="center" readingOrder="0" vertical="center"/>
    </xf>
    <xf borderId="65" fillId="3" fontId="35" numFmtId="0" xfId="0" applyAlignment="1" applyBorder="1" applyFont="1">
      <alignment horizontal="center" readingOrder="0" vertical="center"/>
    </xf>
    <xf borderId="47" fillId="3" fontId="35" numFmtId="0" xfId="0" applyAlignment="1" applyBorder="1" applyFont="1">
      <alignment horizontal="center" vertical="center"/>
    </xf>
    <xf borderId="37" fillId="3" fontId="35" numFmtId="0" xfId="0" applyAlignment="1" applyBorder="1" applyFont="1">
      <alignment horizontal="center" vertical="center"/>
    </xf>
    <xf borderId="47" fillId="3" fontId="35" numFmtId="2" xfId="0" applyAlignment="1" applyBorder="1" applyFont="1" applyNumberFormat="1">
      <alignment horizontal="center" readingOrder="0" vertical="center"/>
    </xf>
    <xf borderId="57" fillId="3" fontId="16" numFmtId="0" xfId="0" applyAlignment="1" applyBorder="1" applyFont="1">
      <alignment horizontal="center" vertical="center"/>
    </xf>
    <xf borderId="47" fillId="3" fontId="16" numFmtId="2" xfId="0" applyAlignment="1" applyBorder="1" applyFont="1" applyNumberFormat="1">
      <alignment horizontal="center" readingOrder="0" vertical="center"/>
    </xf>
    <xf borderId="64" fillId="0" fontId="35" numFmtId="0" xfId="0" applyAlignment="1" applyBorder="1" applyFont="1">
      <alignment horizontal="center" readingOrder="0" vertical="center"/>
    </xf>
    <xf borderId="43" fillId="0" fontId="35" numFmtId="0" xfId="0" applyAlignment="1" applyBorder="1" applyFont="1">
      <alignment horizontal="center" vertical="center"/>
    </xf>
    <xf borderId="52" fillId="0" fontId="35" numFmtId="0" xfId="0" applyAlignment="1" applyBorder="1" applyFont="1">
      <alignment horizontal="center" vertical="center"/>
    </xf>
    <xf borderId="7" fillId="0" fontId="35" numFmtId="0" xfId="0" applyAlignment="1" applyBorder="1" applyFont="1">
      <alignment horizontal="center" vertical="center"/>
    </xf>
    <xf borderId="7" fillId="0" fontId="35" numFmtId="2" xfId="0" applyAlignment="1" applyBorder="1" applyFont="1" applyNumberFormat="1">
      <alignment horizontal="center" readingOrder="0" vertical="center"/>
    </xf>
    <xf borderId="10" fillId="0" fontId="35" numFmtId="0" xfId="0" applyAlignment="1" applyBorder="1" applyFont="1">
      <alignment horizontal="center" vertical="center"/>
    </xf>
    <xf borderId="11" fillId="0" fontId="16" numFmtId="0" xfId="0" applyAlignment="1" applyBorder="1" applyFont="1">
      <alignment horizontal="center" vertical="center"/>
    </xf>
    <xf borderId="59" fillId="0" fontId="16" numFmtId="0" xfId="0" applyAlignment="1" applyBorder="1" applyFont="1">
      <alignment horizontal="center" vertical="center"/>
    </xf>
    <xf borderId="7" fillId="0" fontId="16" numFmtId="2" xfId="0" applyAlignment="1" applyBorder="1" applyFont="1" applyNumberFormat="1">
      <alignment horizontal="center" readingOrder="0" vertical="center"/>
    </xf>
    <xf borderId="29" fillId="0" fontId="35" numFmtId="0" xfId="0" applyAlignment="1" applyBorder="1" applyFont="1">
      <alignment horizontal="center" readingOrder="0" vertical="center"/>
    </xf>
    <xf borderId="5" fillId="0" fontId="35" numFmtId="0" xfId="0" applyAlignment="1" applyBorder="1" applyFont="1">
      <alignment horizontal="center" vertical="center"/>
    </xf>
    <xf borderId="1" fillId="0" fontId="35" numFmtId="0" xfId="0" applyAlignment="1" applyBorder="1" applyFont="1">
      <alignment horizontal="center" vertical="center"/>
    </xf>
    <xf borderId="5" fillId="0" fontId="35" numFmtId="0" xfId="0" applyAlignment="1" applyBorder="1" applyFont="1">
      <alignment horizontal="center" vertical="center"/>
    </xf>
    <xf borderId="5" fillId="0" fontId="35" numFmtId="2" xfId="0" applyAlignment="1" applyBorder="1" applyFont="1" applyNumberFormat="1">
      <alignment horizontal="center" readingOrder="0" vertical="center"/>
    </xf>
    <xf borderId="3" fillId="0" fontId="16" numFmtId="0" xfId="0" applyAlignment="1" applyBorder="1" applyFont="1">
      <alignment horizontal="center" vertical="center"/>
    </xf>
    <xf borderId="5" fillId="0" fontId="16" numFmtId="2" xfId="0" applyAlignment="1" applyBorder="1" applyFont="1" applyNumberFormat="1">
      <alignment horizontal="center" readingOrder="0" vertical="center"/>
    </xf>
    <xf borderId="65" fillId="0" fontId="35" numFmtId="0" xfId="0" applyAlignment="1" applyBorder="1" applyFont="1">
      <alignment horizontal="center" readingOrder="0" vertical="center"/>
    </xf>
    <xf borderId="47" fillId="0" fontId="35" numFmtId="0" xfId="0" applyAlignment="1" applyBorder="1" applyFont="1">
      <alignment horizontal="center" vertical="center"/>
    </xf>
    <xf borderId="37" fillId="0" fontId="35" numFmtId="0" xfId="0" applyAlignment="1" applyBorder="1" applyFont="1">
      <alignment horizontal="center" vertical="center"/>
    </xf>
    <xf borderId="5" fillId="0" fontId="35" numFmtId="0" xfId="0" applyAlignment="1" applyBorder="1" applyFont="1">
      <alignment horizontal="center" vertical="center"/>
    </xf>
    <xf borderId="6" fillId="0" fontId="35" numFmtId="2" xfId="0" applyAlignment="1" applyBorder="1" applyFont="1" applyNumberFormat="1">
      <alignment horizontal="center" readingOrder="0" vertical="center"/>
    </xf>
    <xf borderId="8" fillId="0" fontId="35" numFmtId="0" xfId="0" applyAlignment="1" applyBorder="1" applyFont="1">
      <alignment horizontal="center" vertical="center"/>
    </xf>
    <xf borderId="57" fillId="0" fontId="16" numFmtId="0" xfId="0" applyAlignment="1" applyBorder="1" applyFont="1">
      <alignment horizontal="center" vertical="center"/>
    </xf>
    <xf borderId="6" fillId="0" fontId="16" numFmtId="2" xfId="0" applyAlignment="1" applyBorder="1" applyFont="1" applyNumberFormat="1">
      <alignment horizontal="center" readingOrder="0" vertical="center"/>
    </xf>
    <xf borderId="8" fillId="0" fontId="16" numFmtId="0" xfId="0" applyAlignment="1" applyBorder="1" applyFont="1">
      <alignment horizontal="center" readingOrder="0" vertical="center"/>
    </xf>
    <xf borderId="64" fillId="3" fontId="35" numFmtId="0" xfId="0" applyAlignment="1" applyBorder="1" applyFont="1">
      <alignment horizontal="center" readingOrder="0" vertical="center"/>
    </xf>
    <xf borderId="43" fillId="3" fontId="35" numFmtId="0" xfId="0" applyAlignment="1" applyBorder="1" applyFont="1">
      <alignment horizontal="center" vertical="center"/>
    </xf>
    <xf borderId="43" fillId="3" fontId="35" numFmtId="2" xfId="0" applyAlignment="1" applyBorder="1" applyFont="1" applyNumberFormat="1">
      <alignment horizontal="center" readingOrder="0" vertical="center"/>
    </xf>
    <xf borderId="59" fillId="3" fontId="16" numFmtId="0" xfId="0" applyAlignment="1" applyBorder="1" applyFont="1">
      <alignment horizontal="center" vertical="center"/>
    </xf>
    <xf borderId="43" fillId="3" fontId="16" numFmtId="2" xfId="0" applyAlignment="1" applyBorder="1" applyFont="1" applyNumberFormat="1">
      <alignment horizontal="center" readingOrder="0" vertical="center"/>
    </xf>
    <xf borderId="5" fillId="3" fontId="35" numFmtId="0" xfId="0" applyAlignment="1" applyBorder="1" applyFont="1">
      <alignment horizontal="center" vertical="center"/>
    </xf>
    <xf borderId="5" fillId="3" fontId="35" numFmtId="0" xfId="0" applyAlignment="1" applyBorder="1" applyFont="1">
      <alignment horizontal="center" vertical="center"/>
    </xf>
    <xf borderId="7" fillId="0" fontId="35" numFmtId="0" xfId="0" applyAlignment="1" applyBorder="1" applyFont="1">
      <alignment horizontal="center" vertical="center"/>
    </xf>
    <xf borderId="43" fillId="0" fontId="35" numFmtId="0" xfId="0" applyAlignment="1" applyBorder="1" applyFont="1">
      <alignment horizontal="center" vertical="center"/>
    </xf>
    <xf borderId="52" fillId="3" fontId="35" numFmtId="0" xfId="0" applyAlignment="1" applyBorder="1" applyFont="1">
      <alignment horizontal="center" vertical="center"/>
    </xf>
    <xf borderId="5" fillId="3" fontId="35" numFmtId="0" xfId="0" applyAlignment="1" applyBorder="1" applyFont="1">
      <alignment horizontal="center" vertical="center"/>
    </xf>
    <xf borderId="13" fillId="3" fontId="35" numFmtId="0" xfId="0" applyAlignment="1" applyBorder="1" applyFont="1">
      <alignment horizontal="center" vertical="center"/>
    </xf>
    <xf borderId="52" fillId="0" fontId="35" numFmtId="0" xfId="0" applyAlignment="1" applyBorder="1" applyFont="1">
      <alignment horizontal="center" vertical="center"/>
    </xf>
    <xf borderId="10" fillId="0" fontId="35" numFmtId="0" xfId="0" applyAlignment="1" applyBorder="1" applyFont="1">
      <alignment horizontal="center" vertical="center"/>
    </xf>
    <xf borderId="13" fillId="0" fontId="35" numFmtId="0" xfId="0" applyAlignment="1" applyBorder="1" applyFont="1">
      <alignment horizontal="center" vertical="center"/>
    </xf>
    <xf borderId="10" fillId="3" fontId="35" numFmtId="0" xfId="0" applyAlignment="1" applyBorder="1" applyFont="1">
      <alignment horizontal="center" vertical="center"/>
    </xf>
    <xf borderId="43" fillId="0" fontId="35" numFmtId="0" xfId="0" applyAlignment="1" applyBorder="1" applyFont="1">
      <alignment horizontal="center" vertical="center"/>
    </xf>
    <xf borderId="5" fillId="0" fontId="35" numFmtId="0" xfId="0" applyAlignment="1" applyBorder="1" applyFont="1">
      <alignment horizontal="center" vertical="center"/>
    </xf>
    <xf borderId="47" fillId="0" fontId="35" numFmtId="0" xfId="0" applyAlignment="1" applyBorder="1" applyFont="1">
      <alignment horizontal="center" vertical="center"/>
    </xf>
    <xf borderId="7" fillId="3" fontId="35" numFmtId="0" xfId="0" applyAlignment="1" applyBorder="1" applyFont="1">
      <alignment horizontal="center" vertical="center"/>
    </xf>
    <xf borderId="6" fillId="3" fontId="35" numFmtId="0" xfId="0" applyAlignment="1" applyBorder="1" applyFont="1">
      <alignment horizontal="center" vertical="center"/>
    </xf>
    <xf borderId="43" fillId="0" fontId="35" numFmtId="0" xfId="0" applyAlignment="1" applyBorder="1" applyFont="1">
      <alignment horizontal="center" vertical="center"/>
    </xf>
    <xf borderId="47" fillId="0" fontId="35" numFmtId="0" xfId="0" applyAlignment="1" applyBorder="1" applyFont="1">
      <alignment horizontal="center" vertical="center"/>
    </xf>
    <xf borderId="5" fillId="3" fontId="35" numFmtId="0" xfId="0" applyAlignment="1" applyBorder="1" applyFont="1">
      <alignment horizontal="center" readingOrder="0" vertical="center"/>
    </xf>
    <xf borderId="47" fillId="3" fontId="35" numFmtId="0" xfId="0" applyAlignment="1" applyBorder="1" applyFont="1">
      <alignment horizontal="center" readingOrder="0" vertical="center"/>
    </xf>
    <xf borderId="47" fillId="3" fontId="35" numFmtId="0" xfId="0" applyAlignment="1" applyBorder="1" applyFont="1">
      <alignment horizontal="center" vertical="center"/>
    </xf>
    <xf borderId="7" fillId="0" fontId="35" numFmtId="0" xfId="0" applyAlignment="1" applyBorder="1" applyFont="1">
      <alignment horizontal="center" vertical="center"/>
    </xf>
    <xf borderId="6" fillId="0" fontId="35" numFmtId="0" xfId="0" applyAlignment="1" applyBorder="1" applyFont="1">
      <alignment horizontal="center" vertical="center"/>
    </xf>
    <xf borderId="43" fillId="3" fontId="35" numFmtId="0" xfId="0" applyAlignment="1" applyBorder="1" applyFont="1">
      <alignment horizontal="center" vertical="center"/>
    </xf>
    <xf borderId="47" fillId="0" fontId="35" numFmtId="0" xfId="0" applyAlignment="1" applyBorder="1" applyFont="1">
      <alignment horizontal="center" vertical="center"/>
    </xf>
    <xf borderId="47" fillId="0" fontId="35" numFmtId="2" xfId="0" applyAlignment="1" applyBorder="1" applyFont="1" applyNumberFormat="1">
      <alignment horizontal="center" readingOrder="0" vertical="center"/>
    </xf>
    <xf borderId="39" fillId="0" fontId="16" numFmtId="0" xfId="0" applyAlignment="1" applyBorder="1" applyFont="1">
      <alignment horizontal="center" vertical="center"/>
    </xf>
    <xf borderId="47" fillId="0" fontId="16" numFmtId="2" xfId="0" applyAlignment="1" applyBorder="1" applyFont="1" applyNumberFormat="1">
      <alignment horizontal="center" readingOrder="0" vertical="center"/>
    </xf>
    <xf borderId="0" fillId="0" fontId="3" numFmtId="1" xfId="0" applyAlignment="1" applyFont="1" applyNumberFormat="1">
      <alignment horizontal="center" vertical="center"/>
    </xf>
    <xf borderId="13" fillId="0" fontId="3" numFmtId="0" xfId="0" applyBorder="1" applyFont="1"/>
    <xf borderId="6" fillId="0" fontId="24" numFmtId="0" xfId="0" applyAlignment="1" applyBorder="1" applyFont="1">
      <alignment horizontal="center" readingOrder="0" shrinkToFit="0" vertical="center" wrapText="1"/>
    </xf>
    <xf borderId="15" fillId="3" fontId="16" numFmtId="0" xfId="0" applyAlignment="1" applyBorder="1" applyFont="1">
      <alignment horizontal="center" vertical="center"/>
    </xf>
    <xf borderId="56" fillId="3" fontId="16" numFmtId="2" xfId="0" applyAlignment="1" applyBorder="1" applyFont="1" applyNumberFormat="1">
      <alignment horizontal="center" readingOrder="0" vertical="center"/>
    </xf>
    <xf borderId="50" fillId="3" fontId="16" numFmtId="0" xfId="0" applyAlignment="1" applyBorder="1" applyFont="1">
      <alignment horizontal="center" vertical="center"/>
    </xf>
    <xf borderId="15" fillId="0" fontId="16" numFmtId="0" xfId="0" applyAlignment="1" applyBorder="1" applyFont="1">
      <alignment horizontal="center" vertical="center"/>
    </xf>
    <xf borderId="43" fillId="0" fontId="24" numFmtId="2" xfId="0" applyAlignment="1" applyBorder="1" applyFont="1" applyNumberFormat="1">
      <alignment horizontal="center" vertical="center"/>
    </xf>
    <xf borderId="16" fillId="0" fontId="16" numFmtId="2" xfId="0" applyAlignment="1" applyBorder="1" applyFont="1" applyNumberFormat="1">
      <alignment horizontal="center" readingOrder="0" vertical="center"/>
    </xf>
    <xf borderId="0" fillId="0" fontId="16" numFmtId="0" xfId="0" applyAlignment="1" applyFont="1">
      <alignment horizontal="center" vertical="center"/>
    </xf>
    <xf borderId="53" fillId="3" fontId="16" numFmtId="0" xfId="0" applyAlignment="1" applyBorder="1" applyFont="1">
      <alignment horizontal="center" vertical="center"/>
    </xf>
    <xf borderId="11" fillId="0" fontId="16" numFmtId="2" xfId="0" applyAlignment="1" applyBorder="1" applyFont="1" applyNumberFormat="1">
      <alignment horizontal="center" readingOrder="0" vertical="center"/>
    </xf>
    <xf borderId="14" fillId="0" fontId="16" numFmtId="2" xfId="0" applyAlignment="1" applyBorder="1" applyFont="1" applyNumberFormat="1">
      <alignment horizontal="center" readingOrder="0" vertical="center"/>
    </xf>
    <xf borderId="8" fillId="3" fontId="16" numFmtId="0" xfId="0" applyAlignment="1" applyBorder="1" applyFont="1">
      <alignment horizontal="center" vertical="center"/>
    </xf>
    <xf borderId="15" fillId="3" fontId="16" numFmtId="0" xfId="0" applyAlignment="1" applyBorder="1" applyFont="1">
      <alignment horizontal="center" readingOrder="0" vertical="center"/>
    </xf>
    <xf borderId="52" fillId="0" fontId="16" numFmtId="0" xfId="0" applyAlignment="1" applyBorder="1" applyFont="1">
      <alignment horizontal="center" vertical="center"/>
    </xf>
    <xf borderId="37" fillId="0" fontId="16" numFmtId="0" xfId="0" applyAlignment="1" applyBorder="1" applyFont="1">
      <alignment horizontal="center" vertical="center"/>
    </xf>
    <xf borderId="15" fillId="0" fontId="16" numFmtId="0" xfId="0" applyAlignment="1" applyBorder="1" applyFont="1">
      <alignment horizontal="center" readingOrder="0" vertical="center"/>
    </xf>
    <xf borderId="56" fillId="0" fontId="16" numFmtId="2" xfId="0" applyAlignment="1" applyBorder="1" applyFont="1" applyNumberFormat="1">
      <alignment horizontal="center" readingOrder="0" vertical="center"/>
    </xf>
    <xf borderId="50" fillId="0" fontId="16" numFmtId="0" xfId="0" applyAlignment="1" applyBorder="1" applyFont="1">
      <alignment horizontal="center" vertical="center"/>
    </xf>
    <xf borderId="47" fillId="0" fontId="17" numFmtId="0" xfId="0" applyAlignment="1" applyBorder="1" applyFont="1">
      <alignment horizontal="center" vertical="center"/>
    </xf>
    <xf borderId="10" fillId="3" fontId="17" numFmtId="0" xfId="0" applyAlignment="1" applyBorder="1" applyFont="1">
      <alignment horizontal="center" readingOrder="0" vertical="center"/>
    </xf>
    <xf borderId="15" fillId="3" fontId="17" numFmtId="0" xfId="0" applyAlignment="1" applyBorder="1" applyFont="1">
      <alignment horizontal="center" vertical="center"/>
    </xf>
    <xf borderId="3" fillId="3" fontId="17" numFmtId="0" xfId="0" applyAlignment="1" applyBorder="1" applyFont="1">
      <alignment horizontal="center" vertical="center"/>
    </xf>
    <xf borderId="56" fillId="3" fontId="17" numFmtId="0" xfId="0" applyAlignment="1" applyBorder="1" applyFont="1">
      <alignment horizontal="center" vertical="center"/>
    </xf>
    <xf borderId="15" fillId="0" fontId="17" numFmtId="0" xfId="0" applyAlignment="1" applyBorder="1" applyFont="1">
      <alignment horizontal="center" vertical="center"/>
    </xf>
    <xf borderId="3" fillId="0" fontId="17" numFmtId="0" xfId="0" applyAlignment="1" applyBorder="1" applyFont="1">
      <alignment horizontal="center" vertical="center"/>
    </xf>
    <xf borderId="5" fillId="0" fontId="17" numFmtId="2" xfId="0" applyAlignment="1" applyBorder="1" applyFont="1" applyNumberFormat="1">
      <alignment horizontal="center" readingOrder="0" vertical="center"/>
    </xf>
    <xf borderId="6" fillId="0" fontId="17" numFmtId="2" xfId="0" applyAlignment="1" applyBorder="1" applyFont="1" applyNumberFormat="1">
      <alignment horizontal="center" readingOrder="0" vertical="center"/>
    </xf>
    <xf borderId="8" fillId="0" fontId="17" numFmtId="0" xfId="0" applyAlignment="1" applyBorder="1" applyFont="1">
      <alignment horizontal="center" vertical="center"/>
    </xf>
    <xf borderId="59" fillId="3" fontId="17" numFmtId="0" xfId="0" applyAlignment="1" applyBorder="1" applyFont="1">
      <alignment horizontal="center" vertical="center"/>
    </xf>
    <xf borderId="53" fillId="3" fontId="17" numFmtId="0" xfId="0" applyAlignment="1" applyBorder="1" applyFont="1">
      <alignment horizontal="center" vertical="center"/>
    </xf>
    <xf borderId="5" fillId="3" fontId="17" numFmtId="2" xfId="0" applyAlignment="1" applyBorder="1" applyFont="1" applyNumberFormat="1">
      <alignment horizontal="center" readingOrder="0" vertical="center"/>
    </xf>
    <xf borderId="15" fillId="3" fontId="17" numFmtId="0" xfId="0" applyAlignment="1" applyBorder="1" applyFont="1">
      <alignment horizontal="center" readingOrder="0" vertical="center"/>
    </xf>
    <xf borderId="47" fillId="3" fontId="17" numFmtId="2" xfId="0" applyAlignment="1" applyBorder="1" applyFont="1" applyNumberFormat="1">
      <alignment horizontal="center" readingOrder="0" vertical="center"/>
    </xf>
    <xf borderId="15" fillId="0" fontId="17" numFmtId="0" xfId="0" applyAlignment="1" applyBorder="1" applyFont="1">
      <alignment horizontal="center" readingOrder="0" vertical="center"/>
    </xf>
    <xf borderId="8" fillId="0" fontId="17" numFmtId="0" xfId="0" applyAlignment="1" applyBorder="1" applyFont="1">
      <alignment horizontal="center" readingOrder="0" vertical="center"/>
    </xf>
    <xf borderId="0" fillId="0" fontId="17" numFmtId="0" xfId="0" applyAlignment="1" applyFont="1">
      <alignment horizontal="center" readingOrder="0" vertical="center"/>
    </xf>
    <xf borderId="39" fillId="0" fontId="17" numFmtId="0" xfId="0" applyAlignment="1" applyBorder="1" applyFont="1">
      <alignment horizontal="center" vertical="center"/>
    </xf>
    <xf borderId="47" fillId="0" fontId="17" numFmtId="2" xfId="0" applyAlignment="1" applyBorder="1" applyFont="1" applyNumberFormat="1">
      <alignment horizontal="center" readingOrder="0" vertical="center"/>
    </xf>
    <xf borderId="7" fillId="3" fontId="17" numFmtId="0" xfId="0" applyAlignment="1" applyBorder="1" applyFont="1">
      <alignment horizontal="center" readingOrder="0" vertical="center"/>
    </xf>
    <xf borderId="7" fillId="3" fontId="17" numFmtId="2" xfId="0" applyAlignment="1" applyBorder="1" applyFont="1" applyNumberFormat="1">
      <alignment horizontal="center" readingOrder="0" vertical="center"/>
    </xf>
    <xf borderId="10" fillId="3" fontId="17" numFmtId="0" xfId="0" applyAlignment="1" applyBorder="1" applyFont="1">
      <alignment horizontal="center" vertical="center"/>
    </xf>
    <xf borderId="7" fillId="3" fontId="17" numFmtId="0" xfId="0" applyAlignment="1" applyBorder="1" applyFont="1">
      <alignment horizontal="center" vertical="center"/>
    </xf>
    <xf borderId="5" fillId="3" fontId="17" numFmtId="2" xfId="0" applyAlignment="1" applyBorder="1" applyFont="1" applyNumberFormat="1">
      <alignment horizontal="center" readingOrder="0" vertical="center"/>
    </xf>
    <xf borderId="1" fillId="3" fontId="17" numFmtId="0" xfId="0" applyAlignment="1" applyBorder="1" applyFont="1">
      <alignment horizontal="center" vertical="center"/>
    </xf>
    <xf borderId="5" fillId="3" fontId="17" numFmtId="0" xfId="0" applyAlignment="1" applyBorder="1" applyFont="1">
      <alignment horizontal="center" vertical="center"/>
    </xf>
    <xf borderId="47" fillId="3" fontId="17" numFmtId="2" xfId="0" applyAlignment="1" applyBorder="1" applyFont="1" applyNumberFormat="1">
      <alignment horizontal="center" readingOrder="0" vertical="center"/>
    </xf>
    <xf borderId="37" fillId="3" fontId="17" numFmtId="0" xfId="0" applyAlignment="1" applyBorder="1" applyFont="1">
      <alignment horizontal="center" vertical="center"/>
    </xf>
    <xf borderId="47" fillId="3" fontId="17" numFmtId="0" xfId="0" applyAlignment="1" applyBorder="1" applyFont="1">
      <alignment horizontal="center" vertical="center"/>
    </xf>
    <xf borderId="7" fillId="0" fontId="17" numFmtId="2" xfId="0" applyAlignment="1" applyBorder="1" applyFont="1" applyNumberFormat="1">
      <alignment horizontal="center" readingOrder="0" vertical="center"/>
    </xf>
    <xf borderId="10" fillId="0" fontId="17" numFmtId="0" xfId="0" applyAlignment="1" applyBorder="1" applyFont="1">
      <alignment horizontal="center" vertical="center"/>
    </xf>
    <xf borderId="5" fillId="0" fontId="17" numFmtId="2" xfId="0" applyAlignment="1" applyBorder="1" applyFont="1" applyNumberFormat="1">
      <alignment horizontal="center" readingOrder="0" vertical="center"/>
    </xf>
    <xf borderId="1" fillId="0" fontId="17" numFmtId="0" xfId="0" applyAlignment="1" applyBorder="1" applyFont="1">
      <alignment horizontal="center" vertical="center"/>
    </xf>
    <xf borderId="6" fillId="0" fontId="17" numFmtId="0" xfId="0" applyAlignment="1" applyBorder="1" applyFont="1">
      <alignment horizontal="center" readingOrder="0" vertical="center"/>
    </xf>
    <xf borderId="6" fillId="0" fontId="17" numFmtId="0" xfId="0" applyAlignment="1" applyBorder="1" applyFont="1">
      <alignment horizontal="center" vertical="center"/>
    </xf>
    <xf borderId="6" fillId="0" fontId="17" numFmtId="2" xfId="0" applyAlignment="1" applyBorder="1" applyFont="1" applyNumberFormat="1">
      <alignment horizontal="center" readingOrder="0" vertical="center"/>
    </xf>
    <xf borderId="8" fillId="0" fontId="17" numFmtId="0" xfId="0" applyAlignment="1" applyBorder="1" applyFont="1">
      <alignment horizontal="center" vertical="center"/>
    </xf>
    <xf borderId="43" fillId="3" fontId="17" numFmtId="2" xfId="0" applyAlignment="1" applyBorder="1" applyFont="1" applyNumberFormat="1">
      <alignment horizontal="center" readingOrder="0" vertical="center"/>
    </xf>
    <xf borderId="52" fillId="3" fontId="17" numFmtId="0" xfId="0" applyAlignment="1" applyBorder="1" applyFont="1">
      <alignment horizontal="center" vertical="center"/>
    </xf>
    <xf borderId="37" fillId="3" fontId="17" numFmtId="0" xfId="0" applyAlignment="1" applyBorder="1" applyFont="1">
      <alignment horizontal="center" readingOrder="0" vertical="center"/>
    </xf>
    <xf borderId="7" fillId="0" fontId="17" numFmtId="0" xfId="0" applyAlignment="1" applyBorder="1" applyFont="1">
      <alignment horizontal="center" readingOrder="0" vertical="center"/>
    </xf>
    <xf borderId="1" fillId="3" fontId="17" numFmtId="0" xfId="0" applyAlignment="1" applyBorder="1" applyFont="1">
      <alignment horizontal="center" readingOrder="0" vertical="center"/>
    </xf>
    <xf borderId="10" fillId="0" fontId="17" numFmtId="0" xfId="0" applyAlignment="1" applyBorder="1" applyFont="1">
      <alignment horizontal="center" readingOrder="0" vertical="center"/>
    </xf>
    <xf borderId="52" fillId="3" fontId="17" numFmtId="0" xfId="0" applyAlignment="1" applyBorder="1" applyFont="1">
      <alignment horizontal="center" readingOrder="0" vertical="center"/>
    </xf>
    <xf borderId="47" fillId="0" fontId="17" numFmtId="2" xfId="0" applyAlignment="1" applyBorder="1" applyFont="1" applyNumberFormat="1">
      <alignment horizontal="center" readingOrder="0" vertical="center"/>
    </xf>
    <xf borderId="37" fillId="0" fontId="17" numFmtId="0" xfId="0" applyAlignment="1" applyBorder="1" applyFont="1">
      <alignment horizontal="center" readingOrder="0" vertical="center"/>
    </xf>
    <xf borderId="7" fillId="3" fontId="17" numFmtId="0" xfId="0" applyAlignment="1" applyBorder="1" applyFont="1">
      <alignment horizontal="center" vertical="center"/>
    </xf>
    <xf borderId="11" fillId="3" fontId="17" numFmtId="0" xfId="0" applyAlignment="1" applyBorder="1" applyFont="1">
      <alignment horizontal="center" vertical="center"/>
    </xf>
    <xf borderId="5" fillId="3" fontId="17" numFmtId="0" xfId="0" applyAlignment="1" applyBorder="1" applyFont="1">
      <alignment horizontal="center" vertical="center"/>
    </xf>
    <xf borderId="5" fillId="3" fontId="17" numFmtId="0" xfId="0" applyAlignment="1" applyBorder="1" applyFont="1">
      <alignment horizontal="center" vertical="center"/>
    </xf>
    <xf borderId="57" fillId="3" fontId="17" numFmtId="0" xfId="0" applyAlignment="1" applyBorder="1" applyFont="1">
      <alignment horizontal="center" vertical="center"/>
    </xf>
    <xf borderId="43" fillId="0" fontId="17" numFmtId="0" xfId="0" applyAlignment="1" applyBorder="1" applyFont="1">
      <alignment horizontal="center" vertical="center"/>
    </xf>
    <xf borderId="5" fillId="0" fontId="17" numFmtId="0" xfId="0" applyAlignment="1" applyBorder="1" applyFont="1">
      <alignment horizontal="center" vertical="center"/>
    </xf>
    <xf borderId="5" fillId="0" fontId="17" numFmtId="0" xfId="0" applyAlignment="1" applyBorder="1" applyFont="1">
      <alignment horizontal="center" vertical="center"/>
    </xf>
    <xf borderId="43" fillId="3" fontId="17" numFmtId="0" xfId="0" applyAlignment="1" applyBorder="1" applyFont="1">
      <alignment horizontal="center" vertical="center"/>
    </xf>
    <xf borderId="9" fillId="0" fontId="17" numFmtId="0" xfId="0" applyAlignment="1" applyBorder="1" applyFont="1">
      <alignment horizontal="center" vertical="center"/>
    </xf>
    <xf borderId="39" fillId="3" fontId="17" numFmtId="0" xfId="0" applyAlignment="1" applyBorder="1" applyFont="1">
      <alignment horizontal="center" vertical="center"/>
    </xf>
    <xf borderId="10" fillId="0" fontId="17" numFmtId="0" xfId="0" applyAlignment="1" applyBorder="1" applyFont="1">
      <alignment horizontal="center" readingOrder="0" vertical="center"/>
    </xf>
    <xf borderId="47" fillId="0" fontId="17" numFmtId="0" xfId="0" applyAlignment="1" applyBorder="1" applyFont="1">
      <alignment horizontal="center" vertical="center"/>
    </xf>
    <xf borderId="0" fillId="0" fontId="3" numFmtId="0" xfId="0" applyAlignment="1" applyFont="1">
      <alignment horizontal="center"/>
    </xf>
    <xf borderId="0" fillId="0" fontId="24" numFmtId="0" xfId="0" applyAlignment="1" applyFont="1">
      <alignment horizontal="center"/>
    </xf>
    <xf borderId="0" fillId="0" fontId="24" numFmtId="0" xfId="0" applyFont="1"/>
    <xf borderId="0" fillId="0" fontId="24" numFmtId="0" xfId="0" applyAlignment="1" applyFont="1">
      <alignment readingOrder="0"/>
    </xf>
    <xf borderId="4" fillId="0" fontId="24" numFmtId="0" xfId="0" applyAlignment="1" applyBorder="1" applyFont="1">
      <alignment horizontal="center"/>
    </xf>
    <xf borderId="0" fillId="0" fontId="24" numFmtId="1" xfId="0" applyAlignment="1" applyFont="1" applyNumberFormat="1">
      <alignment horizontal="center"/>
    </xf>
    <xf borderId="4" fillId="0" fontId="3" numFmtId="0" xfId="0" applyBorder="1" applyFont="1"/>
    <xf borderId="0" fillId="0" fontId="3" numFmtId="1" xfId="0" applyAlignment="1" applyFont="1" applyNumberFormat="1">
      <alignment shrinkToFit="0" wrapText="1"/>
    </xf>
    <xf borderId="60" fillId="19" fontId="28" numFmtId="0" xfId="0" applyAlignment="1" applyBorder="1" applyFont="1">
      <alignment horizontal="center" readingOrder="0" vertical="center"/>
    </xf>
    <xf borderId="35" fillId="20" fontId="28" numFmtId="0" xfId="0" applyAlignment="1" applyBorder="1" applyFont="1">
      <alignment horizontal="center" vertical="center"/>
    </xf>
    <xf borderId="33" fillId="28" fontId="16" numFmtId="0" xfId="0" applyAlignment="1" applyBorder="1" applyFont="1">
      <alignment horizontal="center" readingOrder="0" vertical="center"/>
    </xf>
    <xf borderId="16" fillId="0" fontId="24" numFmtId="0" xfId="0" applyAlignment="1" applyBorder="1" applyFont="1">
      <alignment horizontal="center" readingOrder="0" shrinkToFit="0" vertical="center" wrapText="1"/>
    </xf>
    <xf borderId="6" fillId="0" fontId="16" numFmtId="167" xfId="0" applyAlignment="1" applyBorder="1" applyFont="1" applyNumberFormat="1">
      <alignment horizontal="center" readingOrder="0" vertical="center"/>
    </xf>
    <xf borderId="8" fillId="0" fontId="24" numFmtId="0" xfId="0" applyAlignment="1" applyBorder="1" applyFont="1">
      <alignment horizontal="center" readingOrder="0" shrinkToFit="0" vertical="center" wrapText="1"/>
    </xf>
    <xf borderId="3" fillId="3" fontId="17" numFmtId="0" xfId="0" applyAlignment="1" applyBorder="1" applyFont="1">
      <alignment horizontal="center" vertical="center"/>
    </xf>
    <xf borderId="3" fillId="3" fontId="17" numFmtId="0" xfId="0" applyAlignment="1" applyBorder="1" applyFont="1">
      <alignment horizontal="center" readingOrder="0" vertical="center"/>
    </xf>
    <xf borderId="33" fillId="3" fontId="24" numFmtId="2" xfId="0" applyAlignment="1" applyBorder="1" applyFont="1" applyNumberFormat="1">
      <alignment horizontal="center" vertical="center"/>
    </xf>
    <xf borderId="68" fillId="3" fontId="24" numFmtId="2" xfId="0" applyAlignment="1" applyBorder="1" applyFont="1" applyNumberFormat="1">
      <alignment horizontal="center" vertical="center"/>
    </xf>
    <xf borderId="69" fillId="0" fontId="24" numFmtId="0" xfId="0" applyAlignment="1" applyBorder="1" applyFont="1">
      <alignment horizontal="center" readingOrder="0" shrinkToFit="0" vertical="center" wrapText="1"/>
    </xf>
    <xf borderId="14" fillId="0" fontId="16" numFmtId="167" xfId="0" applyAlignment="1" applyBorder="1" applyFont="1" applyNumberFormat="1">
      <alignment horizontal="center" readingOrder="0" vertical="center"/>
    </xf>
    <xf borderId="16" fillId="0" fontId="16" numFmtId="0" xfId="0" applyAlignment="1" applyBorder="1" applyFont="1">
      <alignment horizontal="center" readingOrder="0" shrinkToFit="0" vertical="center" wrapText="1"/>
    </xf>
    <xf borderId="11" fillId="3" fontId="17" numFmtId="0" xfId="0" applyAlignment="1" applyBorder="1" applyFont="1">
      <alignment horizontal="center" readingOrder="0" vertical="center"/>
    </xf>
    <xf borderId="69" fillId="0" fontId="2" numFmtId="0" xfId="0" applyBorder="1" applyFont="1"/>
    <xf borderId="57" fillId="3" fontId="17" numFmtId="0" xfId="0" applyAlignment="1" applyBorder="1" applyFont="1">
      <alignment horizontal="center" readingOrder="0" vertical="center"/>
    </xf>
    <xf borderId="27" fillId="0" fontId="17" numFmtId="0" xfId="0" applyAlignment="1" applyBorder="1" applyFont="1">
      <alignment horizontal="center" readingOrder="0" vertical="center"/>
    </xf>
    <xf borderId="33" fillId="0" fontId="24" numFmtId="2" xfId="0" applyAlignment="1" applyBorder="1" applyFont="1" applyNumberFormat="1">
      <alignment horizontal="center" vertical="center"/>
    </xf>
    <xf borderId="68" fillId="0" fontId="24" numFmtId="2" xfId="0" applyAlignment="1" applyBorder="1" applyFont="1" applyNumberFormat="1">
      <alignment horizontal="center" vertical="center"/>
    </xf>
    <xf borderId="13" fillId="3" fontId="24" numFmtId="2" xfId="0" applyAlignment="1" applyBorder="1" applyFont="1" applyNumberFormat="1">
      <alignment horizontal="center" vertical="center"/>
    </xf>
    <xf borderId="14" fillId="3" fontId="24" numFmtId="2" xfId="0" applyAlignment="1" applyBorder="1" applyFont="1" applyNumberFormat="1">
      <alignment horizontal="center" vertical="center"/>
    </xf>
    <xf borderId="53" fillId="0" fontId="17" numFmtId="0" xfId="0" applyAlignment="1" applyBorder="1" applyFont="1">
      <alignment horizontal="center" vertical="center"/>
    </xf>
    <xf borderId="60" fillId="0" fontId="24" numFmtId="1" xfId="0" applyAlignment="1" applyBorder="1" applyFont="1" applyNumberFormat="1">
      <alignment horizontal="center" vertical="center"/>
    </xf>
    <xf borderId="35" fillId="0" fontId="24" numFmtId="0" xfId="0" applyAlignment="1" applyBorder="1" applyFont="1">
      <alignment horizontal="center" readingOrder="0" shrinkToFit="0" vertical="center" wrapText="1"/>
    </xf>
    <xf borderId="13" fillId="0" fontId="17" numFmtId="0" xfId="0" applyAlignment="1" applyBorder="1" applyFont="1">
      <alignment horizontal="center" readingOrder="0" vertical="center"/>
    </xf>
    <xf borderId="11" fillId="3" fontId="17" numFmtId="0" xfId="0" applyAlignment="1" applyBorder="1" applyFont="1">
      <alignment horizontal="center" vertical="center"/>
    </xf>
    <xf borderId="3" fillId="3" fontId="17" numFmtId="0" xfId="0" applyAlignment="1" applyBorder="1" applyFont="1">
      <alignment horizontal="center" vertical="center"/>
    </xf>
    <xf borderId="39" fillId="3" fontId="17" numFmtId="0" xfId="0" applyAlignment="1" applyBorder="1" applyFont="1">
      <alignment horizontal="center" vertical="center"/>
    </xf>
    <xf borderId="11" fillId="0" fontId="17" numFmtId="0" xfId="0" applyAlignment="1" applyBorder="1" applyFont="1">
      <alignment horizontal="center" vertical="center"/>
    </xf>
    <xf borderId="7" fillId="0" fontId="17" numFmtId="0" xfId="0" applyAlignment="1" applyBorder="1" applyFont="1">
      <alignment horizontal="center" vertical="center"/>
    </xf>
    <xf borderId="3" fillId="0" fontId="17" numFmtId="0" xfId="0" applyAlignment="1" applyBorder="1" applyFont="1">
      <alignment horizontal="center" vertical="center"/>
    </xf>
    <xf borderId="5" fillId="0" fontId="17" numFmtId="0" xfId="0" applyAlignment="1" applyBorder="1" applyFont="1">
      <alignment horizontal="center" vertical="center"/>
    </xf>
    <xf borderId="39" fillId="0" fontId="17" numFmtId="0" xfId="0" applyAlignment="1" applyBorder="1" applyFont="1">
      <alignment horizontal="center" vertical="center"/>
    </xf>
    <xf borderId="47" fillId="0" fontId="17" numFmtId="0" xfId="0" applyAlignment="1" applyBorder="1" applyFont="1">
      <alignment horizontal="center" vertical="center"/>
    </xf>
    <xf borderId="8" fillId="3" fontId="17" numFmtId="0" xfId="0" applyAlignment="1" applyBorder="1" applyFont="1">
      <alignment horizontal="center" readingOrder="0" vertical="center"/>
    </xf>
    <xf borderId="6" fillId="3" fontId="17" numFmtId="0" xfId="0" applyAlignment="1" applyBorder="1" applyFont="1">
      <alignment horizontal="center" vertical="center"/>
    </xf>
    <xf borderId="67" fillId="3" fontId="17" numFmtId="0" xfId="0" applyAlignment="1" applyBorder="1" applyFont="1">
      <alignment horizontal="center" readingOrder="0" vertical="center"/>
    </xf>
    <xf borderId="34" fillId="3" fontId="17" numFmtId="0" xfId="0" applyAlignment="1" applyBorder="1" applyFont="1">
      <alignment horizontal="center" vertical="center"/>
    </xf>
    <xf borderId="43" fillId="3" fontId="17" numFmtId="0" xfId="0" applyAlignment="1" applyBorder="1" applyFont="1">
      <alignment horizontal="center" vertical="center"/>
    </xf>
    <xf borderId="57" fillId="0" fontId="17" numFmtId="0" xfId="0" applyAlignment="1" applyBorder="1" applyFont="1">
      <alignment horizontal="center" readingOrder="0" vertical="center"/>
    </xf>
    <xf borderId="0" fillId="0" fontId="24" numFmtId="1" xfId="0" applyFont="1" applyNumberFormat="1"/>
    <xf borderId="6" fillId="20" fontId="20" numFmtId="0" xfId="0" applyAlignment="1" applyBorder="1" applyFont="1">
      <alignment horizontal="center"/>
    </xf>
    <xf borderId="1" fillId="27" fontId="36" numFmtId="0" xfId="0" applyAlignment="1" applyBorder="1" applyFont="1">
      <alignment horizontal="center" vertical="bottom"/>
    </xf>
    <xf borderId="6" fillId="25" fontId="34" numFmtId="0" xfId="0" applyAlignment="1" applyBorder="1" applyFont="1">
      <alignment horizontal="center"/>
    </xf>
    <xf borderId="6" fillId="29" fontId="34" numFmtId="0" xfId="0" applyAlignment="1" applyBorder="1" applyFill="1" applyFont="1">
      <alignment horizontal="center"/>
    </xf>
    <xf borderId="6" fillId="28" fontId="34" numFmtId="0" xfId="0" applyAlignment="1" applyBorder="1" applyFont="1">
      <alignment horizontal="center" readingOrder="0" vertical="center"/>
    </xf>
    <xf borderId="8" fillId="18" fontId="37" numFmtId="0" xfId="0" applyAlignment="1" applyBorder="1" applyFont="1">
      <alignment horizontal="center"/>
    </xf>
    <xf borderId="8" fillId="18" fontId="37" numFmtId="0" xfId="0" applyAlignment="1" applyBorder="1" applyFont="1">
      <alignment horizontal="center" readingOrder="0" shrinkToFit="0" vertical="center" wrapText="1"/>
    </xf>
    <xf borderId="0" fillId="0" fontId="37" numFmtId="0" xfId="0" applyAlignment="1" applyFont="1">
      <alignment horizontal="center" shrinkToFit="0" wrapText="1"/>
    </xf>
    <xf borderId="5" fillId="0" fontId="38" numFmtId="0" xfId="0" applyAlignment="1" applyBorder="1" applyFont="1">
      <alignment horizontal="center"/>
    </xf>
    <xf borderId="5" fillId="0" fontId="38" numFmtId="0" xfId="0" applyAlignment="1" applyBorder="1" applyFont="1">
      <alignment horizontal="center" shrinkToFit="0" wrapText="1"/>
    </xf>
    <xf borderId="6" fillId="0" fontId="39" numFmtId="0" xfId="0" applyAlignment="1" applyBorder="1" applyFont="1">
      <alignment horizontal="center" shrinkToFit="0" textRotation="90" vertical="center" wrapText="1"/>
    </xf>
    <xf borderId="6" fillId="0" fontId="40" numFmtId="15" xfId="0" applyAlignment="1" applyBorder="1" applyFont="1" applyNumberFormat="1">
      <alignment horizontal="center" textRotation="90" vertical="center"/>
    </xf>
    <xf borderId="6" fillId="23" fontId="34" numFmtId="0" xfId="0" applyAlignment="1" applyBorder="1" applyFont="1">
      <alignment horizontal="center" shrinkToFit="0" wrapText="1"/>
    </xf>
    <xf borderId="5" fillId="0" fontId="41" numFmtId="0" xfId="0" applyAlignment="1" applyBorder="1" applyFont="1">
      <alignment vertical="bottom"/>
    </xf>
    <xf borderId="5" fillId="0" fontId="34" numFmtId="0" xfId="0" applyAlignment="1" applyBorder="1" applyFont="1">
      <alignment horizontal="center"/>
    </xf>
    <xf borderId="5" fillId="0" fontId="34" numFmtId="0" xfId="0" applyAlignment="1" applyBorder="1" applyFont="1">
      <alignment horizontal="center" shrinkToFit="0" wrapText="1"/>
    </xf>
    <xf borderId="5" fillId="3" fontId="3" numFmtId="2" xfId="0" applyAlignment="1" applyBorder="1" applyFont="1" applyNumberFormat="1">
      <alignment horizontal="center" vertical="center"/>
    </xf>
    <xf borderId="1" fillId="0" fontId="34" numFmtId="2" xfId="0" applyAlignment="1" applyBorder="1" applyFont="1" applyNumberFormat="1">
      <alignment horizontal="center"/>
    </xf>
    <xf borderId="5" fillId="3" fontId="10" numFmtId="0" xfId="0" applyAlignment="1" applyBorder="1" applyFont="1">
      <alignment horizontal="center" vertical="bottom"/>
    </xf>
    <xf borderId="0" fillId="0" fontId="34" numFmtId="0" xfId="0" applyAlignment="1" applyFont="1">
      <alignment horizontal="center" shrinkToFit="0" vertical="center" wrapText="1"/>
    </xf>
    <xf borderId="1" fillId="0" fontId="34" numFmtId="0" xfId="0" applyAlignment="1" applyBorder="1" applyFont="1">
      <alignment horizontal="center"/>
    </xf>
    <xf borderId="70" fillId="0" fontId="2" numFmtId="0" xfId="0" applyBorder="1" applyFont="1"/>
    <xf borderId="5" fillId="0" fontId="42" numFmtId="0" xfId="0" applyAlignment="1" applyBorder="1" applyFont="1">
      <alignment vertical="bottom"/>
    </xf>
    <xf borderId="0" fillId="0" fontId="34" numFmtId="0" xfId="0" applyAlignment="1" applyFont="1">
      <alignment shrinkToFit="0" vertical="center" wrapText="1"/>
    </xf>
    <xf borderId="6" fillId="24" fontId="34" numFmtId="0" xfId="0" applyAlignment="1" applyBorder="1" applyFont="1">
      <alignment horizontal="center" shrinkToFit="0" wrapText="1"/>
    </xf>
    <xf borderId="5" fillId="11" fontId="41" numFmtId="0" xfId="0" applyAlignment="1" applyBorder="1" applyFont="1">
      <alignment vertical="bottom"/>
    </xf>
    <xf borderId="5" fillId="11" fontId="34" numFmtId="0" xfId="0" applyAlignment="1" applyBorder="1" applyFont="1">
      <alignment horizontal="center"/>
    </xf>
    <xf borderId="5" fillId="11" fontId="34" numFmtId="0" xfId="0" applyAlignment="1" applyBorder="1" applyFont="1">
      <alignment horizontal="center" shrinkToFit="0" wrapText="1"/>
    </xf>
    <xf borderId="5" fillId="11" fontId="3" numFmtId="2" xfId="0" applyAlignment="1" applyBorder="1" applyFont="1" applyNumberFormat="1">
      <alignment horizontal="center" vertical="center"/>
    </xf>
    <xf borderId="1" fillId="11" fontId="34" numFmtId="0" xfId="0" applyAlignment="1" applyBorder="1" applyFont="1">
      <alignment horizontal="center"/>
    </xf>
    <xf borderId="5" fillId="11" fontId="42" numFmtId="0" xfId="0" applyAlignment="1" applyBorder="1" applyFont="1">
      <alignment vertical="bottom"/>
    </xf>
    <xf borderId="6" fillId="0" fontId="42" numFmtId="0" xfId="0" applyAlignment="1" applyBorder="1" applyFont="1">
      <alignment vertical="bottom"/>
    </xf>
    <xf borderId="6" fillId="0" fontId="34" numFmtId="0" xfId="0" applyAlignment="1" applyBorder="1" applyFont="1">
      <alignment horizontal="center"/>
    </xf>
    <xf borderId="6" fillId="3" fontId="3" numFmtId="2" xfId="0" applyAlignment="1" applyBorder="1" applyFont="1" applyNumberFormat="1">
      <alignment horizontal="center" vertical="center"/>
    </xf>
    <xf borderId="8" fillId="0" fontId="34" numFmtId="0" xfId="0" applyAlignment="1" applyBorder="1" applyFont="1">
      <alignment horizontal="center"/>
    </xf>
    <xf borderId="6" fillId="3" fontId="10" numFmtId="0" xfId="0" applyAlignment="1" applyBorder="1" applyFont="1">
      <alignment horizontal="center" vertical="bottom"/>
    </xf>
    <xf borderId="60" fillId="25" fontId="34" numFmtId="0" xfId="0" applyAlignment="1" applyBorder="1" applyFont="1">
      <alignment horizontal="center" shrinkToFit="0" wrapText="1"/>
    </xf>
    <xf borderId="43" fillId="0" fontId="41" numFmtId="0" xfId="0" applyAlignment="1" applyBorder="1" applyFont="1">
      <alignment vertical="bottom"/>
    </xf>
    <xf borderId="43" fillId="0" fontId="34" numFmtId="0" xfId="0" applyAlignment="1" applyBorder="1" applyFont="1">
      <alignment horizontal="center"/>
    </xf>
    <xf borderId="43" fillId="3" fontId="3" numFmtId="2" xfId="0" applyAlignment="1" applyBorder="1" applyFont="1" applyNumberFormat="1">
      <alignment horizontal="center" vertical="center"/>
    </xf>
    <xf borderId="52" fillId="0" fontId="34" numFmtId="0" xfId="0" applyAlignment="1" applyBorder="1" applyFont="1">
      <alignment horizontal="center"/>
    </xf>
    <xf borderId="43" fillId="3" fontId="10" numFmtId="0" xfId="0" applyAlignment="1" applyBorder="1" applyFont="1">
      <alignment horizontal="center" vertical="bottom"/>
    </xf>
    <xf borderId="6" fillId="25" fontId="34" numFmtId="0" xfId="0" applyAlignment="1" applyBorder="1" applyFont="1">
      <alignment horizontal="center" shrinkToFit="0" wrapText="1"/>
    </xf>
    <xf borderId="6" fillId="26" fontId="34" numFmtId="0" xfId="0" applyAlignment="1" applyBorder="1" applyFont="1">
      <alignment horizontal="center" shrinkToFit="0" wrapText="1"/>
    </xf>
    <xf borderId="12" fillId="0" fontId="39" numFmtId="0" xfId="0" applyAlignment="1" applyBorder="1" applyFont="1">
      <alignment horizontal="center" shrinkToFit="0" textRotation="90" vertical="center" wrapText="1"/>
    </xf>
    <xf borderId="12" fillId="0" fontId="40" numFmtId="15" xfId="0" applyAlignment="1" applyBorder="1" applyFont="1" applyNumberFormat="1">
      <alignment horizontal="center" shrinkToFit="0" textRotation="90" vertical="center" wrapText="1"/>
    </xf>
    <xf borderId="12" fillId="0" fontId="34" numFmtId="0" xfId="0" applyAlignment="1" applyBorder="1" applyFont="1">
      <alignment horizontal="center" shrinkToFit="0" vertical="center" wrapText="1"/>
    </xf>
    <xf borderId="12" fillId="0" fontId="42" numFmtId="0" xfId="0" applyAlignment="1" applyBorder="1" applyFont="1">
      <alignment shrinkToFit="0" vertical="center" wrapText="1"/>
    </xf>
    <xf borderId="0" fillId="0" fontId="39" numFmtId="0" xfId="0" applyAlignment="1" applyFont="1">
      <alignment horizontal="center" shrinkToFit="0" textRotation="90" vertical="center" wrapText="1"/>
    </xf>
    <xf borderId="0" fillId="0" fontId="40" numFmtId="15" xfId="0" applyAlignment="1" applyFont="1" applyNumberFormat="1">
      <alignment horizontal="center" shrinkToFit="0" textRotation="90" vertical="center" wrapText="1"/>
    </xf>
    <xf borderId="0" fillId="0" fontId="42" numFmtId="0" xfId="0" applyAlignment="1" applyFont="1">
      <alignment shrinkToFit="0" vertical="center" wrapText="1"/>
    </xf>
    <xf borderId="6" fillId="0" fontId="40" numFmtId="15" xfId="0" applyAlignment="1" applyBorder="1" applyFont="1" applyNumberFormat="1">
      <alignment horizontal="center" shrinkToFit="0" textRotation="90" vertical="center" wrapText="1"/>
    </xf>
    <xf borderId="1" fillId="0" fontId="34" numFmtId="2" xfId="0" applyBorder="1" applyFont="1" applyNumberFormat="1"/>
    <xf borderId="1" fillId="0" fontId="34" numFmtId="0" xfId="0" applyBorder="1" applyFont="1"/>
    <xf borderId="5" fillId="2" fontId="42" numFmtId="0" xfId="0" applyAlignment="1" applyBorder="1" applyFont="1">
      <alignment vertical="bottom"/>
    </xf>
    <xf borderId="5" fillId="2" fontId="34" numFmtId="0" xfId="0" applyBorder="1" applyFont="1"/>
    <xf borderId="6" fillId="2" fontId="34" numFmtId="0" xfId="0" applyAlignment="1" applyBorder="1" applyFont="1">
      <alignment horizontal="center"/>
    </xf>
    <xf borderId="5" fillId="2" fontId="3" numFmtId="2" xfId="0" applyAlignment="1" applyBorder="1" applyFont="1" applyNumberFormat="1">
      <alignment horizontal="center" vertical="center"/>
    </xf>
    <xf borderId="1" fillId="2" fontId="34" numFmtId="0" xfId="0" applyBorder="1" applyFont="1"/>
    <xf borderId="5" fillId="2" fontId="10" numFmtId="0" xfId="0" applyAlignment="1" applyBorder="1" applyFont="1">
      <alignment horizontal="center" vertical="bottom"/>
    </xf>
    <xf borderId="1" fillId="0" fontId="34" numFmtId="0" xfId="0" applyAlignment="1" applyBorder="1" applyFont="1">
      <alignment vertical="bottom"/>
    </xf>
    <xf borderId="1" fillId="2" fontId="34" numFmtId="0" xfId="0" applyAlignment="1" applyBorder="1" applyFont="1">
      <alignment vertical="bottom"/>
    </xf>
    <xf borderId="8" fillId="0" fontId="34" numFmtId="0" xfId="0" applyAlignment="1" applyBorder="1" applyFont="1">
      <alignment vertical="bottom"/>
    </xf>
    <xf borderId="60" fillId="0" fontId="34" numFmtId="0" xfId="0" applyAlignment="1" applyBorder="1" applyFont="1">
      <alignment horizontal="center"/>
    </xf>
    <xf borderId="52" fillId="0" fontId="34" numFmtId="0" xfId="0" applyAlignment="1" applyBorder="1" applyFont="1">
      <alignment vertical="bottom"/>
    </xf>
    <xf borderId="1" fillId="0" fontId="34" numFmtId="2" xfId="0" applyAlignment="1" applyBorder="1" applyFont="1" applyNumberFormat="1">
      <alignment vertical="bottom"/>
    </xf>
    <xf borderId="6" fillId="29" fontId="34" numFmtId="0" xfId="0" applyAlignment="1" applyBorder="1" applyFont="1">
      <alignment horizontal="center"/>
    </xf>
    <xf borderId="8" fillId="18" fontId="37" numFmtId="0" xfId="0" applyAlignment="1" applyBorder="1" applyFont="1">
      <alignment horizontal="center"/>
    </xf>
    <xf borderId="5" fillId="2" fontId="41" numFmtId="0" xfId="0" applyAlignment="1" applyBorder="1" applyFont="1">
      <alignment vertical="bottom"/>
    </xf>
    <xf borderId="5" fillId="9" fontId="34" numFmtId="0" xfId="0" applyAlignment="1" applyBorder="1" applyFont="1">
      <alignment horizontal="center"/>
    </xf>
    <xf borderId="5" fillId="2" fontId="34" numFmtId="0" xfId="0" applyAlignment="1" applyBorder="1" applyFont="1">
      <alignment vertical="bottom"/>
    </xf>
  </cellXfs>
  <cellStyles count="1">
    <cellStyle xfId="0" name="Normal" builtinId="0"/>
  </cellStyles>
  <dxfs count="5">
    <dxf>
      <font/>
      <fill>
        <patternFill patternType="solid">
          <fgColor rgb="FFB7E1CD"/>
          <bgColor rgb="FFB7E1CD"/>
        </patternFill>
      </fill>
      <border/>
    </dxf>
    <dxf>
      <font/>
      <fill>
        <patternFill patternType="solid">
          <fgColor rgb="FFFF0000"/>
          <bgColor rgb="FFFF0000"/>
        </patternFill>
      </fill>
      <border/>
    </dxf>
    <dxf>
      <font>
        <color rgb="FF000000"/>
      </font>
      <fill>
        <patternFill patternType="solid">
          <fgColor rgb="FFFF0000"/>
          <bgColor rgb="FFFF0000"/>
        </patternFill>
      </fill>
      <border/>
    </dxf>
    <dxf>
      <font/>
      <fill>
        <patternFill patternType="solid">
          <fgColor rgb="FFED7D31"/>
          <bgColor rgb="FFED7D31"/>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Traffic Volume </a:t>
            </a:r>
          </a:p>
        </c:rich>
      </c:tx>
      <c:overlay val="0"/>
    </c:title>
    <c:plotArea>
      <c:layout/>
      <c:pieChart>
        <c:varyColors val="1"/>
        <c:ser>
          <c:idx val="0"/>
          <c:order val="0"/>
          <c:tx>
            <c:strRef>
              <c:f>Results!$C$11:$C$12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Lbls>
            <c:showLegendKey val="0"/>
            <c:showVal val="1"/>
            <c:showCatName val="0"/>
            <c:showSerName val="0"/>
            <c:showPercent val="0"/>
            <c:showBubbleSize val="0"/>
            <c:showLeaderLines val="1"/>
          </c:dLbls>
          <c:cat>
            <c:strRef>
              <c:f>Results!$A$13:$A$20</c:f>
            </c:strRef>
          </c:cat>
          <c:val>
            <c:numRef>
              <c:f>Results!$C$13:$C$20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Daily Traffic (ADT) </a:t>
            </a:r>
          </a:p>
        </c:rich>
      </c:tx>
      <c:overlay val="0"/>
    </c:title>
    <c:plotArea>
      <c:layout/>
      <c:pieChart>
        <c:varyColors val="1"/>
        <c:ser>
          <c:idx val="0"/>
          <c:order val="0"/>
          <c:tx>
            <c:strRef>
              <c:f>Results!$B$11:$B$12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Lbls>
            <c:showLegendKey val="0"/>
            <c:showVal val="1"/>
            <c:showCatName val="0"/>
            <c:showSerName val="0"/>
            <c:showPercent val="0"/>
            <c:showBubbleSize val="0"/>
            <c:showLeaderLines val="1"/>
          </c:dLbls>
          <c:cat>
            <c:strRef>
              <c:f>Results!$A$13:$A$20</c:f>
            </c:strRef>
          </c:cat>
          <c:val>
            <c:numRef>
              <c:f>Results!$B$13:$B$20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Banilad to LH Prime</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Results!$C$526:$C$541</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Results!$E$526:$E$541</c:f>
              <c:numCache/>
            </c:numRef>
          </c:val>
          <c:smooth val="0"/>
        </c:ser>
        <c:ser>
          <c:idx val="2"/>
          <c:order val="2"/>
          <c:tx>
            <c:v>Wednesday</c:v>
          </c:tx>
          <c:spPr>
            <a:ln cmpd="sng" w="9525">
              <a:solidFill>
                <a:schemeClr val="dk1"/>
              </a:solidFill>
            </a:ln>
          </c:spPr>
          <c:marker>
            <c:symbol val="circle"/>
            <c:size val="5"/>
            <c:spPr>
              <a:solidFill>
                <a:schemeClr val="dk1"/>
              </a:solidFill>
              <a:ln cmpd="sng">
                <a:solidFill>
                  <a:schemeClr val="dk1"/>
                </a:solidFill>
              </a:ln>
            </c:spPr>
          </c:marker>
          <c:cat>
            <c:strRef>
              <c:f>Results!$B$526:$B$541</c:f>
            </c:strRef>
          </c:cat>
          <c:val>
            <c:numRef>
              <c:f>Results!$G$526:$G$541</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Results!$B$526:$B$541</c:f>
            </c:strRef>
          </c:cat>
          <c:val>
            <c:numRef>
              <c:f>Results!$I$526:$I$541</c:f>
              <c:numCache/>
            </c:numRef>
          </c:val>
          <c:smooth val="0"/>
        </c:ser>
        <c:ser>
          <c:idx val="4"/>
          <c:order val="4"/>
          <c:tx>
            <c:v>Friday</c:v>
          </c:tx>
          <c:spPr>
            <a:ln cmpd="sng" w="9525">
              <a:solidFill>
                <a:schemeClr val="dk1"/>
              </a:solidFill>
            </a:ln>
          </c:spPr>
          <c:marker>
            <c:symbol val="circle"/>
            <c:size val="5"/>
            <c:spPr>
              <a:solidFill>
                <a:schemeClr val="dk1"/>
              </a:solidFill>
              <a:ln cmpd="sng">
                <a:solidFill>
                  <a:schemeClr val="dk1"/>
                </a:solidFill>
              </a:ln>
            </c:spPr>
          </c:marker>
          <c:cat>
            <c:strRef>
              <c:f>Results!$B$526:$B$541</c:f>
            </c:strRef>
          </c:cat>
          <c:val>
            <c:numRef>
              <c:f>Results!$K$526:$K$541</c:f>
              <c:numCache/>
            </c:numRef>
          </c:val>
          <c:smooth val="0"/>
        </c:ser>
        <c:axId val="2102616244"/>
        <c:axId val="1533878811"/>
      </c:lineChart>
      <c:catAx>
        <c:axId val="2102616244"/>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533878811"/>
      </c:catAx>
      <c:valAx>
        <c:axId val="15338788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2102616244"/>
      </c:valAx>
    </c:plotArea>
    <c:legend>
      <c:legendPos val="t"/>
      <c:overlay val="0"/>
      <c:txPr>
        <a:bodyPr/>
        <a:lstStyle/>
        <a:p>
          <a:pPr lvl="0">
            <a:defRPr b="0" sz="14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Banilad to Panagdait </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Results!$D$526:$D$541</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Results!$F$526:$F$541</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Results!$H$526:$H$541</c:f>
              <c:numCache/>
            </c:numRef>
          </c:val>
          <c:smooth val="0"/>
        </c:ser>
        <c:ser>
          <c:idx val="3"/>
          <c:order val="3"/>
          <c:tx>
            <c:v>Thursday</c:v>
          </c:tx>
          <c:spPr>
            <a:ln cmpd="sng">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Results!$B$526:$B$541</c:f>
            </c:strRef>
          </c:cat>
          <c:val>
            <c:numRef>
              <c:f>Results!$J$526:$J$541</c:f>
              <c:numCache/>
            </c:numRef>
          </c:val>
          <c:smooth val="0"/>
        </c:ser>
        <c:ser>
          <c:idx val="4"/>
          <c:order val="4"/>
          <c:tx>
            <c:v>Friday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Results!$B$526:$B$541</c:f>
            </c:strRef>
          </c:cat>
          <c:val>
            <c:numRef>
              <c:f>Results!$L$526:$L$541</c:f>
              <c:numCache/>
            </c:numRef>
          </c:val>
          <c:smooth val="0"/>
        </c:ser>
        <c:axId val="1123931303"/>
        <c:axId val="2143775698"/>
      </c:lineChart>
      <c:catAx>
        <c:axId val="1123931303"/>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143775698"/>
      </c:catAx>
      <c:valAx>
        <c:axId val="21437756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1123931303"/>
      </c:valAx>
    </c:plotArea>
    <c:legend>
      <c:legendPos val="r"/>
      <c:overlay val="0"/>
      <c:txPr>
        <a:bodyPr/>
        <a:lstStyle/>
        <a:p>
          <a:pPr lvl="0">
            <a:defRPr b="0" sz="14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LH Prime to Banilad</a:t>
            </a:r>
          </a:p>
        </c:rich>
      </c:tx>
      <c:overlay val="0"/>
    </c:title>
    <c:plotArea>
      <c:layout/>
      <c:lineChart>
        <c:ser>
          <c:idx val="0"/>
          <c:order val="0"/>
          <c:tx>
            <c:v>Monday</c:v>
          </c:tx>
          <c:spPr>
            <a:ln cmpd="sng" w="9525">
              <a:solidFill>
                <a:srgbClr val="000000"/>
              </a:solidFill>
            </a:ln>
          </c:spPr>
          <c:marker>
            <c:symbol val="circle"/>
            <c:size val="5"/>
            <c:spPr>
              <a:solidFill>
                <a:srgbClr val="000000"/>
              </a:solidFill>
              <a:ln cmpd="sng">
                <a:solidFill>
                  <a:srgbClr val="000000"/>
                </a:solidFill>
              </a:ln>
            </c:spPr>
          </c:marker>
          <c:cat>
            <c:strRef>
              <c:f>Results!$B$543:$B$558</c:f>
            </c:strRef>
          </c:cat>
          <c:val>
            <c:numRef>
              <c:f>Results!$C$543:$C$558</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Results!$E$543:$E$558</c:f>
              <c:numCache/>
            </c:numRef>
          </c:val>
          <c:smooth val="0"/>
        </c:ser>
        <c:ser>
          <c:idx val="2"/>
          <c:order val="2"/>
          <c:tx>
            <c:v>Wednesday</c:v>
          </c:tx>
          <c:spPr>
            <a:ln cmpd="sng">
              <a:solidFill>
                <a:schemeClr val="dk1"/>
              </a:solidFill>
            </a:ln>
          </c:spPr>
          <c:marker>
            <c:symbol val="circle"/>
            <c:size val="5"/>
            <c:spPr>
              <a:solidFill>
                <a:schemeClr val="dk1"/>
              </a:solidFill>
              <a:ln cmpd="sng">
                <a:solidFill>
                  <a:schemeClr val="dk1"/>
                </a:solidFill>
              </a:ln>
            </c:spPr>
          </c:marker>
          <c:cat>
            <c:strRef>
              <c:f>Results!$B$543:$B$558</c:f>
            </c:strRef>
          </c:cat>
          <c:val>
            <c:numRef>
              <c:f>Results!$G$543:$G$558</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Results!$I$543:$I$558</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Results!$K$543:$K$558</c:f>
              <c:numCache/>
            </c:numRef>
          </c:val>
          <c:smooth val="0"/>
        </c:ser>
        <c:axId val="904096809"/>
        <c:axId val="311013026"/>
      </c:lineChart>
      <c:catAx>
        <c:axId val="904096809"/>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311013026"/>
      </c:catAx>
      <c:valAx>
        <c:axId val="3110130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4096809"/>
      </c:valAx>
    </c:plotArea>
    <c:legend>
      <c:legendPos val="r"/>
      <c:overlay val="0"/>
      <c:txPr>
        <a:bodyPr/>
        <a:lstStyle/>
        <a:p>
          <a:pPr lvl="0">
            <a:defRPr b="0" sz="14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Panagdait to LH Prime</a:t>
            </a:r>
          </a:p>
        </c:rich>
      </c:tx>
      <c:overlay val="0"/>
    </c:title>
    <c:plotArea>
      <c:layout/>
      <c:lineChart>
        <c:ser>
          <c:idx val="0"/>
          <c:order val="0"/>
          <c:tx>
            <c:v>Monday</c:v>
          </c:tx>
          <c:spPr>
            <a:ln cmpd="sng" w="9525">
              <a:solidFill>
                <a:schemeClr val="dk1"/>
              </a:solidFill>
            </a:ln>
          </c:spPr>
          <c:marker>
            <c:symbol val="circle"/>
            <c:size val="5"/>
            <c:spPr>
              <a:solidFill>
                <a:schemeClr val="dk1"/>
              </a:solidFill>
              <a:ln cmpd="sng">
                <a:solidFill>
                  <a:schemeClr val="dk1"/>
                </a:solidFill>
              </a:ln>
            </c:spPr>
          </c:marker>
          <c:cat>
            <c:strRef>
              <c:f>Results!$B$560:$B$575</c:f>
            </c:strRef>
          </c:cat>
          <c:val>
            <c:numRef>
              <c:f>Results!$D$560:$D$575</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Results!$F$560:$F$575</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Results!$H$560:$H$575</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Results!$J$560:$J$575</c:f>
              <c:numCache/>
            </c:numRef>
          </c:val>
          <c:smooth val="0"/>
        </c:ser>
        <c:ser>
          <c:idx val="4"/>
          <c:order val="4"/>
          <c:tx>
            <c:v>Friday</c:v>
          </c:tx>
          <c:spPr>
            <a:ln cmpd="sng" w="9525">
              <a:solidFill>
                <a:schemeClr val="dk1"/>
              </a:solidFill>
            </a:ln>
          </c:spPr>
          <c:marker>
            <c:symbol val="circle"/>
            <c:size val="5"/>
            <c:spPr>
              <a:solidFill>
                <a:schemeClr val="dk1"/>
              </a:solidFill>
              <a:ln cmpd="sng">
                <a:solidFill>
                  <a:schemeClr val="dk1"/>
                </a:solidFill>
              </a:ln>
            </c:spPr>
          </c:marker>
          <c:cat>
            <c:strRef>
              <c:f>Results!$B$560:$B$575</c:f>
            </c:strRef>
          </c:cat>
          <c:val>
            <c:numRef>
              <c:f>Results!$L$560:$L$575</c:f>
              <c:numCache/>
            </c:numRef>
          </c:val>
          <c:smooth val="0"/>
        </c:ser>
        <c:axId val="357900526"/>
        <c:axId val="1032468778"/>
      </c:lineChart>
      <c:catAx>
        <c:axId val="357900526"/>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032468778"/>
      </c:catAx>
      <c:valAx>
        <c:axId val="10324687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7900526"/>
      </c:valAx>
    </c:plotArea>
    <c:legend>
      <c:legendPos val="r"/>
      <c:overlay val="0"/>
      <c:txPr>
        <a:bodyPr/>
        <a:lstStyle/>
        <a:p>
          <a:pPr lvl="0">
            <a:defRPr b="0" sz="140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LH Prime to Cabancalan</a:t>
            </a:r>
          </a:p>
        </c:rich>
      </c:tx>
      <c:overlay val="0"/>
    </c:title>
    <c:plotArea>
      <c:layout/>
      <c:lineChart>
        <c:ser>
          <c:idx val="0"/>
          <c:order val="0"/>
          <c:tx>
            <c:v>Monday</c:v>
          </c:tx>
          <c:spPr>
            <a:ln cmpd="sng" w="9525">
              <a:solidFill>
                <a:srgbClr val="000000"/>
              </a:solidFill>
            </a:ln>
          </c:spPr>
          <c:marker>
            <c:symbol val="circle"/>
            <c:size val="5"/>
            <c:spPr>
              <a:solidFill>
                <a:srgbClr val="000000"/>
              </a:solidFill>
              <a:ln cmpd="sng">
                <a:solidFill>
                  <a:srgbClr val="000000"/>
                </a:solidFill>
              </a:ln>
            </c:spPr>
          </c:marker>
          <c:cat>
            <c:strRef>
              <c:f>Results!$B$543:$B$558</c:f>
            </c:strRef>
          </c:cat>
          <c:val>
            <c:numRef>
              <c:f>Results!$D$543:$D$558</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Results!$F$543:$F$558</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Results!$H$543:$H$558</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Results!$B$543:$B$558</c:f>
            </c:strRef>
          </c:cat>
          <c:val>
            <c:numRef>
              <c:f>Results!$J$543:$J$558</c:f>
              <c:numCache/>
            </c:numRef>
          </c:val>
          <c:smooth val="0"/>
        </c:ser>
        <c:ser>
          <c:idx val="4"/>
          <c:order val="4"/>
          <c:tx>
            <c:v>Friday</c:v>
          </c:tx>
          <c:spPr>
            <a:ln cmpd="sng" w="9525">
              <a:solidFill>
                <a:schemeClr val="dk1"/>
              </a:solidFill>
            </a:ln>
          </c:spPr>
          <c:marker>
            <c:symbol val="circle"/>
            <c:size val="5"/>
            <c:spPr>
              <a:solidFill>
                <a:schemeClr val="dk1"/>
              </a:solidFill>
              <a:ln cmpd="sng">
                <a:solidFill>
                  <a:schemeClr val="dk1"/>
                </a:solidFill>
              </a:ln>
            </c:spPr>
          </c:marker>
          <c:cat>
            <c:strRef>
              <c:f>Results!$B$543:$B$558</c:f>
            </c:strRef>
          </c:cat>
          <c:val>
            <c:numRef>
              <c:f>Results!$L$543:$L$558</c:f>
              <c:numCache/>
            </c:numRef>
          </c:val>
          <c:smooth val="0"/>
        </c:ser>
        <c:axId val="1466993718"/>
        <c:axId val="1187048258"/>
      </c:lineChart>
      <c:catAx>
        <c:axId val="1466993718"/>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187048258"/>
      </c:catAx>
      <c:valAx>
        <c:axId val="11870482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6993718"/>
      </c:valAx>
    </c:plotArea>
    <c:legend>
      <c:legendPos val="r"/>
      <c:overlay val="0"/>
      <c:txPr>
        <a:bodyPr/>
        <a:lstStyle/>
        <a:p>
          <a:pPr lvl="0">
            <a:defRPr b="0" sz="140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Panagdait to Cabancalan</a:t>
            </a:r>
          </a:p>
        </c:rich>
      </c:tx>
      <c:overlay val="0"/>
    </c:title>
    <c:plotArea>
      <c:layout/>
      <c:lineChart>
        <c:ser>
          <c:idx val="0"/>
          <c:order val="0"/>
          <c:tx>
            <c:v>Monday</c:v>
          </c:tx>
          <c:spPr>
            <a:ln cmpd="sng" w="9525">
              <a:solidFill>
                <a:schemeClr val="dk1"/>
              </a:solidFill>
            </a:ln>
          </c:spPr>
          <c:marker>
            <c:symbol val="circle"/>
            <c:size val="5"/>
            <c:spPr>
              <a:solidFill>
                <a:schemeClr val="dk1"/>
              </a:solidFill>
              <a:ln cmpd="sng">
                <a:solidFill>
                  <a:schemeClr val="dk1"/>
                </a:solidFill>
              </a:ln>
            </c:spPr>
          </c:marker>
          <c:cat>
            <c:strRef>
              <c:f>Results!$B$560:$B$575</c:f>
            </c:strRef>
          </c:cat>
          <c:val>
            <c:numRef>
              <c:f>Results!$C$560:$C$575</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Results!$E$560:$E$575</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Results!$G$560:$G$575</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Results!$I$560:$I$575</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Results!$B$560:$B$575</c:f>
            </c:strRef>
          </c:cat>
          <c:val>
            <c:numRef>
              <c:f>Results!$K$560:$K$575</c:f>
              <c:numCache/>
            </c:numRef>
          </c:val>
          <c:smooth val="0"/>
        </c:ser>
        <c:axId val="618071235"/>
        <c:axId val="1871758729"/>
      </c:lineChart>
      <c:catAx>
        <c:axId val="618071235"/>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871758729"/>
      </c:catAx>
      <c:valAx>
        <c:axId val="18717587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8071235"/>
      </c:valAx>
    </c:plotArea>
    <c:legend>
      <c:legendPos val="r"/>
      <c:overlay val="0"/>
      <c:txPr>
        <a:bodyPr/>
        <a:lstStyle/>
        <a:p>
          <a:pPr lvl="0">
            <a:defRPr b="0" sz="14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Cabancalan to Panagdait</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Results!$C$577:$C$592</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Results!$E$577:$E$592</c:f>
              <c:numCache/>
            </c:numRef>
          </c:val>
          <c:smooth val="0"/>
        </c:ser>
        <c:ser>
          <c:idx val="2"/>
          <c:order val="2"/>
          <c:tx>
            <c:v>Wednesday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Results!$G$577:$G$592</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Results!$I$577:$I$592</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Results!$K$577:$K$592</c:f>
              <c:numCache/>
            </c:numRef>
          </c:val>
          <c:smooth val="0"/>
        </c:ser>
        <c:axId val="1202941676"/>
        <c:axId val="187851831"/>
      </c:lineChart>
      <c:catAx>
        <c:axId val="1202941676"/>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87851831"/>
      </c:catAx>
      <c:valAx>
        <c:axId val="1878518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2941676"/>
      </c:valAx>
    </c:plotArea>
    <c:legend>
      <c:legendPos val="r"/>
      <c:overlay val="0"/>
      <c:txPr>
        <a:bodyPr/>
        <a:lstStyle/>
        <a:p>
          <a:pPr lvl="0">
            <a:defRPr b="0" sz="140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200">
                <a:solidFill>
                  <a:srgbClr val="757575"/>
                </a:solidFill>
                <a:latin typeface="+mn-lt"/>
              </a:defRPr>
            </a:pPr>
            <a:r>
              <a:rPr b="0" sz="2200">
                <a:solidFill>
                  <a:srgbClr val="757575"/>
                </a:solidFill>
                <a:latin typeface="+mn-lt"/>
              </a:rPr>
              <a:t>Capacity vs Time: Cabancalan to Banilad</a:t>
            </a:r>
          </a:p>
        </c:rich>
      </c:tx>
      <c:overlay val="0"/>
    </c:title>
    <c:plotArea>
      <c:layout/>
      <c:lineChart>
        <c:ser>
          <c:idx val="0"/>
          <c:order val="0"/>
          <c:tx>
            <c:v>Monday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Results!$D$577:$D$592</c:f>
              <c:numCache/>
            </c:numRef>
          </c:val>
          <c:smooth val="0"/>
        </c:ser>
        <c:ser>
          <c:idx val="1"/>
          <c:order val="1"/>
          <c:tx>
            <c:v>Tuesday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Results!$F$577:$F$592</c:f>
              <c:numCache/>
            </c:numRef>
          </c:val>
          <c:smooth val="0"/>
        </c:ser>
        <c:ser>
          <c:idx val="2"/>
          <c:order val="2"/>
          <c:tx>
            <c:v>Wednesday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Results!$H$577:$H$592</c:f>
              <c:numCache/>
            </c:numRef>
          </c:val>
          <c:smooth val="0"/>
        </c:ser>
        <c:ser>
          <c:idx val="3"/>
          <c:order val="3"/>
          <c:tx>
            <c:v>Thursday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Results!$J$577:$J$592</c:f>
              <c:numCache/>
            </c:numRef>
          </c:val>
          <c:smooth val="0"/>
        </c:ser>
        <c:ser>
          <c:idx val="4"/>
          <c:order val="4"/>
          <c:tx>
            <c:v>Friday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Results!$B$577:$B$592</c:f>
            </c:strRef>
          </c:cat>
          <c:val>
            <c:numRef>
              <c:f>Results!$L$577:$L$592</c:f>
              <c:numCache/>
            </c:numRef>
          </c:val>
          <c:smooth val="0"/>
        </c:ser>
        <c:axId val="1615551773"/>
        <c:axId val="93309901"/>
      </c:lineChart>
      <c:catAx>
        <c:axId val="1615551773"/>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3309901"/>
      </c:catAx>
      <c:valAx>
        <c:axId val="933099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Capacity</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1615551773"/>
      </c:valAx>
    </c:plotArea>
    <c:legend>
      <c:legendPos val="r"/>
      <c:overlay val="0"/>
      <c:txPr>
        <a:bodyPr/>
        <a:lstStyle/>
        <a:p>
          <a:pPr lvl="0">
            <a:defRPr b="0" sz="140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Banilad to LH Prime</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Results!$C$183:$C$198</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Results!$G$183:$G$198</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Results!$K$183:$K$198</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Results!$O$183:$O$198</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Results!$S$183:$S$198</c:f>
              <c:numCache/>
            </c:numRef>
          </c:val>
          <c:smooth val="0"/>
        </c:ser>
        <c:axId val="1131270879"/>
        <c:axId val="195960851"/>
      </c:lineChart>
      <c:catAx>
        <c:axId val="1131270879"/>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95960851"/>
      </c:catAx>
      <c:valAx>
        <c:axId val="195960851"/>
        <c:scaling>
          <c:orientation val="minMax"/>
        </c:scaling>
        <c:delete val="0"/>
        <c:axPos val="l"/>
        <c:majorGridlines>
          <c:spPr>
            <a:ln>
              <a:solidFill>
                <a:srgbClr val="B7B7B7"/>
              </a:solidFill>
            </a:ln>
          </c:spPr>
        </c:maj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1270879"/>
      </c:valAx>
    </c:plotArea>
    <c:legend>
      <c:legendPos val="r"/>
      <c:overlay val="0"/>
      <c:txPr>
        <a:bodyPr/>
        <a:lstStyle/>
        <a:p>
          <a:pPr lvl="0">
            <a:defRPr b="0" sz="140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Banilad to Panagdait</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Results!$E$183:$E$198</c:f>
              <c:numCache/>
            </c:numRef>
          </c:val>
          <c:smooth val="0"/>
        </c:ser>
        <c:ser>
          <c:idx val="1"/>
          <c:order val="1"/>
          <c:tx>
            <c:v>Tuesday</c:v>
          </c:tx>
          <c:spPr>
            <a:ln cmpd="sng" w="9525">
              <a:solidFill>
                <a:schemeClr val="dk1"/>
              </a:solidFill>
            </a:ln>
          </c:spPr>
          <c:marker>
            <c:symbol val="circle"/>
            <c:size val="5"/>
            <c:spPr>
              <a:solidFill>
                <a:schemeClr val="dk1"/>
              </a:solidFill>
              <a:ln cmpd="sng">
                <a:solidFill>
                  <a:schemeClr val="dk1"/>
                </a:solidFill>
              </a:ln>
            </c:spPr>
          </c:marker>
          <c:cat>
            <c:strRef>
              <c:f>Results!$B$183:$B$198</c:f>
            </c:strRef>
          </c:cat>
          <c:val>
            <c:numRef>
              <c:f>Results!$I$183:$I$198</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Results!$M$183:$M$198</c:f>
              <c:numCache/>
            </c:numRef>
          </c:val>
          <c:smooth val="0"/>
        </c:ser>
        <c:ser>
          <c:idx val="3"/>
          <c:order val="3"/>
          <c:tx>
            <c:v>Thursday</c:v>
          </c:tx>
          <c:spPr>
            <a:ln cmpd="sng" w="9525">
              <a:solidFill>
                <a:schemeClr val="dk1"/>
              </a:solidFill>
            </a:ln>
          </c:spPr>
          <c:marker>
            <c:symbol val="circle"/>
            <c:size val="5"/>
            <c:spPr>
              <a:solidFill>
                <a:schemeClr val="dk1"/>
              </a:solidFill>
              <a:ln cmpd="sng">
                <a:solidFill>
                  <a:schemeClr val="dk1"/>
                </a:solidFill>
              </a:ln>
            </c:spPr>
          </c:marker>
          <c:cat>
            <c:strRef>
              <c:f>Results!$B$183:$B$198</c:f>
            </c:strRef>
          </c:cat>
          <c:val>
            <c:numRef>
              <c:f>Results!$Q$183:$Q$198</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Results!$B$183:$B$198</c:f>
            </c:strRef>
          </c:cat>
          <c:val>
            <c:numRef>
              <c:f>Results!$U$183:$U$198</c:f>
              <c:numCache/>
            </c:numRef>
          </c:val>
          <c:smooth val="0"/>
        </c:ser>
        <c:axId val="952993201"/>
        <c:axId val="37237608"/>
      </c:lineChart>
      <c:catAx>
        <c:axId val="952993201"/>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37237608"/>
      </c:catAx>
      <c:valAx>
        <c:axId val="37237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2993201"/>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Banilad to LH Prime</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Results!$A$257:$A$321</c:f>
            </c:numRef>
          </c:xVal>
          <c:yVal>
            <c:numRef>
              <c:f>Results!$B$257:$B$321</c:f>
              <c:numCache/>
            </c:numRef>
          </c:yVal>
        </c:ser>
        <c:ser>
          <c:idx val="1"/>
          <c:order val="1"/>
          <c:tx>
            <c:v>Tuesday</c:v>
          </c:tx>
          <c:spPr>
            <a:ln>
              <a:noFill/>
            </a:ln>
          </c:spPr>
          <c:marker>
            <c:symbol val="circle"/>
            <c:size val="7"/>
            <c:spPr>
              <a:solidFill>
                <a:schemeClr val="dk1"/>
              </a:solidFill>
              <a:ln cmpd="sng">
                <a:solidFill>
                  <a:schemeClr val="dk1"/>
                </a:solidFill>
              </a:ln>
            </c:spPr>
          </c:marker>
          <c:xVal>
            <c:numRef>
              <c:f>Results!$A$257:$A$321</c:f>
            </c:numRef>
          </c:xVal>
          <c:yVal>
            <c:numRef>
              <c:f>Results!$F$257:$F$320</c:f>
              <c:numCache/>
            </c:numRef>
          </c:yVal>
        </c:ser>
        <c:ser>
          <c:idx val="2"/>
          <c:order val="2"/>
          <c:tx>
            <c:v>Wednesday</c:v>
          </c:tx>
          <c:spPr>
            <a:ln>
              <a:noFill/>
            </a:ln>
          </c:spPr>
          <c:marker>
            <c:symbol val="square"/>
            <c:size val="7"/>
            <c:spPr>
              <a:solidFill>
                <a:schemeClr val="dk1"/>
              </a:solidFill>
              <a:ln cmpd="sng">
                <a:solidFill>
                  <a:schemeClr val="dk1"/>
                </a:solidFill>
              </a:ln>
            </c:spPr>
          </c:marker>
          <c:xVal>
            <c:numRef>
              <c:f>Results!$A$257:$A$321</c:f>
            </c:numRef>
          </c:xVal>
          <c:yVal>
            <c:numRef>
              <c:f>Results!$J$257:$J$321</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Results!$A$257:$A$321</c:f>
            </c:numRef>
          </c:xVal>
          <c:yVal>
            <c:numRef>
              <c:f>Results!$N$257:$N$320</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Results!$A$257:$A$321</c:f>
            </c:numRef>
          </c:xVal>
          <c:yVal>
            <c:numRef>
              <c:f>Results!$R$257:$R$320</c:f>
              <c:numCache/>
            </c:numRef>
          </c:yVal>
        </c:ser>
        <c:dLbls>
          <c:showLegendKey val="0"/>
          <c:showVal val="0"/>
          <c:showCatName val="0"/>
          <c:showSerName val="0"/>
          <c:showPercent val="0"/>
          <c:showBubbleSize val="0"/>
        </c:dLbls>
        <c:axId val="1685875754"/>
        <c:axId val="1767478600"/>
      </c:scatterChart>
      <c:valAx>
        <c:axId val="168587575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1767478600"/>
      </c:valAx>
      <c:valAx>
        <c:axId val="1767478600"/>
        <c:scaling>
          <c:orientation val="minMax"/>
        </c:scaling>
        <c:delete val="0"/>
        <c:axPos val="l"/>
        <c:majorGridlines>
          <c:spPr>
            <a:ln>
              <a:solidFill>
                <a:srgbClr val="B7B7B7"/>
              </a:solidFill>
            </a:ln>
          </c:spPr>
        </c:maj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685875754"/>
      </c:valAx>
    </c:plotArea>
    <c:legend>
      <c:legendPos val="r"/>
      <c:overlay val="0"/>
      <c:txPr>
        <a:bodyPr/>
        <a:lstStyle/>
        <a:p>
          <a:pPr lvl="0">
            <a:defRPr b="0" sz="180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Banilad to Panagdait</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Results!$A$257:$A$320</c:f>
            </c:numRef>
          </c:xVal>
          <c:yVal>
            <c:numRef>
              <c:f>Results!$D$257:$D$321</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Results!$A$257:$A$320</c:f>
            </c:numRef>
          </c:xVal>
          <c:yVal>
            <c:numRef>
              <c:f>Results!$H$257:$H$321</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Results!$A$257:$A$320</c:f>
            </c:numRef>
          </c:xVal>
          <c:yVal>
            <c:numRef>
              <c:f>Results!$L$257:$L$321</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Results!$A$257:$A$320</c:f>
            </c:numRef>
          </c:xVal>
          <c:yVal>
            <c:numRef>
              <c:f>Results!$P$257:$P$321</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Results!$A$257:$A$320</c:f>
            </c:numRef>
          </c:xVal>
          <c:yVal>
            <c:numRef>
              <c:f>Results!$T$257:$T$321</c:f>
              <c:numCache/>
            </c:numRef>
          </c:yVal>
        </c:ser>
        <c:dLbls>
          <c:showLegendKey val="0"/>
          <c:showVal val="0"/>
          <c:showCatName val="0"/>
          <c:showSerName val="0"/>
          <c:showPercent val="0"/>
          <c:showBubbleSize val="0"/>
        </c:dLbls>
        <c:axId val="887205177"/>
        <c:axId val="1463131546"/>
      </c:scatterChart>
      <c:valAx>
        <c:axId val="8872051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1463131546"/>
      </c:valAx>
      <c:valAx>
        <c:axId val="14631315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887205177"/>
      </c:valAx>
    </c:plotArea>
    <c:legend>
      <c:legendPos val="r"/>
      <c:overlay val="0"/>
      <c:txPr>
        <a:bodyPr/>
        <a:lstStyle/>
        <a:p>
          <a:pPr lvl="0">
            <a:defRPr b="0" sz="180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LH Prime to Banilad</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Results!$A$324:$A$387</c:f>
            </c:numRef>
          </c:xVal>
          <c:yVal>
            <c:numRef>
              <c:f>Results!$B$324:$B$387</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Results!$A$324:$A$387</c:f>
            </c:numRef>
          </c:xVal>
          <c:yVal>
            <c:numRef>
              <c:f>Results!$F$324:$F$387</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Results!$A$324:$A$387</c:f>
            </c:numRef>
          </c:xVal>
          <c:yVal>
            <c:numRef>
              <c:f>Results!$J$324:$J$387</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Results!$A$324:$A$387</c:f>
            </c:numRef>
          </c:xVal>
          <c:yVal>
            <c:numRef>
              <c:f>Results!$N$324:$N$387</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Results!$A$324:$A$387</c:f>
            </c:numRef>
          </c:xVal>
          <c:yVal>
            <c:numRef>
              <c:f>Results!$R$324:$R$387</c:f>
              <c:numCache/>
            </c:numRef>
          </c:yVal>
        </c:ser>
        <c:dLbls>
          <c:showLegendKey val="0"/>
          <c:showVal val="0"/>
          <c:showCatName val="0"/>
          <c:showSerName val="0"/>
          <c:showPercent val="0"/>
          <c:showBubbleSize val="0"/>
        </c:dLbls>
        <c:axId val="1180890188"/>
        <c:axId val="672326427"/>
      </c:scatterChart>
      <c:valAx>
        <c:axId val="11808901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672326427"/>
      </c:valAx>
      <c:valAx>
        <c:axId val="6723264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180890188"/>
      </c:valAx>
    </c:plotArea>
    <c:legend>
      <c:legendPos val="r"/>
      <c:overlay val="0"/>
      <c:txPr>
        <a:bodyPr/>
        <a:lstStyle/>
        <a:p>
          <a:pPr lvl="0">
            <a:defRPr b="0" sz="180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LH Prime to Cabancalan</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Results!$A$324:$A$387</c:f>
            </c:numRef>
          </c:xVal>
          <c:yVal>
            <c:numRef>
              <c:f>Results!$D$324:$D$387</c:f>
              <c:numCache/>
            </c:numRef>
          </c:yVal>
        </c:ser>
        <c:ser>
          <c:idx val="1"/>
          <c:order val="1"/>
          <c:tx>
            <c:v>Tuesday</c:v>
          </c:tx>
          <c:spPr>
            <a:ln>
              <a:noFill/>
            </a:ln>
          </c:spPr>
          <c:marker>
            <c:symbol val="circle"/>
            <c:size val="7"/>
            <c:spPr>
              <a:solidFill>
                <a:srgbClr val="000000"/>
              </a:solidFill>
              <a:ln cmpd="sng">
                <a:solidFill>
                  <a:srgbClr val="000000"/>
                </a:solidFill>
              </a:ln>
            </c:spPr>
          </c:marker>
          <c:dPt>
            <c:idx val="21"/>
            <c:marker>
              <c:symbol val="none"/>
            </c:marker>
          </c:dPt>
          <c:xVal>
            <c:numRef>
              <c:f>Results!$A$324:$A$387</c:f>
            </c:numRef>
          </c:xVal>
          <c:yVal>
            <c:numRef>
              <c:f>Results!$H$324:$H$387</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Results!$A$324:$A$387</c:f>
            </c:numRef>
          </c:xVal>
          <c:yVal>
            <c:numRef>
              <c:f>Results!$L$324:$L$387</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Results!$A$324:$A$387</c:f>
            </c:numRef>
          </c:xVal>
          <c:yVal>
            <c:numRef>
              <c:f>Results!$P$324:$P$387</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Results!$A$324:$A$387</c:f>
            </c:numRef>
          </c:xVal>
          <c:yVal>
            <c:numRef>
              <c:f>Results!$T$324:$T$387</c:f>
              <c:numCache/>
            </c:numRef>
          </c:yVal>
        </c:ser>
        <c:dLbls>
          <c:showLegendKey val="0"/>
          <c:showVal val="0"/>
          <c:showCatName val="0"/>
          <c:showSerName val="0"/>
          <c:showPercent val="0"/>
          <c:showBubbleSize val="0"/>
        </c:dLbls>
        <c:axId val="1404779579"/>
        <c:axId val="740625270"/>
      </c:scatterChart>
      <c:valAx>
        <c:axId val="14047795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740625270"/>
      </c:valAx>
      <c:valAx>
        <c:axId val="7406252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404779579"/>
      </c:valAx>
    </c:plotArea>
    <c:legend>
      <c:legendPos val="r"/>
      <c:overlay val="0"/>
      <c:txPr>
        <a:bodyPr/>
        <a:lstStyle/>
        <a:p>
          <a:pPr lvl="0">
            <a:defRPr b="0" sz="180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Panagdait to Cabancalan</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Results!$A$391:$A$454</c:f>
            </c:numRef>
          </c:xVal>
          <c:yVal>
            <c:numRef>
              <c:f>Results!$B$391:$B$454</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Results!$A$391:$A$454</c:f>
            </c:numRef>
          </c:xVal>
          <c:yVal>
            <c:numRef>
              <c:f>Results!$F$391:$F$454</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Results!$A$391:$A$454</c:f>
            </c:numRef>
          </c:xVal>
          <c:yVal>
            <c:numRef>
              <c:f>Results!$J$391:$J$454</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Results!$A$391:$A$454</c:f>
            </c:numRef>
          </c:xVal>
          <c:yVal>
            <c:numRef>
              <c:f>Results!$N$391:$N$454</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Results!$A$391:$A$454</c:f>
            </c:numRef>
          </c:xVal>
          <c:yVal>
            <c:numRef>
              <c:f>Results!$R$391:$R$454</c:f>
              <c:numCache/>
            </c:numRef>
          </c:yVal>
        </c:ser>
        <c:dLbls>
          <c:showLegendKey val="0"/>
          <c:showVal val="0"/>
          <c:showCatName val="0"/>
          <c:showSerName val="0"/>
          <c:showPercent val="0"/>
          <c:showBubbleSize val="0"/>
        </c:dLbls>
        <c:axId val="652877376"/>
        <c:axId val="415919306"/>
      </c:scatterChart>
      <c:valAx>
        <c:axId val="65287737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415919306"/>
      </c:valAx>
      <c:valAx>
        <c:axId val="4159193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652877376"/>
      </c:valAx>
    </c:plotArea>
    <c:legend>
      <c:legendPos val="r"/>
      <c:overlay val="0"/>
      <c:txPr>
        <a:bodyPr/>
        <a:lstStyle/>
        <a:p>
          <a:pPr lvl="0">
            <a:defRPr b="0" sz="180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Panagdait to LH Prime</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Results!$A$391:$A$454</c:f>
            </c:numRef>
          </c:xVal>
          <c:yVal>
            <c:numRef>
              <c:f>Results!$D$391:$D$454</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Results!$A$391:$A$454</c:f>
            </c:numRef>
          </c:xVal>
          <c:yVal>
            <c:numRef>
              <c:f>Results!$H$391:$H$454</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Results!$A$391:$A$454</c:f>
            </c:numRef>
          </c:xVal>
          <c:yVal>
            <c:numRef>
              <c:f>Results!$L$391:$L$454</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Results!$A$391:$A$454</c:f>
            </c:numRef>
          </c:xVal>
          <c:yVal>
            <c:numRef>
              <c:f>Results!$P$391:$P$454</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Results!$A$391:$A$454</c:f>
            </c:numRef>
          </c:xVal>
          <c:yVal>
            <c:numRef>
              <c:f>Results!$T$391:$T$454</c:f>
              <c:numCache/>
            </c:numRef>
          </c:yVal>
        </c:ser>
        <c:dLbls>
          <c:showLegendKey val="0"/>
          <c:showVal val="0"/>
          <c:showCatName val="0"/>
          <c:showSerName val="0"/>
          <c:showPercent val="0"/>
          <c:showBubbleSize val="0"/>
        </c:dLbls>
        <c:axId val="2051715259"/>
        <c:axId val="1584536778"/>
      </c:scatterChart>
      <c:valAx>
        <c:axId val="20517152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1584536778"/>
      </c:valAx>
      <c:valAx>
        <c:axId val="15845367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2051715259"/>
      </c:valAx>
    </c:plotArea>
    <c:legend>
      <c:legendPos val="r"/>
      <c:overlay val="0"/>
      <c:txPr>
        <a:bodyPr/>
        <a:lstStyle/>
        <a:p>
          <a:pPr lvl="0">
            <a:defRPr b="0" sz="180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Cabancalan to Panagdait</a:t>
            </a:r>
          </a:p>
        </c:rich>
      </c:tx>
      <c:overlay val="0"/>
    </c:title>
    <c:plotArea>
      <c:layout/>
      <c:scatterChart>
        <c:scatterStyle val="lineMarker"/>
        <c:ser>
          <c:idx val="0"/>
          <c:order val="0"/>
          <c:tx>
            <c:v>Monday</c:v>
          </c:tx>
          <c:spPr>
            <a:ln>
              <a:noFill/>
            </a:ln>
          </c:spPr>
          <c:marker>
            <c:symbol val="triangle"/>
            <c:size val="7"/>
            <c:spPr>
              <a:solidFill>
                <a:srgbClr val="000000"/>
              </a:solidFill>
              <a:ln cmpd="sng">
                <a:solidFill>
                  <a:srgbClr val="000000"/>
                </a:solidFill>
              </a:ln>
            </c:spPr>
          </c:marker>
          <c:xVal>
            <c:numRef>
              <c:f>Results!$A$458:$A$521</c:f>
            </c:numRef>
          </c:xVal>
          <c:yVal>
            <c:numRef>
              <c:f>Results!$B$458:$B$521</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Results!$A$458:$A$521</c:f>
            </c:numRef>
          </c:xVal>
          <c:yVal>
            <c:numRef>
              <c:f>Results!$F$458:$F$521</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Results!$A$458:$A$521</c:f>
            </c:numRef>
          </c:xVal>
          <c:yVal>
            <c:numRef>
              <c:f>Results!$J$458:$J$521</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Results!$A$458:$A$521</c:f>
            </c:numRef>
          </c:xVal>
          <c:yVal>
            <c:numRef>
              <c:f>Results!$N$458:$N$521</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Results!$A$458:$A$521</c:f>
            </c:numRef>
          </c:xVal>
          <c:yVal>
            <c:numRef>
              <c:f>Results!$R$458:$R$521</c:f>
              <c:numCache/>
            </c:numRef>
          </c:yVal>
        </c:ser>
        <c:dLbls>
          <c:showLegendKey val="0"/>
          <c:showVal val="0"/>
          <c:showCatName val="0"/>
          <c:showSerName val="0"/>
          <c:showPercent val="0"/>
          <c:showBubbleSize val="0"/>
        </c:dLbls>
        <c:axId val="586464456"/>
        <c:axId val="24020369"/>
      </c:scatterChart>
      <c:valAx>
        <c:axId val="58646445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24020369"/>
      </c:valAx>
      <c:valAx>
        <c:axId val="240203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586464456"/>
      </c:valAx>
    </c:plotArea>
    <c:legend>
      <c:legendPos val="r"/>
      <c:overlay val="0"/>
      <c:txPr>
        <a:bodyPr/>
        <a:lstStyle/>
        <a:p>
          <a:pPr lvl="0">
            <a:defRPr b="0" sz="180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400">
                <a:solidFill>
                  <a:srgbClr val="757575"/>
                </a:solidFill>
                <a:latin typeface="+mn-lt"/>
              </a:defRPr>
            </a:pPr>
            <a:r>
              <a:rPr b="0" sz="3400">
                <a:solidFill>
                  <a:srgbClr val="757575"/>
                </a:solidFill>
                <a:latin typeface="+mn-lt"/>
              </a:rPr>
              <a:t>Delay vs Time: Cabancalan to Banilad </a:t>
            </a:r>
          </a:p>
        </c:rich>
      </c:tx>
      <c:overlay val="0"/>
    </c:title>
    <c:plotArea>
      <c:layout/>
      <c:scatterChart>
        <c:scatterStyle val="lineMarker"/>
        <c:ser>
          <c:idx val="0"/>
          <c:order val="0"/>
          <c:tx>
            <c:v>Monday</c:v>
          </c:tx>
          <c:spPr>
            <a:ln>
              <a:noFill/>
            </a:ln>
          </c:spPr>
          <c:marker>
            <c:symbol val="triangle"/>
            <c:size val="7"/>
            <c:spPr>
              <a:solidFill>
                <a:schemeClr val="dk1"/>
              </a:solidFill>
              <a:ln cmpd="sng">
                <a:solidFill>
                  <a:schemeClr val="dk1"/>
                </a:solidFill>
              </a:ln>
            </c:spPr>
          </c:marker>
          <c:xVal>
            <c:numRef>
              <c:f>Results!$A$458:$A$521</c:f>
            </c:numRef>
          </c:xVal>
          <c:yVal>
            <c:numRef>
              <c:f>Results!$D$458:$D$521</c:f>
              <c:numCache/>
            </c:numRef>
          </c:yVal>
        </c:ser>
        <c:ser>
          <c:idx val="1"/>
          <c:order val="1"/>
          <c:tx>
            <c:v>Tuesday</c:v>
          </c:tx>
          <c:spPr>
            <a:ln>
              <a:noFill/>
            </a:ln>
          </c:spPr>
          <c:marker>
            <c:symbol val="circle"/>
            <c:size val="7"/>
            <c:spPr>
              <a:solidFill>
                <a:srgbClr val="000000"/>
              </a:solidFill>
              <a:ln cmpd="sng">
                <a:solidFill>
                  <a:srgbClr val="000000"/>
                </a:solidFill>
              </a:ln>
            </c:spPr>
          </c:marker>
          <c:xVal>
            <c:numRef>
              <c:f>Results!$A$458:$A$521</c:f>
            </c:numRef>
          </c:xVal>
          <c:yVal>
            <c:numRef>
              <c:f>Results!$H$458:$H$521</c:f>
              <c:numCache/>
            </c:numRef>
          </c:yVal>
        </c:ser>
        <c:ser>
          <c:idx val="2"/>
          <c:order val="2"/>
          <c:tx>
            <c:v>Wednesday</c:v>
          </c:tx>
          <c:spPr>
            <a:ln>
              <a:noFill/>
            </a:ln>
          </c:spPr>
          <c:marker>
            <c:symbol val="square"/>
            <c:size val="7"/>
            <c:spPr>
              <a:solidFill>
                <a:srgbClr val="000000"/>
              </a:solidFill>
              <a:ln cmpd="sng">
                <a:solidFill>
                  <a:srgbClr val="000000"/>
                </a:solidFill>
              </a:ln>
            </c:spPr>
          </c:marker>
          <c:xVal>
            <c:numRef>
              <c:f>Results!$A$458:$A$521</c:f>
            </c:numRef>
          </c:xVal>
          <c:yVal>
            <c:numRef>
              <c:f>Results!$L$458:$L$521</c:f>
              <c:numCache/>
            </c:numRef>
          </c:yVal>
        </c:ser>
        <c:ser>
          <c:idx val="3"/>
          <c:order val="3"/>
          <c:tx>
            <c:v>Thursday</c:v>
          </c:tx>
          <c:spPr>
            <a:ln>
              <a:noFill/>
            </a:ln>
          </c:spPr>
          <c:marker>
            <c:symbol val="star"/>
            <c:size val="7"/>
            <c:spPr>
              <a:solidFill>
                <a:srgbClr val="000000"/>
              </a:solidFill>
              <a:ln cmpd="sng">
                <a:solidFill>
                  <a:srgbClr val="000000"/>
                </a:solidFill>
              </a:ln>
            </c:spPr>
          </c:marker>
          <c:xVal>
            <c:numRef>
              <c:f>Results!$A$458:$A$521</c:f>
            </c:numRef>
          </c:xVal>
          <c:yVal>
            <c:numRef>
              <c:f>Results!$P$458:$P$521</c:f>
              <c:numCache/>
            </c:numRef>
          </c:yVal>
        </c:ser>
        <c:ser>
          <c:idx val="4"/>
          <c:order val="4"/>
          <c:tx>
            <c:v>Friday</c:v>
          </c:tx>
          <c:spPr>
            <a:ln>
              <a:noFill/>
            </a:ln>
          </c:spPr>
          <c:marker>
            <c:symbol val="circle"/>
            <c:size val="7"/>
            <c:spPr>
              <a:solidFill>
                <a:srgbClr val="000000"/>
              </a:solidFill>
              <a:ln cmpd="sng">
                <a:solidFill>
                  <a:srgbClr val="000000"/>
                </a:solidFill>
              </a:ln>
            </c:spPr>
          </c:marker>
          <c:xVal>
            <c:numRef>
              <c:f>Results!$A$458:$A$521</c:f>
            </c:numRef>
          </c:xVal>
          <c:yVal>
            <c:numRef>
              <c:f>Results!$T$458:$T$521</c:f>
              <c:numCache/>
            </c:numRef>
          </c:yVal>
        </c:ser>
        <c:dLbls>
          <c:showLegendKey val="0"/>
          <c:showVal val="0"/>
          <c:showCatName val="0"/>
          <c:showSerName val="0"/>
          <c:showPercent val="0"/>
          <c:showBubbleSize val="0"/>
        </c:dLbls>
        <c:axId val="1026037092"/>
        <c:axId val="2118145753"/>
      </c:scatterChart>
      <c:valAx>
        <c:axId val="102603709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Time</a:t>
                </a:r>
              </a:p>
            </c:rich>
          </c:tx>
          <c:overlay val="0"/>
        </c:title>
        <c:numFmt formatCode="General" sourceLinked="1"/>
        <c:majorTickMark val="none"/>
        <c:minorTickMark val="none"/>
        <c:tickLblPos val="nextTo"/>
        <c:spPr>
          <a:ln/>
        </c:spPr>
        <c:txPr>
          <a:bodyPr rot="-3600000"/>
          <a:lstStyle/>
          <a:p>
            <a:pPr lvl="0">
              <a:defRPr b="0" sz="1400">
                <a:solidFill>
                  <a:srgbClr val="000000"/>
                </a:solidFill>
                <a:latin typeface="+mn-lt"/>
              </a:defRPr>
            </a:pPr>
          </a:p>
        </c:txPr>
        <c:crossAx val="2118145753"/>
      </c:valAx>
      <c:valAx>
        <c:axId val="21181457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mn-lt"/>
                  </a:defRPr>
                </a:pPr>
                <a:r>
                  <a:rPr b="0" sz="1800">
                    <a:solidFill>
                      <a:srgbClr val="000000"/>
                    </a:solidFill>
                    <a:latin typeface="+mn-lt"/>
                  </a:rPr>
                  <a:t>Delay (s)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026037092"/>
      </c:valAx>
    </c:plotArea>
    <c:legend>
      <c:legendPos val="r"/>
      <c:overlay val="0"/>
      <c:txPr>
        <a:bodyPr/>
        <a:lstStyle/>
        <a:p>
          <a:pPr lvl="0">
            <a:defRPr b="0" sz="180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LH Prime to Banilad</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Results!$C$200:$C$215</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Results!$G$200:$G$215</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Results!$K$200:$K$215</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Results!$O$200:$O$215</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Results!$S$200:$S$215</c:f>
              <c:numCache/>
            </c:numRef>
          </c:val>
          <c:smooth val="0"/>
        </c:ser>
        <c:axId val="382787141"/>
        <c:axId val="285689547"/>
      </c:lineChart>
      <c:catAx>
        <c:axId val="382787141"/>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85689547"/>
      </c:catAx>
      <c:valAx>
        <c:axId val="2856895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2787141"/>
      </c:valAx>
    </c:plotArea>
    <c:legend>
      <c:legendPos val="r"/>
      <c:overlay val="0"/>
      <c:txPr>
        <a:bodyPr/>
        <a:lstStyle/>
        <a:p>
          <a:pPr lvl="0">
            <a:defRPr b="0" sz="140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LH Prime to Cabancalan</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Results!$E$200:$E$215</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Results!$I$200:$I$215</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Results!$M$200:$M$215</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Results!$Q$200:$Q$215</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Results!$B$200:$B$215</c:f>
            </c:strRef>
          </c:cat>
          <c:val>
            <c:numRef>
              <c:f>Results!$U$200:$U$215</c:f>
              <c:numCache/>
            </c:numRef>
          </c:val>
          <c:smooth val="0"/>
        </c:ser>
        <c:axId val="466937321"/>
        <c:axId val="165326694"/>
      </c:lineChart>
      <c:catAx>
        <c:axId val="466937321"/>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65326694"/>
      </c:catAx>
      <c:valAx>
        <c:axId val="1653266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6937321"/>
      </c:valAx>
    </c:plotArea>
    <c:legend>
      <c:legendPos val="r"/>
      <c:overlay val="0"/>
      <c:txPr>
        <a:bodyPr/>
        <a:lstStyle/>
        <a:p>
          <a:pPr lvl="0">
            <a:defRPr b="0" sz="140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Panagdait to Cabancalan</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Results!$C$217:$C$232</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Results!$G$217:$G$232</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Results!$K$217:$K$232</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Results!$O$217:$O$232</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Results!$S$217:$S$232</c:f>
              <c:numCache/>
            </c:numRef>
          </c:val>
          <c:smooth val="0"/>
        </c:ser>
        <c:axId val="2111280076"/>
        <c:axId val="132382315"/>
      </c:lineChart>
      <c:catAx>
        <c:axId val="2111280076"/>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32382315"/>
      </c:catAx>
      <c:valAx>
        <c:axId val="1323823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1280076"/>
      </c:valAx>
    </c:plotArea>
    <c:legend>
      <c:legendPos val="r"/>
      <c:overlay val="0"/>
      <c:txPr>
        <a:bodyPr/>
        <a:lstStyle/>
        <a:p>
          <a:pPr lvl="0">
            <a:defRPr b="0" sz="140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Panagdait to LH Prime</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Results!$E$217:$E$232</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Results!$I$217:$I$232</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Results!$M$217:$M$232</c:f>
              <c:numCache/>
            </c:numRef>
          </c:val>
          <c:smooth val="0"/>
        </c:ser>
        <c:ser>
          <c:idx val="3"/>
          <c:order val="3"/>
          <c:tx>
            <c:v>Thursday</c:v>
          </c:tx>
          <c:spPr>
            <a:ln cmpd="sng">
              <a:solidFill>
                <a:schemeClr val="dk1"/>
              </a:solidFill>
            </a:ln>
          </c:spPr>
          <c:marker>
            <c:symbol val="circle"/>
            <c:size val="5"/>
            <c:spPr>
              <a:solidFill>
                <a:schemeClr val="dk1"/>
              </a:solidFill>
              <a:ln cmpd="sng">
                <a:solidFill>
                  <a:schemeClr val="dk1"/>
                </a:solidFill>
              </a:ln>
            </c:spPr>
          </c:marker>
          <c:cat>
            <c:strRef>
              <c:f>Results!$B$217:$B$232</c:f>
            </c:strRef>
          </c:cat>
          <c:val>
            <c:numRef>
              <c:f>Results!$Q$217:$Q$232</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Results!$B$217:$B$232</c:f>
            </c:strRef>
          </c:cat>
          <c:val>
            <c:numRef>
              <c:f>Results!$U$217:$U$232</c:f>
              <c:numCache/>
            </c:numRef>
          </c:val>
          <c:smooth val="0"/>
        </c:ser>
        <c:axId val="2093495557"/>
        <c:axId val="108717808"/>
      </c:lineChart>
      <c:catAx>
        <c:axId val="2093495557"/>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08717808"/>
      </c:catAx>
      <c:valAx>
        <c:axId val="1087178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3495557"/>
      </c:valAx>
    </c:plotArea>
    <c:legend>
      <c:legendPos val="r"/>
      <c:overlay val="0"/>
      <c:txPr>
        <a:bodyPr/>
        <a:lstStyle/>
        <a:p>
          <a:pPr lvl="0">
            <a:defRPr b="0" sz="140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Cabancalan to Panagdait</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Results!$C$234:$C$249</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Results!$G$234:$G$249</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Results!$K$234:$K$249</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Results!$O$234:$O$249</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Results!$S$234:$S$249</c:f>
              <c:numCache/>
            </c:numRef>
          </c:val>
          <c:smooth val="0"/>
        </c:ser>
        <c:axId val="1838030660"/>
        <c:axId val="1114941129"/>
      </c:lineChart>
      <c:catAx>
        <c:axId val="1838030660"/>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114941129"/>
      </c:catAx>
      <c:valAx>
        <c:axId val="11149411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8030660"/>
      </c:valAx>
    </c:plotArea>
    <c:legend>
      <c:legendPos val="r"/>
      <c:overlay val="0"/>
      <c:txPr>
        <a:bodyPr/>
        <a:lstStyle/>
        <a:p>
          <a:pPr lvl="0">
            <a:defRPr b="0" sz="140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Saturation Headway vs Time: Cabancalan to Banilad</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Results!$E$234:$E$249</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Results!$I$234:$I$249</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Results!$M$234:$M$249</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Results!$Q$234:$Q$249</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Results!$B$234:$B$249</c:f>
            </c:strRef>
          </c:cat>
          <c:val>
            <c:numRef>
              <c:f>Results!$U$234:$U$249</c:f>
              <c:numCache/>
            </c:numRef>
          </c:val>
          <c:smooth val="0"/>
        </c:ser>
        <c:axId val="2022124853"/>
        <c:axId val="610560238"/>
      </c:lineChart>
      <c:catAx>
        <c:axId val="2022124853"/>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610560238"/>
      </c:catAx>
      <c:valAx>
        <c:axId val="6105602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Saturation Headway (sec/hr)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2124853"/>
      </c:valAx>
    </c:plotArea>
    <c:legend>
      <c:legendPos val="r"/>
      <c:overlay val="0"/>
      <c:txPr>
        <a:bodyPr/>
        <a:lstStyle/>
        <a:p>
          <a:pPr lvl="0">
            <a:defRPr b="0" sz="140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Banilad to LH Prime</a:t>
            </a:r>
          </a:p>
        </c:rich>
      </c:tx>
      <c:overlay val="0"/>
    </c:title>
    <c:plotArea>
      <c:layout/>
      <c:lineChart>
        <c:ser>
          <c:idx val="0"/>
          <c:order val="0"/>
          <c:tx>
            <c:v>Monday</c:v>
          </c:tx>
          <c:spPr>
            <a:ln cmpd="sng" w="9525">
              <a:solidFill>
                <a:schemeClr val="dk1"/>
              </a:solidFill>
            </a:ln>
          </c:spPr>
          <c:marker>
            <c:symbol val="circle"/>
            <c:size val="7"/>
            <c:spPr>
              <a:solidFill>
                <a:schemeClr val="dk1"/>
              </a:solidFill>
              <a:ln cmpd="sng">
                <a:solidFill>
                  <a:schemeClr val="dk1"/>
                </a:solidFill>
              </a:ln>
            </c:spPr>
          </c:marker>
          <c:cat>
            <c:strRef>
              <c:f>Results!$B$183:$B$198</c:f>
            </c:strRef>
          </c:cat>
          <c:val>
            <c:numRef>
              <c:f>Results!$D$183:$D$198</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Results!$H$183:$H$198</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Results!$L$183:$L$198</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Results!$P$183:$P$198</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Results!$T$183:$T$198</c:f>
              <c:numCache/>
            </c:numRef>
          </c:val>
          <c:smooth val="0"/>
        </c:ser>
        <c:axId val="638792667"/>
        <c:axId val="1165768137"/>
      </c:lineChart>
      <c:catAx>
        <c:axId val="638792667"/>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165768137"/>
      </c:catAx>
      <c:valAx>
        <c:axId val="11657681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8792667"/>
      </c:valAx>
    </c:plotArea>
    <c:legend>
      <c:legendPos val="r"/>
      <c:overlay val="0"/>
      <c:txPr>
        <a:bodyPr/>
        <a:lstStyle/>
        <a:p>
          <a:pPr lvl="0">
            <a:defRPr b="0" sz="160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Banilad to Panagdait</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Results!$F$183:$F$198</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Results!$J$183:$J$198</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Results!$N$183:$N$198</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Results!$R$183:$R$198</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Results!$B$183:$B$198</c:f>
            </c:strRef>
          </c:cat>
          <c:val>
            <c:numRef>
              <c:f>Results!$V$183:$V$198</c:f>
              <c:numCache/>
            </c:numRef>
          </c:val>
          <c:smooth val="0"/>
        </c:ser>
        <c:axId val="174113520"/>
        <c:axId val="892706873"/>
      </c:lineChart>
      <c:catAx>
        <c:axId val="17411352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892706873"/>
      </c:catAx>
      <c:valAx>
        <c:axId val="8927068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113520"/>
      </c:valAx>
    </c:plotArea>
    <c:legend>
      <c:legendPos val="r"/>
      <c:overlay val="0"/>
      <c:txPr>
        <a:bodyPr/>
        <a:lstStyle/>
        <a:p>
          <a:pPr lvl="0">
            <a:defRPr b="0" sz="140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LH Prime to Banilad</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Results!$D$200:$D$215</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Results!$H$200:$H$215</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Results!$L$200:$L$215</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Results!$P$200:$P$215</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Results!$T$200:$T$215</c:f>
              <c:numCache/>
            </c:numRef>
          </c:val>
          <c:smooth val="0"/>
        </c:ser>
        <c:axId val="153084088"/>
        <c:axId val="311805665"/>
      </c:lineChart>
      <c:catAx>
        <c:axId val="153084088"/>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311805665"/>
      </c:catAx>
      <c:valAx>
        <c:axId val="311805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084088"/>
      </c:valAx>
    </c:plotArea>
    <c:legend>
      <c:legendPos val="r"/>
      <c:overlay val="0"/>
      <c:txPr>
        <a:bodyPr/>
        <a:lstStyle/>
        <a:p>
          <a:pPr lvl="0">
            <a:defRPr b="0" sz="160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LH Prime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Results!$F$200:$F$215</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Results!$J$200:$J$215</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Results!$N$200:$N$215</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Results!$R$200:$R$215</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Results!$B$200:$B$215</c:f>
            </c:strRef>
          </c:cat>
          <c:val>
            <c:numRef>
              <c:f>Results!$V$200:$V$215</c:f>
              <c:numCache/>
            </c:numRef>
          </c:val>
          <c:smooth val="0"/>
        </c:ser>
        <c:axId val="279928605"/>
        <c:axId val="1901122804"/>
      </c:lineChart>
      <c:catAx>
        <c:axId val="279928605"/>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901122804"/>
      </c:catAx>
      <c:valAx>
        <c:axId val="19011228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9928605"/>
      </c:valAx>
    </c:plotArea>
    <c:legend>
      <c:legendPos val="r"/>
      <c:overlay val="0"/>
      <c:txPr>
        <a:bodyPr/>
        <a:lstStyle/>
        <a:p>
          <a:pPr lvl="0">
            <a:defRPr b="0" sz="160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Panagdait to LH Prime</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Results!$F$217:$F$232</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Results!$J$217:$J$232</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Results!$N$217:$N$232</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Results!$R$217:$R$232</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Results!$V$217:$V$232</c:f>
              <c:numCache/>
            </c:numRef>
          </c:val>
          <c:smooth val="0"/>
        </c:ser>
        <c:axId val="1772882980"/>
        <c:axId val="1860998195"/>
      </c:lineChart>
      <c:catAx>
        <c:axId val="177288298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860998195"/>
      </c:catAx>
      <c:valAx>
        <c:axId val="18609981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2882980"/>
      </c:valAx>
    </c:plotArea>
    <c:legend>
      <c:legendPos val="r"/>
      <c:overlay val="0"/>
      <c:txPr>
        <a:bodyPr/>
        <a:lstStyle/>
        <a:p>
          <a:pPr lvl="0">
            <a:defRPr b="0" sz="160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Panagdait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Results!$D$217:$D$232</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Results!$H$217:$H$232</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Results!$L$217:$L$232</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Results!$P$217:$P$232</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Results!$B$217:$B$232</c:f>
            </c:strRef>
          </c:cat>
          <c:val>
            <c:numRef>
              <c:f>Results!$T$217:$T$232</c:f>
              <c:numCache/>
            </c:numRef>
          </c:val>
          <c:smooth val="0"/>
        </c:ser>
        <c:axId val="268088292"/>
        <c:axId val="592634672"/>
      </c:lineChart>
      <c:catAx>
        <c:axId val="268088292"/>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592634672"/>
      </c:catAx>
      <c:valAx>
        <c:axId val="592634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8088292"/>
      </c:valAx>
    </c:plotArea>
    <c:legend>
      <c:legendPos val="r"/>
      <c:overlay val="0"/>
      <c:txPr>
        <a:bodyPr/>
        <a:lstStyle/>
        <a:p>
          <a:pPr lvl="0">
            <a:defRPr b="0" sz="160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Cabancalan to Panagdait</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Results!$D$234:$D$249</c:f>
              <c:numCache/>
            </c:numRef>
          </c:val>
          <c:smooth val="0"/>
        </c:ser>
        <c:ser>
          <c:idx val="1"/>
          <c:order val="1"/>
          <c:tx>
            <c:v>Tuesday</c:v>
          </c:tx>
          <c:spPr>
            <a:ln cmpd="sng" w="9525">
              <a:solidFill>
                <a:srgbClr val="000000">
                  <a:alpha val="100000"/>
                </a:srgbClr>
              </a:solidFill>
              <a:prstDash val="solid"/>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Results!$H$234:$H$249</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Results!$L$234:$L$249</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Results!$P$234:$P$249</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Results!$T$234:$T$249</c:f>
              <c:numCache/>
            </c:numRef>
          </c:val>
          <c:smooth val="0"/>
        </c:ser>
        <c:axId val="1176252483"/>
        <c:axId val="1457594323"/>
      </c:lineChart>
      <c:catAx>
        <c:axId val="1176252483"/>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457594323"/>
      </c:catAx>
      <c:valAx>
        <c:axId val="14575943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6252483"/>
      </c:valAx>
    </c:plotArea>
    <c:legend>
      <c:legendPos val="r"/>
      <c:overlay val="0"/>
      <c:txPr>
        <a:bodyPr/>
        <a:lstStyle/>
        <a:p>
          <a:pPr lvl="0">
            <a:defRPr b="0" sz="140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Saturation Flow Rate vs Time: Cabancalan to Banilad</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Results!$F$234:$F$249</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Results!$J$234:$J$249</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Results!$N$234:$N$249</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Results!$R$234:$R$249</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Results!$B$234:$B$249</c:f>
            </c:strRef>
          </c:cat>
          <c:val>
            <c:numRef>
              <c:f>Results!$V$234:$V$249</c:f>
              <c:numCache/>
            </c:numRef>
          </c:val>
          <c:smooth val="0"/>
        </c:ser>
        <c:axId val="1191261752"/>
        <c:axId val="2027922879"/>
      </c:lineChart>
      <c:catAx>
        <c:axId val="1191261752"/>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027922879"/>
      </c:catAx>
      <c:valAx>
        <c:axId val="20279228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Saturation Flow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1261752"/>
      </c:valAx>
    </c:plotArea>
    <c:legend>
      <c:legendPos val="r"/>
      <c:overlay val="0"/>
      <c:txPr>
        <a:bodyPr/>
        <a:lstStyle/>
        <a:p>
          <a:pPr lvl="0">
            <a:defRPr b="0" sz="160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Banilad to LH Prime</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Results!$C$668:$C$683</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Results!$D$668:$D$683</c:f>
              <c:numCache/>
            </c:numRef>
          </c:val>
          <c:smooth val="0"/>
        </c:ser>
        <c:ser>
          <c:idx val="2"/>
          <c:order val="2"/>
          <c:tx>
            <c:v>Wednesday</c:v>
          </c:tx>
          <c:spPr>
            <a:ln cmpd="sng" w="9525">
              <a:solidFill>
                <a:srgbClr val="000000">
                  <a:alpha val="100000"/>
                </a:srgbClr>
              </a:solidFill>
              <a:prstDash val="solid"/>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Results!$F$668:$F$684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Results!$H$668:$H$683</c:f>
              <c:numCache/>
            </c:numRef>
          </c:val>
          <c:smooth val="0"/>
        </c:ser>
        <c:ser>
          <c:idx val="4"/>
          <c:order val="4"/>
          <c:tx>
            <c:v> 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Results!$J$668:$J$683</c:f>
              <c:numCache/>
            </c:numRef>
          </c:val>
          <c:smooth val="0"/>
        </c:ser>
        <c:axId val="1399858225"/>
        <c:axId val="1712378847"/>
      </c:lineChart>
      <c:catAx>
        <c:axId val="1399858225"/>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712378847"/>
      </c:catAx>
      <c:valAx>
        <c:axId val="17123788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9858225"/>
      </c:valAx>
    </c:plotArea>
    <c:legend>
      <c:legendPos val="r"/>
      <c:overlay val="0"/>
      <c:txPr>
        <a:bodyPr/>
        <a:lstStyle/>
        <a:p>
          <a:pPr lvl="0">
            <a:defRPr b="0" sz="160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Banilad to Panagdait</a:t>
            </a:r>
          </a:p>
        </c:rich>
      </c:tx>
      <c:layout>
        <c:manualLayout>
          <c:xMode val="edge"/>
          <c:yMode val="edge"/>
          <c:x val="0.03302436440677969"/>
          <c:y val="0.049957191780821926"/>
        </c:manualLayout>
      </c:layout>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Results!$C$668:$C$683</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Results!$E$668:$E$683</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Results!$G$668:$G$684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Results!$I$668:$I$684</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Results!$B$668:$B$683</c:f>
            </c:strRef>
          </c:cat>
          <c:val>
            <c:numRef>
              <c:f>Results!$K$668:$K$683</c:f>
              <c:numCache/>
            </c:numRef>
          </c:val>
          <c:smooth val="0"/>
        </c:ser>
        <c:axId val="1010062660"/>
        <c:axId val="1330955683"/>
      </c:lineChart>
      <c:catAx>
        <c:axId val="101006266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330955683"/>
      </c:catAx>
      <c:valAx>
        <c:axId val="13309556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0062660"/>
      </c:valAx>
    </c:plotArea>
    <c:legend>
      <c:legendPos val="t"/>
      <c:overlay val="0"/>
      <c:txPr>
        <a:bodyPr/>
        <a:lstStyle/>
        <a:p>
          <a:pPr lvl="0">
            <a:defRPr b="0" sz="160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 LH Prime to Banilad</a:t>
            </a:r>
          </a:p>
        </c:rich>
      </c:tx>
      <c:overlay val="0"/>
    </c:title>
    <c:plotArea>
      <c:layout/>
      <c:lineChart>
        <c:ser>
          <c:idx val="0"/>
          <c:order val="0"/>
          <c:tx>
            <c:v>Monday</c:v>
          </c:tx>
          <c:spPr>
            <a:ln cmpd="sng" w="9525">
              <a:solidFill>
                <a:srgbClr val="000000"/>
              </a:solidFill>
            </a:ln>
          </c:spPr>
          <c:marker>
            <c:symbol val="circle"/>
            <c:size val="7"/>
            <c:spPr>
              <a:solidFill>
                <a:srgbClr val="000000"/>
              </a:solidFill>
              <a:ln cmpd="sng">
                <a:solidFill>
                  <a:srgbClr val="000000"/>
                </a:solidFill>
              </a:ln>
            </c:spPr>
          </c:marker>
          <c:cat>
            <c:strRef>
              <c:f>Results!$B$685:$B$700</c:f>
            </c:strRef>
          </c:cat>
          <c:val>
            <c:numRef>
              <c:f>Results!$C$685:$C$700</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Results!$D$685:$D$700</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Results!$F$685:$F$700</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Results!$H$685:$H$700</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Results!$J$685:$J$700</c:f>
              <c:numCache/>
            </c:numRef>
          </c:val>
          <c:smooth val="0"/>
        </c:ser>
        <c:axId val="1152710336"/>
        <c:axId val="1401569629"/>
      </c:lineChart>
      <c:catAx>
        <c:axId val="1152710336"/>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401569629"/>
      </c:catAx>
      <c:valAx>
        <c:axId val="14015696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2710336"/>
      </c:valAx>
    </c:plotArea>
    <c:legend>
      <c:legendPos val="r"/>
      <c:overlay val="0"/>
      <c:txPr>
        <a:bodyPr/>
        <a:lstStyle/>
        <a:p>
          <a:pPr lvl="0">
            <a:defRPr b="0" sz="160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LH Prime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Results!$C$685:$C$700</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Results!$E$685:$E$700</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Results!$G$685:$G$700</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Results!$I$685:$I$700</c:f>
              <c:numCache/>
            </c:numRef>
          </c:val>
          <c:smooth val="0"/>
        </c:ser>
        <c:ser>
          <c:idx val="4"/>
          <c:order val="4"/>
          <c:tx>
            <c:v>Friday</c:v>
          </c:tx>
          <c:spPr>
            <a:ln cmpd="sng">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Results!$B$685:$B$700</c:f>
            </c:strRef>
          </c:cat>
          <c:val>
            <c:numRef>
              <c:f>Results!$K$685:$K$700</c:f>
              <c:numCache/>
            </c:numRef>
          </c:val>
          <c:smooth val="0"/>
        </c:ser>
        <c:axId val="687933174"/>
        <c:axId val="1729924027"/>
      </c:lineChart>
      <c:catAx>
        <c:axId val="687933174"/>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729924027"/>
      </c:catAx>
      <c:valAx>
        <c:axId val="17299240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687933174"/>
      </c:valAx>
    </c:plotArea>
    <c:legend>
      <c:legendPos val="r"/>
      <c:overlay val="0"/>
      <c:txPr>
        <a:bodyPr/>
        <a:lstStyle/>
        <a:p>
          <a:pPr lvl="0">
            <a:defRPr b="0" sz="160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Panagdait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Results!$C$702:$C$717</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Results!$D$702:$D$717</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Results!$F$702:$F$718</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Results!$H$702:$H$717</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Results!$J$702:$J$717</c:f>
              <c:numCache/>
            </c:numRef>
          </c:val>
          <c:smooth val="0"/>
        </c:ser>
        <c:axId val="1675710890"/>
        <c:axId val="1618183645"/>
      </c:lineChart>
      <c:catAx>
        <c:axId val="167571089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618183645"/>
      </c:catAx>
      <c:valAx>
        <c:axId val="16181836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5710890"/>
      </c:valAx>
    </c:plotArea>
    <c:legend>
      <c:legendPos val="r"/>
      <c:overlay val="0"/>
      <c:txPr>
        <a:bodyPr/>
        <a:lstStyle/>
        <a:p>
          <a:pPr lvl="0">
            <a:defRPr b="0" sz="160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Panagdait to LH Prime</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Results!$C$702:$C$717</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Results!$E$702:$E$717</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Results!$G$702:$G$717</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Results!$I$702:$I$717</c:f>
              <c:numCache/>
            </c:numRef>
          </c:val>
          <c:smooth val="0"/>
        </c:ser>
        <c:ser>
          <c:idx val="4"/>
          <c:order val="4"/>
          <c:tx>
            <c:v>Friday</c:v>
          </c:tx>
          <c:spPr>
            <a:ln cmpd="sng">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Results!$B$702:$B$717</c:f>
            </c:strRef>
          </c:cat>
          <c:val>
            <c:numRef>
              <c:f>Results!$K$702:$K$717</c:f>
              <c:numCache/>
            </c:numRef>
          </c:val>
          <c:smooth val="0"/>
        </c:ser>
        <c:axId val="1557466947"/>
        <c:axId val="1977089465"/>
      </c:lineChart>
      <c:catAx>
        <c:axId val="1557466947"/>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977089465"/>
      </c:catAx>
      <c:valAx>
        <c:axId val="19770894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7466947"/>
      </c:valAx>
    </c:plotArea>
    <c:legend>
      <c:legendPos val="r"/>
      <c:overlay val="0"/>
      <c:txPr>
        <a:bodyPr/>
        <a:lstStyle/>
        <a:p>
          <a:pPr lvl="0">
            <a:defRPr b="0" sz="160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Cabancalan to Panagdait</a:t>
            </a:r>
          </a:p>
        </c:rich>
      </c:tx>
      <c:layout>
        <c:manualLayout>
          <c:xMode val="edge"/>
          <c:yMode val="edge"/>
          <c:x val="0.033138888888888905"/>
          <c:y val="0.050044964028776985"/>
        </c:manualLayout>
      </c:layout>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Results!$C$719:$C$734</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Results!$D$719:$D$734</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Results!$F$719:$F$734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Results!$H$719:$H$734</c:f>
              <c:numCache/>
            </c:numRef>
          </c:val>
          <c:smooth val="0"/>
        </c:ser>
        <c:ser>
          <c:idx val="4"/>
          <c:order val="4"/>
          <c:tx>
            <c:v>Friday</c:v>
          </c:tx>
          <c:spPr>
            <a:ln cmpd="sng">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Results!$J$719:$J$734</c:f>
              <c:numCache/>
            </c:numRef>
          </c:val>
          <c:smooth val="0"/>
        </c:ser>
        <c:axId val="16011938"/>
        <c:axId val="1869546345"/>
      </c:lineChart>
      <c:catAx>
        <c:axId val="16011938"/>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869546345"/>
      </c:catAx>
      <c:valAx>
        <c:axId val="18695463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11938"/>
      </c:valAx>
    </c:plotArea>
    <c:legend>
      <c:legendPos val="t"/>
      <c:overlay val="0"/>
      <c:txPr>
        <a:bodyPr/>
        <a:lstStyle/>
        <a:p>
          <a:pPr lvl="0">
            <a:defRPr b="0" sz="160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Flow Ratio vs Time: Cabancalan to Banilad</a:t>
            </a:r>
          </a:p>
        </c:rich>
      </c:tx>
      <c:layout>
        <c:manualLayout>
          <c:xMode val="edge"/>
          <c:yMode val="edge"/>
          <c:x val="0.03536111111111114"/>
          <c:y val="0.05364208633093526"/>
        </c:manualLayout>
      </c:layout>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Results!$C$719:$C$734</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Results!$E$719:$E$734</c:f>
              <c:numCache/>
            </c:numRef>
          </c:val>
          <c:smooth val="0"/>
        </c:ser>
        <c:ser>
          <c:idx val="2"/>
          <c:order val="2"/>
          <c:tx>
            <c:v>Wedesday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Results!$G$719:$G$734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Results!$I$719:$I$734</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Results!$B$719:$B$734</c:f>
            </c:strRef>
          </c:cat>
          <c:val>
            <c:numRef>
              <c:f>Results!$K$719:$K$734</c:f>
              <c:numCache/>
            </c:numRef>
          </c:val>
          <c:smooth val="0"/>
        </c:ser>
        <c:axId val="955135401"/>
        <c:axId val="1252188186"/>
      </c:lineChart>
      <c:catAx>
        <c:axId val="955135401"/>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252188186"/>
      </c:catAx>
      <c:valAx>
        <c:axId val="12521881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Flow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5135401"/>
      </c:valAx>
    </c:plotArea>
    <c:legend>
      <c:legendPos val="r"/>
      <c:overlay val="0"/>
      <c:txPr>
        <a:bodyPr/>
        <a:lstStyle/>
        <a:p>
          <a:pPr lvl="0">
            <a:defRPr b="0" sz="160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7000">
                <a:solidFill>
                  <a:srgbClr val="757575"/>
                </a:solidFill>
                <a:latin typeface="+mn-lt"/>
              </a:defRPr>
            </a:pPr>
            <a:r>
              <a:rPr b="0" sz="7000">
                <a:solidFill>
                  <a:srgbClr val="757575"/>
                </a:solidFill>
                <a:latin typeface="+mn-lt"/>
              </a:rPr>
              <a:t>Percentage of vehicles passing through Banilad to LH Prime</a:t>
            </a:r>
          </a:p>
        </c:rich>
      </c:tx>
      <c:overlay val="0"/>
    </c:title>
    <c:plotArea>
      <c:layout/>
      <c:pieChart>
        <c:varyColors val="1"/>
        <c:ser>
          <c:idx val="0"/>
          <c:order val="0"/>
          <c:dPt>
            <c:idx val="0"/>
            <c:explosion val="0"/>
            <c:spPr>
              <a:solidFill>
                <a:srgbClr val="434343"/>
              </a:solidFill>
              <a:ln cmpd="sng" w="9525">
                <a:solidFill>
                  <a:srgbClr val="000000"/>
                </a:solidFill>
              </a:ln>
            </c:spPr>
          </c:dPt>
          <c:dPt>
            <c:idx val="1"/>
            <c:spPr>
              <a:solidFill>
                <a:srgbClr val="666666"/>
              </a:solidFill>
              <a:ln cmpd="sng" w="9525">
                <a:solidFill>
                  <a:srgbClr val="000000"/>
                </a:solidFill>
              </a:ln>
            </c:spPr>
          </c:dPt>
          <c:dPt>
            <c:idx val="2"/>
            <c:spPr>
              <a:solidFill>
                <a:srgbClr val="666666"/>
              </a:solidFill>
              <a:ln cmpd="sng" w="9525">
                <a:solidFill>
                  <a:srgbClr val="000000"/>
                </a:solidFill>
              </a:ln>
            </c:spPr>
          </c:dPt>
          <c:dPt>
            <c:idx val="3"/>
            <c:spPr>
              <a:solidFill>
                <a:srgbClr val="999999"/>
              </a:solidFill>
              <a:ln cmpd="sng" w="9525">
                <a:solidFill>
                  <a:srgbClr val="000000"/>
                </a:solidFill>
              </a:ln>
            </c:spPr>
          </c:dPt>
          <c:dPt>
            <c:idx val="4"/>
            <c:spPr>
              <a:solidFill>
                <a:srgbClr val="FF6D01"/>
              </a:solidFill>
              <a:ln cmpd="sng" w="9525">
                <a:solidFill>
                  <a:srgbClr val="000000"/>
                </a:solidFill>
              </a:ln>
            </c:spPr>
          </c:dPt>
          <c:dPt>
            <c:idx val="5"/>
            <c:spPr>
              <a:solidFill>
                <a:srgbClr val="B7B7B7"/>
              </a:solidFill>
              <a:ln cmpd="sng" w="9525">
                <a:solidFill>
                  <a:srgbClr val="000000"/>
                </a:solidFill>
              </a:ln>
            </c:spPr>
          </c:dPt>
          <c:dPt>
            <c:idx val="6"/>
            <c:spPr>
              <a:solidFill>
                <a:srgbClr val="434343"/>
              </a:solidFill>
              <a:ln cmpd="sng" w="9525">
                <a:solidFill>
                  <a:srgbClr val="000000"/>
                </a:solidFill>
              </a:ln>
            </c:spPr>
          </c:dPt>
          <c:dPt>
            <c:idx val="7"/>
            <c:spPr>
              <a:solidFill>
                <a:srgbClr val="B7B7B7"/>
              </a:solidFill>
              <a:ln cmpd="sng" w="9525">
                <a:solidFill>
                  <a:srgbClr val="000000"/>
                </a:solidFill>
              </a:ln>
            </c:spPr>
          </c:dPt>
          <c:dPt>
            <c:idx val="8"/>
            <c:spPr>
              <a:solidFill>
                <a:srgbClr val="FCD04F"/>
              </a:solidFill>
              <a:ln cmpd="sng" w="9525">
                <a:solidFill>
                  <a:srgbClr val="000000"/>
                </a:solidFill>
              </a:ln>
            </c:spPr>
          </c:dPt>
          <c:dPt>
            <c:idx val="9"/>
            <c:spPr>
              <a:solidFill>
                <a:srgbClr val="999999"/>
              </a:solidFill>
              <a:ln cmpd="sng" w="9525">
                <a:solidFill>
                  <a:srgbClr val="000000"/>
                </a:solidFill>
              </a:ln>
            </c:spPr>
          </c:dPt>
          <c:dPt>
            <c:idx val="10"/>
            <c:spPr>
              <a:solidFill>
                <a:srgbClr val="B7B7B7"/>
              </a:solidFill>
              <a:ln cmpd="sng" w="9525">
                <a:solidFill>
                  <a:srgbClr val="000000"/>
                </a:solidFill>
              </a:ln>
            </c:spPr>
          </c:dPt>
          <c:dPt>
            <c:idx val="11"/>
            <c:spPr>
              <a:solidFill>
                <a:srgbClr val="7ED1D7"/>
              </a:solidFill>
              <a:ln cmpd="sng" w="9525">
                <a:solidFill>
                  <a:srgbClr val="000000"/>
                </a:solidFill>
              </a:ln>
            </c:spPr>
          </c:dPt>
          <c:dPt>
            <c:idx val="12"/>
            <c:spPr>
              <a:solidFill>
                <a:srgbClr val="B7B7B7"/>
              </a:solidFill>
              <a:ln cmpd="sng" w="9525">
                <a:solidFill>
                  <a:srgbClr val="000000"/>
                </a:solidFill>
              </a:ln>
            </c:spPr>
          </c:dPt>
          <c:dLbls>
            <c:showLegendKey val="0"/>
            <c:showVal val="0"/>
            <c:showCatName val="0"/>
            <c:showSerName val="0"/>
            <c:showPercent val="0"/>
            <c:showBubbleSize val="0"/>
            <c:showLeaderLines val="1"/>
          </c:dLbls>
          <c:cat>
            <c:strRef>
              <c:f>Results!$AK$92:$AK$104</c:f>
            </c:strRef>
          </c:cat>
          <c:val>
            <c:numRef>
              <c:f>Results!$AL$92:$AL$104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7000">
                <a:solidFill>
                  <a:srgbClr val="757575"/>
                </a:solidFill>
                <a:latin typeface="+mn-lt"/>
              </a:defRPr>
            </a:pPr>
            <a:r>
              <a:rPr b="0" sz="7000">
                <a:solidFill>
                  <a:srgbClr val="757575"/>
                </a:solidFill>
                <a:latin typeface="+mn-lt"/>
              </a:rPr>
              <a:t>Percentage of vehicles passing through LH Prime to Banilad</a:t>
            </a:r>
          </a:p>
        </c:rich>
      </c:tx>
      <c:overlay val="0"/>
    </c:title>
    <c:plotArea>
      <c:layout/>
      <c:pieChart>
        <c:varyColors val="1"/>
        <c:ser>
          <c:idx val="0"/>
          <c:order val="0"/>
          <c:dPt>
            <c:idx val="0"/>
            <c:spPr>
              <a:solidFill>
                <a:srgbClr val="434343"/>
              </a:solidFill>
              <a:ln cmpd="sng" w="9525">
                <a:solidFill>
                  <a:srgbClr val="000000"/>
                </a:solidFill>
              </a:ln>
            </c:spPr>
          </c:dPt>
          <c:dPt>
            <c:idx val="1"/>
            <c:spPr>
              <a:solidFill>
                <a:srgbClr val="B7B7B7"/>
              </a:solidFill>
              <a:ln cmpd="sng" w="9525">
                <a:solidFill>
                  <a:srgbClr val="000000"/>
                </a:solidFill>
              </a:ln>
            </c:spPr>
          </c:dPt>
          <c:dPt>
            <c:idx val="2"/>
            <c:spPr>
              <a:solidFill>
                <a:srgbClr val="666666"/>
              </a:solidFill>
              <a:ln cmpd="sng" w="9525">
                <a:solidFill>
                  <a:srgbClr val="000000"/>
                </a:solidFill>
              </a:ln>
            </c:spPr>
          </c:dPt>
          <c:dPt>
            <c:idx val="3"/>
            <c:spPr>
              <a:solidFill>
                <a:srgbClr val="34A853"/>
              </a:solidFill>
              <a:ln cmpd="sng" w="9525">
                <a:solidFill>
                  <a:srgbClr val="000000"/>
                </a:solidFill>
              </a:ln>
            </c:spPr>
          </c:dPt>
          <c:dPt>
            <c:idx val="4"/>
            <c:spPr>
              <a:solidFill>
                <a:srgbClr val="FF6D01"/>
              </a:solidFill>
              <a:ln cmpd="sng" w="9525">
                <a:solidFill>
                  <a:srgbClr val="000000"/>
                </a:solidFill>
              </a:ln>
            </c:spPr>
          </c:dPt>
          <c:dPt>
            <c:idx val="5"/>
            <c:spPr>
              <a:solidFill>
                <a:srgbClr val="B7B7B7"/>
              </a:solidFill>
              <a:ln cmpd="sng" w="9525">
                <a:solidFill>
                  <a:srgbClr val="000000"/>
                </a:solidFill>
              </a:ln>
            </c:spPr>
          </c:dPt>
          <c:dPt>
            <c:idx val="6"/>
            <c:spPr>
              <a:solidFill>
                <a:srgbClr val="B7B7B7"/>
              </a:solidFill>
              <a:ln cmpd="sng" w="9525">
                <a:solidFill>
                  <a:srgbClr val="000000"/>
                </a:solidFill>
              </a:ln>
            </c:spPr>
          </c:dPt>
          <c:dPt>
            <c:idx val="7"/>
            <c:spPr>
              <a:solidFill>
                <a:srgbClr val="434343"/>
              </a:solidFill>
              <a:ln cmpd="sng" w="9525">
                <a:solidFill>
                  <a:srgbClr val="000000"/>
                </a:solidFill>
              </a:ln>
            </c:spPr>
          </c:dPt>
          <c:dPt>
            <c:idx val="8"/>
            <c:spPr>
              <a:solidFill>
                <a:srgbClr val="434343"/>
              </a:solidFill>
              <a:ln cmpd="sng" w="9525">
                <a:solidFill>
                  <a:srgbClr val="000000"/>
                </a:solidFill>
              </a:ln>
            </c:spPr>
          </c:dPt>
          <c:dPt>
            <c:idx val="9"/>
            <c:spPr>
              <a:solidFill>
                <a:srgbClr val="71C287"/>
              </a:solidFill>
              <a:ln cmpd="sng" w="9525">
                <a:solidFill>
                  <a:srgbClr val="000000"/>
                </a:solidFill>
              </a:ln>
            </c:spPr>
          </c:dPt>
          <c:dPt>
            <c:idx val="10"/>
            <c:spPr>
              <a:solidFill>
                <a:srgbClr val="B7B7B7"/>
              </a:solidFill>
              <a:ln cmpd="sng" w="9525">
                <a:solidFill>
                  <a:srgbClr val="000000"/>
                </a:solidFill>
              </a:ln>
            </c:spPr>
          </c:dPt>
          <c:dPt>
            <c:idx val="11"/>
            <c:spPr>
              <a:solidFill>
                <a:srgbClr val="666666"/>
              </a:solidFill>
              <a:ln cmpd="sng" w="9525">
                <a:solidFill>
                  <a:srgbClr val="000000"/>
                </a:solidFill>
              </a:ln>
            </c:spPr>
          </c:dPt>
          <c:dPt>
            <c:idx val="12"/>
            <c:spPr>
              <a:solidFill>
                <a:srgbClr val="B7B7B7"/>
              </a:solidFill>
              <a:ln cmpd="sng" w="9525">
                <a:solidFill>
                  <a:srgbClr val="000000"/>
                </a:solidFill>
              </a:ln>
            </c:spPr>
          </c:dPt>
          <c:dLbls>
            <c:showLegendKey val="0"/>
            <c:showVal val="0"/>
            <c:showCatName val="0"/>
            <c:showSerName val="0"/>
            <c:showPercent val="0"/>
            <c:showBubbleSize val="0"/>
            <c:showLeaderLines val="1"/>
          </c:dLbls>
          <c:cat>
            <c:strRef>
              <c:f>Results!$AN$92:$AN$104</c:f>
            </c:strRef>
          </c:cat>
          <c:val>
            <c:numRef>
              <c:f>Results!$AO$92:$AO$104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7500">
                <a:solidFill>
                  <a:srgbClr val="757575"/>
                </a:solidFill>
                <a:latin typeface="+mn-lt"/>
              </a:defRPr>
            </a:pPr>
            <a:r>
              <a:rPr b="0" sz="7500">
                <a:solidFill>
                  <a:srgbClr val="757575"/>
                </a:solidFill>
                <a:latin typeface="+mn-lt"/>
              </a:rPr>
              <a:t>Percentage of vehicles passing through Panagdait to Cabancalan</a:t>
            </a:r>
          </a:p>
        </c:rich>
      </c:tx>
      <c:overlay val="0"/>
    </c:title>
    <c:plotArea>
      <c:layout/>
      <c:pieChart>
        <c:varyColors val="1"/>
        <c:ser>
          <c:idx val="0"/>
          <c:order val="0"/>
          <c:dPt>
            <c:idx val="0"/>
            <c:spPr>
              <a:solidFill>
                <a:srgbClr val="434343"/>
              </a:solidFill>
              <a:ln cmpd="sng" w="9525">
                <a:solidFill>
                  <a:srgbClr val="000000"/>
                </a:solidFill>
              </a:ln>
            </c:spPr>
          </c:dPt>
          <c:dPt>
            <c:idx val="1"/>
            <c:spPr>
              <a:solidFill>
                <a:srgbClr val="CCCCCC"/>
              </a:solidFill>
              <a:ln cmpd="sng" w="9525">
                <a:solidFill>
                  <a:srgbClr val="000000"/>
                </a:solidFill>
              </a:ln>
            </c:spPr>
          </c:dPt>
          <c:dPt>
            <c:idx val="2"/>
            <c:explosion val="0"/>
            <c:spPr>
              <a:solidFill>
                <a:srgbClr val="666666"/>
              </a:solidFill>
              <a:ln cmpd="sng" w="9525">
                <a:solidFill>
                  <a:srgbClr val="000000"/>
                </a:solidFill>
              </a:ln>
            </c:spPr>
          </c:dPt>
          <c:dPt>
            <c:idx val="3"/>
            <c:spPr>
              <a:solidFill>
                <a:srgbClr val="CCCCCC"/>
              </a:solidFill>
              <a:ln cmpd="sng" w="9525">
                <a:solidFill>
                  <a:srgbClr val="000000"/>
                </a:solidFill>
              </a:ln>
            </c:spPr>
          </c:dPt>
          <c:dPt>
            <c:idx val="4"/>
            <c:spPr>
              <a:solidFill>
                <a:srgbClr val="CCCCCC"/>
              </a:solidFill>
              <a:ln cmpd="sng" w="9525">
                <a:solidFill>
                  <a:srgbClr val="000000"/>
                </a:solidFill>
              </a:ln>
            </c:spPr>
          </c:dPt>
          <c:dPt>
            <c:idx val="5"/>
            <c:spPr>
              <a:solidFill>
                <a:srgbClr val="CCCCCC"/>
              </a:solidFill>
              <a:ln cmpd="sng" w="9525">
                <a:solidFill>
                  <a:srgbClr val="000000"/>
                </a:solidFill>
              </a:ln>
            </c:spPr>
          </c:dPt>
          <c:dPt>
            <c:idx val="6"/>
            <c:spPr>
              <a:solidFill>
                <a:srgbClr val="CCCCCC"/>
              </a:solidFill>
              <a:ln cmpd="sng" w="9525">
                <a:solidFill>
                  <a:srgbClr val="000000"/>
                </a:solidFill>
              </a:ln>
            </c:spPr>
          </c:dPt>
          <c:dPt>
            <c:idx val="7"/>
            <c:spPr>
              <a:solidFill>
                <a:srgbClr val="CCCCCC"/>
              </a:solidFill>
              <a:ln cmpd="sng" w="9525">
                <a:solidFill>
                  <a:srgbClr val="000000"/>
                </a:solidFill>
              </a:ln>
            </c:spPr>
          </c:dPt>
          <c:dPt>
            <c:idx val="8"/>
            <c:spPr>
              <a:solidFill>
                <a:srgbClr val="CCCCCC"/>
              </a:solidFill>
              <a:ln cmpd="sng" w="9525">
                <a:solidFill>
                  <a:srgbClr val="000000"/>
                </a:solidFill>
              </a:ln>
            </c:spPr>
          </c:dPt>
          <c:dPt>
            <c:idx val="9"/>
            <c:spPr>
              <a:solidFill>
                <a:srgbClr val="CCCCCC"/>
              </a:solidFill>
              <a:ln cmpd="sng" w="9525">
                <a:solidFill>
                  <a:srgbClr val="000000"/>
                </a:solidFill>
              </a:ln>
            </c:spPr>
          </c:dPt>
          <c:dPt>
            <c:idx val="10"/>
            <c:spPr>
              <a:solidFill>
                <a:srgbClr val="434343"/>
              </a:solidFill>
              <a:ln cmpd="sng" w="9525">
                <a:solidFill>
                  <a:srgbClr val="000000"/>
                </a:solidFill>
              </a:ln>
            </c:spPr>
          </c:dPt>
          <c:dPt>
            <c:idx val="11"/>
            <c:spPr>
              <a:solidFill>
                <a:srgbClr val="FFFFFF"/>
              </a:solidFill>
              <a:ln cmpd="sng" w="9525">
                <a:solidFill>
                  <a:srgbClr val="000000"/>
                </a:solidFill>
              </a:ln>
            </c:spPr>
          </c:dPt>
          <c:dPt>
            <c:idx val="12"/>
            <c:spPr>
              <a:solidFill>
                <a:srgbClr val="CCCCCC"/>
              </a:solidFill>
              <a:ln cmpd="sng" w="9525">
                <a:solidFill>
                  <a:srgbClr val="000000"/>
                </a:solidFill>
              </a:ln>
            </c:spPr>
          </c:dPt>
          <c:dLbls>
            <c:dLbl>
              <c:idx val="0"/>
              <c:tx>
                <c:rich>
                  <a:bodyPr/>
                  <a:lstStyle/>
                  <a:p>
                    <a:pPr lvl="0">
                      <a:defRPr b="0" sz="5500">
                        <a:solidFill>
                          <a:srgbClr val="000000"/>
                        </a:solidFill>
                        <a:latin typeface="+mn-lt"/>
                      </a:defRPr>
                    </a:pPr>
                    <a:r>
                      <a:rPr b="0" sz="5500">
                        <a:solidFill>
                          <a:srgbClr val="000000"/>
                        </a:solidFill>
                        <a:latin typeface="+mn-lt"/>
                      </a:rPr>
                      <a:t>Private (22.8%)</a:t>
                    </a:r>
                  </a:p>
                </c:rich>
              </c:tx>
              <c:showLegendKey val="0"/>
              <c:showVal val="0"/>
              <c:showCatName val="0"/>
              <c:showSerName val="0"/>
              <c:showPercent val="0"/>
              <c:showBubbleSize val="0"/>
            </c:dLbl>
            <c:dLbl>
              <c:idx val="2"/>
              <c:tx>
                <c:rich>
                  <a:bodyPr/>
                  <a:lstStyle/>
                  <a:p>
                    <a:pPr lvl="0">
                      <a:defRPr b="0" sz="5500">
                        <a:solidFill>
                          <a:srgbClr val="000000"/>
                        </a:solidFill>
                        <a:latin typeface="+mn-lt"/>
                      </a:defRPr>
                    </a:pPr>
                    <a:r>
                      <a:rPr b="0" sz="5500">
                        <a:solidFill>
                          <a:srgbClr val="000000"/>
                        </a:solidFill>
                        <a:latin typeface="+mn-lt"/>
                      </a:rPr>
                      <a:t>Motorcycle (67.9%)</a:t>
                    </a:r>
                  </a:p>
                </c:rich>
              </c:tx>
              <c:showLegendKey val="0"/>
              <c:showVal val="0"/>
              <c:showCatName val="0"/>
              <c:showSerName val="0"/>
              <c:showPercent val="0"/>
              <c:showBubbleSize val="0"/>
            </c:dLbl>
            <c:dLbl>
              <c:idx val="10"/>
              <c:txPr>
                <a:bodyPr/>
                <a:lstStyle/>
                <a:p>
                  <a:pPr lvl="0">
                    <a:defRPr sz="5500"/>
                  </a:pPr>
                </a:p>
              </c:txPr>
              <c:showLegendKey val="0"/>
              <c:showVal val="0"/>
              <c:showCatName val="0"/>
              <c:showSerName val="0"/>
              <c:showPercent val="0"/>
              <c:showBubbleSize val="0"/>
            </c:dLbl>
            <c:dLbl>
              <c:idx val="12"/>
              <c:txPr>
                <a:bodyPr/>
                <a:lstStyle/>
                <a:p>
                  <a:pPr lvl="0">
                    <a:defRPr sz="5500"/>
                  </a:pPr>
                </a:p>
              </c:txPr>
              <c:showLegendKey val="0"/>
              <c:showVal val="0"/>
              <c:showCatName val="0"/>
              <c:showSerName val="0"/>
              <c:showPercent val="0"/>
              <c:showBubbleSize val="0"/>
            </c:dLbl>
            <c:showLegendKey val="0"/>
            <c:showVal val="0"/>
            <c:showCatName val="0"/>
            <c:showSerName val="0"/>
            <c:showPercent val="0"/>
            <c:showBubbleSize val="0"/>
            <c:showLeaderLines val="1"/>
          </c:dLbls>
          <c:cat>
            <c:strRef>
              <c:f>Results!$AQ$92:$AQ$104</c:f>
            </c:strRef>
          </c:cat>
          <c:val>
            <c:numRef>
              <c:f>Results!$AR$92:$AR$104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spPr>
    <a:solidFill>
      <a:srgbClr val="FFFFFF"/>
    </a:solidFill>
  </c:spPr>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6700">
                <a:solidFill>
                  <a:srgbClr val="757575"/>
                </a:solidFill>
                <a:latin typeface="+mn-lt"/>
              </a:defRPr>
            </a:pPr>
            <a:r>
              <a:rPr b="0" sz="6700">
                <a:solidFill>
                  <a:srgbClr val="757575"/>
                </a:solidFill>
                <a:latin typeface="+mn-lt"/>
              </a:rPr>
              <a:t>Percentage of vehicles passing through Cabancalan to Panagdait</a:t>
            </a:r>
          </a:p>
        </c:rich>
      </c:tx>
      <c:overlay val="0"/>
    </c:title>
    <c:plotArea>
      <c:layout/>
      <c:pieChart>
        <c:varyColors val="1"/>
        <c:ser>
          <c:idx val="0"/>
          <c:order val="0"/>
          <c:dPt>
            <c:idx val="0"/>
            <c:spPr>
              <a:solidFill>
                <a:srgbClr val="434343"/>
              </a:solidFill>
              <a:ln cmpd="sng" w="9525">
                <a:solidFill>
                  <a:srgbClr val="000000"/>
                </a:solidFill>
              </a:ln>
            </c:spPr>
          </c:dPt>
          <c:dPt>
            <c:idx val="1"/>
            <c:spPr>
              <a:solidFill>
                <a:srgbClr val="B7B7B7"/>
              </a:solidFill>
              <a:ln cmpd="sng" w="9525">
                <a:solidFill>
                  <a:srgbClr val="000000"/>
                </a:solidFill>
              </a:ln>
            </c:spPr>
          </c:dPt>
          <c:dPt>
            <c:idx val="2"/>
            <c:spPr>
              <a:solidFill>
                <a:srgbClr val="666666"/>
              </a:solidFill>
              <a:ln cmpd="sng" w="9525">
                <a:solidFill>
                  <a:srgbClr val="000000"/>
                </a:solidFill>
              </a:ln>
            </c:spPr>
          </c:dPt>
          <c:dPt>
            <c:idx val="3"/>
            <c:spPr>
              <a:solidFill>
                <a:srgbClr val="34A853"/>
              </a:solidFill>
              <a:ln cmpd="sng" w="9525">
                <a:solidFill>
                  <a:srgbClr val="000000"/>
                </a:solidFill>
              </a:ln>
            </c:spPr>
          </c:dPt>
          <c:dPt>
            <c:idx val="4"/>
            <c:spPr>
              <a:solidFill>
                <a:srgbClr val="FF6D01"/>
              </a:solidFill>
              <a:ln cmpd="sng" w="9525">
                <a:solidFill>
                  <a:srgbClr val="000000"/>
                </a:solidFill>
              </a:ln>
            </c:spPr>
          </c:dPt>
          <c:dPt>
            <c:idx val="5"/>
            <c:spPr>
              <a:solidFill>
                <a:srgbClr val="46BDC6"/>
              </a:solidFill>
              <a:ln cmpd="sng" w="9525">
                <a:solidFill>
                  <a:srgbClr val="000000"/>
                </a:solidFill>
              </a:ln>
            </c:spPr>
          </c:dPt>
          <c:dPt>
            <c:idx val="6"/>
            <c:spPr>
              <a:solidFill>
                <a:srgbClr val="B7B7B7"/>
              </a:solidFill>
              <a:ln cmpd="sng" w="9525">
                <a:solidFill>
                  <a:srgbClr val="000000"/>
                </a:solidFill>
              </a:ln>
            </c:spPr>
          </c:dPt>
          <c:dPt>
            <c:idx val="7"/>
            <c:spPr>
              <a:solidFill>
                <a:srgbClr val="999999"/>
              </a:solidFill>
              <a:ln cmpd="sng" w="9525">
                <a:solidFill>
                  <a:srgbClr val="000000"/>
                </a:solidFill>
              </a:ln>
            </c:spPr>
          </c:dPt>
          <c:dPt>
            <c:idx val="8"/>
            <c:spPr>
              <a:solidFill>
                <a:srgbClr val="B7B7B7"/>
              </a:solidFill>
              <a:ln cmpd="sng" w="9525">
                <a:solidFill>
                  <a:srgbClr val="000000"/>
                </a:solidFill>
              </a:ln>
            </c:spPr>
          </c:dPt>
          <c:dPt>
            <c:idx val="9"/>
            <c:spPr>
              <a:solidFill>
                <a:srgbClr val="B7B7B7"/>
              </a:solidFill>
              <a:ln cmpd="sng" w="9525">
                <a:solidFill>
                  <a:srgbClr val="000000"/>
                </a:solidFill>
              </a:ln>
            </c:spPr>
          </c:dPt>
          <c:dPt>
            <c:idx val="10"/>
            <c:spPr>
              <a:solidFill>
                <a:srgbClr val="434343"/>
              </a:solidFill>
              <a:ln cmpd="sng" w="9525">
                <a:solidFill>
                  <a:srgbClr val="000000"/>
                </a:solidFill>
              </a:ln>
            </c:spPr>
          </c:dPt>
          <c:dPt>
            <c:idx val="11"/>
            <c:spPr>
              <a:solidFill>
                <a:srgbClr val="B7B7B7"/>
              </a:solidFill>
              <a:ln cmpd="sng" w="9525">
                <a:solidFill>
                  <a:srgbClr val="000000"/>
                </a:solidFill>
              </a:ln>
            </c:spPr>
          </c:dPt>
          <c:dPt>
            <c:idx val="12"/>
            <c:spPr>
              <a:solidFill>
                <a:srgbClr val="B7B7B7"/>
              </a:solidFill>
              <a:ln cmpd="sng" w="9525">
                <a:solidFill>
                  <a:srgbClr val="000000"/>
                </a:solidFill>
              </a:ln>
            </c:spPr>
          </c:dPt>
          <c:dLbls>
            <c:showLegendKey val="0"/>
            <c:showVal val="0"/>
            <c:showCatName val="0"/>
            <c:showSerName val="0"/>
            <c:showPercent val="0"/>
            <c:showBubbleSize val="0"/>
            <c:showLeaderLines val="1"/>
          </c:dLbls>
          <c:cat>
            <c:strRef>
              <c:f>Results!$AT$92:$AT$104</c:f>
            </c:strRef>
          </c:cat>
          <c:val>
            <c:numRef>
              <c:f>Results!$AU$92:$AU$104</c:f>
              <c:numCache/>
            </c:numRef>
          </c:val>
        </c:ser>
        <c:dLbls>
          <c:showLegendKey val="0"/>
          <c:showVal val="0"/>
          <c:showCatName val="0"/>
          <c:showSerName val="0"/>
          <c:showPercent val="0"/>
          <c:showBubbleSize val="0"/>
        </c:dLbls>
        <c:firstSliceAng val="0"/>
      </c:pieChart>
    </c:plotArea>
    <c:legend>
      <c:legendPos val="r"/>
      <c:layout>
        <c:manualLayout>
          <c:xMode val="edge"/>
          <c:yMode val="edge"/>
          <c:x val="-0.00205761316872428"/>
          <c:y val="0.0"/>
        </c:manualLayout>
      </c:layout>
      <c:overlay val="0"/>
      <c:txPr>
        <a:bodyPr/>
        <a:lstStyle/>
        <a:p>
          <a:pPr lvl="0">
            <a:defRPr b="0" sz="450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7000">
                <a:solidFill>
                  <a:srgbClr val="757575"/>
                </a:solidFill>
                <a:latin typeface="+mn-lt"/>
              </a:defRPr>
            </a:pPr>
            <a:r>
              <a:rPr b="0" sz="7000">
                <a:solidFill>
                  <a:srgbClr val="757575"/>
                </a:solidFill>
                <a:latin typeface="+mn-lt"/>
              </a:rPr>
              <a:t>Percentage of vehicles passing through Banilad to Panagdait</a:t>
            </a:r>
          </a:p>
        </c:rich>
      </c:tx>
      <c:overlay val="0"/>
    </c:title>
    <c:plotArea>
      <c:layout/>
      <c:pieChart>
        <c:varyColors val="1"/>
        <c:ser>
          <c:idx val="0"/>
          <c:order val="0"/>
          <c:dPt>
            <c:idx val="0"/>
            <c:spPr>
              <a:solidFill>
                <a:srgbClr val="434343"/>
              </a:solidFill>
            </c:spPr>
          </c:dPt>
          <c:dPt>
            <c:idx val="1"/>
            <c:spPr>
              <a:solidFill>
                <a:srgbClr val="EA4335"/>
              </a:solidFill>
            </c:spPr>
          </c:dPt>
          <c:dPt>
            <c:idx val="2"/>
            <c:spPr>
              <a:solidFill>
                <a:srgbClr val="666666"/>
              </a:solidFill>
            </c:spPr>
          </c:dPt>
          <c:dPt>
            <c:idx val="3"/>
            <c:spPr>
              <a:solidFill>
                <a:srgbClr val="D9D9D9"/>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B7B7B7"/>
              </a:solidFill>
            </c:spPr>
          </c:dPt>
          <c:dPt>
            <c:idx val="8"/>
            <c:spPr>
              <a:solidFill>
                <a:srgbClr val="FCD04F"/>
              </a:solidFill>
            </c:spPr>
          </c:dPt>
          <c:dPt>
            <c:idx val="9"/>
            <c:spPr>
              <a:solidFill>
                <a:srgbClr val="71C287"/>
              </a:solidFill>
            </c:spPr>
          </c:dPt>
          <c:dPt>
            <c:idx val="10"/>
            <c:spPr>
              <a:solidFill>
                <a:srgbClr val="434343"/>
              </a:solidFill>
            </c:spPr>
          </c:dPt>
          <c:dPt>
            <c:idx val="11"/>
            <c:spPr>
              <a:solidFill>
                <a:srgbClr val="B7B7B7"/>
              </a:solidFill>
            </c:spPr>
          </c:dPt>
          <c:dPt>
            <c:idx val="12"/>
            <c:spPr>
              <a:solidFill>
                <a:srgbClr val="B7B7B7"/>
              </a:solidFill>
            </c:spPr>
          </c:dPt>
          <c:dLbls>
            <c:showLegendKey val="0"/>
            <c:showVal val="0"/>
            <c:showCatName val="0"/>
            <c:showSerName val="0"/>
            <c:showPercent val="0"/>
            <c:showBubbleSize val="0"/>
            <c:showLeaderLines val="1"/>
          </c:dLbls>
          <c:cat>
            <c:strRef>
              <c:f>Results!$AK$107:$AK$119</c:f>
            </c:strRef>
          </c:cat>
          <c:val>
            <c:numRef>
              <c:f>Results!$AL$107:$AL$119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7000">
                <a:solidFill>
                  <a:srgbClr val="757575"/>
                </a:solidFill>
                <a:latin typeface="+mn-lt"/>
              </a:defRPr>
            </a:pPr>
            <a:r>
              <a:rPr b="0" sz="7000">
                <a:solidFill>
                  <a:srgbClr val="757575"/>
                </a:solidFill>
                <a:latin typeface="+mn-lt"/>
              </a:rPr>
              <a:t>Percentage of vehicles passing through LH Prime to Cabancalan</a:t>
            </a:r>
          </a:p>
        </c:rich>
      </c:tx>
      <c:overlay val="0"/>
    </c:title>
    <c:plotArea>
      <c:layout/>
      <c:pieChart>
        <c:varyColors val="1"/>
        <c:ser>
          <c:idx val="0"/>
          <c:order val="0"/>
          <c:dPt>
            <c:idx val="0"/>
            <c:spPr>
              <a:solidFill>
                <a:srgbClr val="CCCCCC"/>
              </a:solidFill>
              <a:ln cmpd="sng" w="9525">
                <a:solidFill>
                  <a:srgbClr val="000000"/>
                </a:solidFill>
              </a:ln>
            </c:spPr>
          </c:dPt>
          <c:dPt>
            <c:idx val="1"/>
            <c:spPr>
              <a:solidFill>
                <a:srgbClr val="EA4335"/>
              </a:solidFill>
              <a:ln cmpd="sng" w="9525">
                <a:solidFill>
                  <a:srgbClr val="000000"/>
                </a:solidFill>
              </a:ln>
            </c:spPr>
          </c:dPt>
          <c:dPt>
            <c:idx val="2"/>
            <c:spPr>
              <a:solidFill>
                <a:srgbClr val="666666"/>
              </a:solidFill>
              <a:ln cmpd="sng" w="9525">
                <a:solidFill>
                  <a:srgbClr val="000000"/>
                </a:solidFill>
              </a:ln>
            </c:spPr>
          </c:dPt>
          <c:dPt>
            <c:idx val="3"/>
            <c:spPr>
              <a:solidFill>
                <a:srgbClr val="34A853"/>
              </a:solidFill>
              <a:ln cmpd="sng" w="9525">
                <a:solidFill>
                  <a:srgbClr val="000000"/>
                </a:solidFill>
              </a:ln>
            </c:spPr>
          </c:dPt>
          <c:dPt>
            <c:idx val="4"/>
            <c:spPr>
              <a:solidFill>
                <a:srgbClr val="FF6D01"/>
              </a:solidFill>
              <a:ln cmpd="sng" w="9525">
                <a:solidFill>
                  <a:srgbClr val="000000"/>
                </a:solidFill>
              </a:ln>
            </c:spPr>
          </c:dPt>
          <c:dPt>
            <c:idx val="5"/>
            <c:spPr>
              <a:solidFill>
                <a:srgbClr val="46BDC6"/>
              </a:solidFill>
              <a:ln cmpd="sng" w="9525">
                <a:solidFill>
                  <a:srgbClr val="000000"/>
                </a:solidFill>
              </a:ln>
            </c:spPr>
          </c:dPt>
          <c:dPt>
            <c:idx val="6"/>
            <c:spPr>
              <a:solidFill>
                <a:srgbClr val="7BAAF7"/>
              </a:solidFill>
              <a:ln cmpd="sng" w="9525">
                <a:solidFill>
                  <a:srgbClr val="000000"/>
                </a:solidFill>
              </a:ln>
            </c:spPr>
          </c:dPt>
          <c:dPt>
            <c:idx val="7"/>
            <c:spPr>
              <a:solidFill>
                <a:srgbClr val="B7B7B7"/>
              </a:solidFill>
              <a:ln cmpd="sng" w="9525">
                <a:solidFill>
                  <a:srgbClr val="000000"/>
                </a:solidFill>
              </a:ln>
            </c:spPr>
          </c:dPt>
          <c:dPt>
            <c:idx val="8"/>
            <c:spPr>
              <a:solidFill>
                <a:srgbClr val="FCD04F"/>
              </a:solidFill>
              <a:ln cmpd="sng" w="9525">
                <a:solidFill>
                  <a:srgbClr val="000000"/>
                </a:solidFill>
              </a:ln>
            </c:spPr>
          </c:dPt>
          <c:dPt>
            <c:idx val="9"/>
            <c:spPr>
              <a:solidFill>
                <a:srgbClr val="B7B7B7"/>
              </a:solidFill>
              <a:ln cmpd="sng" w="9525">
                <a:solidFill>
                  <a:srgbClr val="000000"/>
                </a:solidFill>
              </a:ln>
            </c:spPr>
          </c:dPt>
          <c:dPt>
            <c:idx val="10"/>
            <c:spPr>
              <a:solidFill>
                <a:srgbClr val="434343"/>
              </a:solidFill>
              <a:ln cmpd="sng" w="9525">
                <a:solidFill>
                  <a:srgbClr val="000000"/>
                </a:solidFill>
              </a:ln>
            </c:spPr>
          </c:dPt>
          <c:dPt>
            <c:idx val="11"/>
            <c:spPr>
              <a:solidFill>
                <a:srgbClr val="B7B7B7"/>
              </a:solidFill>
              <a:ln cmpd="sng" w="9525">
                <a:solidFill>
                  <a:srgbClr val="000000"/>
                </a:solidFill>
              </a:ln>
            </c:spPr>
          </c:dPt>
          <c:dPt>
            <c:idx val="12"/>
            <c:spPr>
              <a:solidFill>
                <a:srgbClr val="CCCCCC"/>
              </a:solidFill>
              <a:ln cmpd="sng" w="9525">
                <a:solidFill>
                  <a:srgbClr val="000000"/>
                </a:solidFill>
              </a:ln>
            </c:spPr>
          </c:dPt>
          <c:dLbls>
            <c:showLegendKey val="0"/>
            <c:showVal val="0"/>
            <c:showCatName val="0"/>
            <c:showSerName val="0"/>
            <c:showPercent val="0"/>
            <c:showBubbleSize val="0"/>
            <c:showLeaderLines val="1"/>
          </c:dLbls>
          <c:cat>
            <c:strRef>
              <c:f>Results!$AN$107:$AN$119</c:f>
            </c:strRef>
          </c:cat>
          <c:val>
            <c:numRef>
              <c:f>Results!$AO$107:$AO$119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8000">
                <a:solidFill>
                  <a:srgbClr val="757575"/>
                </a:solidFill>
                <a:latin typeface="+mn-lt"/>
              </a:defRPr>
            </a:pPr>
            <a:r>
              <a:rPr b="0" sz="8000">
                <a:solidFill>
                  <a:srgbClr val="757575"/>
                </a:solidFill>
                <a:latin typeface="+mn-lt"/>
              </a:rPr>
              <a:t>Percentage of vehicles passing through Panagdait to LH Prime</a:t>
            </a:r>
          </a:p>
        </c:rich>
      </c:tx>
      <c:overlay val="0"/>
    </c:title>
    <c:plotArea>
      <c:layout/>
      <c:pieChart>
        <c:varyColors val="1"/>
        <c:ser>
          <c:idx val="0"/>
          <c:order val="0"/>
          <c:dPt>
            <c:idx val="0"/>
            <c:spPr>
              <a:solidFill>
                <a:srgbClr val="434343"/>
              </a:solidFill>
              <a:ln cmpd="sng" w="9525">
                <a:solidFill>
                  <a:srgbClr val="000000"/>
                </a:solidFill>
              </a:ln>
            </c:spPr>
          </c:dPt>
          <c:dPt>
            <c:idx val="1"/>
            <c:spPr>
              <a:solidFill>
                <a:srgbClr val="CCCCCC"/>
              </a:solidFill>
              <a:ln cmpd="sng" w="9525">
                <a:solidFill>
                  <a:srgbClr val="000000"/>
                </a:solidFill>
              </a:ln>
            </c:spPr>
          </c:dPt>
          <c:dPt>
            <c:idx val="2"/>
            <c:spPr>
              <a:solidFill>
                <a:srgbClr val="666666"/>
              </a:solidFill>
              <a:ln cmpd="sng" w="9525">
                <a:solidFill>
                  <a:srgbClr val="000000"/>
                </a:solidFill>
              </a:ln>
            </c:spPr>
          </c:dPt>
          <c:dPt>
            <c:idx val="3"/>
            <c:spPr>
              <a:solidFill>
                <a:srgbClr val="34A853"/>
              </a:solidFill>
              <a:ln cmpd="sng" w="9525">
                <a:solidFill>
                  <a:srgbClr val="000000"/>
                </a:solidFill>
              </a:ln>
            </c:spPr>
          </c:dPt>
          <c:dPt>
            <c:idx val="4"/>
            <c:spPr>
              <a:solidFill>
                <a:srgbClr val="FF6D01"/>
              </a:solidFill>
              <a:ln cmpd="sng" w="9525">
                <a:solidFill>
                  <a:srgbClr val="000000"/>
                </a:solidFill>
              </a:ln>
            </c:spPr>
          </c:dPt>
          <c:dPt>
            <c:idx val="5"/>
            <c:spPr>
              <a:solidFill>
                <a:srgbClr val="B7B7B7"/>
              </a:solidFill>
              <a:ln cmpd="sng" w="9525">
                <a:solidFill>
                  <a:srgbClr val="000000"/>
                </a:solidFill>
              </a:ln>
            </c:spPr>
          </c:dPt>
          <c:dPt>
            <c:idx val="6"/>
            <c:spPr>
              <a:solidFill>
                <a:srgbClr val="7BAAF7"/>
              </a:solidFill>
              <a:ln cmpd="sng" w="9525">
                <a:solidFill>
                  <a:srgbClr val="000000"/>
                </a:solidFill>
              </a:ln>
            </c:spPr>
          </c:dPt>
          <c:dPt>
            <c:idx val="7"/>
            <c:spPr>
              <a:solidFill>
                <a:srgbClr val="B7B7B7"/>
              </a:solidFill>
              <a:ln cmpd="sng" w="9525">
                <a:solidFill>
                  <a:srgbClr val="000000"/>
                </a:solidFill>
              </a:ln>
            </c:spPr>
          </c:dPt>
          <c:dPt>
            <c:idx val="8"/>
            <c:spPr>
              <a:solidFill>
                <a:srgbClr val="B7B7B7"/>
              </a:solidFill>
              <a:ln cmpd="sng" w="9525">
                <a:solidFill>
                  <a:srgbClr val="000000"/>
                </a:solidFill>
              </a:ln>
            </c:spPr>
          </c:dPt>
          <c:dPt>
            <c:idx val="9"/>
            <c:spPr>
              <a:solidFill>
                <a:srgbClr val="434343"/>
              </a:solidFill>
              <a:ln cmpd="sng" w="9525">
                <a:solidFill>
                  <a:srgbClr val="000000"/>
                </a:solidFill>
              </a:ln>
            </c:spPr>
          </c:dPt>
          <c:dPt>
            <c:idx val="10"/>
            <c:spPr>
              <a:solidFill>
                <a:srgbClr val="434343"/>
              </a:solidFill>
              <a:ln cmpd="sng" w="9525">
                <a:solidFill>
                  <a:srgbClr val="000000"/>
                </a:solidFill>
              </a:ln>
            </c:spPr>
          </c:dPt>
          <c:dPt>
            <c:idx val="11"/>
            <c:spPr>
              <a:solidFill>
                <a:srgbClr val="CCCCCC"/>
              </a:solidFill>
              <a:ln cmpd="sng" w="9525">
                <a:solidFill>
                  <a:srgbClr val="000000"/>
                </a:solidFill>
              </a:ln>
            </c:spPr>
          </c:dPt>
          <c:dPt>
            <c:idx val="12"/>
            <c:spPr>
              <a:solidFill>
                <a:srgbClr val="B7B7B7"/>
              </a:solidFill>
              <a:ln cmpd="sng" w="9525">
                <a:solidFill>
                  <a:srgbClr val="000000"/>
                </a:solidFill>
              </a:ln>
            </c:spPr>
          </c:dPt>
          <c:dLbls>
            <c:showLegendKey val="0"/>
            <c:showVal val="0"/>
            <c:showCatName val="0"/>
            <c:showSerName val="0"/>
            <c:showPercent val="0"/>
            <c:showBubbleSize val="0"/>
            <c:showLeaderLines val="1"/>
          </c:dLbls>
          <c:cat>
            <c:strRef>
              <c:f>Results!$AQ$107:$AQ$119</c:f>
            </c:strRef>
          </c:cat>
          <c:val>
            <c:numRef>
              <c:f>Results!$AR$107:$AR$119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550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6000">
                <a:solidFill>
                  <a:srgbClr val="757575"/>
                </a:solidFill>
                <a:latin typeface="+mn-lt"/>
              </a:defRPr>
            </a:pPr>
            <a:r>
              <a:rPr b="0" sz="6000">
                <a:solidFill>
                  <a:srgbClr val="757575"/>
                </a:solidFill>
                <a:latin typeface="+mn-lt"/>
              </a:rPr>
              <a:t>Percentage of vehicles passing through Cabancalan to Banilad</a:t>
            </a:r>
          </a:p>
        </c:rich>
      </c:tx>
      <c:overlay val="0"/>
    </c:title>
    <c:plotArea>
      <c:layout/>
      <c:pieChart>
        <c:varyColors val="1"/>
        <c:ser>
          <c:idx val="0"/>
          <c:order val="0"/>
          <c:dPt>
            <c:idx val="0"/>
            <c:spPr>
              <a:solidFill>
                <a:srgbClr val="434343"/>
              </a:solidFill>
              <a:ln cmpd="sng" w="9525">
                <a:solidFill>
                  <a:srgbClr val="000000"/>
                </a:solidFill>
              </a:ln>
            </c:spPr>
          </c:dPt>
          <c:dPt>
            <c:idx val="1"/>
            <c:spPr>
              <a:solidFill>
                <a:srgbClr val="B7B7B7"/>
              </a:solidFill>
              <a:ln cmpd="sng" w="9525">
                <a:solidFill>
                  <a:srgbClr val="000000"/>
                </a:solidFill>
              </a:ln>
            </c:spPr>
          </c:dPt>
          <c:dPt>
            <c:idx val="2"/>
            <c:spPr>
              <a:solidFill>
                <a:srgbClr val="666666"/>
              </a:solidFill>
              <a:ln cmpd="sng" w="9525">
                <a:solidFill>
                  <a:srgbClr val="000000"/>
                </a:solidFill>
              </a:ln>
            </c:spPr>
          </c:dPt>
          <c:dPt>
            <c:idx val="3"/>
            <c:spPr>
              <a:solidFill>
                <a:srgbClr val="34A853"/>
              </a:solidFill>
              <a:ln cmpd="sng" w="9525">
                <a:solidFill>
                  <a:srgbClr val="000000"/>
                </a:solidFill>
              </a:ln>
            </c:spPr>
          </c:dPt>
          <c:dPt>
            <c:idx val="4"/>
            <c:spPr>
              <a:solidFill>
                <a:srgbClr val="FF6D01"/>
              </a:solidFill>
              <a:ln cmpd="sng" w="9525">
                <a:solidFill>
                  <a:srgbClr val="000000"/>
                </a:solidFill>
              </a:ln>
            </c:spPr>
          </c:dPt>
          <c:dPt>
            <c:idx val="5"/>
            <c:spPr>
              <a:solidFill>
                <a:srgbClr val="B7B7B7"/>
              </a:solidFill>
              <a:ln cmpd="sng" w="9525">
                <a:solidFill>
                  <a:srgbClr val="000000"/>
                </a:solidFill>
              </a:ln>
            </c:spPr>
          </c:dPt>
          <c:dPt>
            <c:idx val="6"/>
            <c:spPr>
              <a:solidFill>
                <a:srgbClr val="7BAAF7"/>
              </a:solidFill>
              <a:ln cmpd="sng" w="9525">
                <a:solidFill>
                  <a:srgbClr val="000000"/>
                </a:solidFill>
              </a:ln>
            </c:spPr>
          </c:dPt>
          <c:dPt>
            <c:idx val="7"/>
            <c:spPr>
              <a:solidFill>
                <a:srgbClr val="B7B7B7"/>
              </a:solidFill>
              <a:ln cmpd="sng" w="9525">
                <a:solidFill>
                  <a:srgbClr val="000000"/>
                </a:solidFill>
              </a:ln>
            </c:spPr>
          </c:dPt>
          <c:dPt>
            <c:idx val="8"/>
            <c:spPr>
              <a:solidFill>
                <a:srgbClr val="FCD04F"/>
              </a:solidFill>
              <a:ln cmpd="sng" w="9525">
                <a:solidFill>
                  <a:srgbClr val="000000"/>
                </a:solidFill>
              </a:ln>
            </c:spPr>
          </c:dPt>
          <c:dPt>
            <c:idx val="9"/>
            <c:spPr>
              <a:solidFill>
                <a:srgbClr val="B7B7B7"/>
              </a:solidFill>
              <a:ln cmpd="sng" w="9525">
                <a:solidFill>
                  <a:srgbClr val="000000"/>
                </a:solidFill>
              </a:ln>
            </c:spPr>
          </c:dPt>
          <c:dPt>
            <c:idx val="10"/>
            <c:spPr>
              <a:solidFill>
                <a:srgbClr val="434343"/>
              </a:solidFill>
              <a:ln cmpd="sng" w="9525">
                <a:solidFill>
                  <a:srgbClr val="000000"/>
                </a:solidFill>
              </a:ln>
            </c:spPr>
          </c:dPt>
          <c:dPt>
            <c:idx val="11"/>
            <c:spPr>
              <a:solidFill>
                <a:srgbClr val="B7B7B7"/>
              </a:solidFill>
              <a:ln cmpd="sng" w="9525">
                <a:solidFill>
                  <a:srgbClr val="000000"/>
                </a:solidFill>
              </a:ln>
            </c:spPr>
          </c:dPt>
          <c:dPt>
            <c:idx val="12"/>
            <c:spPr>
              <a:solidFill>
                <a:srgbClr val="B7B7B7"/>
              </a:solidFill>
              <a:ln cmpd="sng" w="9525">
                <a:solidFill>
                  <a:srgbClr val="000000"/>
                </a:solidFill>
              </a:ln>
            </c:spPr>
          </c:dPt>
          <c:dLbls>
            <c:showLegendKey val="0"/>
            <c:showVal val="0"/>
            <c:showCatName val="0"/>
            <c:showSerName val="0"/>
            <c:showPercent val="0"/>
            <c:showBubbleSize val="0"/>
            <c:showLeaderLines val="1"/>
          </c:dLbls>
          <c:cat>
            <c:strRef>
              <c:f>Results!$AT$107:$AT$119</c:f>
            </c:strRef>
          </c:cat>
          <c:val>
            <c:numRef>
              <c:f>Results!$AU$107:$AU$119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450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LH Prime to Banilad</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(022624)'!$D$71:$D$134</c:f>
            </c:strRef>
          </c:cat>
          <c:val>
            <c:numRef>
              <c:f>'Monday (022624)'!$S$71:$S$134</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(022624)'!$D$71:$D$134</c:f>
            </c:strRef>
          </c:cat>
          <c:val>
            <c:numRef>
              <c:f>'Tuesday (022724)'!$S$71:$S$134</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(022624)'!$D$71:$D$134</c:f>
            </c:strRef>
          </c:cat>
          <c:val>
            <c:numRef>
              <c:f>'Wednesday (022824)'!$S$71:$S$134</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(022624)'!$D$71:$D$134</c:f>
            </c:strRef>
          </c:cat>
          <c:val>
            <c:numRef>
              <c:f>'Thursday (022924)'!$S$71:$S$134</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(022624)'!$D$71:$D$134</c:f>
            </c:strRef>
          </c:cat>
          <c:val>
            <c:numRef>
              <c:f>'Friday (030124)'!$S$71:$S$134</c:f>
              <c:numCache/>
            </c:numRef>
          </c:val>
          <c:smooth val="0"/>
        </c:ser>
        <c:axId val="779197450"/>
        <c:axId val="2076784648"/>
      </c:lineChart>
      <c:catAx>
        <c:axId val="779197450"/>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076784648"/>
      </c:catAx>
      <c:valAx>
        <c:axId val="20767846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779197450"/>
      </c:valAx>
    </c:plotArea>
    <c:legend>
      <c:legendPos val="r"/>
      <c:overlay val="0"/>
      <c:txPr>
        <a:bodyPr/>
        <a:lstStyle/>
        <a:p>
          <a:pPr lvl="0">
            <a:defRPr b="0" sz="140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Panagdait to Cabancalan</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(022624)'!$D$139:$D$202</c:f>
            </c:strRef>
          </c:cat>
          <c:val>
            <c:numRef>
              <c:f>'Monday (022624)'!$S$139:$S$202</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(022624)'!$D$139:$D$202</c:f>
            </c:strRef>
          </c:cat>
          <c:val>
            <c:numRef>
              <c:f>'Tuesday (022724)'!$S$141:$S$202</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(022624)'!$D$139:$D$202</c:f>
            </c:strRef>
          </c:cat>
          <c:val>
            <c:numRef>
              <c:f>'Wednesday (022824)'!$S$141:$S$202</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(022624)'!$D$139:$D$202</c:f>
            </c:strRef>
          </c:cat>
          <c:val>
            <c:numRef>
              <c:f>'Thursday (022924)'!$S$141:$S$202</c:f>
              <c:numCache/>
            </c:numRef>
          </c:val>
          <c:smooth val="0"/>
        </c:ser>
        <c:ser>
          <c:idx val="4"/>
          <c:order val="4"/>
          <c:tx>
            <c:v>Friday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cat>
            <c:strRef>
              <c:f>'Monday (022624)'!$D$139:$D$202</c:f>
            </c:strRef>
          </c:cat>
          <c:val>
            <c:numRef>
              <c:f>'Friday (030124)'!$S$141:$S$202</c:f>
              <c:numCache/>
            </c:numRef>
          </c:val>
          <c:smooth val="0"/>
        </c:ser>
        <c:axId val="1815434563"/>
        <c:axId val="710448856"/>
      </c:lineChart>
      <c:catAx>
        <c:axId val="1815434563"/>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710448856"/>
      </c:catAx>
      <c:valAx>
        <c:axId val="7104488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1815434563"/>
      </c:valAx>
    </c:plotArea>
    <c:legend>
      <c:legendPos val="r"/>
      <c:overlay val="0"/>
      <c:txPr>
        <a:bodyPr/>
        <a:lstStyle/>
        <a:p>
          <a:pPr lvl="0">
            <a:defRPr b="0" sz="1400">
              <a:solidFill>
                <a:srgbClr val="1A1A1A"/>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Cabancalan to Panagdait</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(022624)'!$D$207:$D$270</c:f>
            </c:strRef>
          </c:cat>
          <c:val>
            <c:numRef>
              <c:f>'Monday (022624)'!$S$207:$S$270</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(022624)'!$D$207:$D$270</c:f>
            </c:strRef>
          </c:cat>
          <c:val>
            <c:numRef>
              <c:f>'Tuesday (022724)'!$S$209:$S$270</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(022624)'!$D$207:$D$270</c:f>
            </c:strRef>
          </c:cat>
          <c:val>
            <c:numRef>
              <c:f>'Wednesday (022824)'!$S$209:$S$270</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(022624)'!$D$207:$D$270</c:f>
            </c:strRef>
          </c:cat>
          <c:val>
            <c:numRef>
              <c:f>'Thursday (022924)'!$S$209:$S$270</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(022624)'!$D$207:$D$270</c:f>
            </c:strRef>
          </c:cat>
          <c:val>
            <c:numRef>
              <c:f>'Friday (030124)'!$S$209:$S$270</c:f>
              <c:numCache/>
            </c:numRef>
          </c:val>
          <c:smooth val="0"/>
        </c:ser>
        <c:axId val="1097346944"/>
        <c:axId val="195949804"/>
      </c:lineChart>
      <c:catAx>
        <c:axId val="10973469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95949804"/>
      </c:catAx>
      <c:valAx>
        <c:axId val="1959498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1097346944"/>
      </c:valAx>
    </c:plotArea>
    <c:legend>
      <c:legendPos val="r"/>
      <c:overlay val="0"/>
      <c:txPr>
        <a:bodyPr/>
        <a:lstStyle/>
        <a:p>
          <a:pPr lvl="0">
            <a:defRPr b="0" sz="1400">
              <a:solidFill>
                <a:srgbClr val="1A1A1A"/>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solidFill>
                  <a:srgbClr val="757575"/>
                </a:solidFill>
                <a:latin typeface="+mn-lt"/>
              </a:defRPr>
            </a:pPr>
            <a:r>
              <a:rPr b="0" sz="2000">
                <a:solidFill>
                  <a:srgbClr val="757575"/>
                </a:solidFill>
                <a:latin typeface="+mn-lt"/>
              </a:rPr>
              <a:t>Passenger Car Unit: Banilad to Panagdait</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(022624)'!$AG$3:$AG$66</c:f>
            </c:strRef>
          </c:cat>
          <c:val>
            <c:numRef>
              <c:f>'Monday (022624)'!$AV$3:$AV$66</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(022624)'!$AG$3:$AG$66</c:f>
            </c:strRef>
          </c:cat>
          <c:val>
            <c:numRef>
              <c:f>'Tuesday (022724)'!$AV$3:$AV$66</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(022624)'!$AG$3:$AG$66</c:f>
            </c:strRef>
          </c:cat>
          <c:val>
            <c:numRef>
              <c:f>'Wednesday (022824)'!$AV$3:$AV$66</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(022624)'!$AG$3:$AG$66</c:f>
            </c:strRef>
          </c:cat>
          <c:val>
            <c:numRef>
              <c:f>'Thursday (022924)'!$AV$3:$AV$66</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(022624)'!$AG$3:$AG$66</c:f>
            </c:strRef>
          </c:cat>
          <c:val>
            <c:numRef>
              <c:f>'Friday (030124)'!$AV$3:$AV$66</c:f>
              <c:numCache/>
            </c:numRef>
          </c:val>
          <c:smooth val="0"/>
        </c:ser>
        <c:axId val="87072160"/>
        <c:axId val="1391149580"/>
      </c:lineChart>
      <c:catAx>
        <c:axId val="87072160"/>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391149580"/>
      </c:catAx>
      <c:valAx>
        <c:axId val="13911495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87072160"/>
      </c:valAx>
    </c:plotArea>
    <c:legend>
      <c:legendPos val="r"/>
      <c:overlay val="0"/>
      <c:txPr>
        <a:bodyPr/>
        <a:lstStyle/>
        <a:p>
          <a:pPr lvl="0">
            <a:defRPr b="0" sz="1400">
              <a:solidFill>
                <a:srgbClr val="1A1A1A"/>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LH Prime to Cabancalan</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(022624)'!$AG$71:$AG$134</c:f>
            </c:strRef>
          </c:cat>
          <c:val>
            <c:numRef>
              <c:f>'Monday (022624)'!$AV$71:$AV$134</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(022624)'!$AG$71:$AG$134</c:f>
            </c:strRef>
          </c:cat>
          <c:val>
            <c:numRef>
              <c:f>'Tuesday (022724)'!$AV$71:$AV$134</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(022624)'!$AG$71:$AG$134</c:f>
            </c:strRef>
          </c:cat>
          <c:val>
            <c:numRef>
              <c:f>'Wednesday (022824)'!$AV$71:$AV$134</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(022624)'!$AG$71:$AG$134</c:f>
            </c:strRef>
          </c:cat>
          <c:val>
            <c:numRef>
              <c:f>'Thursday (022924)'!$AV$71:$AV$134</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(022624)'!$AG$71:$AG$134</c:f>
            </c:strRef>
          </c:cat>
          <c:val>
            <c:numRef>
              <c:f>'Friday (030124)'!$AV$71:$AV$134</c:f>
              <c:numCache/>
            </c:numRef>
          </c:val>
          <c:smooth val="0"/>
        </c:ser>
        <c:axId val="636919382"/>
        <c:axId val="969921325"/>
      </c:lineChart>
      <c:catAx>
        <c:axId val="636919382"/>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69921325"/>
      </c:catAx>
      <c:valAx>
        <c:axId val="9699213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636919382"/>
      </c:valAx>
    </c:plotArea>
    <c:legend>
      <c:legendPos val="r"/>
      <c:overlay val="0"/>
      <c:txPr>
        <a:bodyPr/>
        <a:lstStyle/>
        <a:p>
          <a:pPr lvl="0">
            <a:defRPr b="0" sz="140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Panagdait to LH Prime </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(022624)'!$AG$139:$AG$202</c:f>
            </c:strRef>
          </c:cat>
          <c:val>
            <c:numRef>
              <c:f>'Monday (022624)'!$AV$139:$AV$202</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(022624)'!$AG$139:$AG$202</c:f>
            </c:strRef>
          </c:cat>
          <c:val>
            <c:numRef>
              <c:f>'Tuesday (022724)'!$AV$141:$AV$202</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(022624)'!$AG$139:$AG$202</c:f>
            </c:strRef>
          </c:cat>
          <c:val>
            <c:numRef>
              <c:f>'Wednesday (022824)'!$AV$141:$AV$202</c:f>
              <c:numCache/>
            </c:numRef>
          </c:val>
          <c:smooth val="0"/>
        </c:ser>
        <c:ser>
          <c:idx val="3"/>
          <c:order val="3"/>
          <c:tx>
            <c:v>Thursday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(022624)'!$AG$139:$AG$202</c:f>
            </c:strRef>
          </c:cat>
          <c:val>
            <c:numRef>
              <c:f>'Thursday (022924)'!$AV$141:$AV$202</c:f>
              <c:numCache/>
            </c:numRef>
          </c:val>
          <c:smooth val="0"/>
        </c:ser>
        <c:ser>
          <c:idx val="4"/>
          <c:order val="4"/>
          <c:tx>
            <c:v>Friday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(022624)'!$AG$139:$AG$202</c:f>
            </c:strRef>
          </c:cat>
          <c:val>
            <c:numRef>
              <c:f>'Friday (030124)'!$AV$141:$AV$202</c:f>
              <c:numCache/>
            </c:numRef>
          </c:val>
          <c:smooth val="0"/>
        </c:ser>
        <c:axId val="2071789204"/>
        <c:axId val="1619128173"/>
      </c:lineChart>
      <c:catAx>
        <c:axId val="2071789204"/>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619128173"/>
      </c:catAx>
      <c:valAx>
        <c:axId val="16191281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2071789204"/>
      </c:valAx>
    </c:plotArea>
    <c:legend>
      <c:legendPos val="t"/>
      <c:overlay val="0"/>
      <c:txPr>
        <a:bodyPr/>
        <a:lstStyle/>
        <a:p>
          <a:pPr lvl="0">
            <a:defRPr b="0" sz="140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Cabancalan to Banilad</a:t>
            </a:r>
          </a:p>
        </c:rich>
      </c:tx>
      <c:overlay val="0"/>
    </c:title>
    <c:plotArea>
      <c:layout/>
      <c:lineChart>
        <c:ser>
          <c:idx val="0"/>
          <c:order val="0"/>
          <c:tx>
            <c:v>Monday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(022624)'!$AG$207:$AG$270</c:f>
            </c:strRef>
          </c:cat>
          <c:val>
            <c:numRef>
              <c:f>'Monday (022624)'!$AV$207:$AV$270</c:f>
              <c:numCache/>
            </c:numRef>
          </c:val>
          <c:smooth val="0"/>
        </c:ser>
        <c:ser>
          <c:idx val="1"/>
          <c:order val="1"/>
          <c:tx>
            <c:v>Tuesday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(022624)'!$AG$207:$AG$270</c:f>
            </c:strRef>
          </c:cat>
          <c:val>
            <c:numRef>
              <c:f>'Tuesday (022724)'!$AV$209:$AV$270</c:f>
              <c:numCache/>
            </c:numRef>
          </c:val>
          <c:smooth val="0"/>
        </c:ser>
        <c:ser>
          <c:idx val="2"/>
          <c:order val="2"/>
          <c:tx>
            <c:v>Wednesday</c:v>
          </c:tx>
          <c:spPr>
            <a:ln cmpd="sng" w="9525">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(022624)'!$AG$207:$AG$270</c:f>
            </c:strRef>
          </c:cat>
          <c:val>
            <c:numRef>
              <c:f>'Wednesday (022824)'!$AV$209:$AV$270</c:f>
              <c:numCache/>
            </c:numRef>
          </c:val>
          <c:smooth val="0"/>
        </c:ser>
        <c:ser>
          <c:idx val="3"/>
          <c:order val="3"/>
          <c:tx>
            <c:v>Thursday</c:v>
          </c:tx>
          <c:spPr>
            <a:ln cmpd="sng">
              <a:solidFill>
                <a:srgbClr val="000000">
                  <a:alpha val="100000"/>
                </a:srgbClr>
              </a:solidFill>
            </a:ln>
          </c:spPr>
          <c:marker>
            <c:symbol val="circle"/>
            <c:size val="5"/>
            <c:spPr>
              <a:solidFill>
                <a:srgbClr val="000000">
                  <a:alpha val="100000"/>
                </a:srgbClr>
              </a:solidFill>
              <a:ln cmpd="sng">
                <a:solidFill>
                  <a:srgbClr val="000000">
                    <a:alpha val="100000"/>
                  </a:srgbClr>
                </a:solidFill>
              </a:ln>
            </c:spPr>
          </c:marker>
          <c:cat>
            <c:strRef>
              <c:f>'Monday (022624)'!$AG$207:$AG$270</c:f>
            </c:strRef>
          </c:cat>
          <c:val>
            <c:numRef>
              <c:f>'Thursday (022924)'!$AV$209:$AV$270</c:f>
              <c:numCache/>
            </c:numRef>
          </c:val>
          <c:smooth val="0"/>
        </c:ser>
        <c:ser>
          <c:idx val="4"/>
          <c:order val="4"/>
          <c:tx>
            <c:v>Friday</c:v>
          </c:tx>
          <c:spPr>
            <a:ln cmpd="sng" w="9525">
              <a:solidFill>
                <a:schemeClr val="dk1"/>
              </a:solidFill>
            </a:ln>
          </c:spPr>
          <c:marker>
            <c:symbol val="circle"/>
            <c:size val="5"/>
            <c:spPr>
              <a:solidFill>
                <a:schemeClr val="dk1"/>
              </a:solidFill>
              <a:ln cmpd="sng">
                <a:solidFill>
                  <a:schemeClr val="dk1"/>
                </a:solidFill>
              </a:ln>
            </c:spPr>
          </c:marker>
          <c:cat>
            <c:strRef>
              <c:f>'Monday (022624)'!$AG$207:$AG$270</c:f>
            </c:strRef>
          </c:cat>
          <c:val>
            <c:numRef>
              <c:f>'Friday (030124)'!$AV$209:$AV$270</c:f>
              <c:numCache/>
            </c:numRef>
          </c:val>
          <c:smooth val="0"/>
        </c:ser>
        <c:axId val="34953656"/>
        <c:axId val="328748763"/>
      </c:lineChart>
      <c:catAx>
        <c:axId val="34953656"/>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328748763"/>
      </c:catAx>
      <c:valAx>
        <c:axId val="3287487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34953656"/>
      </c:valAx>
    </c:plotArea>
    <c:legend>
      <c:legendPos val="r"/>
      <c:overlay val="0"/>
      <c:txPr>
        <a:bodyPr/>
        <a:lstStyle/>
        <a:p>
          <a:pPr lvl="0">
            <a:defRPr b="0" sz="140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3000">
                <a:solidFill>
                  <a:srgbClr val="757575"/>
                </a:solidFill>
                <a:latin typeface="+mn-lt"/>
              </a:defRPr>
            </a:pPr>
            <a:r>
              <a:rPr b="0" sz="3000">
                <a:solidFill>
                  <a:srgbClr val="757575"/>
                </a:solidFill>
                <a:latin typeface="+mn-lt"/>
              </a:rPr>
              <a:t>Passenger Car Unit vs Time: Banilad to LH Prime</a:t>
            </a:r>
          </a:p>
        </c:rich>
      </c:tx>
      <c:layout>
        <c:manualLayout>
          <c:xMode val="edge"/>
          <c:yMode val="edge"/>
          <c:x val="0.03251533742331289"/>
          <c:y val="0.052358490566037745"/>
        </c:manualLayout>
      </c:layout>
      <c:overlay val="0"/>
    </c:title>
    <c:plotArea>
      <c:layout/>
      <c:lineChart>
        <c:ser>
          <c:idx val="0"/>
          <c:order val="0"/>
          <c:tx>
            <c:v>Monday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cat>
            <c:strRef>
              <c:f>'Monday (022624)'!$D$3:$D$66</c:f>
            </c:strRef>
          </c:cat>
          <c:val>
            <c:numRef>
              <c:f>'Monday (022624)'!$S$3:$S$66</c:f>
              <c:numCache/>
            </c:numRef>
          </c:val>
          <c:smooth val="0"/>
        </c:ser>
        <c:ser>
          <c:idx val="1"/>
          <c:order val="1"/>
          <c:tx>
            <c:v>Tuesday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dPt>
            <c:idx val="29"/>
            <c:marker>
              <c:symbol val="none"/>
            </c:marker>
          </c:dPt>
          <c:cat>
            <c:strRef>
              <c:f>'Monday (022624)'!$D$3:$D$66</c:f>
            </c:strRef>
          </c:cat>
          <c:val>
            <c:numRef>
              <c:f>'Tuesday (022724)'!$S$3:$S$66</c:f>
              <c:numCache/>
            </c:numRef>
          </c:val>
          <c:smooth val="0"/>
        </c:ser>
        <c:ser>
          <c:idx val="2"/>
          <c:order val="2"/>
          <c:tx>
            <c:v>Wedesday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cat>
            <c:strRef>
              <c:f>'Monday (022624)'!$D$3:$D$66</c:f>
            </c:strRef>
          </c:cat>
          <c:val>
            <c:numRef>
              <c:f>'Wednesday (022824)'!$S$3:$S$66</c:f>
              <c:numCache/>
            </c:numRef>
          </c:val>
          <c:smooth val="0"/>
        </c:ser>
        <c:ser>
          <c:idx val="3"/>
          <c:order val="3"/>
          <c:tx>
            <c:v>Thursday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cat>
            <c:strRef>
              <c:f>'Monday (022624)'!$D$3:$D$66</c:f>
            </c:strRef>
          </c:cat>
          <c:val>
            <c:numRef>
              <c:f>'Thursday (022924)'!$S$3:$S$66</c:f>
              <c:numCache/>
            </c:numRef>
          </c:val>
          <c:smooth val="0"/>
        </c:ser>
        <c:ser>
          <c:idx val="4"/>
          <c:order val="4"/>
          <c:tx>
            <c:v>Friday</c:v>
          </c:tx>
          <c:spPr>
            <a:ln cmpd="sng" w="9525">
              <a:solidFill>
                <a:srgbClr val="000000">
                  <a:alpha val="100000"/>
                </a:srgbClr>
              </a:solidFill>
              <a:prstDash val="solid"/>
            </a:ln>
          </c:spPr>
          <c:marker>
            <c:symbol val="circle"/>
            <c:size val="5"/>
            <c:spPr>
              <a:solidFill>
                <a:srgbClr val="000000">
                  <a:alpha val="100000"/>
                </a:srgbClr>
              </a:solidFill>
              <a:ln cmpd="sng">
                <a:solidFill>
                  <a:srgbClr val="000000">
                    <a:alpha val="100000"/>
                  </a:srgbClr>
                </a:solidFill>
              </a:ln>
            </c:spPr>
          </c:marker>
          <c:cat>
            <c:strRef>
              <c:f>'Monday (022624)'!$D$3:$D$66</c:f>
            </c:strRef>
          </c:cat>
          <c:val>
            <c:numRef>
              <c:f>'Friday (030124)'!$S$3:$S$66</c:f>
              <c:numCache/>
            </c:numRef>
          </c:val>
          <c:smooth val="0"/>
        </c:ser>
        <c:axId val="64586467"/>
        <c:axId val="430196898"/>
      </c:lineChart>
      <c:catAx>
        <c:axId val="64586467"/>
        <c:scaling>
          <c:orientation val="minMax"/>
        </c:scaling>
        <c:delete val="0"/>
        <c:axPos val="b"/>
        <c:title>
          <c:tx>
            <c:rich>
              <a:bodyPr/>
              <a:lstStyle/>
              <a:p>
                <a:pPr lvl="0">
                  <a:defRPr b="0" sz="1400">
                    <a:solidFill>
                      <a:srgbClr val="000000"/>
                    </a:solidFill>
                    <a:latin typeface="+mn-lt"/>
                  </a:defRPr>
                </a:pPr>
                <a:r>
                  <a:rPr b="0" sz="1400">
                    <a:solidFill>
                      <a:srgbClr val="000000"/>
                    </a:solidFill>
                    <a:latin typeface="+mn-lt"/>
                  </a:rPr>
                  <a:t>Time</a:t>
                </a:r>
              </a:p>
            </c:rich>
          </c:tx>
          <c:overlay val="0"/>
        </c:title>
        <c:numFmt formatCode="General" sourceLinked="1"/>
        <c:majorTickMark val="none"/>
        <c:minorTickMark val="none"/>
        <c:spPr/>
        <c:txPr>
          <a:bodyPr rot="-1800000"/>
          <a:lstStyle/>
          <a:p>
            <a:pPr lvl="0">
              <a:defRPr b="0" sz="1200">
                <a:solidFill>
                  <a:srgbClr val="000000"/>
                </a:solidFill>
                <a:latin typeface="Arial"/>
              </a:defRPr>
            </a:pPr>
          </a:p>
        </c:txPr>
        <c:crossAx val="430196898"/>
      </c:catAx>
      <c:valAx>
        <c:axId val="4301968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000000"/>
                    </a:solidFill>
                    <a:latin typeface="+mn-lt"/>
                  </a:defRPr>
                </a:pPr>
                <a:r>
                  <a:rPr b="0" sz="1400">
                    <a:solidFill>
                      <a:srgbClr val="000000"/>
                    </a:solidFill>
                    <a:latin typeface="+mn-lt"/>
                  </a:rPr>
                  <a:t>PCU</a:t>
                </a:r>
              </a:p>
            </c:rich>
          </c:tx>
          <c:overlay val="0"/>
        </c:title>
        <c:numFmt formatCode="General" sourceLinked="1"/>
        <c:majorTickMark val="none"/>
        <c:minorTickMark val="none"/>
        <c:tickLblPos val="nextTo"/>
        <c:spPr>
          <a:ln/>
        </c:spPr>
        <c:txPr>
          <a:bodyPr/>
          <a:lstStyle/>
          <a:p>
            <a:pPr lvl="0">
              <a:defRPr b="0" sz="1200">
                <a:solidFill>
                  <a:srgbClr val="000000"/>
                </a:solidFill>
                <a:latin typeface="+mn-lt"/>
              </a:defRPr>
            </a:pPr>
          </a:p>
        </c:txPr>
        <c:crossAx val="64586467"/>
      </c:valAx>
    </c:plotArea>
    <c:legend>
      <c:legendPos val="t"/>
      <c:overlay val="0"/>
      <c:txPr>
        <a:bodyPr/>
        <a:lstStyle/>
        <a:p>
          <a:pPr lvl="0">
            <a:defRPr b="0" sz="140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V/C Ratio vs Time: Banilad to LH Prime</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(022624)'!$D$3:$D$66</c:f>
            </c:strRef>
          </c:cat>
          <c:val>
            <c:numRef>
              <c:f>'Monday (022624)'!$T$3:$T$66</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(022624)'!$D$3:$D$66</c:f>
            </c:strRef>
          </c:cat>
          <c:val>
            <c:numRef>
              <c:f>'Tuesday (022724)'!$T$3:$T$66</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(022624)'!$D$3:$D$66</c:f>
            </c:strRef>
          </c:cat>
          <c:val>
            <c:numRef>
              <c:f>'Wednesday (022824)'!$T$3:$T$66</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(022624)'!$D$3:$D$66</c:f>
            </c:strRef>
          </c:cat>
          <c:val>
            <c:numRef>
              <c:f>'Thursday (022924)'!$T$3:$T$66</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(022624)'!$D$3:$D$66</c:f>
            </c:strRef>
          </c:cat>
          <c:val>
            <c:numRef>
              <c:f>'Friday (030124)'!$T$3:$T$66</c:f>
              <c:numCache/>
            </c:numRef>
          </c:val>
          <c:smooth val="0"/>
        </c:ser>
        <c:axId val="1009172182"/>
        <c:axId val="544210144"/>
      </c:lineChart>
      <c:catAx>
        <c:axId val="1009172182"/>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544210144"/>
      </c:catAx>
      <c:valAx>
        <c:axId val="5442101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9172182"/>
      </c:valAx>
    </c:plotArea>
    <c:legend>
      <c:legendPos val="r"/>
      <c:overlay val="0"/>
      <c:txPr>
        <a:bodyPr/>
        <a:lstStyle/>
        <a:p>
          <a:pPr lvl="0">
            <a:defRPr b="0" sz="160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V/C Ratio vs Time: LH Prime to Banilad</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(022624)'!$D$71:$D$134</c:f>
            </c:strRef>
          </c:cat>
          <c:val>
            <c:numRef>
              <c:f>'Monday (022624)'!$T$71:$T$134</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(022624)'!$D$71:$D$134</c:f>
            </c:strRef>
          </c:cat>
          <c:val>
            <c:numRef>
              <c:f>'Tuesday (022724)'!$T$71:$T$134</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(022624)'!$D$71:$D$134</c:f>
            </c:strRef>
          </c:cat>
          <c:val>
            <c:numRef>
              <c:f>'Wednesday (022824)'!$T$71:$T$134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(022624)'!$D$71:$D$134</c:f>
            </c:strRef>
          </c:cat>
          <c:val>
            <c:numRef>
              <c:f>'Thursday (022924)'!$T$71:$T$134</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(022624)'!$D$71:$D$134</c:f>
            </c:strRef>
          </c:cat>
          <c:val>
            <c:numRef>
              <c:f>'Friday (030124)'!$T$71:$T$134</c:f>
              <c:numCache/>
            </c:numRef>
          </c:val>
          <c:smooth val="0"/>
        </c:ser>
        <c:axId val="1259449785"/>
        <c:axId val="384440558"/>
      </c:lineChart>
      <c:catAx>
        <c:axId val="1259449785"/>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384440558"/>
      </c:catAx>
      <c:valAx>
        <c:axId val="3844405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9449785"/>
      </c:valAx>
    </c:plotArea>
    <c:legend>
      <c:legendPos val="r"/>
      <c:overlay val="0"/>
      <c:txPr>
        <a:bodyPr/>
        <a:lstStyle/>
        <a:p>
          <a:pPr lvl="0">
            <a:defRPr b="0" sz="160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800">
                <a:solidFill>
                  <a:srgbClr val="757575"/>
                </a:solidFill>
                <a:latin typeface="+mn-lt"/>
              </a:defRPr>
            </a:pPr>
            <a:r>
              <a:rPr b="0" sz="2800">
                <a:solidFill>
                  <a:srgbClr val="757575"/>
                </a:solidFill>
                <a:latin typeface="+mn-lt"/>
              </a:rPr>
              <a:t>V/C Ratio vs Time Panagdait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(022624)'!$D$139:$D$202</c:f>
            </c:strRef>
          </c:cat>
          <c:val>
            <c:numRef>
              <c:f>'Monday (022624)'!$T$139:$T$202</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(022624)'!$D$139:$D$202</c:f>
            </c:strRef>
          </c:cat>
          <c:val>
            <c:numRef>
              <c:f>'Tuesday (022724)'!$T$139:$T$202</c:f>
              <c:numCache/>
            </c:numRef>
          </c:val>
          <c:smooth val="0"/>
        </c:ser>
        <c:ser>
          <c:idx val="2"/>
          <c:order val="2"/>
          <c:tx>
            <c:v>Wedesday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(022624)'!$D$139:$D$202</c:f>
            </c:strRef>
          </c:cat>
          <c:val>
            <c:numRef>
              <c:f>'Wednesday (022824)'!$T$139:$T$202</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(022624)'!$D$139:$D$202</c:f>
            </c:strRef>
          </c:cat>
          <c:val>
            <c:numRef>
              <c:f>'Thursday (022924)'!$T$139:$T$202</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(022624)'!$D$139:$D$202</c:f>
            </c:strRef>
          </c:cat>
          <c:val>
            <c:numRef>
              <c:f>'Friday (030124)'!$T$139:$T$202</c:f>
              <c:numCache/>
            </c:numRef>
          </c:val>
          <c:smooth val="0"/>
        </c:ser>
        <c:axId val="913040480"/>
        <c:axId val="1759384097"/>
      </c:lineChart>
      <c:catAx>
        <c:axId val="91304048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759384097"/>
      </c:catAx>
      <c:valAx>
        <c:axId val="17593840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3040480"/>
      </c:valAx>
    </c:plotArea>
    <c:legend>
      <c:legendPos val="r"/>
      <c:overlay val="0"/>
      <c:txPr>
        <a:bodyPr/>
        <a:lstStyle/>
        <a:p>
          <a:pPr lvl="0">
            <a:defRPr b="0" sz="160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800">
                <a:solidFill>
                  <a:srgbClr val="757575"/>
                </a:solidFill>
                <a:latin typeface="+mn-lt"/>
              </a:defRPr>
            </a:pPr>
            <a:r>
              <a:rPr b="0" sz="2800">
                <a:solidFill>
                  <a:srgbClr val="757575"/>
                </a:solidFill>
                <a:latin typeface="+mn-lt"/>
              </a:rPr>
              <a:t>V/C Ratio vs Time: Cabancalan to Panagdait</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(022624)'!$D$207:$D$270</c:f>
            </c:strRef>
          </c:cat>
          <c:val>
            <c:numRef>
              <c:f>'Monday (022624)'!$T$207:$T$270</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(022624)'!$D$207:$D$270</c:f>
            </c:strRef>
          </c:cat>
          <c:val>
            <c:numRef>
              <c:f>'Tuesday (022724)'!$T$207:$T$270</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(022624)'!$D$207:$D$270</c:f>
            </c:strRef>
          </c:cat>
          <c:val>
            <c:numRef>
              <c:f>'Wednesday (022824)'!$T$207:$T$270</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(022624)'!$D$207:$D$270</c:f>
            </c:strRef>
          </c:cat>
          <c:val>
            <c:numRef>
              <c:f>'Thursday (022924)'!$T$207:$T$270</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(022624)'!$D$207:$D$270</c:f>
            </c:strRef>
          </c:cat>
          <c:val>
            <c:numRef>
              <c:f>'Friday (030124)'!$T$207:$T$270</c:f>
              <c:numCache/>
            </c:numRef>
          </c:val>
          <c:smooth val="0"/>
        </c:ser>
        <c:axId val="1187988028"/>
        <c:axId val="1757688053"/>
      </c:lineChart>
      <c:catAx>
        <c:axId val="1187988028"/>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757688053"/>
      </c:catAx>
      <c:valAx>
        <c:axId val="17576880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7988028"/>
      </c:valAx>
    </c:plotArea>
    <c:legend>
      <c:legendPos val="r"/>
      <c:overlay val="0"/>
      <c:txPr>
        <a:bodyPr/>
        <a:lstStyle/>
        <a:p>
          <a:pPr lvl="0">
            <a:defRPr b="0" sz="160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400">
                <a:solidFill>
                  <a:srgbClr val="757575"/>
                </a:solidFill>
                <a:latin typeface="+mn-lt"/>
              </a:defRPr>
            </a:pPr>
            <a:r>
              <a:rPr b="0" sz="2400">
                <a:solidFill>
                  <a:srgbClr val="757575"/>
                </a:solidFill>
                <a:latin typeface="+mn-lt"/>
              </a:rPr>
              <a:t>V/C Ratio vs Time: Banilad to Panagdait</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(022624)'!$AG$3:$AG$66</c:f>
            </c:strRef>
          </c:cat>
          <c:val>
            <c:numRef>
              <c:f>'Monday (022624)'!$AW$3:$AW$66</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(022624)'!$AG$3:$AG$66</c:f>
            </c:strRef>
          </c:cat>
          <c:val>
            <c:numRef>
              <c:f>'Tuesday (022724)'!$AW$3:$AW$66</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(022624)'!$AG$3:$AG$66</c:f>
            </c:strRef>
          </c:cat>
          <c:val>
            <c:numRef>
              <c:f>'Wednesday (022824)'!$AW$3:$AW$66</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(022624)'!$AG$3:$AG$66</c:f>
            </c:strRef>
          </c:cat>
          <c:val>
            <c:numRef>
              <c:f>'Thursday (022924)'!$AW$3:$AW$66</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(022624)'!$AG$3:$AG$66</c:f>
            </c:strRef>
          </c:cat>
          <c:val>
            <c:numRef>
              <c:f>'Friday (030124)'!$AW$3:$AW$66</c:f>
              <c:numCache/>
            </c:numRef>
          </c:val>
          <c:smooth val="0"/>
        </c:ser>
        <c:axId val="1952612108"/>
        <c:axId val="938673749"/>
      </c:lineChart>
      <c:catAx>
        <c:axId val="1952612108"/>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38673749"/>
      </c:catAx>
      <c:valAx>
        <c:axId val="9386737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2612108"/>
      </c:valAx>
    </c:plotArea>
    <c:legend>
      <c:legendPos val="r"/>
      <c:overlay val="0"/>
      <c:txPr>
        <a:bodyPr/>
        <a:lstStyle/>
        <a:p>
          <a:pPr lvl="0">
            <a:defRPr b="0" sz="160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800">
                <a:solidFill>
                  <a:srgbClr val="757575"/>
                </a:solidFill>
                <a:latin typeface="+mn-lt"/>
              </a:defRPr>
            </a:pPr>
            <a:r>
              <a:rPr b="0" sz="2800">
                <a:solidFill>
                  <a:srgbClr val="757575"/>
                </a:solidFill>
                <a:latin typeface="+mn-lt"/>
              </a:rPr>
              <a:t>V/C Ratio vs Time: LH Prime to Cabancalan</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(022624)'!$AG$71:$AG$134</c:f>
            </c:strRef>
          </c:cat>
          <c:val>
            <c:numRef>
              <c:f>'Monday (022624)'!$AW$71:$AW$134</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(022624)'!$AG$71:$AG$134</c:f>
            </c:strRef>
          </c:cat>
          <c:val>
            <c:numRef>
              <c:f>'Tuesday (022724)'!$AW$71:$AW$134</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(022624)'!$AG$71:$AG$134</c:f>
            </c:strRef>
          </c:cat>
          <c:val>
            <c:numRef>
              <c:f>'Wednesday (022824)'!$AW$71:$AW$134</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(022624)'!$AG$71:$AG$134</c:f>
            </c:strRef>
          </c:cat>
          <c:val>
            <c:numRef>
              <c:f>'Thursday (022924)'!$AW$71:$AW$134</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(022624)'!$AG$71:$AG$134</c:f>
            </c:strRef>
          </c:cat>
          <c:val>
            <c:numRef>
              <c:f>'Friday (030124)'!$AW$71:$AW$134</c:f>
              <c:numCache/>
            </c:numRef>
          </c:val>
          <c:smooth val="0"/>
        </c:ser>
        <c:axId val="1210170056"/>
        <c:axId val="966207573"/>
      </c:lineChart>
      <c:catAx>
        <c:axId val="1210170056"/>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66207573"/>
      </c:catAx>
      <c:valAx>
        <c:axId val="9662075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0170056"/>
      </c:valAx>
    </c:plotArea>
    <c:legend>
      <c:legendPos val="r"/>
      <c:overlay val="0"/>
      <c:txPr>
        <a:bodyPr/>
        <a:lstStyle/>
        <a:p>
          <a:pPr lvl="0">
            <a:defRPr b="0" sz="160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800">
                <a:solidFill>
                  <a:srgbClr val="757575"/>
                </a:solidFill>
                <a:latin typeface="+mn-lt"/>
              </a:defRPr>
            </a:pPr>
            <a:r>
              <a:rPr b="0" sz="2800">
                <a:solidFill>
                  <a:srgbClr val="757575"/>
                </a:solidFill>
                <a:latin typeface="+mn-lt"/>
              </a:rPr>
              <a:t>V/C Ratio vs Time: Panagdait to LH Prime</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(022624)'!$AG$139:$AG$202</c:f>
            </c:strRef>
          </c:cat>
          <c:val>
            <c:numRef>
              <c:f>'Monday (022624)'!$AW$139:$AW$202</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(022624)'!$AG$139:$AG$202</c:f>
            </c:strRef>
          </c:cat>
          <c:val>
            <c:numRef>
              <c:f>'Tuesday (022724)'!$AW$139:$AW$202</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(022624)'!$AG$139:$AG$202</c:f>
            </c:strRef>
          </c:cat>
          <c:val>
            <c:numRef>
              <c:f>'Wednesday (022824)'!$AW$139:$AW$202</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(022624)'!$AG$139:$AG$202</c:f>
            </c:strRef>
          </c:cat>
          <c:val>
            <c:numRef>
              <c:f>'Thursday (022924)'!$AW$139:$AW$202</c:f>
              <c:numCache/>
            </c:numRef>
          </c:val>
          <c:smooth val="0"/>
        </c:ser>
        <c:ser>
          <c:idx val="4"/>
          <c:order val="4"/>
          <c:tx>
            <c:v>Friday</c:v>
          </c:tx>
          <c:spPr>
            <a:ln cmpd="sng">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(022624)'!$AG$139:$AG$202</c:f>
            </c:strRef>
          </c:cat>
          <c:val>
            <c:numRef>
              <c:f>'Friday (030124)'!$AW$139:$AW$202</c:f>
              <c:numCache/>
            </c:numRef>
          </c:val>
          <c:smooth val="0"/>
        </c:ser>
        <c:axId val="1467997356"/>
        <c:axId val="2070588183"/>
      </c:lineChart>
      <c:catAx>
        <c:axId val="1467997356"/>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070588183"/>
      </c:catAx>
      <c:valAx>
        <c:axId val="20705881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7997356"/>
      </c:valAx>
    </c:plotArea>
    <c:legend>
      <c:legendPos val="r"/>
      <c:overlay val="0"/>
      <c:txPr>
        <a:bodyPr/>
        <a:lstStyle/>
        <a:p>
          <a:pPr lvl="0">
            <a:defRPr b="0" sz="160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800">
                <a:solidFill>
                  <a:srgbClr val="757575"/>
                </a:solidFill>
                <a:latin typeface="+mn-lt"/>
              </a:defRPr>
            </a:pPr>
            <a:r>
              <a:rPr b="0" sz="2800">
                <a:solidFill>
                  <a:srgbClr val="757575"/>
                </a:solidFill>
                <a:latin typeface="+mn-lt"/>
              </a:rPr>
              <a:t>V/C Ratio vs Time: Cabancalan to Banilad</a:t>
            </a:r>
          </a:p>
        </c:rich>
      </c:tx>
      <c:overlay val="0"/>
    </c:title>
    <c:plotArea>
      <c:layout/>
      <c:lineChart>
        <c:ser>
          <c:idx val="0"/>
          <c:order val="0"/>
          <c:tx>
            <c:v>Monday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(022624)'!$AG$207:$AG$270</c:f>
            </c:strRef>
          </c:cat>
          <c:val>
            <c:numRef>
              <c:f>'Monday (022624)'!$AW$207:$AW$270</c:f>
              <c:numCache/>
            </c:numRef>
          </c:val>
          <c:smooth val="0"/>
        </c:ser>
        <c:ser>
          <c:idx val="1"/>
          <c:order val="1"/>
          <c:tx>
            <c:v>Tuesday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(022624)'!$AG$207:$AG$270</c:f>
            </c:strRef>
          </c:cat>
          <c:val>
            <c:numRef>
              <c:f>'Tuesday (022724)'!$AW$207:$AW$270</c:f>
              <c:numCache/>
            </c:numRef>
          </c:val>
          <c:smooth val="0"/>
        </c:ser>
        <c:ser>
          <c:idx val="2"/>
          <c:order val="2"/>
          <c:tx>
            <c:v>Wednesday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(022624)'!$AG$207:$AG$270</c:f>
            </c:strRef>
          </c:cat>
          <c:val>
            <c:numRef>
              <c:f>'Wednesday (022824)'!$AW$207:$AW$270</c:f>
              <c:numCache/>
            </c:numRef>
          </c:val>
          <c:smooth val="0"/>
        </c:ser>
        <c:ser>
          <c:idx val="3"/>
          <c:order val="3"/>
          <c:tx>
            <c:v>Thursday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(022624)'!$AG$207:$AG$270</c:f>
            </c:strRef>
          </c:cat>
          <c:val>
            <c:numRef>
              <c:f>'Thursday (022924)'!$AW$207:$AW$270</c:f>
              <c:numCache/>
            </c:numRef>
          </c:val>
          <c:smooth val="0"/>
        </c:ser>
        <c:ser>
          <c:idx val="4"/>
          <c:order val="4"/>
          <c:tx>
            <c:v>Friday</c:v>
          </c:tx>
          <c:spPr>
            <a:ln cmpd="sng" w="9525">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'Monday (022624)'!$AG$207:$AG$270</c:f>
            </c:strRef>
          </c:cat>
          <c:val>
            <c:numRef>
              <c:f>'Friday (030124)'!$AW$207:$AW$270</c:f>
              <c:numCache/>
            </c:numRef>
          </c:val>
          <c:smooth val="0"/>
        </c:ser>
        <c:axId val="767229640"/>
        <c:axId val="1222430474"/>
      </c:lineChart>
      <c:catAx>
        <c:axId val="767229640"/>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Time</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222430474"/>
      </c:catAx>
      <c:valAx>
        <c:axId val="12224304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600">
                    <a:solidFill>
                      <a:srgbClr val="000000"/>
                    </a:solidFill>
                    <a:latin typeface="+mn-lt"/>
                  </a:defRPr>
                </a:pPr>
                <a:r>
                  <a:rPr b="0" sz="1600">
                    <a:solidFill>
                      <a:srgbClr val="000000"/>
                    </a:solidFill>
                    <a:latin typeface="+mn-lt"/>
                  </a:rPr>
                  <a:t>V/C Ratio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7229640"/>
      </c:valAx>
    </c:plotArea>
    <c:legend>
      <c:legendPos val="r"/>
      <c:overlay val="0"/>
      <c:txPr>
        <a:bodyPr/>
        <a:lstStyle/>
        <a:p>
          <a:pPr lvl="0">
            <a:defRPr b="0" sz="16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40" Type="http://schemas.openxmlformats.org/officeDocument/2006/relationships/chart" Target="../charts/chart40.xml"/><Relationship Id="rId42" Type="http://schemas.openxmlformats.org/officeDocument/2006/relationships/chart" Target="../charts/chart42.xml"/><Relationship Id="rId41" Type="http://schemas.openxmlformats.org/officeDocument/2006/relationships/chart" Target="../charts/chart41.xml"/><Relationship Id="rId44" Type="http://schemas.openxmlformats.org/officeDocument/2006/relationships/chart" Target="../charts/chart44.xml"/><Relationship Id="rId43" Type="http://schemas.openxmlformats.org/officeDocument/2006/relationships/chart" Target="../charts/chart43.xml"/><Relationship Id="rId46" Type="http://schemas.openxmlformats.org/officeDocument/2006/relationships/chart" Target="../charts/chart46.xml"/><Relationship Id="rId45" Type="http://schemas.openxmlformats.org/officeDocument/2006/relationships/chart" Target="../charts/chart45.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48" Type="http://schemas.openxmlformats.org/officeDocument/2006/relationships/chart" Target="../charts/chart48.xml"/><Relationship Id="rId47" Type="http://schemas.openxmlformats.org/officeDocument/2006/relationships/chart" Target="../charts/chart47.xml"/><Relationship Id="rId49" Type="http://schemas.openxmlformats.org/officeDocument/2006/relationships/chart" Target="../charts/chart4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31" Type="http://schemas.openxmlformats.org/officeDocument/2006/relationships/chart" Target="../charts/chart31.xml"/><Relationship Id="rId30" Type="http://schemas.openxmlformats.org/officeDocument/2006/relationships/chart" Target="../charts/chart30.xml"/><Relationship Id="rId33" Type="http://schemas.openxmlformats.org/officeDocument/2006/relationships/chart" Target="../charts/chart33.xml"/><Relationship Id="rId32" Type="http://schemas.openxmlformats.org/officeDocument/2006/relationships/chart" Target="../charts/chart32.xml"/><Relationship Id="rId35" Type="http://schemas.openxmlformats.org/officeDocument/2006/relationships/chart" Target="../charts/chart35.xml"/><Relationship Id="rId34" Type="http://schemas.openxmlformats.org/officeDocument/2006/relationships/chart" Target="../charts/chart34.xml"/><Relationship Id="rId37" Type="http://schemas.openxmlformats.org/officeDocument/2006/relationships/chart" Target="../charts/chart37.xml"/><Relationship Id="rId36" Type="http://schemas.openxmlformats.org/officeDocument/2006/relationships/chart" Target="../charts/chart36.xml"/><Relationship Id="rId39" Type="http://schemas.openxmlformats.org/officeDocument/2006/relationships/chart" Target="../charts/chart39.xml"/><Relationship Id="rId38" Type="http://schemas.openxmlformats.org/officeDocument/2006/relationships/chart" Target="../charts/chart38.xml"/><Relationship Id="rId20" Type="http://schemas.openxmlformats.org/officeDocument/2006/relationships/chart" Target="../charts/chart20.xml"/><Relationship Id="rId22" Type="http://schemas.openxmlformats.org/officeDocument/2006/relationships/chart" Target="../charts/chart22.xml"/><Relationship Id="rId21" Type="http://schemas.openxmlformats.org/officeDocument/2006/relationships/chart" Target="../charts/chart21.xml"/><Relationship Id="rId24" Type="http://schemas.openxmlformats.org/officeDocument/2006/relationships/chart" Target="../charts/chart24.xml"/><Relationship Id="rId23" Type="http://schemas.openxmlformats.org/officeDocument/2006/relationships/chart" Target="../charts/chart23.xml"/><Relationship Id="rId26" Type="http://schemas.openxmlformats.org/officeDocument/2006/relationships/chart" Target="../charts/chart26.xml"/><Relationship Id="rId25" Type="http://schemas.openxmlformats.org/officeDocument/2006/relationships/chart" Target="../charts/chart25.xml"/><Relationship Id="rId28" Type="http://schemas.openxmlformats.org/officeDocument/2006/relationships/chart" Target="../charts/chart28.xml"/><Relationship Id="rId27" Type="http://schemas.openxmlformats.org/officeDocument/2006/relationships/chart" Target="../charts/chart27.xml"/><Relationship Id="rId29" Type="http://schemas.openxmlformats.org/officeDocument/2006/relationships/chart" Target="../charts/chart29.xml"/><Relationship Id="rId50" Type="http://schemas.openxmlformats.org/officeDocument/2006/relationships/chart" Target="../charts/chart50.xml"/><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1.xml"/><Relationship Id="rId2" Type="http://schemas.openxmlformats.org/officeDocument/2006/relationships/chart" Target="../charts/chart52.xml"/><Relationship Id="rId3" Type="http://schemas.openxmlformats.org/officeDocument/2006/relationships/chart" Target="../charts/chart53.xml"/><Relationship Id="rId4" Type="http://schemas.openxmlformats.org/officeDocument/2006/relationships/chart" Target="../charts/chart54.xml"/><Relationship Id="rId9" Type="http://schemas.openxmlformats.org/officeDocument/2006/relationships/chart" Target="../charts/chart59.xml"/><Relationship Id="rId5" Type="http://schemas.openxmlformats.org/officeDocument/2006/relationships/chart" Target="../charts/chart55.xml"/><Relationship Id="rId6" Type="http://schemas.openxmlformats.org/officeDocument/2006/relationships/chart" Target="../charts/chart56.xml"/><Relationship Id="rId7" Type="http://schemas.openxmlformats.org/officeDocument/2006/relationships/chart" Target="../charts/chart57.xml"/><Relationship Id="rId8" Type="http://schemas.openxmlformats.org/officeDocument/2006/relationships/chart" Target="../charts/chart58.xml"/><Relationship Id="rId11" Type="http://schemas.openxmlformats.org/officeDocument/2006/relationships/chart" Target="../charts/chart61.xml"/><Relationship Id="rId10" Type="http://schemas.openxmlformats.org/officeDocument/2006/relationships/chart" Target="../charts/chart60.xml"/><Relationship Id="rId13" Type="http://schemas.openxmlformats.org/officeDocument/2006/relationships/chart" Target="../charts/chart63.xml"/><Relationship Id="rId12" Type="http://schemas.openxmlformats.org/officeDocument/2006/relationships/chart" Target="../charts/chart62.xml"/><Relationship Id="rId15" Type="http://schemas.openxmlformats.org/officeDocument/2006/relationships/chart" Target="../charts/chart65.xml"/><Relationship Id="rId14" Type="http://schemas.openxmlformats.org/officeDocument/2006/relationships/chart" Target="../charts/chart64.xml"/><Relationship Id="rId16" Type="http://schemas.openxmlformats.org/officeDocument/2006/relationships/chart" Target="../charts/chart6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581025</xdr:colOff>
      <xdr:row>20</xdr:row>
      <xdr:rowOff>57150</xdr:rowOff>
    </xdr:from>
    <xdr:ext cx="3238500" cy="19716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581025</xdr:colOff>
      <xdr:row>9</xdr:row>
      <xdr:rowOff>161925</xdr:rowOff>
    </xdr:from>
    <xdr:ext cx="3190875" cy="19716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20</xdr:col>
      <xdr:colOff>581025</xdr:colOff>
      <xdr:row>521</xdr:row>
      <xdr:rowOff>171450</xdr:rowOff>
    </xdr:from>
    <xdr:ext cx="8134350" cy="3343275"/>
    <xdr:graphicFrame>
      <xdr:nvGraphicFramePr>
        <xdr:cNvPr id="3" name="Chart 3" title="Capacity vs Time: Banilad to LH Prime"/>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428625</xdr:colOff>
      <xdr:row>521</xdr:row>
      <xdr:rowOff>171450</xdr:rowOff>
    </xdr:from>
    <xdr:ext cx="7972425" cy="3343275"/>
    <xdr:graphicFrame>
      <xdr:nvGraphicFramePr>
        <xdr:cNvPr id="4" name="Chart 4" title="Capacity vs Time: Banilad to Panagdait "/>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561975</xdr:colOff>
      <xdr:row>538</xdr:row>
      <xdr:rowOff>142875</xdr:rowOff>
    </xdr:from>
    <xdr:ext cx="7839075" cy="3409950"/>
    <xdr:graphicFrame>
      <xdr:nvGraphicFramePr>
        <xdr:cNvPr id="5" name="Chart 5" title="Capacity vs Time: LH Prime to Banilad"/>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20</xdr:col>
      <xdr:colOff>590550</xdr:colOff>
      <xdr:row>556</xdr:row>
      <xdr:rowOff>152400</xdr:rowOff>
    </xdr:from>
    <xdr:ext cx="8134350" cy="3533775"/>
    <xdr:graphicFrame>
      <xdr:nvGraphicFramePr>
        <xdr:cNvPr id="6" name="Chart 6" title="Capacity vs Time: Panagdait to LH Prime"/>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20</xdr:col>
      <xdr:colOff>590550</xdr:colOff>
      <xdr:row>539</xdr:row>
      <xdr:rowOff>19050</xdr:rowOff>
    </xdr:from>
    <xdr:ext cx="8134350" cy="3533775"/>
    <xdr:graphicFrame>
      <xdr:nvGraphicFramePr>
        <xdr:cNvPr id="7" name="Chart 7" title="Capacity vs Time: LH Prime to Cabancalan"/>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xdr:col>
      <xdr:colOff>561975</xdr:colOff>
      <xdr:row>557</xdr:row>
      <xdr:rowOff>28575</xdr:rowOff>
    </xdr:from>
    <xdr:ext cx="7839075" cy="3533775"/>
    <xdr:graphicFrame>
      <xdr:nvGraphicFramePr>
        <xdr:cNvPr id="8" name="Chart 8" title="Capacity vs Time: Panagdait to Cabancalan"/>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12</xdr:col>
      <xdr:colOff>476250</xdr:colOff>
      <xdr:row>575</xdr:row>
      <xdr:rowOff>85725</xdr:rowOff>
    </xdr:from>
    <xdr:ext cx="7972425" cy="3533775"/>
    <xdr:graphicFrame>
      <xdr:nvGraphicFramePr>
        <xdr:cNvPr id="9" name="Chart 9" title="Capacity vs Time: Cabancalan to Panagdai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20</xdr:col>
      <xdr:colOff>581025</xdr:colOff>
      <xdr:row>575</xdr:row>
      <xdr:rowOff>76200</xdr:rowOff>
    </xdr:from>
    <xdr:ext cx="8134350" cy="3533775"/>
    <xdr:graphicFrame>
      <xdr:nvGraphicFramePr>
        <xdr:cNvPr id="10" name="Chart 10" title="Capacity vs Time: Cabancalan to Banilad"/>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22</xdr:col>
      <xdr:colOff>409575</xdr:colOff>
      <xdr:row>179</xdr:row>
      <xdr:rowOff>104775</xdr:rowOff>
    </xdr:from>
    <xdr:ext cx="5715000" cy="3533775"/>
    <xdr:graphicFrame>
      <xdr:nvGraphicFramePr>
        <xdr:cNvPr id="11" name="Chart 11" title="Saturation Headway vs Time: Banilad to LH Prime"/>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28</xdr:col>
      <xdr:colOff>314325</xdr:colOff>
      <xdr:row>179</xdr:row>
      <xdr:rowOff>104775</xdr:rowOff>
    </xdr:from>
    <xdr:ext cx="5715000" cy="3533775"/>
    <xdr:graphicFrame>
      <xdr:nvGraphicFramePr>
        <xdr:cNvPr id="12" name="Chart 12" title="Saturation Headway vs Time: Banilad to Panagdai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22</xdr:col>
      <xdr:colOff>533400</xdr:colOff>
      <xdr:row>256</xdr:row>
      <xdr:rowOff>104775</xdr:rowOff>
    </xdr:from>
    <xdr:ext cx="8372475" cy="5267325"/>
    <xdr:graphicFrame>
      <xdr:nvGraphicFramePr>
        <xdr:cNvPr id="13" name="Chart 13" title="Delay vs Time: Banilad to LH Prime"/>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31</xdr:col>
      <xdr:colOff>809625</xdr:colOff>
      <xdr:row>256</xdr:row>
      <xdr:rowOff>190500</xdr:rowOff>
    </xdr:from>
    <xdr:ext cx="8372475" cy="5314950"/>
    <xdr:graphicFrame>
      <xdr:nvGraphicFramePr>
        <xdr:cNvPr id="14" name="Chart 14" title="Delay vs Time: Banilad to Panagdai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22</xdr:col>
      <xdr:colOff>400050</xdr:colOff>
      <xdr:row>324</xdr:row>
      <xdr:rowOff>190500</xdr:rowOff>
    </xdr:from>
    <xdr:ext cx="8372475" cy="5314950"/>
    <xdr:graphicFrame>
      <xdr:nvGraphicFramePr>
        <xdr:cNvPr id="15" name="Chart 15" title="Delay vs Time: LH Prime to Banilad"/>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31</xdr:col>
      <xdr:colOff>609600</xdr:colOff>
      <xdr:row>325</xdr:row>
      <xdr:rowOff>95250</xdr:rowOff>
    </xdr:from>
    <xdr:ext cx="8372475" cy="5314950"/>
    <xdr:graphicFrame>
      <xdr:nvGraphicFramePr>
        <xdr:cNvPr id="16" name="Chart 16" title="Delay vs Time: LH Prime to Cabancalan"/>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22</xdr:col>
      <xdr:colOff>533400</xdr:colOff>
      <xdr:row>392</xdr:row>
      <xdr:rowOff>0</xdr:rowOff>
    </xdr:from>
    <xdr:ext cx="8372475" cy="5267325"/>
    <xdr:graphicFrame>
      <xdr:nvGraphicFramePr>
        <xdr:cNvPr id="17" name="Chart 17" title="Delay vs Time: Panagdait to Cabancalan"/>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32</xdr:col>
      <xdr:colOff>419100</xdr:colOff>
      <xdr:row>391</xdr:row>
      <xdr:rowOff>95250</xdr:rowOff>
    </xdr:from>
    <xdr:ext cx="8372475" cy="5267325"/>
    <xdr:graphicFrame>
      <xdr:nvGraphicFramePr>
        <xdr:cNvPr id="18" name="Chart 18" title="Delay vs Time: Panagdait to LH Prime"/>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22</xdr:col>
      <xdr:colOff>219075</xdr:colOff>
      <xdr:row>456</xdr:row>
      <xdr:rowOff>161925</xdr:rowOff>
    </xdr:from>
    <xdr:ext cx="8372475" cy="5781675"/>
    <xdr:graphicFrame>
      <xdr:nvGraphicFramePr>
        <xdr:cNvPr id="19" name="Chart 19" title="Delay vs Time: Cabancalan to Panagdait"/>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31</xdr:col>
      <xdr:colOff>285750</xdr:colOff>
      <xdr:row>457</xdr:row>
      <xdr:rowOff>171450</xdr:rowOff>
    </xdr:from>
    <xdr:ext cx="8372475" cy="5314950"/>
    <xdr:graphicFrame>
      <xdr:nvGraphicFramePr>
        <xdr:cNvPr id="20" name="Chart 20" title="Delay vs Time: Cabancalan to Banilad "/>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22</xdr:col>
      <xdr:colOff>390525</xdr:colOff>
      <xdr:row>198</xdr:row>
      <xdr:rowOff>209550</xdr:rowOff>
    </xdr:from>
    <xdr:ext cx="5715000" cy="3533775"/>
    <xdr:graphicFrame>
      <xdr:nvGraphicFramePr>
        <xdr:cNvPr id="21" name="Chart 21" title="Saturation Headway vs Time: LH Prime to Banilad"/>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28</xdr:col>
      <xdr:colOff>790575</xdr:colOff>
      <xdr:row>198</xdr:row>
      <xdr:rowOff>209550</xdr:rowOff>
    </xdr:from>
    <xdr:ext cx="5715000" cy="3533775"/>
    <xdr:graphicFrame>
      <xdr:nvGraphicFramePr>
        <xdr:cNvPr id="22" name="Chart 22" title="Saturation Headway vs Time: LH Prime to Cabancalan"/>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22</xdr:col>
      <xdr:colOff>390525</xdr:colOff>
      <xdr:row>215</xdr:row>
      <xdr:rowOff>438150</xdr:rowOff>
    </xdr:from>
    <xdr:ext cx="5715000" cy="3533775"/>
    <xdr:graphicFrame>
      <xdr:nvGraphicFramePr>
        <xdr:cNvPr id="23" name="Chart 23" title="Saturation Headway vs Time: Panagdait to Cabancalan"/>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28</xdr:col>
      <xdr:colOff>695325</xdr:colOff>
      <xdr:row>215</xdr:row>
      <xdr:rowOff>438150</xdr:rowOff>
    </xdr:from>
    <xdr:ext cx="5715000" cy="3533775"/>
    <xdr:graphicFrame>
      <xdr:nvGraphicFramePr>
        <xdr:cNvPr id="24" name="Chart 24" title="Saturation Headway vs Time: Panagdait to LH Prime"/>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22</xdr:col>
      <xdr:colOff>390525</xdr:colOff>
      <xdr:row>233</xdr:row>
      <xdr:rowOff>161925</xdr:rowOff>
    </xdr:from>
    <xdr:ext cx="5715000" cy="3533775"/>
    <xdr:graphicFrame>
      <xdr:nvGraphicFramePr>
        <xdr:cNvPr id="25" name="Chart 25" title="Saturation Headway vs Time: Cabancalan to Panagdait"/>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28</xdr:col>
      <xdr:colOff>695325</xdr:colOff>
      <xdr:row>234</xdr:row>
      <xdr:rowOff>9525</xdr:rowOff>
    </xdr:from>
    <xdr:ext cx="5715000" cy="3533775"/>
    <xdr:graphicFrame>
      <xdr:nvGraphicFramePr>
        <xdr:cNvPr id="26" name="Chart 26" title="Saturation Headway vs Time: Cabancalan to Banilad"/>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34</xdr:col>
      <xdr:colOff>828675</xdr:colOff>
      <xdr:row>177</xdr:row>
      <xdr:rowOff>171450</xdr:rowOff>
    </xdr:from>
    <xdr:ext cx="5715000" cy="3533775"/>
    <xdr:graphicFrame>
      <xdr:nvGraphicFramePr>
        <xdr:cNvPr id="27" name="Chart 27" title="Saturation Flow Rate vs Time: Banilad to LH Prime"/>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41</xdr:col>
      <xdr:colOff>257175</xdr:colOff>
      <xdr:row>177</xdr:row>
      <xdr:rowOff>57150</xdr:rowOff>
    </xdr:from>
    <xdr:ext cx="5715000" cy="3533775"/>
    <xdr:graphicFrame>
      <xdr:nvGraphicFramePr>
        <xdr:cNvPr id="28" name="Chart 28" title="Saturation Flow Rate vs Time: Banilad to Panagdait"/>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34</xdr:col>
      <xdr:colOff>904875</xdr:colOff>
      <xdr:row>197</xdr:row>
      <xdr:rowOff>142875</xdr:rowOff>
    </xdr:from>
    <xdr:ext cx="5715000" cy="3533775"/>
    <xdr:graphicFrame>
      <xdr:nvGraphicFramePr>
        <xdr:cNvPr id="29" name="Chart 29" title="Saturation Flow Rate vs Time: LH Prime to Banilad"/>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41</xdr:col>
      <xdr:colOff>276225</xdr:colOff>
      <xdr:row>197</xdr:row>
      <xdr:rowOff>123825</xdr:rowOff>
    </xdr:from>
    <xdr:ext cx="6124575" cy="3533775"/>
    <xdr:graphicFrame>
      <xdr:nvGraphicFramePr>
        <xdr:cNvPr id="30" name="Chart 30" title="Saturation Flow Rate vs Time: LH Prime to Cabancalan"/>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41</xdr:col>
      <xdr:colOff>733425</xdr:colOff>
      <xdr:row>215</xdr:row>
      <xdr:rowOff>314325</xdr:rowOff>
    </xdr:from>
    <xdr:ext cx="5715000" cy="3533775"/>
    <xdr:graphicFrame>
      <xdr:nvGraphicFramePr>
        <xdr:cNvPr id="31" name="Chart 31" title="Saturation Flow Rate vs Time: Panagdait to LH Prime"/>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34</xdr:col>
      <xdr:colOff>904875</xdr:colOff>
      <xdr:row>215</xdr:row>
      <xdr:rowOff>438150</xdr:rowOff>
    </xdr:from>
    <xdr:ext cx="6124575" cy="3533775"/>
    <xdr:graphicFrame>
      <xdr:nvGraphicFramePr>
        <xdr:cNvPr id="32" name="Chart 32" title="Saturation Flow Rate vs Time: Panagdait to Cabancalan"/>
        <xdr:cNvGraphicFramePr/>
      </xdr:nvGraphicFramePr>
      <xdr:xfrm>
        <a:off x="0" y="0"/>
        <a:ext cx="0" cy="0"/>
      </xdr:xfrm>
      <a:graphic>
        <a:graphicData uri="http://schemas.openxmlformats.org/drawingml/2006/chart">
          <c:chart r:id="rId32"/>
        </a:graphicData>
      </a:graphic>
    </xdr:graphicFrame>
    <xdr:clientData fLocksWithSheet="0"/>
  </xdr:oneCellAnchor>
  <xdr:oneCellAnchor>
    <xdr:from>
      <xdr:col>34</xdr:col>
      <xdr:colOff>952500</xdr:colOff>
      <xdr:row>234</xdr:row>
      <xdr:rowOff>19050</xdr:rowOff>
    </xdr:from>
    <xdr:ext cx="6334125" cy="3533775"/>
    <xdr:graphicFrame>
      <xdr:nvGraphicFramePr>
        <xdr:cNvPr id="33" name="Chart 33" title="Saturation Flow Rate vs Time: Cabancalan to Panagdait"/>
        <xdr:cNvGraphicFramePr/>
      </xdr:nvGraphicFramePr>
      <xdr:xfrm>
        <a:off x="0" y="0"/>
        <a:ext cx="0" cy="0"/>
      </xdr:xfrm>
      <a:graphic>
        <a:graphicData uri="http://schemas.openxmlformats.org/drawingml/2006/chart">
          <c:chart r:id="rId33"/>
        </a:graphicData>
      </a:graphic>
    </xdr:graphicFrame>
    <xdr:clientData fLocksWithSheet="0"/>
  </xdr:oneCellAnchor>
  <xdr:oneCellAnchor>
    <xdr:from>
      <xdr:col>42</xdr:col>
      <xdr:colOff>28575</xdr:colOff>
      <xdr:row>234</xdr:row>
      <xdr:rowOff>9525</xdr:rowOff>
    </xdr:from>
    <xdr:ext cx="5867400" cy="3533775"/>
    <xdr:graphicFrame>
      <xdr:nvGraphicFramePr>
        <xdr:cNvPr id="34" name="Chart 34" title="Saturation Flow Rate vs Time: Cabancalan to Banilad"/>
        <xdr:cNvGraphicFramePr/>
      </xdr:nvGraphicFramePr>
      <xdr:xfrm>
        <a:off x="0" y="0"/>
        <a:ext cx="0" cy="0"/>
      </xdr:xfrm>
      <a:graphic>
        <a:graphicData uri="http://schemas.openxmlformats.org/drawingml/2006/chart">
          <c:chart r:id="rId34"/>
        </a:graphicData>
      </a:graphic>
    </xdr:graphicFrame>
    <xdr:clientData fLocksWithSheet="0"/>
  </xdr:oneCellAnchor>
  <xdr:oneCellAnchor>
    <xdr:from>
      <xdr:col>13</xdr:col>
      <xdr:colOff>657225</xdr:colOff>
      <xdr:row>660</xdr:row>
      <xdr:rowOff>85725</xdr:rowOff>
    </xdr:from>
    <xdr:ext cx="5991225" cy="3705225"/>
    <xdr:graphicFrame>
      <xdr:nvGraphicFramePr>
        <xdr:cNvPr id="35" name="Chart 35" title="Flow Ratio vs Time: Banilad to LH Prime"/>
        <xdr:cNvGraphicFramePr/>
      </xdr:nvGraphicFramePr>
      <xdr:xfrm>
        <a:off x="0" y="0"/>
        <a:ext cx="0" cy="0"/>
      </xdr:xfrm>
      <a:graphic>
        <a:graphicData uri="http://schemas.openxmlformats.org/drawingml/2006/chart">
          <c:chart r:id="rId35"/>
        </a:graphicData>
      </a:graphic>
    </xdr:graphicFrame>
    <xdr:clientData fLocksWithSheet="0"/>
  </xdr:oneCellAnchor>
  <xdr:oneCellAnchor>
    <xdr:from>
      <xdr:col>19</xdr:col>
      <xdr:colOff>733425</xdr:colOff>
      <xdr:row>660</xdr:row>
      <xdr:rowOff>28575</xdr:rowOff>
    </xdr:from>
    <xdr:ext cx="5991225" cy="3705225"/>
    <xdr:graphicFrame>
      <xdr:nvGraphicFramePr>
        <xdr:cNvPr id="36" name="Chart 36" title="Chart"/>
        <xdr:cNvGraphicFramePr/>
      </xdr:nvGraphicFramePr>
      <xdr:xfrm>
        <a:off x="0" y="0"/>
        <a:ext cx="0" cy="0"/>
      </xdr:xfrm>
      <a:graphic>
        <a:graphicData uri="http://schemas.openxmlformats.org/drawingml/2006/chart">
          <c:chart r:id="rId36"/>
        </a:graphicData>
      </a:graphic>
    </xdr:graphicFrame>
    <xdr:clientData fLocksWithSheet="0"/>
  </xdr:oneCellAnchor>
  <xdr:oneCellAnchor>
    <xdr:from>
      <xdr:col>13</xdr:col>
      <xdr:colOff>704850</xdr:colOff>
      <xdr:row>679</xdr:row>
      <xdr:rowOff>152400</xdr:rowOff>
    </xdr:from>
    <xdr:ext cx="5715000" cy="3533775"/>
    <xdr:graphicFrame>
      <xdr:nvGraphicFramePr>
        <xdr:cNvPr id="37" name="Chart 37" title="Chart"/>
        <xdr:cNvGraphicFramePr/>
      </xdr:nvGraphicFramePr>
      <xdr:xfrm>
        <a:off x="0" y="0"/>
        <a:ext cx="0" cy="0"/>
      </xdr:xfrm>
      <a:graphic>
        <a:graphicData uri="http://schemas.openxmlformats.org/drawingml/2006/chart">
          <c:chart r:id="rId37"/>
        </a:graphicData>
      </a:graphic>
    </xdr:graphicFrame>
    <xdr:clientData fLocksWithSheet="0"/>
  </xdr:oneCellAnchor>
  <xdr:oneCellAnchor>
    <xdr:from>
      <xdr:col>19</xdr:col>
      <xdr:colOff>390525</xdr:colOff>
      <xdr:row>683</xdr:row>
      <xdr:rowOff>76200</xdr:rowOff>
    </xdr:from>
    <xdr:ext cx="5715000" cy="3533775"/>
    <xdr:graphicFrame>
      <xdr:nvGraphicFramePr>
        <xdr:cNvPr id="38" name="Chart 38" title="Flow Ratio vs Time: LH Prime to Cabancalan"/>
        <xdr:cNvGraphicFramePr/>
      </xdr:nvGraphicFramePr>
      <xdr:xfrm>
        <a:off x="0" y="0"/>
        <a:ext cx="0" cy="0"/>
      </xdr:xfrm>
      <a:graphic>
        <a:graphicData uri="http://schemas.openxmlformats.org/drawingml/2006/chart">
          <c:chart r:id="rId38"/>
        </a:graphicData>
      </a:graphic>
    </xdr:graphicFrame>
    <xdr:clientData fLocksWithSheet="0"/>
  </xdr:oneCellAnchor>
  <xdr:oneCellAnchor>
    <xdr:from>
      <xdr:col>13</xdr:col>
      <xdr:colOff>704850</xdr:colOff>
      <xdr:row>698</xdr:row>
      <xdr:rowOff>57150</xdr:rowOff>
    </xdr:from>
    <xdr:ext cx="5715000" cy="3533775"/>
    <xdr:graphicFrame>
      <xdr:nvGraphicFramePr>
        <xdr:cNvPr id="39" name="Chart 39" title="Chart"/>
        <xdr:cNvGraphicFramePr/>
      </xdr:nvGraphicFramePr>
      <xdr:xfrm>
        <a:off x="0" y="0"/>
        <a:ext cx="0" cy="0"/>
      </xdr:xfrm>
      <a:graphic>
        <a:graphicData uri="http://schemas.openxmlformats.org/drawingml/2006/chart">
          <c:chart r:id="rId39"/>
        </a:graphicData>
      </a:graphic>
    </xdr:graphicFrame>
    <xdr:clientData fLocksWithSheet="0"/>
  </xdr:oneCellAnchor>
  <xdr:oneCellAnchor>
    <xdr:from>
      <xdr:col>19</xdr:col>
      <xdr:colOff>390525</xdr:colOff>
      <xdr:row>701</xdr:row>
      <xdr:rowOff>104775</xdr:rowOff>
    </xdr:from>
    <xdr:ext cx="5715000" cy="3533775"/>
    <xdr:graphicFrame>
      <xdr:nvGraphicFramePr>
        <xdr:cNvPr id="40" name="Chart 40" title="Chart"/>
        <xdr:cNvGraphicFramePr/>
      </xdr:nvGraphicFramePr>
      <xdr:xfrm>
        <a:off x="0" y="0"/>
        <a:ext cx="0" cy="0"/>
      </xdr:xfrm>
      <a:graphic>
        <a:graphicData uri="http://schemas.openxmlformats.org/drawingml/2006/chart">
          <c:chart r:id="rId40"/>
        </a:graphicData>
      </a:graphic>
    </xdr:graphicFrame>
    <xdr:clientData fLocksWithSheet="0"/>
  </xdr:oneCellAnchor>
  <xdr:oneCellAnchor>
    <xdr:from>
      <xdr:col>13</xdr:col>
      <xdr:colOff>704850</xdr:colOff>
      <xdr:row>716</xdr:row>
      <xdr:rowOff>104775</xdr:rowOff>
    </xdr:from>
    <xdr:ext cx="5715000" cy="3533775"/>
    <xdr:graphicFrame>
      <xdr:nvGraphicFramePr>
        <xdr:cNvPr id="41" name="Chart 41" title="Chart"/>
        <xdr:cNvGraphicFramePr/>
      </xdr:nvGraphicFramePr>
      <xdr:xfrm>
        <a:off x="0" y="0"/>
        <a:ext cx="0" cy="0"/>
      </xdr:xfrm>
      <a:graphic>
        <a:graphicData uri="http://schemas.openxmlformats.org/drawingml/2006/chart">
          <c:chart r:id="rId41"/>
        </a:graphicData>
      </a:graphic>
    </xdr:graphicFrame>
    <xdr:clientData fLocksWithSheet="0"/>
  </xdr:oneCellAnchor>
  <xdr:oneCellAnchor>
    <xdr:from>
      <xdr:col>19</xdr:col>
      <xdr:colOff>390525</xdr:colOff>
      <xdr:row>719</xdr:row>
      <xdr:rowOff>142875</xdr:rowOff>
    </xdr:from>
    <xdr:ext cx="5715000" cy="3533775"/>
    <xdr:graphicFrame>
      <xdr:nvGraphicFramePr>
        <xdr:cNvPr id="42" name="Chart 42" title="Chart"/>
        <xdr:cNvGraphicFramePr/>
      </xdr:nvGraphicFramePr>
      <xdr:xfrm>
        <a:off x="0" y="0"/>
        <a:ext cx="0" cy="0"/>
      </xdr:xfrm>
      <a:graphic>
        <a:graphicData uri="http://schemas.openxmlformats.org/drawingml/2006/chart">
          <c:chart r:id="rId42"/>
        </a:graphicData>
      </a:graphic>
    </xdr:graphicFrame>
    <xdr:clientData fLocksWithSheet="0"/>
  </xdr:oneCellAnchor>
  <xdr:oneCellAnchor>
    <xdr:from>
      <xdr:col>42</xdr:col>
      <xdr:colOff>819150</xdr:colOff>
      <xdr:row>1</xdr:row>
      <xdr:rowOff>200025</xdr:rowOff>
    </xdr:from>
    <xdr:ext cx="17468850" cy="11534775"/>
    <xdr:graphicFrame>
      <xdr:nvGraphicFramePr>
        <xdr:cNvPr id="43" name="Chart 43" title="Percentage of vehicles passing through Banilad to LH Prime"/>
        <xdr:cNvGraphicFramePr/>
      </xdr:nvGraphicFramePr>
      <xdr:xfrm>
        <a:off x="0" y="0"/>
        <a:ext cx="0" cy="0"/>
      </xdr:xfrm>
      <a:graphic>
        <a:graphicData uri="http://schemas.openxmlformats.org/drawingml/2006/chart">
          <c:chart r:id="rId43"/>
        </a:graphicData>
      </a:graphic>
    </xdr:graphicFrame>
    <xdr:clientData fLocksWithSheet="0"/>
  </xdr:oneCellAnchor>
  <xdr:oneCellAnchor>
    <xdr:from>
      <xdr:col>80</xdr:col>
      <xdr:colOff>809625</xdr:colOff>
      <xdr:row>1</xdr:row>
      <xdr:rowOff>180975</xdr:rowOff>
    </xdr:from>
    <xdr:ext cx="15468600" cy="12334875"/>
    <xdr:graphicFrame>
      <xdr:nvGraphicFramePr>
        <xdr:cNvPr id="44" name="Chart 44" title="Percentage of vehicles passing through LH Prime to Banilad"/>
        <xdr:cNvGraphicFramePr/>
      </xdr:nvGraphicFramePr>
      <xdr:xfrm>
        <a:off x="0" y="0"/>
        <a:ext cx="0" cy="0"/>
      </xdr:xfrm>
      <a:graphic>
        <a:graphicData uri="http://schemas.openxmlformats.org/drawingml/2006/chart">
          <c:chart r:id="rId44"/>
        </a:graphicData>
      </a:graphic>
    </xdr:graphicFrame>
    <xdr:clientData fLocksWithSheet="0"/>
  </xdr:oneCellAnchor>
  <xdr:oneCellAnchor>
    <xdr:from>
      <xdr:col>60</xdr:col>
      <xdr:colOff>781050</xdr:colOff>
      <xdr:row>142</xdr:row>
      <xdr:rowOff>123825</xdr:rowOff>
    </xdr:from>
    <xdr:ext cx="18649950" cy="14401800"/>
    <xdr:graphicFrame>
      <xdr:nvGraphicFramePr>
        <xdr:cNvPr id="45" name="Chart 45" title="Percentage of vehicles passing through Panagdait to Cabancalan"/>
        <xdr:cNvGraphicFramePr/>
      </xdr:nvGraphicFramePr>
      <xdr:xfrm>
        <a:off x="0" y="0"/>
        <a:ext cx="0" cy="0"/>
      </xdr:xfrm>
      <a:graphic>
        <a:graphicData uri="http://schemas.openxmlformats.org/drawingml/2006/chart">
          <c:chart r:id="rId45"/>
        </a:graphicData>
      </a:graphic>
    </xdr:graphicFrame>
    <xdr:clientData fLocksWithSheet="0"/>
  </xdr:oneCellAnchor>
  <xdr:oneCellAnchor>
    <xdr:from>
      <xdr:col>61</xdr:col>
      <xdr:colOff>238125</xdr:colOff>
      <xdr:row>67</xdr:row>
      <xdr:rowOff>66675</xdr:rowOff>
    </xdr:from>
    <xdr:ext cx="17202150" cy="13735050"/>
    <xdr:graphicFrame>
      <xdr:nvGraphicFramePr>
        <xdr:cNvPr id="46" name="Chart 46" title="Percentage of vehicles passing through Cabancalan to Panagdait"/>
        <xdr:cNvGraphicFramePr/>
      </xdr:nvGraphicFramePr>
      <xdr:xfrm>
        <a:off x="0" y="0"/>
        <a:ext cx="0" cy="0"/>
      </xdr:xfrm>
      <a:graphic>
        <a:graphicData uri="http://schemas.openxmlformats.org/drawingml/2006/chart">
          <c:chart r:id="rId46"/>
        </a:graphicData>
      </a:graphic>
    </xdr:graphicFrame>
    <xdr:clientData fLocksWithSheet="0"/>
  </xdr:oneCellAnchor>
  <xdr:oneCellAnchor>
    <xdr:from>
      <xdr:col>61</xdr:col>
      <xdr:colOff>171450</xdr:colOff>
      <xdr:row>2</xdr:row>
      <xdr:rowOff>9525</xdr:rowOff>
    </xdr:from>
    <xdr:ext cx="18678525" cy="12325350"/>
    <xdr:graphicFrame>
      <xdr:nvGraphicFramePr>
        <xdr:cNvPr id="47" name="Chart 47" title="Percentage of vehicles passing through Banilad to Panagdait"/>
        <xdr:cNvGraphicFramePr/>
      </xdr:nvGraphicFramePr>
      <xdr:xfrm>
        <a:off x="0" y="0"/>
        <a:ext cx="0" cy="0"/>
      </xdr:xfrm>
      <a:graphic>
        <a:graphicData uri="http://schemas.openxmlformats.org/drawingml/2006/chart">
          <c:chart r:id="rId47"/>
        </a:graphicData>
      </a:graphic>
    </xdr:graphicFrame>
    <xdr:clientData fLocksWithSheet="0"/>
  </xdr:oneCellAnchor>
  <xdr:oneCellAnchor>
    <xdr:from>
      <xdr:col>97</xdr:col>
      <xdr:colOff>323850</xdr:colOff>
      <xdr:row>2</xdr:row>
      <xdr:rowOff>38100</xdr:rowOff>
    </xdr:from>
    <xdr:ext cx="15201900" cy="12220575"/>
    <xdr:graphicFrame>
      <xdr:nvGraphicFramePr>
        <xdr:cNvPr id="48" name="Chart 48" title="Percentage of vehicles passing through LH Prime to Cabancalan"/>
        <xdr:cNvGraphicFramePr/>
      </xdr:nvGraphicFramePr>
      <xdr:xfrm>
        <a:off x="0" y="0"/>
        <a:ext cx="0" cy="0"/>
      </xdr:xfrm>
      <a:graphic>
        <a:graphicData uri="http://schemas.openxmlformats.org/drawingml/2006/chart">
          <c:chart r:id="rId48"/>
        </a:graphicData>
      </a:graphic>
    </xdr:graphicFrame>
    <xdr:clientData fLocksWithSheet="0"/>
  </xdr:oneCellAnchor>
  <xdr:oneCellAnchor>
    <xdr:from>
      <xdr:col>79</xdr:col>
      <xdr:colOff>542925</xdr:colOff>
      <xdr:row>68</xdr:row>
      <xdr:rowOff>38100</xdr:rowOff>
    </xdr:from>
    <xdr:ext cx="16859250" cy="14306550"/>
    <xdr:graphicFrame>
      <xdr:nvGraphicFramePr>
        <xdr:cNvPr id="49" name="Chart 49" title="Percentage of vehicles passing through Panagdait to LH Prime"/>
        <xdr:cNvGraphicFramePr/>
      </xdr:nvGraphicFramePr>
      <xdr:xfrm>
        <a:off x="0" y="0"/>
        <a:ext cx="0" cy="0"/>
      </xdr:xfrm>
      <a:graphic>
        <a:graphicData uri="http://schemas.openxmlformats.org/drawingml/2006/chart">
          <c:chart r:id="rId49"/>
        </a:graphicData>
      </a:graphic>
    </xdr:graphicFrame>
    <xdr:clientData fLocksWithSheet="0"/>
  </xdr:oneCellAnchor>
  <xdr:oneCellAnchor>
    <xdr:from>
      <xdr:col>97</xdr:col>
      <xdr:colOff>628650</xdr:colOff>
      <xdr:row>79</xdr:row>
      <xdr:rowOff>9525</xdr:rowOff>
    </xdr:from>
    <xdr:ext cx="13992225" cy="11382375"/>
    <xdr:graphicFrame>
      <xdr:nvGraphicFramePr>
        <xdr:cNvPr id="50" name="Chart 50" title="Percentage of vehicles passing through Cabancalan to Banilad"/>
        <xdr:cNvGraphicFramePr/>
      </xdr:nvGraphicFramePr>
      <xdr:xfrm>
        <a:off x="0" y="0"/>
        <a:ext cx="0" cy="0"/>
      </xdr:xfrm>
      <a:graphic>
        <a:graphicData uri="http://schemas.openxmlformats.org/drawingml/2006/chart">
          <c:chart r:id="rId50"/>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28</xdr:col>
      <xdr:colOff>1571625</xdr:colOff>
      <xdr:row>327</xdr:row>
      <xdr:rowOff>19050</xdr:rowOff>
    </xdr:from>
    <xdr:ext cx="11744325" cy="4152900"/>
    <xdr:graphicFrame>
      <xdr:nvGraphicFramePr>
        <xdr:cNvPr id="51" name="Chart 5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1381125</xdr:colOff>
      <xdr:row>275</xdr:row>
      <xdr:rowOff>104775</xdr:rowOff>
    </xdr:from>
    <xdr:ext cx="12544425" cy="4676775"/>
    <xdr:graphicFrame>
      <xdr:nvGraphicFramePr>
        <xdr:cNvPr id="52" name="Chart 5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628650</xdr:colOff>
      <xdr:row>329</xdr:row>
      <xdr:rowOff>95250</xdr:rowOff>
    </xdr:from>
    <xdr:ext cx="12830175" cy="4152900"/>
    <xdr:graphicFrame>
      <xdr:nvGraphicFramePr>
        <xdr:cNvPr id="53" name="Chart 5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914400</xdr:colOff>
      <xdr:row>302</xdr:row>
      <xdr:rowOff>161925</xdr:rowOff>
    </xdr:from>
    <xdr:ext cx="11572875" cy="4857750"/>
    <xdr:graphicFrame>
      <xdr:nvGraphicFramePr>
        <xdr:cNvPr id="54" name="Chart 5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733425</xdr:colOff>
      <xdr:row>351</xdr:row>
      <xdr:rowOff>152400</xdr:rowOff>
    </xdr:from>
    <xdr:ext cx="11534775" cy="5086350"/>
    <xdr:graphicFrame>
      <xdr:nvGraphicFramePr>
        <xdr:cNvPr id="55" name="Chart 5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28</xdr:col>
      <xdr:colOff>1323975</xdr:colOff>
      <xdr:row>299</xdr:row>
      <xdr:rowOff>123825</xdr:rowOff>
    </xdr:from>
    <xdr:ext cx="11906250" cy="4676775"/>
    <xdr:graphicFrame>
      <xdr:nvGraphicFramePr>
        <xdr:cNvPr id="56" name="Chart 5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28</xdr:col>
      <xdr:colOff>1733550</xdr:colOff>
      <xdr:row>353</xdr:row>
      <xdr:rowOff>142875</xdr:rowOff>
    </xdr:from>
    <xdr:ext cx="13134975" cy="7019925"/>
    <xdr:graphicFrame>
      <xdr:nvGraphicFramePr>
        <xdr:cNvPr id="57" name="Chart 5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304800</xdr:colOff>
      <xdr:row>274</xdr:row>
      <xdr:rowOff>152400</xdr:rowOff>
    </xdr:from>
    <xdr:ext cx="9867900" cy="4038600"/>
    <xdr:graphicFrame>
      <xdr:nvGraphicFramePr>
        <xdr:cNvPr id="58" name="Chart 5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14</xdr:col>
      <xdr:colOff>752475</xdr:colOff>
      <xdr:row>277</xdr:row>
      <xdr:rowOff>38100</xdr:rowOff>
    </xdr:from>
    <xdr:ext cx="10267950" cy="5086350"/>
    <xdr:graphicFrame>
      <xdr:nvGraphicFramePr>
        <xdr:cNvPr id="59" name="Chart 5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xdr:col>
      <xdr:colOff>523875</xdr:colOff>
      <xdr:row>331</xdr:row>
      <xdr:rowOff>19050</xdr:rowOff>
    </xdr:from>
    <xdr:ext cx="11744325" cy="4886325"/>
    <xdr:graphicFrame>
      <xdr:nvGraphicFramePr>
        <xdr:cNvPr id="60" name="Chart 6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43</xdr:col>
      <xdr:colOff>504825</xdr:colOff>
      <xdr:row>275</xdr:row>
      <xdr:rowOff>85725</xdr:rowOff>
    </xdr:from>
    <xdr:ext cx="12830175" cy="4991100"/>
    <xdr:graphicFrame>
      <xdr:nvGraphicFramePr>
        <xdr:cNvPr id="61" name="Chart 6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43</xdr:col>
      <xdr:colOff>781050</xdr:colOff>
      <xdr:row>328</xdr:row>
      <xdr:rowOff>152400</xdr:rowOff>
    </xdr:from>
    <xdr:ext cx="12830175" cy="4991100"/>
    <xdr:graphicFrame>
      <xdr:nvGraphicFramePr>
        <xdr:cNvPr id="62" name="Chart 6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14</xdr:col>
      <xdr:colOff>685800</xdr:colOff>
      <xdr:row>303</xdr:row>
      <xdr:rowOff>28575</xdr:rowOff>
    </xdr:from>
    <xdr:ext cx="11572875" cy="5086350"/>
    <xdr:graphicFrame>
      <xdr:nvGraphicFramePr>
        <xdr:cNvPr id="63" name="Chart 6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14</xdr:col>
      <xdr:colOff>514350</xdr:colOff>
      <xdr:row>361</xdr:row>
      <xdr:rowOff>142875</xdr:rowOff>
    </xdr:from>
    <xdr:ext cx="11744325" cy="5086350"/>
    <xdr:graphicFrame>
      <xdr:nvGraphicFramePr>
        <xdr:cNvPr id="64" name="Chart 6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43</xdr:col>
      <xdr:colOff>704850</xdr:colOff>
      <xdr:row>301</xdr:row>
      <xdr:rowOff>142875</xdr:rowOff>
    </xdr:from>
    <xdr:ext cx="11477625" cy="4857750"/>
    <xdr:graphicFrame>
      <xdr:nvGraphicFramePr>
        <xdr:cNvPr id="65" name="Chart 6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44</xdr:col>
      <xdr:colOff>0</xdr:colOff>
      <xdr:row>358</xdr:row>
      <xdr:rowOff>190500</xdr:rowOff>
    </xdr:from>
    <xdr:ext cx="11477625" cy="5086350"/>
    <xdr:graphicFrame>
      <xdr:nvGraphicFramePr>
        <xdr:cNvPr id="66" name="Chart 66" title="Chart"/>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6" max="6" width="15.38"/>
    <col customWidth="1" min="8" max="8" width="21.0"/>
    <col customWidth="1" min="10" max="10" width="17.13"/>
    <col customWidth="1" min="17" max="19" width="14.5"/>
    <col customWidth="1" min="22" max="22" width="7.25"/>
    <col customWidth="1" min="23" max="23" width="18.63"/>
  </cols>
  <sheetData>
    <row r="1">
      <c r="A1" s="1" t="s">
        <v>0</v>
      </c>
      <c r="B1" s="2"/>
      <c r="C1" s="3"/>
      <c r="D1" s="4"/>
      <c r="E1" s="5"/>
      <c r="F1" s="4"/>
      <c r="G1" s="4"/>
      <c r="H1" s="4"/>
      <c r="I1" s="5"/>
      <c r="J1" s="6" t="s">
        <v>1</v>
      </c>
      <c r="M1" s="5"/>
      <c r="Q1" s="7" t="s">
        <v>2</v>
      </c>
      <c r="R1" s="8"/>
      <c r="S1" s="8"/>
      <c r="U1" s="9" t="s">
        <v>3</v>
      </c>
      <c r="Y1" s="6" t="s">
        <v>4</v>
      </c>
    </row>
    <row r="2">
      <c r="A2" s="10" t="s">
        <v>5</v>
      </c>
      <c r="B2" s="2"/>
      <c r="C2" s="3"/>
      <c r="D2" s="11"/>
      <c r="E2" s="5"/>
      <c r="F2" s="4"/>
      <c r="G2" s="4"/>
      <c r="H2" s="4"/>
      <c r="I2" s="5"/>
      <c r="J2" s="12" t="s">
        <v>6</v>
      </c>
      <c r="M2" s="5"/>
      <c r="Q2" s="13"/>
      <c r="T2" s="14">
        <f>sum(W2:W6)</f>
        <v>117292</v>
      </c>
      <c r="U2" s="15" t="s">
        <v>7</v>
      </c>
      <c r="W2" s="16">
        <f>SUM('Monday (022624)'!R3:R66)</f>
        <v>23588</v>
      </c>
      <c r="Y2" s="12" t="s">
        <v>8</v>
      </c>
    </row>
    <row r="3">
      <c r="A3" s="17"/>
      <c r="B3" s="18" t="s">
        <v>9</v>
      </c>
      <c r="C3" s="18" t="s">
        <v>10</v>
      </c>
      <c r="D3" s="11"/>
      <c r="E3" s="5"/>
      <c r="F3" s="4"/>
      <c r="G3" s="4"/>
      <c r="H3" s="4"/>
      <c r="I3" s="5"/>
      <c r="J3" s="12" t="s">
        <v>11</v>
      </c>
      <c r="M3" s="5"/>
      <c r="Q3" s="13"/>
      <c r="U3" s="19" t="s">
        <v>12</v>
      </c>
      <c r="W3" s="20">
        <f>SUM('Tuesday (022724)'!R3:R66)</f>
        <v>23852</v>
      </c>
      <c r="Y3" s="12" t="s">
        <v>13</v>
      </c>
    </row>
    <row r="4">
      <c r="A4" s="18" t="s">
        <v>14</v>
      </c>
      <c r="B4" s="18">
        <v>300.0</v>
      </c>
      <c r="C4" s="18">
        <v>6.0</v>
      </c>
      <c r="D4" s="21" t="s">
        <v>15</v>
      </c>
      <c r="E4" s="5"/>
      <c r="F4" s="4"/>
      <c r="G4" s="4"/>
      <c r="H4" s="4"/>
      <c r="I4" s="5"/>
      <c r="J4" s="12" t="s">
        <v>16</v>
      </c>
      <c r="K4" s="12">
        <v>3600.0</v>
      </c>
      <c r="M4" s="5"/>
      <c r="Q4" s="13"/>
      <c r="U4" s="22" t="s">
        <v>17</v>
      </c>
      <c r="W4" s="23">
        <f>SUM('Wednesday (022824)'!R3:R66)</f>
        <v>23638</v>
      </c>
      <c r="Y4" s="12" t="s">
        <v>18</v>
      </c>
    </row>
    <row r="5">
      <c r="A5" s="18" t="s">
        <v>19</v>
      </c>
      <c r="B5" s="18">
        <v>300.0</v>
      </c>
      <c r="C5" s="18">
        <v>12.0</v>
      </c>
      <c r="D5" s="21">
        <v>600.0</v>
      </c>
      <c r="E5" s="5"/>
      <c r="F5" s="4"/>
      <c r="G5" s="4"/>
      <c r="H5" s="4"/>
      <c r="I5" s="5"/>
      <c r="J5" s="12" t="s">
        <v>20</v>
      </c>
      <c r="K5" s="12">
        <f>70+5+45+70</f>
        <v>190</v>
      </c>
      <c r="M5" s="5"/>
      <c r="Q5" s="13"/>
      <c r="U5" s="24" t="s">
        <v>21</v>
      </c>
      <c r="W5" s="25">
        <f>SUM('Thursday (022924)'!R3:R66)</f>
        <v>22784</v>
      </c>
      <c r="Y5" s="12" t="s">
        <v>22</v>
      </c>
    </row>
    <row r="6">
      <c r="A6" s="26"/>
      <c r="B6" s="26"/>
      <c r="C6" s="26"/>
      <c r="E6" s="5"/>
      <c r="F6" s="4"/>
      <c r="G6" s="4"/>
      <c r="H6" s="4"/>
      <c r="I6" s="5"/>
      <c r="J6" s="12" t="s">
        <v>23</v>
      </c>
      <c r="K6" s="12">
        <v>70.0</v>
      </c>
      <c r="M6" s="5"/>
      <c r="Q6" s="13"/>
      <c r="U6" s="27" t="s">
        <v>24</v>
      </c>
      <c r="W6" s="28">
        <f>SUM('Friday (030124)'!R3:R66)</f>
        <v>23430</v>
      </c>
    </row>
    <row r="7">
      <c r="A7" s="18" t="s">
        <v>25</v>
      </c>
      <c r="B7" s="18">
        <v>90.0</v>
      </c>
      <c r="C7" s="18" t="s">
        <v>26</v>
      </c>
      <c r="D7" s="12" t="s">
        <v>27</v>
      </c>
      <c r="E7" s="5"/>
      <c r="F7" s="4"/>
      <c r="G7" s="4"/>
      <c r="H7" s="4"/>
      <c r="I7" s="5"/>
      <c r="M7" s="5"/>
      <c r="Q7" s="13"/>
      <c r="U7" s="29" t="s">
        <v>28</v>
      </c>
      <c r="V7" s="16"/>
      <c r="W7" s="16">
        <f>SUM('Monday (022624)'!AU3:AU66)</f>
        <v>8270</v>
      </c>
    </row>
    <row r="8">
      <c r="A8" s="18" t="s">
        <v>29</v>
      </c>
      <c r="B8" s="18">
        <v>60.0</v>
      </c>
      <c r="C8" s="18" t="s">
        <v>26</v>
      </c>
      <c r="D8" s="12" t="s">
        <v>30</v>
      </c>
      <c r="E8" s="5"/>
      <c r="F8" s="4"/>
      <c r="G8" s="4"/>
      <c r="H8" s="4"/>
      <c r="I8" s="5"/>
      <c r="M8" s="5"/>
      <c r="Q8" s="13"/>
      <c r="U8" s="30" t="s">
        <v>31</v>
      </c>
      <c r="V8" s="20"/>
      <c r="W8" s="20">
        <f>SUM('Tuesday (022724)'!AU3:AU66)</f>
        <v>8479</v>
      </c>
    </row>
    <row r="9">
      <c r="A9" s="18" t="s">
        <v>32</v>
      </c>
      <c r="B9" s="18"/>
      <c r="C9" s="18" t="s">
        <v>26</v>
      </c>
      <c r="D9" s="12" t="s">
        <v>33</v>
      </c>
      <c r="E9" s="5"/>
      <c r="F9" s="4"/>
      <c r="G9" s="4"/>
      <c r="H9" s="4"/>
      <c r="I9" s="5"/>
      <c r="M9" s="5"/>
      <c r="Q9" s="13"/>
      <c r="U9" s="31" t="s">
        <v>34</v>
      </c>
      <c r="V9" s="23"/>
      <c r="W9" s="23">
        <f>SUM('Wednesday (022824)'!AU3:AU66)</f>
        <v>8487</v>
      </c>
      <c r="Y9" s="6" t="s">
        <v>35</v>
      </c>
    </row>
    <row r="10">
      <c r="E10" s="5"/>
      <c r="F10" s="4"/>
      <c r="G10" s="4"/>
      <c r="H10" s="4"/>
      <c r="I10" s="5"/>
      <c r="M10" s="5"/>
      <c r="Q10" s="13"/>
      <c r="U10" s="32" t="s">
        <v>28</v>
      </c>
      <c r="V10" s="25"/>
      <c r="W10" s="25">
        <f>SUM('Thursday (022924)'!AU3:AU66)</f>
        <v>3301</v>
      </c>
      <c r="Y10" s="12" t="s">
        <v>36</v>
      </c>
    </row>
    <row r="11">
      <c r="A11" s="33" t="s">
        <v>37</v>
      </c>
      <c r="B11" s="34" t="s">
        <v>38</v>
      </c>
      <c r="C11" s="33" t="s">
        <v>39</v>
      </c>
      <c r="D11" s="35" t="s">
        <v>40</v>
      </c>
      <c r="F11" s="4"/>
      <c r="G11" s="4"/>
      <c r="H11" s="4"/>
      <c r="I11" s="5"/>
      <c r="M11" s="5"/>
      <c r="Q11" s="13"/>
      <c r="U11" s="36" t="s">
        <v>28</v>
      </c>
      <c r="V11" s="28"/>
      <c r="W11" s="28">
        <f>SUM('Friday (030124)'!AU3:AU66)</f>
        <v>7701</v>
      </c>
      <c r="Y11" s="12" t="s">
        <v>41</v>
      </c>
    </row>
    <row r="12">
      <c r="A12" s="37"/>
      <c r="B12" s="37"/>
      <c r="C12" s="37"/>
      <c r="F12" s="4"/>
      <c r="G12" s="4"/>
      <c r="H12" s="4"/>
      <c r="I12" s="5"/>
      <c r="M12" s="5"/>
      <c r="Q12" s="13"/>
      <c r="U12" s="5"/>
      <c r="Y12" s="12" t="s">
        <v>42</v>
      </c>
    </row>
    <row r="13">
      <c r="A13" s="38" t="s">
        <v>43</v>
      </c>
      <c r="B13" s="39">
        <f>(sum(W2:W6)/5)</f>
        <v>23458.4</v>
      </c>
      <c r="C13" s="39">
        <f t="shared" ref="C13:C20" si="1">B13*5</f>
        <v>117292</v>
      </c>
      <c r="D13" s="40">
        <f>sum(W2:W6)</f>
        <v>117292</v>
      </c>
      <c r="E13" s="41"/>
      <c r="F13" s="4"/>
      <c r="G13" s="4"/>
      <c r="H13" s="4"/>
      <c r="I13" s="5"/>
      <c r="M13" s="5"/>
      <c r="Q13" s="13"/>
      <c r="U13" s="5"/>
      <c r="Y13" s="12" t="s">
        <v>44</v>
      </c>
    </row>
    <row r="14">
      <c r="A14" s="38" t="s">
        <v>45</v>
      </c>
      <c r="B14" s="39">
        <f>SUM(W7:W11)/5</f>
        <v>7247.6</v>
      </c>
      <c r="C14" s="39">
        <f t="shared" si="1"/>
        <v>36238</v>
      </c>
      <c r="D14" s="42">
        <f>SUM(W7:W11)</f>
        <v>36238</v>
      </c>
      <c r="E14" s="41"/>
      <c r="F14" s="4"/>
      <c r="G14" s="4"/>
      <c r="H14" s="4"/>
      <c r="I14" s="5"/>
      <c r="M14" s="5"/>
      <c r="Q14" s="13"/>
      <c r="U14" s="5"/>
      <c r="Y14" s="12" t="s">
        <v>46</v>
      </c>
    </row>
    <row r="15">
      <c r="A15" s="38" t="s">
        <v>47</v>
      </c>
      <c r="B15" s="39">
        <f>SUM(W15:W19)/5</f>
        <v>21856.6</v>
      </c>
      <c r="C15" s="39">
        <f t="shared" si="1"/>
        <v>109283</v>
      </c>
      <c r="D15" s="42">
        <f>SUM(W15:W19)</f>
        <v>109283</v>
      </c>
      <c r="E15" s="41"/>
      <c r="F15" s="4"/>
      <c r="G15" s="4"/>
      <c r="H15" s="4"/>
      <c r="I15" s="5"/>
      <c r="M15" s="5"/>
      <c r="Q15" s="13"/>
      <c r="U15" s="29" t="s">
        <v>47</v>
      </c>
      <c r="V15" s="16"/>
      <c r="W15" s="16">
        <f>SUM('Monday (022624)'!R71:R134)</f>
        <v>21538</v>
      </c>
    </row>
    <row r="16">
      <c r="A16" s="38" t="s">
        <v>48</v>
      </c>
      <c r="B16" s="39">
        <f>SUM(W20:W24)/5</f>
        <v>4150</v>
      </c>
      <c r="C16" s="39">
        <f t="shared" si="1"/>
        <v>20750</v>
      </c>
      <c r="D16" s="42">
        <f>SUM(W20:W24)</f>
        <v>20750</v>
      </c>
      <c r="E16" s="41"/>
      <c r="F16" s="4"/>
      <c r="G16" s="4"/>
      <c r="H16" s="4"/>
      <c r="I16" s="5"/>
      <c r="M16" s="5"/>
      <c r="Q16" s="13"/>
      <c r="U16" s="30" t="s">
        <v>47</v>
      </c>
      <c r="V16" s="20"/>
      <c r="W16" s="20">
        <f>SUM('Tuesday (022724)'!R71:R134)</f>
        <v>21529</v>
      </c>
    </row>
    <row r="17">
      <c r="A17" s="38" t="s">
        <v>49</v>
      </c>
      <c r="B17" s="39">
        <f>sum(W37:W41)/5</f>
        <v>10239.4</v>
      </c>
      <c r="C17" s="39">
        <f t="shared" si="1"/>
        <v>51197</v>
      </c>
      <c r="D17" s="42">
        <f>sum(W37:W41)</f>
        <v>51197</v>
      </c>
      <c r="E17" s="41"/>
      <c r="F17" s="4"/>
      <c r="G17" s="4"/>
      <c r="H17" s="4"/>
      <c r="I17" s="5"/>
      <c r="M17" s="5"/>
      <c r="Q17" s="13"/>
      <c r="U17" s="31" t="s">
        <v>47</v>
      </c>
      <c r="V17" s="23"/>
      <c r="W17" s="23">
        <f>SUM('Wednesday (022824)'!R71:R134)</f>
        <v>22790</v>
      </c>
    </row>
    <row r="18">
      <c r="A18" s="38" t="s">
        <v>50</v>
      </c>
      <c r="B18" s="39">
        <f>SUM(W42:W46)/5</f>
        <v>9560.2</v>
      </c>
      <c r="C18" s="39">
        <f t="shared" si="1"/>
        <v>47801</v>
      </c>
      <c r="D18" s="42">
        <f>SUM(W42:W46)</f>
        <v>47801</v>
      </c>
      <c r="E18" s="41"/>
      <c r="F18" s="4"/>
      <c r="G18" s="4"/>
      <c r="H18" s="4"/>
      <c r="I18" s="5"/>
      <c r="M18" s="5"/>
      <c r="Q18" s="13"/>
      <c r="U18" s="32" t="s">
        <v>47</v>
      </c>
      <c r="V18" s="25"/>
      <c r="W18" s="25">
        <f>SUM('Thursday (022924)'!R71:R134)</f>
        <v>21693</v>
      </c>
      <c r="Y18" s="12" t="s">
        <v>51</v>
      </c>
    </row>
    <row r="19">
      <c r="A19" s="38" t="s">
        <v>52</v>
      </c>
      <c r="B19" s="39">
        <f>SUM(W26:W30)/5</f>
        <v>15831.6</v>
      </c>
      <c r="C19" s="39">
        <f t="shared" si="1"/>
        <v>79158</v>
      </c>
      <c r="D19" s="42">
        <f>SUM(W26:W30)</f>
        <v>79158</v>
      </c>
      <c r="E19" s="41"/>
      <c r="F19" s="4"/>
      <c r="G19" s="4"/>
      <c r="H19" s="4"/>
      <c r="I19" s="5"/>
      <c r="M19" s="5"/>
      <c r="Q19" s="13"/>
      <c r="U19" s="36" t="s">
        <v>47</v>
      </c>
      <c r="V19" s="28"/>
      <c r="W19" s="28">
        <f>SUM('Friday (030124)'!R71:R134)</f>
        <v>21733</v>
      </c>
    </row>
    <row r="20">
      <c r="A20" s="38" t="s">
        <v>53</v>
      </c>
      <c r="B20" s="39">
        <f>SUM(W31:W35)/5</f>
        <v>3651.2</v>
      </c>
      <c r="C20" s="39">
        <f t="shared" si="1"/>
        <v>18256</v>
      </c>
      <c r="D20" s="42">
        <f>SUM(W31:W35)</f>
        <v>18256</v>
      </c>
      <c r="E20" s="41"/>
      <c r="F20" s="4"/>
      <c r="G20" s="4"/>
      <c r="H20" s="4"/>
      <c r="I20" s="5"/>
      <c r="M20" s="5"/>
      <c r="Q20" s="13"/>
      <c r="U20" s="29" t="s">
        <v>48</v>
      </c>
      <c r="V20" s="16"/>
      <c r="W20" s="16">
        <f>SUM('Monday (022624)'!AU71:AU134)</f>
        <v>3843</v>
      </c>
    </row>
    <row r="21">
      <c r="A21" s="4"/>
      <c r="B21" s="4"/>
      <c r="C21" s="4"/>
      <c r="D21" s="4"/>
      <c r="E21" s="41"/>
      <c r="F21" s="4"/>
      <c r="G21" s="4"/>
      <c r="H21" s="4"/>
      <c r="I21" s="5"/>
      <c r="M21" s="5"/>
      <c r="Q21" s="13"/>
      <c r="U21" s="30" t="s">
        <v>48</v>
      </c>
      <c r="V21" s="20"/>
      <c r="W21" s="20">
        <f>SUM('Tuesday (022724)'!AU71:AU134)</f>
        <v>3730</v>
      </c>
    </row>
    <row r="22">
      <c r="E22" s="41"/>
      <c r="F22" s="4"/>
      <c r="G22" s="4"/>
      <c r="I22" s="5"/>
      <c r="M22" s="5"/>
      <c r="Q22" s="13"/>
      <c r="U22" s="31" t="s">
        <v>48</v>
      </c>
      <c r="V22" s="23"/>
      <c r="W22" s="23">
        <f>SUM('Wednesday (022824)'!AU71:AU134)</f>
        <v>3299</v>
      </c>
    </row>
    <row r="23">
      <c r="A23" s="43" t="s">
        <v>54</v>
      </c>
      <c r="B23" s="44"/>
      <c r="C23" s="44"/>
      <c r="D23" s="44"/>
      <c r="E23" s="44"/>
      <c r="F23" s="44"/>
      <c r="G23" s="45"/>
      <c r="H23" s="46" t="s">
        <v>55</v>
      </c>
      <c r="I23" s="47" t="s">
        <v>56</v>
      </c>
      <c r="J23" s="44"/>
      <c r="K23" s="45"/>
      <c r="M23" s="5"/>
      <c r="Q23" s="13"/>
      <c r="U23" s="32" t="s">
        <v>48</v>
      </c>
      <c r="V23" s="25"/>
      <c r="W23" s="25">
        <f>SUM('Thursday (022924)'!AU16:AU79)</f>
        <v>6350</v>
      </c>
    </row>
    <row r="24">
      <c r="A24" s="48"/>
      <c r="B24" s="45"/>
      <c r="C24" s="49" t="s">
        <v>57</v>
      </c>
      <c r="D24" s="49" t="s">
        <v>58</v>
      </c>
      <c r="E24" s="50" t="s">
        <v>59</v>
      </c>
      <c r="F24" s="49" t="s">
        <v>60</v>
      </c>
      <c r="G24" s="49" t="s">
        <v>61</v>
      </c>
      <c r="H24" s="37"/>
      <c r="I24" s="51" t="s">
        <v>62</v>
      </c>
      <c r="J24" s="52" t="s">
        <v>63</v>
      </c>
      <c r="K24" s="53"/>
      <c r="M24" s="5"/>
      <c r="Q24" s="13"/>
      <c r="U24" s="36" t="s">
        <v>48</v>
      </c>
      <c r="V24" s="28"/>
      <c r="W24" s="28">
        <f>SUM('Friday (030124)'!AU71:AU134)</f>
        <v>3528</v>
      </c>
    </row>
    <row r="25">
      <c r="A25" s="38" t="s">
        <v>43</v>
      </c>
      <c r="B25" s="54"/>
      <c r="C25" s="55">
        <f>sum('Monday (022624)'!W3:W66)/16</f>
        <v>0.942447252</v>
      </c>
      <c r="D25" s="56">
        <f>SUM('Tuesday (022724)'!W3:W66)/16</f>
        <v>0.9082608196</v>
      </c>
      <c r="E25" s="57">
        <f>SUM('Wednesday (022824)'!W3:W66)/16</f>
        <v>0.9054770616</v>
      </c>
      <c r="F25" s="57">
        <f>SUM('Thursday (022924)'!W3:W66)/16</f>
        <v>0.9046205452</v>
      </c>
      <c r="G25" s="56">
        <f>SUM('Friday (030124)'!W3:W66)/16</f>
        <v>0.9583430323</v>
      </c>
      <c r="H25" s="58">
        <f t="shared" ref="H25:H32" si="2">SUM(C25:G25)/5</f>
        <v>0.9238297421</v>
      </c>
      <c r="I25" s="37"/>
      <c r="J25" s="59"/>
      <c r="K25" s="60"/>
      <c r="M25" s="5"/>
      <c r="Q25" s="13"/>
      <c r="U25" s="5"/>
    </row>
    <row r="26">
      <c r="A26" s="38" t="s">
        <v>45</v>
      </c>
      <c r="B26" s="54"/>
      <c r="C26" s="55">
        <f>SUM('Monday (022624)'!AZ3:AZ66)/16</f>
        <v>0.9064308236</v>
      </c>
      <c r="D26" s="57">
        <f>SUM('Tuesday (022724)'!AZ3:AZ66)/16</f>
        <v>0.8847171362</v>
      </c>
      <c r="E26" s="56">
        <f>SUM('Wednesday (022824)'!AZ3:AZ66)/16</f>
        <v>0.8956747472</v>
      </c>
      <c r="F26" s="57">
        <f>SUM('Thursday (022924)'!AZ3:AZ66)/16</f>
        <v>0.8337082227</v>
      </c>
      <c r="G26" s="57">
        <f>SUM('Friday (030124)'!AZ3:AZ66)/16</f>
        <v>0.922868142</v>
      </c>
      <c r="H26" s="58">
        <f t="shared" si="2"/>
        <v>0.8886798143</v>
      </c>
      <c r="I26" s="61" t="s">
        <v>64</v>
      </c>
      <c r="J26" s="52" t="s">
        <v>65</v>
      </c>
      <c r="K26" s="53"/>
      <c r="M26" s="5"/>
      <c r="Q26" s="13"/>
      <c r="U26" s="29" t="s">
        <v>52</v>
      </c>
      <c r="V26" s="16"/>
      <c r="W26" s="16">
        <f>SUM('Monday (022624)'!R139:R202)</f>
        <v>15811</v>
      </c>
    </row>
    <row r="27">
      <c r="A27" s="38" t="s">
        <v>47</v>
      </c>
      <c r="B27" s="54"/>
      <c r="C27" s="56">
        <f>SUM('Monday (022624)'!W71:W134)/16</f>
        <v>0.9272775722</v>
      </c>
      <c r="D27" s="57">
        <f>SUM('Tuesday (022724)'!W71:W134)/16</f>
        <v>0.9278246981</v>
      </c>
      <c r="E27" s="57">
        <f>SUM('Wednesday (022824)'!W71:W134)/16</f>
        <v>0.9329147474</v>
      </c>
      <c r="F27" s="57">
        <f>SUM('Thursday (022924)'!W16:W79)/16</f>
        <v>0.842592874</v>
      </c>
      <c r="G27" s="57">
        <f>SUM('Friday (030124)'!W71:W134)/16</f>
        <v>0.9534182365</v>
      </c>
      <c r="H27" s="58">
        <f t="shared" si="2"/>
        <v>0.9168056257</v>
      </c>
      <c r="I27" s="37"/>
      <c r="J27" s="59"/>
      <c r="K27" s="60"/>
      <c r="M27" s="5"/>
      <c r="Q27" s="13"/>
      <c r="U27" s="30" t="s">
        <v>52</v>
      </c>
      <c r="V27" s="20"/>
      <c r="W27" s="20">
        <f>SUM('Tuesday (022724)'!R139:R202)</f>
        <v>15832</v>
      </c>
    </row>
    <row r="28">
      <c r="A28" s="38" t="s">
        <v>48</v>
      </c>
      <c r="B28" s="54"/>
      <c r="C28" s="55">
        <f>SUM('Monday (022624)'!AZ71:AZ134)/16</f>
        <v>0.8755165991</v>
      </c>
      <c r="D28" s="57">
        <f>SUM('Tuesday (022724)'!AZ71:AZ134)/16</f>
        <v>0.8697880487</v>
      </c>
      <c r="E28" s="57">
        <f>SUM('Wednesday (022824)'!AZ71:AZ134)/16</f>
        <v>0.849093392</v>
      </c>
      <c r="F28" s="56">
        <f>SUM('Thursday (022924)'!AZ16:AZ79)/16</f>
        <v>0.776824568</v>
      </c>
      <c r="G28" s="57">
        <f>SUM('Friday (030124)'!AZ71:AZ134)/16</f>
        <v>0.8970252526</v>
      </c>
      <c r="H28" s="58">
        <f t="shared" si="2"/>
        <v>0.8536495721</v>
      </c>
      <c r="I28" s="5"/>
      <c r="M28" s="5"/>
      <c r="Q28" s="13"/>
      <c r="U28" s="31" t="s">
        <v>52</v>
      </c>
      <c r="V28" s="23"/>
      <c r="W28" s="23">
        <f>SUM('Wednesday (022824)'!R139:R202)</f>
        <v>16012</v>
      </c>
    </row>
    <row r="29">
      <c r="A29" s="38" t="s">
        <v>49</v>
      </c>
      <c r="B29" s="54"/>
      <c r="C29" s="56">
        <f>SUM('Monday (022624)'!W207:W270)/16</f>
        <v>0.9184396407</v>
      </c>
      <c r="D29" s="57">
        <f>SUM('Tuesday (022724)'!W207:W270)/16</f>
        <v>0.9225762553</v>
      </c>
      <c r="E29" s="56">
        <f>SUM('Wednesday (022824)'!W207:W270)/16</f>
        <v>0.9164315977</v>
      </c>
      <c r="F29" s="57">
        <f>SUM('Thursday (022924)'!W207:W270)/16</f>
        <v>0.9164582346</v>
      </c>
      <c r="G29" s="57">
        <f>SUM('Friday (030124)'!W207:W270)/16</f>
        <v>0.9151668918</v>
      </c>
      <c r="H29" s="58">
        <f t="shared" si="2"/>
        <v>0.917814524</v>
      </c>
      <c r="I29" s="5"/>
      <c r="J29" s="62"/>
      <c r="K29" s="62"/>
      <c r="M29" s="5"/>
      <c r="Q29" s="13"/>
      <c r="U29" s="32" t="s">
        <v>52</v>
      </c>
      <c r="V29" s="25"/>
      <c r="W29" s="25">
        <f>SUM('Thursday (022924)'!R139:R202)</f>
        <v>15106</v>
      </c>
    </row>
    <row r="30">
      <c r="A30" s="38" t="s">
        <v>50</v>
      </c>
      <c r="B30" s="54"/>
      <c r="C30" s="63">
        <f>SUM('Monday (022624)'!AZ207:AZ270)/16</f>
        <v>0.9154673926</v>
      </c>
      <c r="D30" s="63">
        <f>SUM('Tuesday (022724)'!AZ207:AZ270)/16</f>
        <v>0.9208169764</v>
      </c>
      <c r="E30" s="63">
        <f>SUM('Wednesday (022824)'!AZ207:AZ270)/16</f>
        <v>0.91827426</v>
      </c>
      <c r="F30" s="63">
        <f>SUM('Thursday (022924)'!AZ207:AZ270)/16</f>
        <v>0.9216798202</v>
      </c>
      <c r="G30" s="63">
        <f>SUM('Friday (030124)'!AZ207:AZ270)/16</f>
        <v>0.9488574403</v>
      </c>
      <c r="H30" s="58">
        <f t="shared" si="2"/>
        <v>0.9250191779</v>
      </c>
      <c r="I30" s="5"/>
      <c r="J30" s="62"/>
      <c r="K30" s="62"/>
      <c r="M30" s="5"/>
      <c r="Q30" s="13"/>
      <c r="U30" s="36" t="s">
        <v>52</v>
      </c>
      <c r="V30" s="28"/>
      <c r="W30" s="28">
        <f>SUM('Friday (030124)'!R139:R202)</f>
        <v>16397</v>
      </c>
    </row>
    <row r="31">
      <c r="A31" s="38" t="s">
        <v>52</v>
      </c>
      <c r="B31" s="54"/>
      <c r="C31" s="58">
        <f>SUM('Monday (022624)'!W139:W202)/16</f>
        <v>0.8712907821</v>
      </c>
      <c r="D31" s="50">
        <f>SUM('Tuesday (022724)'!W139:W202)/16</f>
        <v>0.8948610517</v>
      </c>
      <c r="E31" s="50">
        <f>SUM('Wednesday (022824)'!W139:W202)/16</f>
        <v>0.8931140835</v>
      </c>
      <c r="F31" s="50">
        <f>SUM('Thursday (022924)'!W139:W202)/16</f>
        <v>0.8999476967</v>
      </c>
      <c r="G31" s="50">
        <f>SUM('Friday (030124)'!W139:W202)/16</f>
        <v>0.9090419998</v>
      </c>
      <c r="H31" s="58">
        <f t="shared" si="2"/>
        <v>0.8936511228</v>
      </c>
      <c r="I31" s="5"/>
      <c r="M31" s="5"/>
      <c r="Q31" s="13"/>
      <c r="U31" s="29" t="s">
        <v>53</v>
      </c>
      <c r="V31" s="16"/>
      <c r="W31" s="16">
        <f>SUM('Monday (022624)'!AU139:AU202)</f>
        <v>3469</v>
      </c>
    </row>
    <row r="32">
      <c r="A32" s="38" t="s">
        <v>53</v>
      </c>
      <c r="B32" s="54"/>
      <c r="C32" s="58">
        <f>SUM('Monday (022624)'!AZ139:AZ202)/16</f>
        <v>0.841292127</v>
      </c>
      <c r="D32" s="50">
        <f>SUM('Tuesday (022724)'!AZ139:AZ202)/16</f>
        <v>0.8597385021</v>
      </c>
      <c r="E32" s="50">
        <f>SUM('Wednesday (022824)'!AZ139:AZ202)/16</f>
        <v>0.8729379663</v>
      </c>
      <c r="F32" s="50">
        <f>SUM('Thursday (022924)'!AZ139:AZ202)/16</f>
        <v>0.8640868212</v>
      </c>
      <c r="G32" s="50">
        <f>SUM('Friday (030124)'!AZ139:AZ202)/16</f>
        <v>0.870819312</v>
      </c>
      <c r="H32" s="58">
        <f t="shared" si="2"/>
        <v>0.8617749457</v>
      </c>
      <c r="I32" s="5"/>
      <c r="M32" s="5"/>
      <c r="Q32" s="13"/>
      <c r="U32" s="30" t="s">
        <v>53</v>
      </c>
      <c r="V32" s="20"/>
      <c r="W32" s="20">
        <f>SUM('Tuesday (022724)'!AU139:AU202)</f>
        <v>3610</v>
      </c>
    </row>
    <row r="33">
      <c r="A33" s="64" t="s">
        <v>66</v>
      </c>
      <c r="B33" s="4"/>
      <c r="C33" s="4"/>
      <c r="D33" s="4"/>
      <c r="E33" s="41"/>
      <c r="F33" s="4"/>
      <c r="G33" s="4"/>
      <c r="I33" s="5"/>
      <c r="M33" s="5"/>
      <c r="Q33" s="13"/>
      <c r="U33" s="31" t="s">
        <v>53</v>
      </c>
      <c r="V33" s="23"/>
      <c r="W33" s="23">
        <f>SUM('Wednesday (022824)'!AU139:AU202)</f>
        <v>3611</v>
      </c>
    </row>
    <row r="34">
      <c r="A34" s="4"/>
      <c r="B34" s="4"/>
      <c r="C34" s="4"/>
      <c r="D34" s="4"/>
      <c r="E34" s="41"/>
      <c r="F34" s="4"/>
      <c r="G34" s="4"/>
      <c r="I34" s="5"/>
      <c r="M34" s="5"/>
      <c r="Q34" s="13"/>
      <c r="U34" s="32" t="s">
        <v>53</v>
      </c>
      <c r="V34" s="25"/>
      <c r="W34" s="25">
        <f>SUM('Thursday (022924)'!AU139:AU202)</f>
        <v>3653</v>
      </c>
    </row>
    <row r="35">
      <c r="A35" s="4"/>
      <c r="B35" s="4"/>
      <c r="C35" s="4"/>
      <c r="D35" s="4"/>
      <c r="E35" s="41"/>
      <c r="F35" s="4"/>
      <c r="G35" s="4"/>
      <c r="I35" s="5"/>
      <c r="M35" s="5"/>
      <c r="Q35" s="13"/>
      <c r="U35" s="36" t="s">
        <v>53</v>
      </c>
      <c r="V35" s="28"/>
      <c r="W35" s="28">
        <f>SUM('Friday (030124)'!AU139:AU202)</f>
        <v>3913</v>
      </c>
    </row>
    <row r="36">
      <c r="A36" s="65" t="s">
        <v>67</v>
      </c>
      <c r="B36" s="44"/>
      <c r="C36" s="44"/>
      <c r="D36" s="44"/>
      <c r="E36" s="44"/>
      <c r="F36" s="44"/>
      <c r="G36" s="45"/>
      <c r="H36" s="65" t="s">
        <v>67</v>
      </c>
      <c r="I36" s="44"/>
      <c r="J36" s="44"/>
      <c r="K36" s="44"/>
      <c r="L36" s="44"/>
      <c r="M36" s="44"/>
      <c r="N36" s="44"/>
      <c r="O36" s="44"/>
      <c r="P36" s="44"/>
      <c r="Q36" s="45"/>
      <c r="R36" s="66"/>
      <c r="S36" s="66"/>
      <c r="T36" s="67"/>
      <c r="U36" s="5"/>
    </row>
    <row r="37">
      <c r="A37" s="68" t="s">
        <v>37</v>
      </c>
      <c r="B37" s="69" t="s">
        <v>57</v>
      </c>
      <c r="C37" s="44"/>
      <c r="D37" s="45"/>
      <c r="E37" s="70" t="s">
        <v>58</v>
      </c>
      <c r="F37" s="44"/>
      <c r="G37" s="45"/>
      <c r="H37" s="68" t="s">
        <v>37</v>
      </c>
      <c r="I37" s="70" t="s">
        <v>59</v>
      </c>
      <c r="J37" s="44"/>
      <c r="K37" s="45"/>
      <c r="L37" s="69" t="s">
        <v>60</v>
      </c>
      <c r="M37" s="44"/>
      <c r="N37" s="45"/>
      <c r="O37" s="69" t="s">
        <v>61</v>
      </c>
      <c r="P37" s="44"/>
      <c r="Q37" s="45"/>
      <c r="R37" s="71"/>
      <c r="S37" s="71"/>
      <c r="T37" s="72"/>
      <c r="U37" s="29" t="s">
        <v>49</v>
      </c>
      <c r="V37" s="16"/>
      <c r="W37" s="16">
        <f>SUM('Monday (022624)'!R207:R270)</f>
        <v>9981</v>
      </c>
    </row>
    <row r="38">
      <c r="A38" s="37"/>
      <c r="B38" s="73" t="s">
        <v>68</v>
      </c>
      <c r="C38" s="73" t="s">
        <v>69</v>
      </c>
      <c r="D38" s="73" t="s">
        <v>70</v>
      </c>
      <c r="E38" s="74" t="s">
        <v>68</v>
      </c>
      <c r="F38" s="73" t="s">
        <v>69</v>
      </c>
      <c r="G38" s="73" t="s">
        <v>70</v>
      </c>
      <c r="H38" s="37"/>
      <c r="I38" s="74" t="s">
        <v>68</v>
      </c>
      <c r="J38" s="73" t="s">
        <v>69</v>
      </c>
      <c r="K38" s="73" t="s">
        <v>70</v>
      </c>
      <c r="L38" s="73" t="s">
        <v>68</v>
      </c>
      <c r="M38" s="74" t="s">
        <v>69</v>
      </c>
      <c r="N38" s="73" t="s">
        <v>70</v>
      </c>
      <c r="O38" s="73" t="s">
        <v>68</v>
      </c>
      <c r="P38" s="73" t="s">
        <v>69</v>
      </c>
      <c r="Q38" s="74" t="s">
        <v>70</v>
      </c>
      <c r="R38" s="71"/>
      <c r="S38" s="71"/>
      <c r="T38" s="4"/>
      <c r="U38" s="30" t="s">
        <v>49</v>
      </c>
      <c r="V38" s="20"/>
      <c r="W38" s="20">
        <f>SUM('Tuesday (022724)'!R207:R270)</f>
        <v>10942</v>
      </c>
    </row>
    <row r="39">
      <c r="A39" s="75" t="s">
        <v>43</v>
      </c>
      <c r="B39" s="76">
        <f>MAX('Monday (022624)'!W3:W26)</f>
        <v>0.9863505747</v>
      </c>
      <c r="C39" s="76">
        <f>MAX('Monday (022624)'!W27:W50)</f>
        <v>0.9939467312</v>
      </c>
      <c r="D39" s="76">
        <f>MAX('Monday (022624)'!W51:W62)</f>
        <v>0.9909200969</v>
      </c>
      <c r="E39" s="76">
        <f>MAX('Tuesday (022724)'!W3:W26)</f>
        <v>0.9570552147</v>
      </c>
      <c r="F39" s="76">
        <f>MAX('Tuesday (022724)'!W27:W50)</f>
        <v>0.9614661654</v>
      </c>
      <c r="G39" s="76">
        <f>MAX('Tuesday (022724)'!W51:W62)</f>
        <v>0.9740506329</v>
      </c>
      <c r="H39" s="75" t="s">
        <v>43</v>
      </c>
      <c r="I39" s="76">
        <f>MAX('Wednesday (022824)'!W3:W26)</f>
        <v>0.9518156425</v>
      </c>
      <c r="J39" s="76">
        <f>MAX('Wednesday (022824)'!W27:W50)</f>
        <v>0.9826283988</v>
      </c>
      <c r="K39" s="76">
        <f>MAX('Wednesday (022824)'!W51:W62)</f>
        <v>0.9757653061</v>
      </c>
      <c r="L39" s="76">
        <f>MAX('Thursday (022924)'!W3:W26)</f>
        <v>0.9490291262</v>
      </c>
      <c r="M39" s="76">
        <f>MAX('Thursday (022924)'!W27:W50)</f>
        <v>0.9559748428</v>
      </c>
      <c r="N39" s="76">
        <f>MAX('Thursday (022924)'!W51:W62)</f>
        <v>0.9899193548</v>
      </c>
      <c r="O39" s="76">
        <f>MAX('Friday (030124)'!W3:W26)</f>
        <v>0.9906609195</v>
      </c>
      <c r="P39" s="76">
        <f>MAX('Friday (030124)'!W27:W50)</f>
        <v>0.9780585106</v>
      </c>
      <c r="Q39" s="76">
        <f>MAX('Friday (030124)'!W51:W62)</f>
        <v>0.9738023952</v>
      </c>
      <c r="R39" s="77"/>
      <c r="S39" s="77"/>
      <c r="U39" s="31" t="s">
        <v>49</v>
      </c>
      <c r="V39" s="23"/>
      <c r="W39" s="23">
        <f>SUM('Wednesday (022824)'!R207:R270)</f>
        <v>10092</v>
      </c>
    </row>
    <row r="40">
      <c r="A40" s="75" t="s">
        <v>45</v>
      </c>
      <c r="B40" s="76">
        <f>MAX('Monday (022624)'!AZ3:AZ26)</f>
        <v>0.9419191919</v>
      </c>
      <c r="C40" s="76">
        <f>MAX('Monday (022624)'!AZ27:AZ50)</f>
        <v>0.9768907563</v>
      </c>
      <c r="D40" s="76">
        <f>MAX('Monday (022624)'!AZ51:AZ62)</f>
        <v>0.9788135593</v>
      </c>
      <c r="E40" s="76">
        <f>MAX('Tuesday (022724)'!AZ3:AZ26)</f>
        <v>0.9566929134</v>
      </c>
      <c r="F40" s="76">
        <f>MAX('Tuesday (022724)'!AZ27:AZ50)</f>
        <v>0.9722222222</v>
      </c>
      <c r="G40" s="76">
        <f>MAX('Tuesday (022724)'!AZ51:AZ62)</f>
        <v>0.9296875</v>
      </c>
      <c r="H40" s="75" t="s">
        <v>45</v>
      </c>
      <c r="I40" s="76">
        <f>MAX('Wednesday (022824)'!AZ3:AZ26)</f>
        <v>0.9428571429</v>
      </c>
      <c r="J40" s="76">
        <f>MAX('Wednesday (022824)'!AZ27:AZ50)</f>
        <v>0.9732824427</v>
      </c>
      <c r="K40" s="76">
        <f>MAX('Tuesday (022724)'!AZ51:AZ62)</f>
        <v>0.9296875</v>
      </c>
      <c r="L40" s="76">
        <f>MAX('Thursday (022924)'!AZ3:AZ26)</f>
        <v>0.9245283019</v>
      </c>
      <c r="M40" s="76">
        <f>MAX('Thursday (022924)'!AZ27:AZ50)</f>
        <v>0.9649122807</v>
      </c>
      <c r="N40" s="76">
        <f>MAX('Thursday (022924)'!AZ51:AZ62)</f>
        <v>0.9110169492</v>
      </c>
      <c r="O40" s="76">
        <f>MAX('Friday (030124)'!AZ3:AZ26)</f>
        <v>0.9380733945</v>
      </c>
      <c r="P40" s="76">
        <f>MAX('Friday (030124)'!AZ27:AZ50)</f>
        <v>0.968220339</v>
      </c>
      <c r="Q40" s="76">
        <f>MAX('Friday (030124)'!AZ51:AZ62)</f>
        <v>0.9854651163</v>
      </c>
      <c r="R40" s="77"/>
      <c r="S40" s="77"/>
      <c r="U40" s="32" t="s">
        <v>49</v>
      </c>
      <c r="V40" s="25"/>
      <c r="W40" s="25">
        <f>SUM('Thursday (022924)'!R207:R270)</f>
        <v>9475</v>
      </c>
    </row>
    <row r="41">
      <c r="A41" s="75" t="s">
        <v>47</v>
      </c>
      <c r="B41" s="76">
        <f>MAX('Monday (022624)'!W71:W94)</f>
        <v>0.9689119171</v>
      </c>
      <c r="C41" s="76">
        <f>MAX('Monday (022624)'!W95:W118)</f>
        <v>0.9785031847</v>
      </c>
      <c r="D41" s="76">
        <f>MAX('Monday (022624)'!W119:W130)</f>
        <v>0.9667553191</v>
      </c>
      <c r="E41" s="76">
        <f>MAX('Tuesday (022724)'!W71:W94)</f>
        <v>0.9662849873</v>
      </c>
      <c r="F41" s="76">
        <f>MAX('Tuesday (022724)'!W95:W118)</f>
        <v>0.975</v>
      </c>
      <c r="G41" s="76">
        <f>MAX('Tuesday (022724)'!W119:W130)</f>
        <v>0.9696569921</v>
      </c>
      <c r="H41" s="75" t="s">
        <v>47</v>
      </c>
      <c r="I41" s="76">
        <f>MAX('Wednesday (022824)'!W71:W94)</f>
        <v>0.9683698297</v>
      </c>
      <c r="J41" s="76">
        <f>MAX('Monday (022624)'!W95:W118)</f>
        <v>0.9785031847</v>
      </c>
      <c r="K41" s="76">
        <f>MAX('Wednesday (022824)'!W119:W130)</f>
        <v>0.9698492462</v>
      </c>
      <c r="L41" s="76">
        <f>MAX('Thursday (022924)'!W71:W94)</f>
        <v>0.9634760705</v>
      </c>
      <c r="M41" s="76">
        <f>MAX('Thursday (022924)'!W95:W118)</f>
        <v>0.9722222222</v>
      </c>
      <c r="N41" s="76">
        <f>MAX('Thursday (022924)'!W119:W130)</f>
        <v>0.9654947917</v>
      </c>
      <c r="O41" s="76">
        <f>MAX('Friday (030124)'!W71:W94)</f>
        <v>0.9881656805</v>
      </c>
      <c r="P41" s="76">
        <f>MAX('Friday (030124)'!W95:W118)</f>
        <v>0.9717465753</v>
      </c>
      <c r="Q41" s="76">
        <f>MAX('Friday (030124)'!W119:W130)</f>
        <v>0.9719036697</v>
      </c>
      <c r="R41" s="77"/>
      <c r="S41" s="77"/>
      <c r="U41" s="36" t="s">
        <v>49</v>
      </c>
      <c r="V41" s="28"/>
      <c r="W41" s="28">
        <f>SUM('Friday (030124)'!R207:R270)</f>
        <v>10707</v>
      </c>
    </row>
    <row r="42">
      <c r="A42" s="75" t="s">
        <v>48</v>
      </c>
      <c r="B42" s="76">
        <f>MAX('Monday (022624)'!AZ71:AZ134)</f>
        <v>0.951754386</v>
      </c>
      <c r="C42" s="76">
        <f>MAX('Monday (022624)'!AZ95:AZ118)</f>
        <v>0.9398148148</v>
      </c>
      <c r="D42" s="78">
        <f>MAX('Monday (022624)'!AZ119:AZ130)</f>
        <v>0.9342105263</v>
      </c>
      <c r="E42" s="76">
        <f>MAX('Tuesday (022724)'!AZ71:AZ134)</f>
        <v>0.9780701754</v>
      </c>
      <c r="F42" s="76">
        <f>MAX('Tuesday (022724)'!AZ95:AZ118)</f>
        <v>0.9182692308</v>
      </c>
      <c r="G42" s="76">
        <f>MAX('Tuesday (022724)'!AZ119:AZ130)</f>
        <v>0.9391891892</v>
      </c>
      <c r="H42" s="75" t="s">
        <v>48</v>
      </c>
      <c r="I42" s="78">
        <f>MAX('Wednesday (022824)'!AZ71:AZ134)</f>
        <v>0.9810606061</v>
      </c>
      <c r="J42" s="76">
        <f>MAX('Wednesday (022824)'!AZ95:AZ118)</f>
        <v>0.9375</v>
      </c>
      <c r="K42" s="76">
        <f>MAX('Wednesday (022824)'!AZ119:AZ130)</f>
        <v>0.9810606061</v>
      </c>
      <c r="L42" s="76">
        <f>MAX('Thursday (022924)'!AZ71:AZ134)</f>
        <v>0.9662162162</v>
      </c>
      <c r="M42" s="76">
        <f>MAX('Thursday (022924)'!AZ95:AZ118)</f>
        <v>0.9662162162</v>
      </c>
      <c r="N42" s="76">
        <f>MAX('Thursday (022924)'!AZ119:AZ130)</f>
        <v>0.9409090909</v>
      </c>
      <c r="O42" s="76">
        <f>MAX('Friday (030124)'!AZ71:AZ134)</f>
        <v>0.99</v>
      </c>
      <c r="P42" s="76">
        <f>MAX('Friday (030124)'!AZ95:AZ118)</f>
        <v>0.9310344828</v>
      </c>
      <c r="Q42" s="76">
        <f>MAX('Friday (030124)'!AZ119:AZ130)</f>
        <v>0.9448529412</v>
      </c>
      <c r="R42" s="77"/>
      <c r="S42" s="77"/>
      <c r="U42" s="29" t="s">
        <v>50</v>
      </c>
      <c r="V42" s="16"/>
      <c r="W42" s="16">
        <f>SUM('Monday (022624)'!AU207:AU270)</f>
        <v>9196</v>
      </c>
    </row>
    <row r="43">
      <c r="A43" s="75" t="s">
        <v>50</v>
      </c>
      <c r="B43" s="79">
        <f>MAX('Monday (022624)'!W207:W230)</f>
        <v>0.9781368821</v>
      </c>
      <c r="C43" s="76">
        <f>MAX('Monday (022624)'!W231:W254)</f>
        <v>0.9739583333</v>
      </c>
      <c r="D43" s="76">
        <f>MAX('Monday (022624)'!W255:W266)</f>
        <v>0.9714285714</v>
      </c>
      <c r="E43" s="76">
        <f>MAX('Tuesday (022724)'!W207:W230)</f>
        <v>0.9837962963</v>
      </c>
      <c r="F43" s="76">
        <f>MAX('Tuesday (022724)'!W231:W254)</f>
        <v>0.9703125</v>
      </c>
      <c r="G43" s="76">
        <f>MAX('Tuesday (022724)'!W255:W266)</f>
        <v>0.974025974</v>
      </c>
      <c r="H43" s="75" t="s">
        <v>50</v>
      </c>
      <c r="I43" s="76">
        <f>MAX('Wednesday (022824)'!W207:W230)</f>
        <v>0.9747191011</v>
      </c>
      <c r="J43" s="76">
        <f>MAX('Wednesday (022824)'!W231:W254)</f>
        <v>0.9739583333</v>
      </c>
      <c r="K43" s="76">
        <f>MAX('Wednesday (022824)'!W255:W266)</f>
        <v>0.9680851064</v>
      </c>
      <c r="L43" s="76">
        <f>MAX('Thursday (022924)'!W207:W230)</f>
        <v>0.9908376963</v>
      </c>
      <c r="M43" s="76">
        <f>MAX('Thursday (022924)'!W231:W254)</f>
        <v>0.9655688623</v>
      </c>
      <c r="N43" s="76">
        <f>MAX('Thursday (022924)'!W255:W266)</f>
        <v>0.9848484848</v>
      </c>
      <c r="O43" s="76">
        <f>MAX('Friday (030124)'!W207:W230)</f>
        <v>0.984375</v>
      </c>
      <c r="P43" s="76">
        <f>MAX('Friday (030124)'!W231:W254)</f>
        <v>0.9753787879</v>
      </c>
      <c r="Q43" s="76">
        <f>MAX('Friday (030124)'!W255:W266)</f>
        <v>0.9227272727</v>
      </c>
      <c r="R43" s="77"/>
      <c r="S43" s="77"/>
      <c r="U43" s="30" t="s">
        <v>50</v>
      </c>
      <c r="V43" s="20"/>
      <c r="W43" s="20">
        <f>SUM('Tuesday (022724)'!AU207:AU270)</f>
        <v>9564</v>
      </c>
    </row>
    <row r="44">
      <c r="A44" s="75" t="s">
        <v>49</v>
      </c>
      <c r="B44" s="76">
        <f>MAX('Monday (022624)'!AZ207:AZ230)</f>
        <v>0.9673913043</v>
      </c>
      <c r="C44" s="76">
        <f>MAX('Monday (022624)'!AZ231:AZ254)</f>
        <v>0.9605263158</v>
      </c>
      <c r="D44" s="79">
        <f>MAX('Monday (022624)'!AZ255:AZ266)</f>
        <v>0.9608938547</v>
      </c>
      <c r="E44" s="76">
        <f>MAX('Tuesday (022724)'!AZ207:AZ230)</f>
        <v>0.969858156</v>
      </c>
      <c r="F44" s="76">
        <f>MAX('Tuesday (022724)'!AZ231:AZ254)</f>
        <v>0.953125</v>
      </c>
      <c r="G44" s="76">
        <f>MAX('Tuesday (022724)'!AZ255:AZ266)</f>
        <v>0.9621621622</v>
      </c>
      <c r="H44" s="75" t="s">
        <v>49</v>
      </c>
      <c r="I44" s="76">
        <f>MAX('Wednesday (022824)'!AZ207:AZ230)</f>
        <v>0.9703703704</v>
      </c>
      <c r="J44" s="76">
        <f>MAX('Wednesday (022824)'!AZ231:AZ254)</f>
        <v>0.9619205298</v>
      </c>
      <c r="K44" s="78">
        <f>MAX('Wednesday (022824)'!AZ255:AZ266)</f>
        <v>0.9562146893</v>
      </c>
      <c r="L44" s="76">
        <f>MAX('Thursday (022924)'!AZ207:AZ230)</f>
        <v>0.9735772358</v>
      </c>
      <c r="M44" s="76">
        <f>MAX('Thursday (022924)'!AZ231:AZ254)</f>
        <v>0.9830508475</v>
      </c>
      <c r="N44" s="76">
        <f>MAX('Thursday (022924)'!AZ255:AZ266)</f>
        <v>0.9695121951</v>
      </c>
      <c r="O44" s="76">
        <f>MAX('Friday (030124)'!AZ207:AZ230)</f>
        <v>0.9841040462</v>
      </c>
      <c r="P44" s="76">
        <f>MAX('Friday (030124)'!AZ231:AZ254)</f>
        <v>0.9868421053</v>
      </c>
      <c r="Q44" s="76">
        <f>MAX('Friday (030124)'!AZ255:AZ266)</f>
        <v>0.9703608247</v>
      </c>
      <c r="R44" s="77"/>
      <c r="S44" s="77"/>
      <c r="U44" s="31" t="s">
        <v>50</v>
      </c>
      <c r="V44" s="23"/>
      <c r="W44" s="23">
        <f>SUM('Wednesday (022824)'!AU207:AU270)</f>
        <v>9100</v>
      </c>
    </row>
    <row r="45">
      <c r="A45" s="75" t="s">
        <v>52</v>
      </c>
      <c r="B45" s="76">
        <f>MAX('Monday (022624)'!W139:W162)</f>
        <v>0.9825581395</v>
      </c>
      <c r="C45" s="76">
        <f>MAX('Monday (022624)'!W163:W186)</f>
        <v>0.9569672131</v>
      </c>
      <c r="D45" s="76">
        <f>MAX('Monday (022624)'!W187:W198)</f>
        <v>0.9137931034</v>
      </c>
      <c r="E45" s="76">
        <f>MAX('Tuesday (022724)'!W139:W162)</f>
        <v>0.9794372294</v>
      </c>
      <c r="F45" s="76">
        <f>MAX('Tuesday (022724)'!W163:W186)</f>
        <v>0.9524793388</v>
      </c>
      <c r="G45" s="76">
        <f>MAX('Tuesday (022724)'!W187:W198)</f>
        <v>0.9653739612</v>
      </c>
      <c r="H45" s="75" t="s">
        <v>52</v>
      </c>
      <c r="I45" s="76">
        <f>MAX('Wednesday (022824)'!W139:W162)</f>
        <v>0.9477777778</v>
      </c>
      <c r="J45" s="76">
        <f>MAX('Tuesday (022724)'!W163:W186)</f>
        <v>0.9524793388</v>
      </c>
      <c r="K45" s="76">
        <f>MAX('Tuesday (022724)'!W187:W198)</f>
        <v>0.9653739612</v>
      </c>
      <c r="L45" s="76">
        <f>MAX('Thursday (022924)'!W139:W162)</f>
        <v>0.9484304933</v>
      </c>
      <c r="M45" s="76">
        <f>MAX('Thursday (022924)'!W163:W186)</f>
        <v>0.9637931034</v>
      </c>
      <c r="N45" s="76">
        <f>MAX('Thursday (022924)'!W187:W198)</f>
        <v>0.9174528302</v>
      </c>
      <c r="O45" s="76">
        <f>MAX('Friday (030124)'!W139:W162)</f>
        <v>0.966733871</v>
      </c>
      <c r="P45" s="76">
        <f>MAX('Friday (030124)'!W163:W186)</f>
        <v>0.9480676329</v>
      </c>
      <c r="Q45" s="76">
        <f>MAX('Friday (030124)'!W187:W198)</f>
        <v>0.9233128834</v>
      </c>
      <c r="R45" s="77"/>
      <c r="S45" s="77"/>
      <c r="U45" s="32" t="s">
        <v>50</v>
      </c>
      <c r="V45" s="25"/>
      <c r="W45" s="25">
        <f>SUM('Thursday (022924)'!AU207:AU270)</f>
        <v>8459</v>
      </c>
    </row>
    <row r="46">
      <c r="A46" s="75" t="s">
        <v>53</v>
      </c>
      <c r="B46" s="76">
        <f>MAX('Monday (022624)'!AZ139:AZ162)</f>
        <v>0.9027777778</v>
      </c>
      <c r="C46" s="79">
        <f>MAX('Monday (022624)'!AZ163:AZ186)</f>
        <v>0.8859649123</v>
      </c>
      <c r="D46" s="79">
        <f>MAX('Monday (022624)'!AZ187:AZ198)</f>
        <v>0.9126984127</v>
      </c>
      <c r="E46" s="76">
        <f>MAX('Tuesday (022724)'!AZ139:AZ162)</f>
        <v>0.9087301587</v>
      </c>
      <c r="F46" s="79">
        <f>MAX('Tuesday (022724)'!AZ163:AZ186)</f>
        <v>0.9349315068</v>
      </c>
      <c r="G46" s="79">
        <f>MAX('Tuesday (022724)'!AZ187:AZ198)</f>
        <v>0.8703703704</v>
      </c>
      <c r="H46" s="75" t="s">
        <v>53</v>
      </c>
      <c r="I46" s="76">
        <f>MAX('Wednesday (022824)'!AZ139:AZ162)</f>
        <v>0.9444444444</v>
      </c>
      <c r="J46" s="76">
        <f>MAX('Wednesday (022824)'!AZ163:AZ186)</f>
        <v>0.9549180328</v>
      </c>
      <c r="K46" s="76">
        <f>MAX('Wednesday (022824)'!AZ187:AZ198)</f>
        <v>0.8825757576</v>
      </c>
      <c r="L46" s="76">
        <f>MAX('Thursday (022924)'!AZ139:AZ162)</f>
        <v>0.9365079365</v>
      </c>
      <c r="M46" s="76">
        <f>MAX('Thursday (022924)'!AZ163:AZ186)</f>
        <v>0.9318181818</v>
      </c>
      <c r="N46" s="76">
        <f>MAX('Thursday (022924)'!AZ187:AZ198)</f>
        <v>0.9076923077</v>
      </c>
      <c r="O46" s="76">
        <f>MAX('Friday (030124)'!AZ139:AZ162)</f>
        <v>0.9523809524</v>
      </c>
      <c r="P46" s="76">
        <f>MAX('Friday (030124)'!AZ163:AZ186)</f>
        <v>0.9193548387</v>
      </c>
      <c r="Q46" s="76">
        <f>MAX('Friday (030124)'!AZ187:AZ198)</f>
        <v>0.875</v>
      </c>
      <c r="R46" s="77"/>
      <c r="S46" s="77"/>
      <c r="U46" s="36" t="s">
        <v>50</v>
      </c>
      <c r="V46" s="28"/>
      <c r="W46" s="28">
        <f>SUM('Friday (030124)'!AU207:AU270)</f>
        <v>11482</v>
      </c>
    </row>
    <row r="47">
      <c r="A47" s="4"/>
      <c r="B47" s="4"/>
      <c r="C47" s="4"/>
      <c r="D47" s="4"/>
      <c r="E47" s="41"/>
      <c r="F47" s="4"/>
      <c r="G47" s="4"/>
      <c r="H47" s="4"/>
      <c r="I47" s="5"/>
      <c r="M47" s="5"/>
      <c r="Q47" s="13"/>
      <c r="U47" s="5"/>
    </row>
    <row r="48">
      <c r="A48" s="80" t="s">
        <v>71</v>
      </c>
      <c r="B48" s="81"/>
      <c r="C48" s="81"/>
      <c r="D48" s="81"/>
      <c r="E48" s="81"/>
      <c r="F48" s="81"/>
      <c r="G48" s="81"/>
      <c r="H48" s="81"/>
      <c r="I48" s="81"/>
      <c r="J48" s="81"/>
      <c r="K48" s="81"/>
      <c r="L48" s="81"/>
      <c r="M48" s="81"/>
      <c r="N48" s="81"/>
      <c r="O48" s="81"/>
      <c r="P48" s="53"/>
      <c r="Q48" s="13"/>
      <c r="U48" s="5"/>
    </row>
    <row r="49">
      <c r="A49" s="82"/>
      <c r="B49" s="4"/>
      <c r="C49" s="4" t="s">
        <v>57</v>
      </c>
      <c r="D49" s="4"/>
      <c r="E49" s="41"/>
      <c r="F49" s="4" t="s">
        <v>58</v>
      </c>
      <c r="G49" s="4"/>
      <c r="H49" s="72"/>
      <c r="I49" s="41" t="s">
        <v>59</v>
      </c>
      <c r="J49" s="72"/>
      <c r="K49" s="72"/>
      <c r="L49" s="4" t="s">
        <v>60</v>
      </c>
      <c r="M49" s="83"/>
      <c r="N49" s="72"/>
      <c r="O49" s="4" t="s">
        <v>61</v>
      </c>
      <c r="P49" s="84"/>
      <c r="Q49" s="13"/>
      <c r="U49" s="5"/>
    </row>
    <row r="50">
      <c r="A50" s="82"/>
      <c r="B50" s="85" t="s">
        <v>68</v>
      </c>
      <c r="C50" s="86" t="s">
        <v>69</v>
      </c>
      <c r="D50" s="87" t="s">
        <v>70</v>
      </c>
      <c r="E50" s="88" t="s">
        <v>68</v>
      </c>
      <c r="F50" s="86" t="s">
        <v>69</v>
      </c>
      <c r="G50" s="87" t="s">
        <v>70</v>
      </c>
      <c r="H50" s="85" t="s">
        <v>68</v>
      </c>
      <c r="I50" s="89" t="s">
        <v>69</v>
      </c>
      <c r="J50" s="87" t="s">
        <v>70</v>
      </c>
      <c r="K50" s="85" t="s">
        <v>68</v>
      </c>
      <c r="L50" s="86" t="s">
        <v>69</v>
      </c>
      <c r="M50" s="90" t="s">
        <v>70</v>
      </c>
      <c r="N50" s="85" t="s">
        <v>68</v>
      </c>
      <c r="O50" s="86" t="s">
        <v>69</v>
      </c>
      <c r="P50" s="87" t="s">
        <v>70</v>
      </c>
      <c r="Q50" s="13"/>
      <c r="U50" s="5"/>
    </row>
    <row r="51">
      <c r="A51" s="38" t="s">
        <v>43</v>
      </c>
      <c r="B51" s="91" t="s">
        <v>72</v>
      </c>
      <c r="C51" s="92" t="s">
        <v>73</v>
      </c>
      <c r="D51" s="93" t="s">
        <v>74</v>
      </c>
      <c r="E51" s="94" t="s">
        <v>75</v>
      </c>
      <c r="F51" s="92" t="s">
        <v>76</v>
      </c>
      <c r="G51" s="93" t="s">
        <v>77</v>
      </c>
      <c r="H51" s="91" t="s">
        <v>75</v>
      </c>
      <c r="I51" s="95" t="s">
        <v>78</v>
      </c>
      <c r="J51" s="93" t="s">
        <v>77</v>
      </c>
      <c r="K51" s="91" t="s">
        <v>75</v>
      </c>
      <c r="L51" s="92" t="s">
        <v>79</v>
      </c>
      <c r="M51" s="96" t="s">
        <v>77</v>
      </c>
      <c r="N51" s="91" t="s">
        <v>75</v>
      </c>
      <c r="O51" s="92" t="s">
        <v>80</v>
      </c>
      <c r="P51" s="93" t="s">
        <v>81</v>
      </c>
      <c r="Q51" s="13"/>
      <c r="U51" s="5"/>
    </row>
    <row r="52">
      <c r="A52" s="38" t="s">
        <v>45</v>
      </c>
      <c r="B52" s="91" t="s">
        <v>72</v>
      </c>
      <c r="C52" s="92" t="s">
        <v>82</v>
      </c>
      <c r="D52" s="93" t="s">
        <v>83</v>
      </c>
      <c r="E52" s="94" t="s">
        <v>81</v>
      </c>
      <c r="F52" s="92" t="s">
        <v>82</v>
      </c>
      <c r="G52" s="93" t="s">
        <v>77</v>
      </c>
      <c r="H52" s="97" t="s">
        <v>84</v>
      </c>
      <c r="I52" s="95" t="s">
        <v>82</v>
      </c>
      <c r="J52" s="93" t="s">
        <v>77</v>
      </c>
      <c r="K52" s="91" t="s">
        <v>72</v>
      </c>
      <c r="L52" s="92" t="s">
        <v>73</v>
      </c>
      <c r="M52" s="96" t="s">
        <v>83</v>
      </c>
      <c r="N52" s="91" t="s">
        <v>85</v>
      </c>
      <c r="O52" s="92" t="s">
        <v>82</v>
      </c>
      <c r="P52" s="93" t="s">
        <v>83</v>
      </c>
      <c r="Q52" s="13"/>
      <c r="U52" s="98" t="s">
        <v>57</v>
      </c>
      <c r="Y52" s="99" t="s">
        <v>58</v>
      </c>
      <c r="AC52" s="99" t="s">
        <v>59</v>
      </c>
      <c r="AG52" s="99" t="s">
        <v>86</v>
      </c>
      <c r="AK52" s="99" t="s">
        <v>61</v>
      </c>
    </row>
    <row r="53">
      <c r="A53" s="38" t="s">
        <v>47</v>
      </c>
      <c r="B53" s="91" t="s">
        <v>85</v>
      </c>
      <c r="C53" s="92" t="s">
        <v>80</v>
      </c>
      <c r="D53" s="93" t="s">
        <v>74</v>
      </c>
      <c r="E53" s="94" t="s">
        <v>72</v>
      </c>
      <c r="F53" s="92" t="s">
        <v>80</v>
      </c>
      <c r="G53" s="93" t="s">
        <v>74</v>
      </c>
      <c r="H53" s="91" t="s">
        <v>72</v>
      </c>
      <c r="I53" s="95" t="s">
        <v>80</v>
      </c>
      <c r="J53" s="93" t="s">
        <v>74</v>
      </c>
      <c r="K53" s="91" t="s">
        <v>72</v>
      </c>
      <c r="L53" s="92" t="s">
        <v>80</v>
      </c>
      <c r="M53" s="96" t="s">
        <v>74</v>
      </c>
      <c r="N53" s="91" t="s">
        <v>72</v>
      </c>
      <c r="O53" s="100" t="s">
        <v>87</v>
      </c>
      <c r="P53" s="101" t="s">
        <v>88</v>
      </c>
      <c r="Q53" s="13"/>
      <c r="U53" s="102" t="s">
        <v>89</v>
      </c>
      <c r="W53" s="42">
        <f>SUM('Monday (022624)'!R3:R66)</f>
        <v>23588</v>
      </c>
      <c r="X53" s="103"/>
      <c r="Y53" s="104" t="s">
        <v>12</v>
      </c>
      <c r="AA53" s="42">
        <f>SUM('Tuesday (022724)'!R3:R66)</f>
        <v>23852</v>
      </c>
      <c r="AC53" s="104" t="s">
        <v>17</v>
      </c>
      <c r="AE53" s="42">
        <f>SUM('Wednesday (022824)'!R3:R66)</f>
        <v>23638</v>
      </c>
      <c r="AF53" s="105"/>
      <c r="AG53" s="104" t="s">
        <v>21</v>
      </c>
      <c r="AI53" s="42">
        <f>SUM('Thursday (022924)'!R3:R66)</f>
        <v>22784</v>
      </c>
      <c r="AK53" s="104" t="s">
        <v>24</v>
      </c>
      <c r="AM53" s="42">
        <f>SUM('Friday (030124)'!R3:R66)</f>
        <v>23430</v>
      </c>
    </row>
    <row r="54">
      <c r="A54" s="38" t="s">
        <v>48</v>
      </c>
      <c r="B54" s="91" t="s">
        <v>72</v>
      </c>
      <c r="C54" s="92" t="s">
        <v>90</v>
      </c>
      <c r="D54" s="106" t="s">
        <v>77</v>
      </c>
      <c r="E54" s="94" t="s">
        <v>72</v>
      </c>
      <c r="F54" s="92" t="s">
        <v>90</v>
      </c>
      <c r="G54" s="93" t="s">
        <v>77</v>
      </c>
      <c r="H54" s="107" t="s">
        <v>72</v>
      </c>
      <c r="I54" s="95" t="s">
        <v>73</v>
      </c>
      <c r="J54" s="93" t="s">
        <v>77</v>
      </c>
      <c r="K54" s="91" t="s">
        <v>91</v>
      </c>
      <c r="L54" s="92" t="s">
        <v>90</v>
      </c>
      <c r="M54" s="96" t="s">
        <v>83</v>
      </c>
      <c r="N54" s="108" t="s">
        <v>81</v>
      </c>
      <c r="O54" s="108" t="s">
        <v>76</v>
      </c>
      <c r="P54" s="101" t="s">
        <v>92</v>
      </c>
      <c r="Q54" s="13"/>
      <c r="U54" s="109" t="s">
        <v>93</v>
      </c>
      <c r="V54" s="45"/>
      <c r="W54" s="42">
        <f>SUM('Monday (022624)'!AU3:AU66)</f>
        <v>8270</v>
      </c>
      <c r="Y54" s="110" t="s">
        <v>31</v>
      </c>
      <c r="Z54" s="45"/>
      <c r="AA54" s="42">
        <f>SUM('Tuesday (022724)'!AU3:AU66)</f>
        <v>8479</v>
      </c>
      <c r="AC54" s="110" t="s">
        <v>34</v>
      </c>
      <c r="AD54" s="45"/>
      <c r="AE54" s="42">
        <f>SUM('Wednesday (022824)'!AU3:AU66)</f>
        <v>8487</v>
      </c>
      <c r="AF54" s="105"/>
      <c r="AG54" s="110" t="s">
        <v>28</v>
      </c>
      <c r="AH54" s="45"/>
      <c r="AI54" s="42">
        <f>SUM('Thursday (022924)'!AU3:AU66)</f>
        <v>3301</v>
      </c>
      <c r="AK54" s="110" t="s">
        <v>28</v>
      </c>
      <c r="AL54" s="45"/>
      <c r="AM54" s="42">
        <f>SUM('Friday (030124)'!AU3:AU66)</f>
        <v>7701</v>
      </c>
    </row>
    <row r="55">
      <c r="A55" s="38" t="s">
        <v>50</v>
      </c>
      <c r="B55" s="91" t="s">
        <v>77</v>
      </c>
      <c r="C55" s="92" t="s">
        <v>82</v>
      </c>
      <c r="D55" s="93" t="s">
        <v>77</v>
      </c>
      <c r="E55" s="111" t="s">
        <v>94</v>
      </c>
      <c r="F55" s="92" t="s">
        <v>82</v>
      </c>
      <c r="G55" s="93" t="s">
        <v>95</v>
      </c>
      <c r="H55" s="91" t="s">
        <v>77</v>
      </c>
      <c r="I55" s="95" t="s">
        <v>82</v>
      </c>
      <c r="J55" s="93" t="s">
        <v>96</v>
      </c>
      <c r="K55" s="91" t="s">
        <v>81</v>
      </c>
      <c r="L55" s="92" t="s">
        <v>73</v>
      </c>
      <c r="M55" s="96" t="s">
        <v>77</v>
      </c>
      <c r="N55" s="91" t="s">
        <v>83</v>
      </c>
      <c r="O55" s="92" t="s">
        <v>79</v>
      </c>
      <c r="P55" s="93" t="s">
        <v>97</v>
      </c>
      <c r="Q55" s="13"/>
      <c r="U55" s="112" t="s">
        <v>47</v>
      </c>
      <c r="V55" s="45"/>
      <c r="W55" s="113">
        <f>SUM('Monday (022624)'!R71:R134)</f>
        <v>21538</v>
      </c>
      <c r="Y55" s="110" t="s">
        <v>47</v>
      </c>
      <c r="Z55" s="45"/>
      <c r="AA55" s="42">
        <f>SUM('Tuesday (022724)'!R71:R134)</f>
        <v>21529</v>
      </c>
      <c r="AC55" s="110" t="s">
        <v>47</v>
      </c>
      <c r="AD55" s="45"/>
      <c r="AE55" s="42">
        <f>SUM('Wednesday (022824)'!R71:R134)</f>
        <v>22790</v>
      </c>
      <c r="AF55" s="105"/>
      <c r="AG55" s="110" t="s">
        <v>47</v>
      </c>
      <c r="AH55" s="45"/>
      <c r="AI55" s="42">
        <f>SUM('Thursday (022924)'!R71:R134)</f>
        <v>21693</v>
      </c>
      <c r="AK55" s="110" t="s">
        <v>47</v>
      </c>
      <c r="AL55" s="45"/>
      <c r="AM55" s="42">
        <f>SUM('Friday (030124)'!R139:R202)</f>
        <v>16397</v>
      </c>
    </row>
    <row r="56">
      <c r="A56" s="38" t="s">
        <v>49</v>
      </c>
      <c r="B56" s="108" t="s">
        <v>72</v>
      </c>
      <c r="C56" s="92" t="s">
        <v>73</v>
      </c>
      <c r="D56" s="106" t="s">
        <v>83</v>
      </c>
      <c r="E56" s="94" t="s">
        <v>72</v>
      </c>
      <c r="F56" s="92" t="s">
        <v>73</v>
      </c>
      <c r="G56" s="93" t="s">
        <v>98</v>
      </c>
      <c r="H56" s="91" t="s">
        <v>72</v>
      </c>
      <c r="I56" s="95" t="s">
        <v>73</v>
      </c>
      <c r="J56" s="106" t="s">
        <v>81</v>
      </c>
      <c r="K56" s="91" t="s">
        <v>99</v>
      </c>
      <c r="L56" s="92" t="s">
        <v>90</v>
      </c>
      <c r="M56" s="96" t="s">
        <v>83</v>
      </c>
      <c r="N56" s="91" t="s">
        <v>100</v>
      </c>
      <c r="O56" s="92" t="s">
        <v>82</v>
      </c>
      <c r="P56" s="93" t="s">
        <v>83</v>
      </c>
      <c r="Q56" s="13"/>
      <c r="U56" s="112" t="s">
        <v>48</v>
      </c>
      <c r="V56" s="45"/>
      <c r="W56" s="42">
        <f>SUM('Monday (022624)'!AU71:AU134)</f>
        <v>3843</v>
      </c>
      <c r="Y56" s="110" t="s">
        <v>48</v>
      </c>
      <c r="Z56" s="45"/>
      <c r="AA56" s="42">
        <f>SUM('Tuesday (022724)'!AU71:AU134)</f>
        <v>3730</v>
      </c>
      <c r="AC56" s="110" t="s">
        <v>48</v>
      </c>
      <c r="AD56" s="45"/>
      <c r="AE56" s="42">
        <f>SUM('Wednesday (022824)'!AU71:AU134)</f>
        <v>3299</v>
      </c>
      <c r="AF56" s="105"/>
      <c r="AG56" s="110" t="s">
        <v>48</v>
      </c>
      <c r="AH56" s="45"/>
      <c r="AI56" s="42">
        <f>SUM('Thursday (022924)'!AU16:AU79)</f>
        <v>6350</v>
      </c>
      <c r="AK56" s="110" t="s">
        <v>48</v>
      </c>
      <c r="AL56" s="45"/>
      <c r="AM56" s="42">
        <f>SUM('Friday (030124)'!AU71:AU134)</f>
        <v>3528</v>
      </c>
    </row>
    <row r="57">
      <c r="A57" s="38" t="s">
        <v>52</v>
      </c>
      <c r="B57" s="91" t="s">
        <v>75</v>
      </c>
      <c r="C57" s="92" t="s">
        <v>79</v>
      </c>
      <c r="D57" s="93" t="s">
        <v>101</v>
      </c>
      <c r="E57" s="94" t="s">
        <v>81</v>
      </c>
      <c r="F57" s="92" t="s">
        <v>102</v>
      </c>
      <c r="G57" s="93" t="s">
        <v>74</v>
      </c>
      <c r="H57" s="91" t="s">
        <v>75</v>
      </c>
      <c r="I57" s="95" t="s">
        <v>73</v>
      </c>
      <c r="J57" s="93" t="s">
        <v>83</v>
      </c>
      <c r="K57" s="91" t="s">
        <v>75</v>
      </c>
      <c r="L57" s="92" t="s">
        <v>80</v>
      </c>
      <c r="M57" s="96" t="s">
        <v>81</v>
      </c>
      <c r="N57" s="91" t="s">
        <v>72</v>
      </c>
      <c r="O57" s="92" t="s">
        <v>76</v>
      </c>
      <c r="P57" s="93" t="s">
        <v>81</v>
      </c>
      <c r="Q57" s="13"/>
      <c r="U57" s="112" t="s">
        <v>52</v>
      </c>
      <c r="V57" s="45"/>
      <c r="W57" s="42">
        <f>SUM('Monday (022624)'!R139:R202)</f>
        <v>15811</v>
      </c>
      <c r="Y57" s="110" t="s">
        <v>52</v>
      </c>
      <c r="Z57" s="45"/>
      <c r="AA57" s="42">
        <f>SUM('Tuesday (022724)'!R139:R202)</f>
        <v>15832</v>
      </c>
      <c r="AC57" s="110" t="s">
        <v>52</v>
      </c>
      <c r="AD57" s="45"/>
      <c r="AE57" s="42">
        <f>SUM('Wednesday (022824)'!R139:R202)</f>
        <v>16012</v>
      </c>
      <c r="AF57" s="105"/>
      <c r="AG57" s="110" t="s">
        <v>52</v>
      </c>
      <c r="AH57" s="45"/>
      <c r="AI57" s="42">
        <f>SUM('Thursday (022924)'!R139:R202)</f>
        <v>15106</v>
      </c>
      <c r="AK57" s="110" t="s">
        <v>52</v>
      </c>
      <c r="AL57" s="45"/>
      <c r="AM57" s="42">
        <f>SUM('Friday (030124)'!R139:R202)</f>
        <v>16397</v>
      </c>
    </row>
    <row r="58">
      <c r="A58" s="38" t="s">
        <v>53</v>
      </c>
      <c r="B58" s="114" t="s">
        <v>75</v>
      </c>
      <c r="C58" s="115" t="s">
        <v>82</v>
      </c>
      <c r="D58" s="116" t="s">
        <v>77</v>
      </c>
      <c r="E58" s="117" t="s">
        <v>103</v>
      </c>
      <c r="F58" s="115" t="s">
        <v>73</v>
      </c>
      <c r="G58" s="116" t="s">
        <v>81</v>
      </c>
      <c r="H58" s="114" t="s">
        <v>81</v>
      </c>
      <c r="I58" s="118" t="s">
        <v>76</v>
      </c>
      <c r="J58" s="119" t="s">
        <v>96</v>
      </c>
      <c r="K58" s="114" t="s">
        <v>72</v>
      </c>
      <c r="L58" s="120" t="s">
        <v>104</v>
      </c>
      <c r="M58" s="121" t="s">
        <v>74</v>
      </c>
      <c r="N58" s="114" t="s">
        <v>83</v>
      </c>
      <c r="O58" s="122" t="s">
        <v>80</v>
      </c>
      <c r="P58" s="119" t="s">
        <v>81</v>
      </c>
      <c r="Q58" s="13"/>
      <c r="U58" s="112" t="s">
        <v>53</v>
      </c>
      <c r="V58" s="45"/>
      <c r="W58" s="42">
        <f>SUM('Monday (022624)'!AU139:AU202)</f>
        <v>3469</v>
      </c>
      <c r="Y58" s="110" t="s">
        <v>53</v>
      </c>
      <c r="Z58" s="45"/>
      <c r="AA58" s="42">
        <f>SUM('Tuesday (022724)'!AU139:AU202)</f>
        <v>3610</v>
      </c>
      <c r="AC58" s="110" t="s">
        <v>53</v>
      </c>
      <c r="AD58" s="45"/>
      <c r="AE58" s="42">
        <f>SUM('Wednesday (022824)'!AU139:AU202)</f>
        <v>3611</v>
      </c>
      <c r="AF58" s="105"/>
      <c r="AG58" s="110" t="s">
        <v>53</v>
      </c>
      <c r="AH58" s="45"/>
      <c r="AI58" s="42">
        <f>SUM('Thursday (022924)'!AU139:AU202)</f>
        <v>3653</v>
      </c>
      <c r="AK58" s="110" t="s">
        <v>53</v>
      </c>
      <c r="AL58" s="45"/>
      <c r="AM58" s="42">
        <f>SUM('Friday (030124)'!AU139:AU202)</f>
        <v>3913</v>
      </c>
    </row>
    <row r="59">
      <c r="E59" s="5"/>
      <c r="I59" s="5"/>
      <c r="M59" s="5"/>
      <c r="Q59" s="13"/>
      <c r="U59" s="112" t="s">
        <v>49</v>
      </c>
      <c r="V59" s="45"/>
      <c r="W59" s="42">
        <f>SUM('Monday (022624)'!R207:R270)</f>
        <v>9981</v>
      </c>
      <c r="Y59" s="110" t="s">
        <v>49</v>
      </c>
      <c r="Z59" s="45"/>
      <c r="AA59" s="42">
        <f>SUM('Tuesday (022724)'!R207:R270)</f>
        <v>10942</v>
      </c>
      <c r="AC59" s="110" t="s">
        <v>49</v>
      </c>
      <c r="AD59" s="45"/>
      <c r="AE59" s="42">
        <f>SUM('Wednesday (022824)'!R207:R270)</f>
        <v>10092</v>
      </c>
      <c r="AF59" s="105"/>
      <c r="AG59" s="110" t="s">
        <v>49</v>
      </c>
      <c r="AH59" s="45"/>
      <c r="AI59" s="42">
        <f>SUM('Thursday (022924)'!R207:R270)</f>
        <v>9475</v>
      </c>
      <c r="AK59" s="110" t="s">
        <v>49</v>
      </c>
      <c r="AL59" s="45"/>
      <c r="AM59" s="42">
        <f>SUM('Friday (030124)'!R207:R270)</f>
        <v>10707</v>
      </c>
    </row>
    <row r="60">
      <c r="E60" s="5"/>
      <c r="I60" s="5"/>
      <c r="M60" s="5"/>
      <c r="Q60" s="13"/>
      <c r="U60" s="112" t="s">
        <v>50</v>
      </c>
      <c r="V60" s="45"/>
      <c r="W60" s="42">
        <f>SUM('Monday (022624)'!AU207:AU270)</f>
        <v>9196</v>
      </c>
      <c r="Y60" s="110" t="s">
        <v>50</v>
      </c>
      <c r="Z60" s="45"/>
      <c r="AA60" s="42">
        <f>SUM('Tuesday (022724)'!AU207:AU270)</f>
        <v>9564</v>
      </c>
      <c r="AC60" s="110" t="s">
        <v>50</v>
      </c>
      <c r="AD60" s="45"/>
      <c r="AE60" s="42">
        <f>SUM('Wednesday (022824)'!AU207:AU270)</f>
        <v>9100</v>
      </c>
      <c r="AF60" s="105"/>
      <c r="AG60" s="110" t="s">
        <v>50</v>
      </c>
      <c r="AH60" s="45"/>
      <c r="AI60" s="42">
        <f>SUM('Thursday (022924)'!AU207:AU270)</f>
        <v>8459</v>
      </c>
      <c r="AK60" s="110" t="s">
        <v>50</v>
      </c>
      <c r="AL60" s="45"/>
      <c r="AM60" s="42">
        <f>SUM('Friday (030124)'!AU207:AU270)</f>
        <v>11482</v>
      </c>
    </row>
    <row r="61">
      <c r="E61" s="5"/>
      <c r="I61" s="5"/>
      <c r="M61" s="5"/>
      <c r="Q61" s="13"/>
      <c r="U61" s="5"/>
    </row>
    <row r="62">
      <c r="E62" s="5"/>
      <c r="I62" s="5"/>
      <c r="M62" s="5"/>
      <c r="Q62" s="13"/>
      <c r="U62" s="5"/>
    </row>
    <row r="63">
      <c r="A63" s="123" t="s">
        <v>105</v>
      </c>
      <c r="B63" s="44"/>
      <c r="C63" s="44"/>
      <c r="D63" s="44"/>
      <c r="E63" s="44"/>
      <c r="F63" s="45"/>
      <c r="I63" s="5"/>
      <c r="M63" s="5"/>
      <c r="Q63" s="13"/>
      <c r="R63" s="12" t="s">
        <v>106</v>
      </c>
      <c r="U63" s="5"/>
    </row>
    <row r="64">
      <c r="A64" s="124"/>
      <c r="B64" s="125" t="s">
        <v>57</v>
      </c>
      <c r="C64" s="125" t="s">
        <v>58</v>
      </c>
      <c r="D64" s="125" t="s">
        <v>59</v>
      </c>
      <c r="E64" s="126" t="s">
        <v>60</v>
      </c>
      <c r="F64" s="127" t="s">
        <v>61</v>
      </c>
      <c r="I64" s="5"/>
      <c r="M64" s="5"/>
      <c r="Q64" s="13"/>
      <c r="R64" s="128" t="s">
        <v>43</v>
      </c>
      <c r="S64" s="45"/>
      <c r="T64" s="5">
        <f>X89</f>
        <v>707.0460526</v>
      </c>
      <c r="U64" s="5"/>
    </row>
    <row r="65">
      <c r="A65" s="129" t="s">
        <v>107</v>
      </c>
      <c r="B65" s="130">
        <v>31858.0</v>
      </c>
      <c r="C65" s="130">
        <v>32331.0</v>
      </c>
      <c r="D65" s="130">
        <v>32125.0</v>
      </c>
      <c r="E65" s="131">
        <v>22784.0</v>
      </c>
      <c r="F65" s="132">
        <v>23430.0</v>
      </c>
      <c r="I65" s="5"/>
      <c r="M65" s="5"/>
      <c r="Q65" s="13"/>
      <c r="R65" s="128" t="s">
        <v>45</v>
      </c>
      <c r="S65" s="45"/>
      <c r="T65" s="5">
        <f>X89</f>
        <v>707.0460526</v>
      </c>
      <c r="U65" s="5"/>
    </row>
    <row r="66">
      <c r="A66" s="129" t="s">
        <v>108</v>
      </c>
      <c r="B66" s="130">
        <v>94660.0</v>
      </c>
      <c r="C66" s="130">
        <v>25259.0</v>
      </c>
      <c r="D66" s="130">
        <v>26089.0</v>
      </c>
      <c r="E66" s="131">
        <v>21693.0</v>
      </c>
      <c r="F66" s="132">
        <v>21733.0</v>
      </c>
      <c r="I66" s="5"/>
      <c r="M66" s="5"/>
      <c r="Q66" s="13"/>
      <c r="R66" s="128" t="s">
        <v>47</v>
      </c>
      <c r="S66" s="45"/>
      <c r="T66" s="5">
        <f>X106</f>
        <v>579.7013158</v>
      </c>
      <c r="U66" s="5"/>
    </row>
    <row r="67">
      <c r="A67" s="129" t="s">
        <v>109</v>
      </c>
      <c r="B67" s="130">
        <v>19280.0</v>
      </c>
      <c r="C67" s="130">
        <v>19442.0</v>
      </c>
      <c r="D67" s="130">
        <v>19623.0</v>
      </c>
      <c r="E67" s="131">
        <v>15106.0</v>
      </c>
      <c r="F67" s="132">
        <v>16397.0</v>
      </c>
      <c r="I67" s="5"/>
      <c r="M67" s="5"/>
      <c r="Q67" s="13"/>
      <c r="R67" s="128" t="s">
        <v>48</v>
      </c>
      <c r="S67" s="45"/>
      <c r="T67" s="5">
        <f>X106</f>
        <v>579.7013158</v>
      </c>
      <c r="U67" s="5"/>
    </row>
    <row r="68">
      <c r="A68" s="133" t="s">
        <v>110</v>
      </c>
      <c r="B68" s="134">
        <v>19962.0</v>
      </c>
      <c r="C68" s="134">
        <v>20506.0</v>
      </c>
      <c r="D68" s="134">
        <v>18600.0</v>
      </c>
      <c r="E68" s="135">
        <v>9475.0</v>
      </c>
      <c r="F68" s="136">
        <v>10707.0</v>
      </c>
      <c r="I68" s="5"/>
      <c r="M68" s="5"/>
      <c r="Q68" s="13"/>
      <c r="R68" s="128" t="s">
        <v>50</v>
      </c>
      <c r="S68" s="45"/>
      <c r="T68" s="5">
        <f>X140</f>
        <v>455.9118421</v>
      </c>
      <c r="U68" s="5"/>
    </row>
    <row r="69">
      <c r="E69" s="5"/>
      <c r="M69" s="5"/>
      <c r="Q69" s="13"/>
      <c r="R69" s="128" t="s">
        <v>49</v>
      </c>
      <c r="S69" s="45"/>
      <c r="T69" s="5">
        <f>X140</f>
        <v>455.9118421</v>
      </c>
      <c r="U69" s="5"/>
    </row>
    <row r="70">
      <c r="A70" s="137" t="s">
        <v>111</v>
      </c>
      <c r="B70" s="44"/>
      <c r="C70" s="44"/>
      <c r="D70" s="44"/>
      <c r="E70" s="44"/>
      <c r="F70" s="45"/>
      <c r="M70" s="5"/>
      <c r="Q70" s="13"/>
      <c r="R70" s="128" t="s">
        <v>52</v>
      </c>
      <c r="S70" s="45"/>
      <c r="T70" s="5">
        <f>X123</f>
        <v>448.6171053</v>
      </c>
      <c r="U70" s="5"/>
    </row>
    <row r="71">
      <c r="A71" s="48"/>
      <c r="B71" s="49" t="s">
        <v>57</v>
      </c>
      <c r="C71" s="49" t="s">
        <v>58</v>
      </c>
      <c r="D71" s="49" t="s">
        <v>59</v>
      </c>
      <c r="E71" s="50" t="s">
        <v>60</v>
      </c>
      <c r="F71" s="49" t="s">
        <v>61</v>
      </c>
      <c r="M71" s="5"/>
      <c r="Q71" s="13"/>
      <c r="R71" s="128" t="s">
        <v>53</v>
      </c>
      <c r="S71" s="45"/>
      <c r="T71" s="5">
        <f>X123</f>
        <v>448.6171053</v>
      </c>
      <c r="U71" s="5"/>
    </row>
    <row r="72">
      <c r="A72" s="138" t="s">
        <v>43</v>
      </c>
      <c r="B72" s="139">
        <f>AVERAGE('Monday (022624)'!$Y$3:$Y$66)</f>
        <v>0.5</v>
      </c>
      <c r="C72" s="139">
        <f>AVERAGE('Tuesday (022724)'!$Y$3:$Y$66)</f>
        <v>0.5</v>
      </c>
      <c r="D72" s="139">
        <f>AVERAGE('Wednesday (022824)'!$Y$3:$Y$66)</f>
        <v>0.5</v>
      </c>
      <c r="E72" s="139">
        <f>AVERAGE('Thursday (022924)'!$Y$3:$Y$66)</f>
        <v>0.5</v>
      </c>
      <c r="F72" s="139">
        <f>AVERAGE('Friday (030124)'!$Y$3:$Y$66)</f>
        <v>0.5</v>
      </c>
      <c r="M72" s="5"/>
      <c r="Q72" s="13"/>
      <c r="U72" s="5"/>
    </row>
    <row r="73">
      <c r="A73" s="38" t="s">
        <v>45</v>
      </c>
      <c r="B73" s="55">
        <f>AVERAGE('Monday (022624)'!$BB$3:$BB$66)</f>
        <v>1</v>
      </c>
      <c r="C73" s="55">
        <f>AVERAGE('Tuesday (022724)'!$BB$3:$BB$66)</f>
        <v>0.5</v>
      </c>
      <c r="D73" s="55">
        <f>AVERAGE('Wednesday (022824)'!$BB$3:$BB$66)</f>
        <v>0.5</v>
      </c>
      <c r="E73" s="55">
        <f>AVERAGE('Thursday (022924)'!$BB$3:$BB$66)</f>
        <v>0.5</v>
      </c>
      <c r="F73" s="55">
        <f>AVERAGE('Friday (030124)'!$BB$3:$BB$66)</f>
        <v>0.5</v>
      </c>
      <c r="M73" s="5"/>
      <c r="Q73" s="13"/>
      <c r="U73" s="5"/>
    </row>
    <row r="74">
      <c r="A74" s="138" t="s">
        <v>47</v>
      </c>
      <c r="B74" s="140">
        <f>AVERAGE('Monday (022624)'!$Y$71:$Y$134)</f>
        <v>0.5</v>
      </c>
      <c r="C74" s="140">
        <f>AVERAGE('Tuesday (022724)'!$Y$71:$Y$134)</f>
        <v>0.5</v>
      </c>
      <c r="D74" s="140">
        <f>AVERAGE('Wednesday (022824)'!$Y$71:$Y$134)</f>
        <v>0.5</v>
      </c>
      <c r="E74" s="140">
        <f>AVERAGE('Thursday (022924)'!$Y$71:$Y$134)</f>
        <v>0.5</v>
      </c>
      <c r="F74" s="140">
        <f>AVERAGE('Friday (030124)'!$Y$71:$Y$134)</f>
        <v>0.5</v>
      </c>
      <c r="M74" s="5"/>
      <c r="Q74" s="13"/>
      <c r="U74" s="5"/>
    </row>
    <row r="75">
      <c r="A75" s="38" t="s">
        <v>48</v>
      </c>
      <c r="B75" s="55">
        <f>AVERAGE('Monday (022624)'!$BB$71:$BB$134)</f>
        <v>1</v>
      </c>
      <c r="C75" s="55">
        <f>AVERAGE('Tuesday (022724)'!$BB$71:$BB$134)</f>
        <v>0.5</v>
      </c>
      <c r="D75" s="55">
        <f>AVERAGE('Wednesday (022824)'!$BB$71:$BB$134)</f>
        <v>0.5</v>
      </c>
      <c r="E75" s="55">
        <f>AVERAGE('Thursday (022924)'!$BB$71:$BB$134)</f>
        <v>0.5</v>
      </c>
      <c r="F75" s="55">
        <f>AVERAGE('Friday (030124)'!$BB$71:$BB$134)</f>
        <v>0.5</v>
      </c>
      <c r="M75" s="5"/>
      <c r="Q75" s="13"/>
      <c r="U75" s="5"/>
    </row>
    <row r="76">
      <c r="A76" s="38" t="s">
        <v>49</v>
      </c>
      <c r="B76" s="63">
        <f>AVERAGE('Monday (022624)'!$BB$207:$BB$270)</f>
        <v>1</v>
      </c>
      <c r="C76" s="63">
        <f>AVERAGE('Tuesday (022724)'!$BB$207:$BB$270)</f>
        <v>1</v>
      </c>
      <c r="D76" s="63">
        <f>AVERAGE('Wednesday (022824)'!$BB$207:$BB$270)</f>
        <v>1</v>
      </c>
      <c r="E76" s="63">
        <f>AVERAGE('Thursday (022924)'!$BB$207:$BB$270)</f>
        <v>1</v>
      </c>
      <c r="F76" s="63">
        <f>AVERAGE('Friday (030124)'!$BB$207:$BB$270)</f>
        <v>1</v>
      </c>
      <c r="M76" s="5"/>
      <c r="Q76" s="13"/>
      <c r="U76" s="5"/>
    </row>
    <row r="77">
      <c r="A77" s="38" t="s">
        <v>50</v>
      </c>
      <c r="B77" s="63">
        <f>AVERAGE('Monday (022624)'!$Y$207:$Y$270)</f>
        <v>1</v>
      </c>
      <c r="C77" s="63">
        <f>AVERAGE('Tuesday (022724)'!$Y$207:$Y$270)</f>
        <v>1</v>
      </c>
      <c r="D77" s="63">
        <f>AVERAGE('Wednesday (022824)'!$Y$207:$Y$270)</f>
        <v>1</v>
      </c>
      <c r="E77" s="63">
        <f>AVERAGE('Thursday (022924)'!$Y$207:$Y$270)</f>
        <v>1</v>
      </c>
      <c r="F77" s="63">
        <f>AVERAGE('Friday (030124)'!$Y$207:$Y$270)</f>
        <v>1</v>
      </c>
      <c r="M77" s="5"/>
      <c r="Q77" s="13"/>
      <c r="U77" s="5"/>
    </row>
    <row r="78">
      <c r="A78" s="38" t="s">
        <v>52</v>
      </c>
      <c r="B78" s="58">
        <f>AVERAGE('Monday (022624)'!$Y$139:$Y$202)</f>
        <v>1</v>
      </c>
      <c r="C78" s="58">
        <f>AVERAGE('Tuesday (022724)'!$Y$139:$Y$202)</f>
        <v>1</v>
      </c>
      <c r="D78" s="58">
        <f>AVERAGE('Wednesday (022824)'!$Y$139:$Y$202)</f>
        <v>1</v>
      </c>
      <c r="E78" s="58">
        <f>AVERAGE('Thursday (022924)'!$Y$139:$Y$202)</f>
        <v>1</v>
      </c>
      <c r="F78" s="58">
        <f>AVERAGE('Friday (030124)'!$Y$139:$Y$202)</f>
        <v>1</v>
      </c>
      <c r="M78" s="5"/>
      <c r="Q78" s="13"/>
      <c r="U78" s="5"/>
    </row>
    <row r="79">
      <c r="A79" s="38" t="s">
        <v>53</v>
      </c>
      <c r="B79" s="58">
        <f>AVERAGE('Monday (022624)'!$BB$139:$BB$202)</f>
        <v>1</v>
      </c>
      <c r="C79" s="58">
        <f>AVERAGE('Tuesday (022724)'!$BB$139:$BB$202)</f>
        <v>1</v>
      </c>
      <c r="D79" s="58">
        <f>AVERAGE('Wednesday (022824)'!$BB$139:$BB$202)</f>
        <v>1</v>
      </c>
      <c r="E79" s="58">
        <f>AVERAGE('Thursday (022924)'!$BB$139:$BB$202)</f>
        <v>1</v>
      </c>
      <c r="F79" s="58">
        <f>AVERAGE('Friday (030124)'!$BB$139:$BB$202)</f>
        <v>1</v>
      </c>
      <c r="M79" s="5"/>
      <c r="Q79" s="13"/>
      <c r="U79" s="5"/>
    </row>
    <row r="80">
      <c r="E80" s="5"/>
      <c r="I80" s="5"/>
      <c r="M80" s="5"/>
      <c r="Q80" s="13"/>
      <c r="U80" s="5"/>
    </row>
    <row r="81">
      <c r="A81" s="6" t="s">
        <v>2</v>
      </c>
      <c r="E81" s="5"/>
      <c r="I81" s="5"/>
      <c r="M81" s="5"/>
      <c r="Q81" s="13"/>
      <c r="U81" s="5"/>
    </row>
    <row r="82">
      <c r="A82" s="12" t="s">
        <v>112</v>
      </c>
      <c r="E82" s="5"/>
      <c r="I82" s="5"/>
      <c r="M82" s="5"/>
      <c r="Q82" s="13"/>
      <c r="U82" s="5"/>
    </row>
    <row r="83">
      <c r="A83" s="12" t="s">
        <v>113</v>
      </c>
      <c r="E83" s="5"/>
      <c r="I83" s="5"/>
      <c r="M83" s="5"/>
      <c r="Q83" s="13"/>
      <c r="U83" s="5"/>
    </row>
    <row r="84">
      <c r="A84" s="12" t="s">
        <v>114</v>
      </c>
      <c r="E84" s="5"/>
      <c r="I84" s="5"/>
      <c r="M84" s="5"/>
      <c r="Q84" s="13"/>
      <c r="U84" s="5"/>
    </row>
    <row r="85">
      <c r="E85" s="5"/>
      <c r="I85" s="5"/>
      <c r="M85" s="5"/>
      <c r="Q85" s="13"/>
      <c r="U85" s="5"/>
    </row>
    <row r="86">
      <c r="E86" s="5"/>
      <c r="I86" s="5"/>
      <c r="M86" s="5"/>
      <c r="Q86" s="13"/>
      <c r="U86" s="5"/>
    </row>
    <row r="87">
      <c r="A87" s="141" t="s">
        <v>115</v>
      </c>
      <c r="B87" s="44"/>
      <c r="C87" s="44"/>
      <c r="D87" s="44"/>
      <c r="E87" s="45"/>
      <c r="F87" s="141" t="s">
        <v>116</v>
      </c>
      <c r="G87" s="44"/>
      <c r="H87" s="44"/>
      <c r="I87" s="142" t="s">
        <v>117</v>
      </c>
      <c r="J87" s="44"/>
      <c r="K87" s="44"/>
      <c r="L87" s="141" t="s">
        <v>118</v>
      </c>
      <c r="M87" s="44"/>
      <c r="N87" s="44"/>
      <c r="O87" s="141" t="s">
        <v>119</v>
      </c>
      <c r="P87" s="44"/>
      <c r="Q87" s="44"/>
      <c r="R87" s="141" t="s">
        <v>120</v>
      </c>
      <c r="S87" s="44"/>
      <c r="T87" s="44"/>
      <c r="U87" s="44"/>
      <c r="V87" s="44"/>
      <c r="W87" s="44"/>
      <c r="X87" s="44"/>
      <c r="Y87" s="44"/>
      <c r="Z87" s="44"/>
      <c r="AA87" s="44"/>
      <c r="AB87" s="44"/>
      <c r="AC87" s="44"/>
      <c r="AD87" s="44"/>
      <c r="AE87" s="45"/>
    </row>
    <row r="88">
      <c r="A88" s="143" t="s">
        <v>121</v>
      </c>
      <c r="B88" s="144" t="s">
        <v>122</v>
      </c>
      <c r="C88" s="45"/>
      <c r="D88" s="144" t="s">
        <v>113</v>
      </c>
      <c r="E88" s="45"/>
      <c r="F88" s="144" t="s">
        <v>122</v>
      </c>
      <c r="G88" s="144" t="s">
        <v>113</v>
      </c>
      <c r="H88" s="45"/>
      <c r="I88" s="145" t="s">
        <v>122</v>
      </c>
      <c r="J88" s="144" t="s">
        <v>113</v>
      </c>
      <c r="K88" s="45"/>
      <c r="L88" s="144" t="s">
        <v>122</v>
      </c>
      <c r="M88" s="145" t="s">
        <v>113</v>
      </c>
      <c r="N88" s="45"/>
      <c r="O88" s="144" t="s">
        <v>122</v>
      </c>
      <c r="P88" s="144" t="s">
        <v>113</v>
      </c>
      <c r="Q88" s="45"/>
      <c r="R88" s="143" t="s">
        <v>121</v>
      </c>
      <c r="S88" s="146" t="s">
        <v>123</v>
      </c>
      <c r="T88" s="147" t="s">
        <v>122</v>
      </c>
      <c r="U88" s="148" t="s">
        <v>113</v>
      </c>
      <c r="V88" s="45"/>
      <c r="W88" s="149" t="s">
        <v>124</v>
      </c>
      <c r="X88" s="149" t="s">
        <v>112</v>
      </c>
      <c r="Y88" s="143" t="s">
        <v>125</v>
      </c>
      <c r="Z88" s="149" t="s">
        <v>123</v>
      </c>
      <c r="AA88" s="147" t="s">
        <v>122</v>
      </c>
      <c r="AB88" s="147" t="s">
        <v>113</v>
      </c>
      <c r="AC88" s="45"/>
      <c r="AD88" s="150" t="s">
        <v>124</v>
      </c>
      <c r="AE88" s="150" t="s">
        <v>112</v>
      </c>
    </row>
    <row r="89">
      <c r="A89" s="151"/>
      <c r="B89" s="152" t="s">
        <v>74</v>
      </c>
      <c r="C89" s="152">
        <f>3600/('Monday (022624)'!$V$3 + 'Monday (022624)'!$AY$3)</f>
        <v>2.044293015</v>
      </c>
      <c r="D89" s="153">
        <f t="shared" ref="D89:D104" si="5">1/C89 * 3600</f>
        <v>1761</v>
      </c>
      <c r="E89" s="45"/>
      <c r="F89" s="152">
        <f>3600/('Tuesday (022724)'!$V$3 + 'Tuesday (022724)'!$AY$3)</f>
        <v>1.829268293</v>
      </c>
      <c r="G89" s="153">
        <f t="shared" ref="G89:G104" si="6">1/F89 * 3600</f>
        <v>1968</v>
      </c>
      <c r="H89" s="45"/>
      <c r="I89" s="152">
        <f>3600/('Wednesday (022824)'!$V$3 + 'Wednesday (022824)'!$AY$3)</f>
        <v>1.894736842</v>
      </c>
      <c r="J89" s="153">
        <f t="shared" ref="J89:J104" si="7">1/I89 * 3600</f>
        <v>1900</v>
      </c>
      <c r="K89" s="45"/>
      <c r="L89" s="152">
        <f>3600/('Thursday (022924)'!$V$3 + 'Thursday (022924)'!$AY$3)</f>
        <v>2.160864346</v>
      </c>
      <c r="M89" s="154">
        <f t="shared" ref="M89:M104" si="8">1/L89 * 3600</f>
        <v>1666</v>
      </c>
      <c r="N89" s="45"/>
      <c r="O89" s="152">
        <f>3600/('Friday (030124)'!$V$3 + 'Friday (030124)'!$AY$3)</f>
        <v>2.348336595</v>
      </c>
      <c r="P89" s="153">
        <f t="shared" ref="P89:P104" si="9">1/O89 * 3600</f>
        <v>1533</v>
      </c>
      <c r="Q89" s="45"/>
      <c r="R89" s="151"/>
      <c r="S89" s="152" t="s">
        <v>74</v>
      </c>
      <c r="T89" s="152">
        <f t="shared" ref="T89:U89" si="3">AVERAGE(C89,F89,I89,L89,O89)</f>
        <v>2.055499818</v>
      </c>
      <c r="U89" s="154">
        <f t="shared" si="3"/>
        <v>1765.6</v>
      </c>
      <c r="V89" s="45"/>
      <c r="W89" s="155">
        <f>AVERAGE(U89:V104)</f>
        <v>1919.125</v>
      </c>
      <c r="X89" s="155">
        <f>W89*(K6/K5)</f>
        <v>707.0460526</v>
      </c>
      <c r="Y89" s="151"/>
      <c r="Z89" s="152" t="s">
        <v>74</v>
      </c>
      <c r="AA89" s="152">
        <f t="shared" ref="AA89:AB89" si="4">AVERAGE(C123,F123,I123,L123,O123)</f>
        <v>3.822755331</v>
      </c>
      <c r="AB89" s="153">
        <f t="shared" si="4"/>
        <v>946.2</v>
      </c>
      <c r="AC89" s="45"/>
      <c r="AD89" s="155">
        <f>AVERAGE(U123:V138)</f>
        <v>1217.675</v>
      </c>
      <c r="AE89" s="155">
        <f>W123*(K6/K5)</f>
        <v>448.6171053</v>
      </c>
    </row>
    <row r="90">
      <c r="A90" s="151"/>
      <c r="B90" s="152" t="s">
        <v>77</v>
      </c>
      <c r="C90" s="156">
        <f>3600/('Monday (022624)'!$V$7 + 'Monday (022624)'!$AY$7)</f>
        <v>1.531914894</v>
      </c>
      <c r="D90" s="153">
        <f t="shared" si="5"/>
        <v>2350</v>
      </c>
      <c r="E90" s="45"/>
      <c r="F90" s="156">
        <f>3600/('Tuesday (022724)'!$V$7 + 'Tuesday (022724)'!$AY$7)</f>
        <v>1.457489879</v>
      </c>
      <c r="G90" s="153">
        <f t="shared" si="6"/>
        <v>2470</v>
      </c>
      <c r="H90" s="45"/>
      <c r="I90" s="156">
        <f>3600/('Wednesday (022824)'!$V$7 + 'Wednesday (022824)'!$AY$7)</f>
        <v>1.536491677</v>
      </c>
      <c r="J90" s="153">
        <f t="shared" si="7"/>
        <v>2343</v>
      </c>
      <c r="K90" s="45"/>
      <c r="L90" s="156">
        <f>3600/('Thursday (022924)'!$V$7 + 'Thursday (022924)'!$AY$7)</f>
        <v>1.724137931</v>
      </c>
      <c r="M90" s="154">
        <f t="shared" si="8"/>
        <v>2088</v>
      </c>
      <c r="N90" s="45"/>
      <c r="O90" s="156">
        <f>3600/('Friday (030124)'!$V$7 + 'Friday (030124)'!$AY$7)</f>
        <v>1.825557809</v>
      </c>
      <c r="P90" s="153">
        <f t="shared" si="9"/>
        <v>1972</v>
      </c>
      <c r="Q90" s="45"/>
      <c r="R90" s="151"/>
      <c r="S90" s="152" t="s">
        <v>77</v>
      </c>
      <c r="T90" s="152">
        <f t="shared" ref="T90:U90" si="10">AVERAGE(C90,F90,I90,L90,O90)</f>
        <v>1.615118438</v>
      </c>
      <c r="U90" s="154">
        <f t="shared" si="10"/>
        <v>2244.6</v>
      </c>
      <c r="V90" s="45"/>
      <c r="W90" s="151"/>
      <c r="X90" s="151"/>
      <c r="Y90" s="151"/>
      <c r="Z90" s="152" t="s">
        <v>77</v>
      </c>
      <c r="AA90" s="152">
        <f t="shared" ref="AA90:AB90" si="11">AVERAGE(C124,F124,I124,L124,O124)</f>
        <v>2.452357727</v>
      </c>
      <c r="AB90" s="153">
        <f t="shared" si="11"/>
        <v>1470.6</v>
      </c>
      <c r="AC90" s="45"/>
      <c r="AD90" s="151"/>
      <c r="AE90" s="151"/>
      <c r="AK90" s="99"/>
      <c r="AN90" s="99"/>
      <c r="AQ90" s="99"/>
      <c r="AT90" s="99"/>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c r="BZ90" s="99"/>
      <c r="CA90" s="99"/>
      <c r="CB90" s="99"/>
      <c r="CC90" s="99"/>
      <c r="CD90" s="99"/>
      <c r="CE90" s="99"/>
      <c r="CF90" s="99"/>
      <c r="CG90" s="99"/>
      <c r="CH90" s="99"/>
      <c r="CI90" s="99"/>
      <c r="CJ90" s="99"/>
      <c r="CK90" s="99"/>
      <c r="CL90" s="99"/>
      <c r="CM90" s="99"/>
      <c r="CN90" s="99"/>
      <c r="CO90" s="99"/>
      <c r="CP90" s="99"/>
      <c r="CQ90" s="99"/>
      <c r="CR90" s="99"/>
      <c r="CS90" s="99"/>
      <c r="CT90" s="99"/>
      <c r="CU90" s="99"/>
      <c r="CV90" s="99"/>
      <c r="CW90" s="99"/>
      <c r="CX90" s="99"/>
      <c r="CY90" s="99"/>
      <c r="CZ90" s="99"/>
      <c r="DA90" s="99"/>
      <c r="DB90" s="99"/>
      <c r="DC90" s="99"/>
      <c r="DD90" s="99"/>
      <c r="DE90" s="99"/>
      <c r="DF90" s="99"/>
      <c r="DG90" s="99"/>
      <c r="DH90" s="99"/>
      <c r="DI90" s="99"/>
      <c r="DJ90" s="99"/>
      <c r="DK90" s="99"/>
      <c r="DL90" s="99"/>
      <c r="DM90" s="99"/>
    </row>
    <row r="91">
      <c r="A91" s="151"/>
      <c r="B91" s="152" t="s">
        <v>126</v>
      </c>
      <c r="C91" s="156">
        <f>3600/('Monday (022624)'!$V$11+ 'Monday (022624)'!$AY$11)</f>
        <v>1.712654615</v>
      </c>
      <c r="D91" s="153">
        <f t="shared" si="5"/>
        <v>2102</v>
      </c>
      <c r="E91" s="45"/>
      <c r="F91" s="156">
        <f>3600/('Tuesday (022724)'!$V$11+ 'Tuesday (022724)'!$AY$11)</f>
        <v>1.356954391</v>
      </c>
      <c r="G91" s="153">
        <f t="shared" si="6"/>
        <v>2653</v>
      </c>
      <c r="H91" s="45"/>
      <c r="I91" s="156">
        <f>3600/('Wednesday (022824)'!$V$11+ 'Wednesday (022824)'!$AY$11)</f>
        <v>1.571366216</v>
      </c>
      <c r="J91" s="153">
        <f t="shared" si="7"/>
        <v>2291</v>
      </c>
      <c r="K91" s="45"/>
      <c r="L91" s="156">
        <f>3600/('Thursday (022924)'!$V$11+ 'Thursday (022924)'!$AY$11)</f>
        <v>1.705352913</v>
      </c>
      <c r="M91" s="154">
        <f t="shared" si="8"/>
        <v>2111</v>
      </c>
      <c r="N91" s="45"/>
      <c r="O91" s="156">
        <f>3600/('Friday (030124)'!$V$11+ 'Friday (030124)'!$AY$11)</f>
        <v>1.830198271</v>
      </c>
      <c r="P91" s="153">
        <f t="shared" si="9"/>
        <v>1967</v>
      </c>
      <c r="Q91" s="45"/>
      <c r="R91" s="151"/>
      <c r="S91" s="152" t="s">
        <v>126</v>
      </c>
      <c r="T91" s="152">
        <f t="shared" ref="T91:U91" si="12">AVERAGE(C91,F91,I91,L91,O91)</f>
        <v>1.635305281</v>
      </c>
      <c r="U91" s="154">
        <f t="shared" si="12"/>
        <v>2224.8</v>
      </c>
      <c r="V91" s="45"/>
      <c r="W91" s="151"/>
      <c r="X91" s="151"/>
      <c r="Y91" s="151"/>
      <c r="Z91" s="152" t="s">
        <v>126</v>
      </c>
      <c r="AA91" s="152">
        <f t="shared" ref="AA91:AB91" si="13">AVERAGE(C125,F125,I125,L125,O125)</f>
        <v>2.682397785</v>
      </c>
      <c r="AB91" s="153">
        <f t="shared" si="13"/>
        <v>1344.2</v>
      </c>
      <c r="AC91" s="45"/>
      <c r="AD91" s="151"/>
      <c r="AE91" s="151"/>
      <c r="AK91" s="157" t="s">
        <v>127</v>
      </c>
      <c r="AN91" s="158" t="s">
        <v>47</v>
      </c>
      <c r="AQ91" s="159" t="s">
        <v>52</v>
      </c>
      <c r="AT91" s="160" t="s">
        <v>50</v>
      </c>
      <c r="AW91" s="99"/>
      <c r="AX91" s="99"/>
      <c r="AY91" s="99"/>
      <c r="AZ91" s="99"/>
      <c r="BA91" s="99"/>
      <c r="BB91" s="99"/>
      <c r="BC91" s="99"/>
      <c r="BD91" s="99"/>
      <c r="BE91" s="99"/>
      <c r="BF91" s="99"/>
      <c r="BG91" s="99"/>
      <c r="BH91" s="99"/>
      <c r="BI91" s="99"/>
      <c r="BJ91" s="99"/>
      <c r="BK91" s="99"/>
      <c r="BL91" s="99"/>
      <c r="BM91" s="99"/>
      <c r="BN91" s="99"/>
      <c r="BO91" s="99"/>
      <c r="BP91" s="99"/>
      <c r="BQ91" s="99"/>
      <c r="BR91" s="99"/>
      <c r="BS91" s="99"/>
      <c r="BT91" s="99"/>
      <c r="BU91" s="99"/>
      <c r="BV91" s="99"/>
      <c r="BW91" s="99"/>
      <c r="BX91" s="99"/>
      <c r="BY91" s="99"/>
      <c r="BZ91" s="99"/>
      <c r="CA91" s="99"/>
      <c r="CB91" s="99"/>
      <c r="CC91" s="99"/>
      <c r="CD91" s="99"/>
      <c r="CE91" s="99"/>
      <c r="CF91" s="99"/>
      <c r="CG91" s="99"/>
      <c r="CH91" s="99"/>
      <c r="CI91" s="99"/>
      <c r="CJ91" s="99"/>
      <c r="CK91" s="99"/>
      <c r="CL91" s="99"/>
      <c r="CM91" s="99"/>
      <c r="CN91" s="99"/>
      <c r="CO91" s="99"/>
      <c r="CP91" s="99"/>
      <c r="CQ91" s="99"/>
      <c r="CR91" s="99"/>
      <c r="CS91" s="99"/>
      <c r="CT91" s="99"/>
      <c r="CU91" s="99"/>
      <c r="CV91" s="99"/>
      <c r="CW91" s="99"/>
      <c r="CX91" s="99"/>
      <c r="CY91" s="99"/>
      <c r="CZ91" s="99"/>
      <c r="DA91" s="99"/>
      <c r="DB91" s="99"/>
      <c r="DC91" s="99"/>
      <c r="DD91" s="99"/>
      <c r="DE91" s="99"/>
      <c r="DF91" s="99"/>
      <c r="DG91" s="99"/>
      <c r="DH91" s="99"/>
      <c r="DI91" s="99"/>
      <c r="DJ91" s="99"/>
      <c r="DK91" s="99"/>
      <c r="DL91" s="99"/>
      <c r="DM91" s="99"/>
    </row>
    <row r="92">
      <c r="A92" s="151"/>
      <c r="B92" s="152" t="s">
        <v>81</v>
      </c>
      <c r="C92" s="152">
        <f>3600/('Monday (022624)'!V15 + 'Monday (022624)'!AY15)</f>
        <v>2.066590126</v>
      </c>
      <c r="D92" s="153">
        <f t="shared" si="5"/>
        <v>1742</v>
      </c>
      <c r="E92" s="45"/>
      <c r="F92" s="152">
        <f>3600/('Tuesday (022724)'!V15 + 'Tuesday (022724)'!AY15)</f>
        <v>1.844262295</v>
      </c>
      <c r="G92" s="153">
        <f t="shared" si="6"/>
        <v>1952</v>
      </c>
      <c r="H92" s="45"/>
      <c r="I92" s="152">
        <f>3600/('Wednesday (022824)'!V15 + 'Wednesday (022824)'!AY15)</f>
        <v>2.028169014</v>
      </c>
      <c r="J92" s="153">
        <f t="shared" si="7"/>
        <v>1775</v>
      </c>
      <c r="K92" s="45"/>
      <c r="L92" s="152">
        <f>3600/('Thursday (022924)'!V15 + 'Thursday (022924)'!AY15)</f>
        <v>2.269861286</v>
      </c>
      <c r="M92" s="154">
        <f t="shared" si="8"/>
        <v>1586</v>
      </c>
      <c r="N92" s="45"/>
      <c r="O92" s="152">
        <f>3600/('Friday (030124)'!V15 + 'Friday (030124)'!AY15)</f>
        <v>1.856627127</v>
      </c>
      <c r="P92" s="153">
        <f t="shared" si="9"/>
        <v>1939</v>
      </c>
      <c r="Q92" s="45"/>
      <c r="R92" s="151"/>
      <c r="S92" s="152" t="s">
        <v>81</v>
      </c>
      <c r="T92" s="152">
        <f t="shared" ref="T92:U92" si="14">AVERAGE(C92,F92,I92,L92,O92)</f>
        <v>2.01310197</v>
      </c>
      <c r="U92" s="154">
        <f t="shared" si="14"/>
        <v>1798.8</v>
      </c>
      <c r="V92" s="45"/>
      <c r="W92" s="151"/>
      <c r="X92" s="151"/>
      <c r="Y92" s="151"/>
      <c r="Z92" s="152" t="s">
        <v>81</v>
      </c>
      <c r="AA92" s="152">
        <f t="shared" ref="AA92:AB92" si="15">AVERAGE(C126,F126,I126,L126,O126)</f>
        <v>3.36686178</v>
      </c>
      <c r="AB92" s="153">
        <f t="shared" si="15"/>
        <v>1079.6</v>
      </c>
      <c r="AC92" s="45"/>
      <c r="AD92" s="151"/>
      <c r="AE92" s="151"/>
      <c r="AK92" s="99" t="s">
        <v>128</v>
      </c>
      <c r="AM92" s="161">
        <f>sum('Monday (022624)'!E67,'Tuesday (022724)'!E67,'Wednesday (022824)'!E67,'Thursday (022924)'!E67,'Friday (030124)'!E67)</f>
        <v>30919</v>
      </c>
      <c r="AN92" s="99" t="s">
        <v>128</v>
      </c>
      <c r="AP92" s="161">
        <f>sum('Monday (022624)'!E135,'Tuesday (022724)'!E135,'Wednesday (022824)'!E135,'Thursday (022924)'!E135,'Friday (030124)'!E135)</f>
        <v>28281</v>
      </c>
      <c r="AQ92" s="99" t="s">
        <v>128</v>
      </c>
      <c r="AS92" s="161">
        <f>sum('Monday (022624)'!E203,'Tuesday (022724)'!E203,'Wednesday (022824)'!E203,'Thursday (022924)'!E203,'Friday (030124)'!E203)</f>
        <v>18081</v>
      </c>
      <c r="AT92" s="99" t="s">
        <v>128</v>
      </c>
      <c r="AV92" s="161">
        <f>sum('Monday (022624)'!E271,'Tuesday (022724)'!E271,'Wednesday (022824)'!E271,'Thursday (022924)'!E271,'Friday (030124)'!E271)</f>
        <v>10730</v>
      </c>
      <c r="AW92" s="161"/>
      <c r="AX92" s="161"/>
      <c r="AY92" s="161"/>
      <c r="AZ92" s="161"/>
      <c r="BA92" s="161"/>
      <c r="BB92" s="161"/>
      <c r="BC92" s="161"/>
      <c r="BD92" s="161"/>
      <c r="BE92" s="161"/>
      <c r="BF92" s="161"/>
      <c r="BG92" s="161"/>
      <c r="BH92" s="161"/>
      <c r="BI92" s="161"/>
      <c r="BJ92" s="161"/>
      <c r="BK92" s="161"/>
      <c r="BL92" s="161"/>
      <c r="BM92" s="161"/>
      <c r="BN92" s="161"/>
      <c r="BO92" s="161"/>
      <c r="BP92" s="161"/>
      <c r="BQ92" s="161"/>
      <c r="BR92" s="161"/>
      <c r="BS92" s="161"/>
      <c r="BT92" s="161"/>
      <c r="BU92" s="161"/>
      <c r="BV92" s="161"/>
      <c r="BW92" s="161"/>
      <c r="BX92" s="161"/>
      <c r="BY92" s="161"/>
      <c r="BZ92" s="161"/>
      <c r="CA92" s="161"/>
      <c r="CB92" s="161"/>
      <c r="CC92" s="161"/>
      <c r="CD92" s="161"/>
      <c r="CE92" s="161"/>
      <c r="CF92" s="161"/>
      <c r="CG92" s="161"/>
      <c r="CH92" s="161"/>
      <c r="CI92" s="161"/>
      <c r="CJ92" s="161"/>
      <c r="CK92" s="161"/>
      <c r="CL92" s="161"/>
      <c r="CM92" s="161"/>
      <c r="CN92" s="161"/>
      <c r="CO92" s="161"/>
      <c r="CP92" s="161"/>
      <c r="CQ92" s="161"/>
      <c r="CR92" s="161"/>
      <c r="CS92" s="161"/>
      <c r="CT92" s="161"/>
      <c r="CU92" s="161"/>
      <c r="CV92" s="161"/>
      <c r="CW92" s="161"/>
      <c r="CX92" s="161"/>
      <c r="CY92" s="161"/>
      <c r="CZ92" s="161"/>
      <c r="DA92" s="161"/>
      <c r="DB92" s="161"/>
      <c r="DC92" s="161"/>
      <c r="DD92" s="161"/>
      <c r="DE92" s="161"/>
      <c r="DF92" s="161"/>
      <c r="DG92" s="161"/>
      <c r="DH92" s="161"/>
      <c r="DI92" s="161"/>
      <c r="DJ92" s="161"/>
      <c r="DK92" s="161"/>
      <c r="DL92" s="161"/>
      <c r="DM92" s="161"/>
    </row>
    <row r="93">
      <c r="A93" s="151"/>
      <c r="B93" s="152" t="s">
        <v>72</v>
      </c>
      <c r="C93" s="152">
        <f>3600/('Monday (022624)'!V19 + 'Monday (022624)'!AY19)</f>
        <v>2.06185567</v>
      </c>
      <c r="D93" s="153">
        <f t="shared" si="5"/>
        <v>1746</v>
      </c>
      <c r="E93" s="45"/>
      <c r="F93" s="152">
        <f>3600/('Tuesday (022724)'!V19 + 'Tuesday (022724)'!AY19)</f>
        <v>2.382528127</v>
      </c>
      <c r="G93" s="153">
        <f t="shared" si="6"/>
        <v>1511</v>
      </c>
      <c r="H93" s="45"/>
      <c r="I93" s="152">
        <f>3600/('Wednesday (022824)'!V19 + 'Wednesday (022824)'!AY19)</f>
        <v>2.044293015</v>
      </c>
      <c r="J93" s="153">
        <f t="shared" si="7"/>
        <v>1761</v>
      </c>
      <c r="K93" s="45"/>
      <c r="L93" s="152">
        <f>3600/('Thursday (022924)'!V19 + 'Thursday (022924)'!AY19)</f>
        <v>2.972749794</v>
      </c>
      <c r="M93" s="154">
        <f t="shared" si="8"/>
        <v>1211</v>
      </c>
      <c r="N93" s="45"/>
      <c r="O93" s="152">
        <f>3600/('Friday (030124)'!V19 + 'Friday (030124)'!AY19)</f>
        <v>2.01793722</v>
      </c>
      <c r="P93" s="153">
        <f t="shared" si="9"/>
        <v>1784</v>
      </c>
      <c r="Q93" s="45"/>
      <c r="R93" s="151"/>
      <c r="S93" s="152" t="s">
        <v>72</v>
      </c>
      <c r="T93" s="152">
        <f t="shared" ref="T93:U93" si="16">AVERAGE(C93,F93,I93,L93,O93)</f>
        <v>2.295872765</v>
      </c>
      <c r="U93" s="154">
        <f t="shared" si="16"/>
        <v>1602.6</v>
      </c>
      <c r="V93" s="45"/>
      <c r="W93" s="151"/>
      <c r="X93" s="151"/>
      <c r="Y93" s="151"/>
      <c r="Z93" s="152" t="s">
        <v>72</v>
      </c>
      <c r="AA93" s="152">
        <f t="shared" ref="AA93:AB93" si="17">AVERAGE(C127,F127,I127,L127,O127)</f>
        <v>3.254531347</v>
      </c>
      <c r="AB93" s="153">
        <f t="shared" si="17"/>
        <v>1108</v>
      </c>
      <c r="AC93" s="45"/>
      <c r="AD93" s="151"/>
      <c r="AE93" s="151"/>
      <c r="AK93" s="99" t="s">
        <v>129</v>
      </c>
      <c r="AM93" s="161">
        <f>sum('Monday (022624)'!F67,'Tuesday (022724)'!F67,'Wednesday (022824)'!F67,'Thursday (022924)'!F67,'Friday (030124)'!F67)</f>
        <v>59</v>
      </c>
      <c r="AN93" s="99" t="s">
        <v>129</v>
      </c>
      <c r="AP93" s="161">
        <f>sum('Monday (022624)'!F135,'Tuesday (022724)'!F135,'Wednesday (022824)'!F135,'Thursday (022924)'!F135,'Friday (030124)'!F135)</f>
        <v>36</v>
      </c>
      <c r="AQ93" s="99" t="s">
        <v>129</v>
      </c>
      <c r="AS93" s="161">
        <f>sum('Monday (022624)'!F203,'Tuesday (022724)'!F203,'Wednesday (022824)'!F203,'Thursday (022924)'!F203,'Friday (030124)'!F203)</f>
        <v>194</v>
      </c>
      <c r="AT93" s="99" t="s">
        <v>129</v>
      </c>
      <c r="AV93" s="161">
        <f>sum('Monday (022624)'!F$271,'Tuesday (022724)'!F$271,'Wednesday (022824)'!F$271,'Thursday (022924)'!F$271,'Friday (030124)'!F$271)</f>
        <v>103</v>
      </c>
      <c r="AW93" s="161"/>
      <c r="AX93" s="161"/>
      <c r="AY93" s="161"/>
      <c r="AZ93" s="161"/>
      <c r="BA93" s="161"/>
      <c r="BB93" s="161"/>
      <c r="BC93" s="161"/>
      <c r="BD93" s="161"/>
      <c r="BE93" s="161"/>
      <c r="BF93" s="161"/>
      <c r="BG93" s="161"/>
      <c r="BH93" s="161"/>
      <c r="BI93" s="161"/>
      <c r="BJ93" s="161"/>
      <c r="BK93" s="161"/>
      <c r="BL93" s="161"/>
      <c r="BM93" s="161"/>
      <c r="BN93" s="161"/>
      <c r="BO93" s="161"/>
      <c r="BP93" s="161"/>
      <c r="BQ93" s="161"/>
      <c r="BR93" s="161"/>
      <c r="BS93" s="161"/>
      <c r="BT93" s="161"/>
      <c r="BU93" s="161"/>
      <c r="BV93" s="161"/>
      <c r="BW93" s="161"/>
      <c r="BX93" s="161"/>
      <c r="BY93" s="161"/>
      <c r="BZ93" s="161"/>
      <c r="CA93" s="161"/>
      <c r="CB93" s="161"/>
      <c r="CC93" s="161"/>
      <c r="CD93" s="161"/>
      <c r="CE93" s="161"/>
      <c r="CF93" s="161"/>
      <c r="CG93" s="161"/>
      <c r="CH93" s="161"/>
      <c r="CI93" s="161"/>
      <c r="CJ93" s="161"/>
      <c r="CK93" s="161"/>
      <c r="CL93" s="161"/>
      <c r="CM93" s="161"/>
      <c r="CN93" s="161"/>
      <c r="CO93" s="161"/>
      <c r="CP93" s="161"/>
      <c r="CQ93" s="161"/>
      <c r="CR93" s="161"/>
      <c r="CS93" s="161"/>
      <c r="CT93" s="161"/>
      <c r="CU93" s="161"/>
      <c r="CV93" s="161"/>
      <c r="CW93" s="161"/>
      <c r="CX93" s="161"/>
      <c r="CY93" s="161"/>
      <c r="CZ93" s="161"/>
      <c r="DA93" s="161"/>
      <c r="DB93" s="161"/>
      <c r="DC93" s="161"/>
      <c r="DD93" s="161"/>
      <c r="DE93" s="161"/>
      <c r="DF93" s="161"/>
      <c r="DG93" s="161"/>
      <c r="DH93" s="161"/>
      <c r="DI93" s="161"/>
      <c r="DJ93" s="161"/>
      <c r="DK93" s="161"/>
      <c r="DL93" s="161"/>
      <c r="DM93" s="161"/>
    </row>
    <row r="94">
      <c r="A94" s="151"/>
      <c r="B94" s="152" t="s">
        <v>75</v>
      </c>
      <c r="C94" s="152">
        <f>3600/('Monday (022624)'!V23 + 'Monday (022624)'!AY23)</f>
        <v>2.116402116</v>
      </c>
      <c r="D94" s="153">
        <f t="shared" si="5"/>
        <v>1701</v>
      </c>
      <c r="E94" s="45"/>
      <c r="F94" s="152">
        <f>3600/('Tuesday (022724)'!V23 + 'Tuesday (022724)'!AY23)</f>
        <v>2.02247191</v>
      </c>
      <c r="G94" s="153">
        <f t="shared" si="6"/>
        <v>1780</v>
      </c>
      <c r="H94" s="45"/>
      <c r="I94" s="152">
        <f>3600/('Wednesday (022824)'!V23 + 'Wednesday (022824)'!AY23)</f>
        <v>1.917954182</v>
      </c>
      <c r="J94" s="153">
        <f t="shared" si="7"/>
        <v>1877</v>
      </c>
      <c r="K94" s="45"/>
      <c r="L94" s="152">
        <f>3600/('Thursday (022924)'!V23 + 'Thursday (022924)'!AY23)</f>
        <v>2.66075388</v>
      </c>
      <c r="M94" s="154">
        <f t="shared" si="8"/>
        <v>1353</v>
      </c>
      <c r="N94" s="45"/>
      <c r="O94" s="152">
        <f>3600/('Friday (030124)'!V23 + 'Friday (030124)'!AY23)</f>
        <v>2.045454545</v>
      </c>
      <c r="P94" s="153">
        <f t="shared" si="9"/>
        <v>1760</v>
      </c>
      <c r="Q94" s="45"/>
      <c r="R94" s="151"/>
      <c r="S94" s="152" t="s">
        <v>75</v>
      </c>
      <c r="T94" s="152">
        <f t="shared" ref="T94:U94" si="18">AVERAGE(C94,F94,I94,L94,O94)</f>
        <v>2.152607327</v>
      </c>
      <c r="U94" s="154">
        <f t="shared" si="18"/>
        <v>1694.2</v>
      </c>
      <c r="V94" s="45"/>
      <c r="W94" s="151"/>
      <c r="X94" s="151"/>
      <c r="Y94" s="151"/>
      <c r="Z94" s="152" t="s">
        <v>75</v>
      </c>
      <c r="AA94" s="152">
        <f t="shared" ref="AA94:AB94" si="19">AVERAGE(C128,F128,I128,L128,O128)</f>
        <v>3.311256321</v>
      </c>
      <c r="AB94" s="153">
        <f t="shared" si="19"/>
        <v>1087.8</v>
      </c>
      <c r="AC94" s="45"/>
      <c r="AD94" s="151"/>
      <c r="AE94" s="151"/>
      <c r="AK94" s="99" t="s">
        <v>130</v>
      </c>
      <c r="AM94" s="161">
        <f>sum('Monday (022624)'!G67,'Tuesday (022724)'!G67,'Wednesday (022824)'!G67,'Thursday (022924)'!G67,'Friday (030124)'!G67)</f>
        <v>71171</v>
      </c>
      <c r="AN94" s="99" t="s">
        <v>130</v>
      </c>
      <c r="AP94" s="161">
        <f>sum('Monday (022624)'!G135,'Tuesday (022724)'!G135,'Wednesday (022824)'!G135,'Thursday (022924)'!G135,'Friday (030124)'!G135)</f>
        <v>66953</v>
      </c>
      <c r="AQ94" s="99" t="s">
        <v>130</v>
      </c>
      <c r="AS94" s="161">
        <f>sum('Monday (022624)'!G203,'Tuesday (022724)'!G203,'Wednesday (022824)'!G203,'Thursday (022924)'!G203,'Friday (030124)'!G203)</f>
        <v>53743</v>
      </c>
      <c r="AT94" s="99" t="s">
        <v>130</v>
      </c>
      <c r="AV94" s="161">
        <f>sum('Monday (022624)'!G$271,'Tuesday (022724)'!G$271,'Wednesday (022824)'!G$271,'Thursday (022924)'!G$271,'Friday (030124)'!G$271)</f>
        <v>34075</v>
      </c>
      <c r="AW94" s="161"/>
      <c r="AX94" s="161"/>
      <c r="AY94" s="161"/>
      <c r="AZ94" s="161"/>
      <c r="BA94" s="161"/>
      <c r="BB94" s="161"/>
      <c r="BC94" s="161"/>
      <c r="BD94" s="161"/>
      <c r="BE94" s="161"/>
      <c r="BF94" s="161"/>
      <c r="BG94" s="161"/>
      <c r="BH94" s="161"/>
      <c r="BI94" s="161"/>
      <c r="BJ94" s="161"/>
      <c r="BK94" s="161"/>
      <c r="BL94" s="161"/>
      <c r="BM94" s="161"/>
      <c r="BN94" s="161"/>
      <c r="BO94" s="161"/>
      <c r="BP94" s="161"/>
      <c r="BQ94" s="161"/>
      <c r="BR94" s="161"/>
      <c r="BS94" s="161"/>
      <c r="BT94" s="161"/>
      <c r="BU94" s="161"/>
      <c r="BV94" s="161"/>
      <c r="BW94" s="161"/>
      <c r="BX94" s="161"/>
      <c r="BY94" s="161"/>
      <c r="BZ94" s="161"/>
      <c r="CA94" s="161"/>
      <c r="CB94" s="161"/>
      <c r="CC94" s="161"/>
      <c r="CD94" s="161"/>
      <c r="CE94" s="161"/>
      <c r="CF94" s="161"/>
      <c r="CG94" s="161"/>
      <c r="CH94" s="161"/>
      <c r="CI94" s="161"/>
      <c r="CJ94" s="161"/>
      <c r="CK94" s="161"/>
      <c r="CL94" s="161"/>
      <c r="CM94" s="161"/>
      <c r="CN94" s="161"/>
      <c r="CO94" s="161"/>
      <c r="CP94" s="161"/>
      <c r="CQ94" s="161"/>
      <c r="CR94" s="161"/>
      <c r="CS94" s="161"/>
      <c r="CT94" s="161"/>
      <c r="CU94" s="161"/>
      <c r="CV94" s="161"/>
      <c r="CW94" s="161"/>
      <c r="CX94" s="161"/>
      <c r="CY94" s="161"/>
      <c r="CZ94" s="161"/>
      <c r="DA94" s="161"/>
      <c r="DB94" s="161"/>
      <c r="DC94" s="161"/>
      <c r="DD94" s="161"/>
      <c r="DE94" s="161"/>
      <c r="DF94" s="161"/>
      <c r="DG94" s="161"/>
      <c r="DH94" s="161"/>
      <c r="DI94" s="161"/>
      <c r="DJ94" s="161"/>
      <c r="DK94" s="161"/>
      <c r="DL94" s="161"/>
      <c r="DM94" s="161"/>
    </row>
    <row r="95">
      <c r="A95" s="151"/>
      <c r="B95" s="152" t="s">
        <v>90</v>
      </c>
      <c r="C95" s="156">
        <f>3600/('Monday (022624)'!V27 + 'Monday (022624)'!AY27)</f>
        <v>2.117647059</v>
      </c>
      <c r="D95" s="153">
        <f t="shared" si="5"/>
        <v>1700</v>
      </c>
      <c r="E95" s="45"/>
      <c r="F95" s="156">
        <f>3600/('Tuesday (022724)'!V27 + 'Tuesday (022724)'!AY27)</f>
        <v>2.060675444</v>
      </c>
      <c r="G95" s="153">
        <f t="shared" si="6"/>
        <v>1747</v>
      </c>
      <c r="H95" s="45"/>
      <c r="I95" s="156">
        <f>3600/('Wednesday (022824)'!V27 + 'Wednesday (022824)'!AY27)</f>
        <v>2.328589909</v>
      </c>
      <c r="J95" s="153">
        <f t="shared" si="7"/>
        <v>1546</v>
      </c>
      <c r="K95" s="45"/>
      <c r="L95" s="156">
        <f>3600/('Thursday (022924)'!V27 + 'Thursday (022924)'!AY27)</f>
        <v>2.662721893</v>
      </c>
      <c r="M95" s="154">
        <f t="shared" si="8"/>
        <v>1352</v>
      </c>
      <c r="N95" s="45"/>
      <c r="O95" s="156">
        <f>3600/('Friday (030124)'!V27 + 'Friday (030124)'!AY27)</f>
        <v>2.019068985</v>
      </c>
      <c r="P95" s="153">
        <f t="shared" si="9"/>
        <v>1783</v>
      </c>
      <c r="Q95" s="45"/>
      <c r="R95" s="151"/>
      <c r="S95" s="152" t="s">
        <v>90</v>
      </c>
      <c r="T95" s="152">
        <f t="shared" ref="T95:U95" si="20">AVERAGE(C95,F95,I95,L95,O95)</f>
        <v>2.237740658</v>
      </c>
      <c r="U95" s="154">
        <f t="shared" si="20"/>
        <v>1625.6</v>
      </c>
      <c r="V95" s="45"/>
      <c r="W95" s="151"/>
      <c r="X95" s="151"/>
      <c r="Y95" s="151"/>
      <c r="Z95" s="152" t="s">
        <v>90</v>
      </c>
      <c r="AA95" s="152">
        <f t="shared" ref="AA95:AB95" si="21">AVERAGE(C129,F129,I129,L129,O129)</f>
        <v>3.58947351</v>
      </c>
      <c r="AB95" s="153">
        <f t="shared" si="21"/>
        <v>1003.6</v>
      </c>
      <c r="AC95" s="45"/>
      <c r="AD95" s="151"/>
      <c r="AE95" s="151"/>
      <c r="AK95" s="99" t="s">
        <v>131</v>
      </c>
      <c r="AM95" s="161">
        <f>sum('Monday (022624)'!H67,'Tuesday (022724)'!H67,'Wednesday (022824)'!H67,'Thursday (022924)'!H67,'Friday (030124)'!H67)</f>
        <v>96</v>
      </c>
      <c r="AN95" s="162" t="s">
        <v>131</v>
      </c>
      <c r="AP95" s="163">
        <f>sum('Monday (022624)'!H135,'Tuesday (022724)'!H135,'Wednesday (022824)'!H135,'Thursday (022924)'!H135,'Friday (030124)'!H135)</f>
        <v>11</v>
      </c>
      <c r="AQ95" s="99" t="s">
        <v>131</v>
      </c>
      <c r="AS95" s="161">
        <f>sum('Monday (022624)'!H203,'Tuesday (022724)'!H203,'Wednesday (022824)'!H203,'Thursday (022924)'!H203,'Friday (030124)'!H203)</f>
        <v>295</v>
      </c>
      <c r="AT95" s="162" t="s">
        <v>131</v>
      </c>
      <c r="AV95" s="163">
        <f>sum('Monday (022624)'!H$271,'Tuesday (022724)'!H$271,'Wednesday (022824)'!H$271,'Thursday (022924)'!H$271,'Friday (030124)'!H$271)</f>
        <v>4</v>
      </c>
      <c r="AW95" s="161"/>
      <c r="AX95" s="161"/>
      <c r="AY95" s="161"/>
      <c r="AZ95" s="161"/>
      <c r="BA95" s="161"/>
      <c r="BB95" s="161"/>
      <c r="BC95" s="161"/>
      <c r="BD95" s="161"/>
      <c r="BE95" s="161"/>
      <c r="BF95" s="161"/>
      <c r="BG95" s="161"/>
      <c r="BH95" s="161"/>
      <c r="BI95" s="161"/>
      <c r="BJ95" s="161"/>
      <c r="BK95" s="161"/>
      <c r="BL95" s="161"/>
      <c r="BM95" s="161"/>
      <c r="BN95" s="161"/>
      <c r="BO95" s="161"/>
      <c r="BP95" s="161"/>
      <c r="BQ95" s="161"/>
      <c r="BR95" s="161"/>
      <c r="BS95" s="161"/>
      <c r="BT95" s="161"/>
      <c r="BU95" s="161"/>
      <c r="BV95" s="161"/>
      <c r="BW95" s="161"/>
      <c r="BX95" s="161"/>
      <c r="BY95" s="161"/>
      <c r="BZ95" s="161"/>
      <c r="CA95" s="161"/>
      <c r="CB95" s="161"/>
      <c r="CC95" s="161"/>
      <c r="CD95" s="161"/>
      <c r="CE95" s="161"/>
      <c r="CF95" s="161"/>
      <c r="CG95" s="161"/>
      <c r="CH95" s="161"/>
      <c r="CI95" s="161"/>
      <c r="CJ95" s="161"/>
      <c r="CK95" s="161"/>
      <c r="CL95" s="161"/>
      <c r="CM95" s="161"/>
      <c r="CN95" s="161"/>
      <c r="CO95" s="161"/>
      <c r="CP95" s="161"/>
      <c r="CQ95" s="161"/>
      <c r="CR95" s="161"/>
      <c r="CS95" s="161"/>
      <c r="CT95" s="161"/>
      <c r="CU95" s="161"/>
      <c r="CV95" s="161"/>
      <c r="CW95" s="161"/>
      <c r="CX95" s="161"/>
      <c r="CY95" s="161"/>
      <c r="CZ95" s="161"/>
      <c r="DA95" s="161"/>
      <c r="DB95" s="161"/>
      <c r="DC95" s="161"/>
      <c r="DD95" s="161"/>
      <c r="DE95" s="161"/>
      <c r="DF95" s="161"/>
      <c r="DG95" s="161"/>
      <c r="DH95" s="161"/>
      <c r="DI95" s="161"/>
      <c r="DJ95" s="161"/>
      <c r="DK95" s="161"/>
      <c r="DL95" s="161"/>
      <c r="DM95" s="161"/>
    </row>
    <row r="96">
      <c r="A96" s="151"/>
      <c r="B96" s="152" t="s">
        <v>76</v>
      </c>
      <c r="C96" s="156">
        <f>3600/('Monday (022624)'!V31 + 'Monday (022624)'!AY31)</f>
        <v>2.014549524</v>
      </c>
      <c r="D96" s="153">
        <f t="shared" si="5"/>
        <v>1787</v>
      </c>
      <c r="E96" s="45"/>
      <c r="F96" s="156">
        <f>3600/('Tuesday (022724)'!V31 + 'Tuesday (022724)'!AY31)</f>
        <v>2.482758621</v>
      </c>
      <c r="G96" s="153">
        <f t="shared" si="6"/>
        <v>1450</v>
      </c>
      <c r="H96" s="45"/>
      <c r="I96" s="156">
        <f>3600/('Wednesday (022824)'!V31 + 'Wednesday (022824)'!AY31)</f>
        <v>2.044293015</v>
      </c>
      <c r="J96" s="153">
        <f t="shared" si="7"/>
        <v>1761</v>
      </c>
      <c r="K96" s="45"/>
      <c r="L96" s="156">
        <f>3600/('Thursday (022924)'!V31 + 'Thursday (022924)'!AY31)</f>
        <v>3.116883117</v>
      </c>
      <c r="M96" s="154">
        <f t="shared" si="8"/>
        <v>1155</v>
      </c>
      <c r="N96" s="45"/>
      <c r="O96" s="156">
        <f>3600/('Friday (030124)'!V31 + 'Friday (030124)'!AY31)</f>
        <v>2.071346375</v>
      </c>
      <c r="P96" s="153">
        <f t="shared" si="9"/>
        <v>1738</v>
      </c>
      <c r="Q96" s="45"/>
      <c r="R96" s="151"/>
      <c r="S96" s="152" t="s">
        <v>76</v>
      </c>
      <c r="T96" s="152">
        <f t="shared" ref="T96:U96" si="22">AVERAGE(C96,F96,I96,L96,O96)</f>
        <v>2.34596613</v>
      </c>
      <c r="U96" s="154">
        <f t="shared" si="22"/>
        <v>1578.2</v>
      </c>
      <c r="V96" s="45"/>
      <c r="W96" s="151"/>
      <c r="X96" s="151"/>
      <c r="Y96" s="151"/>
      <c r="Z96" s="152" t="s">
        <v>76</v>
      </c>
      <c r="AA96" s="152">
        <f t="shared" ref="AA96:AB96" si="23">AVERAGE(C130,F130,I130,L130,O130)</f>
        <v>3.404304254</v>
      </c>
      <c r="AB96" s="153">
        <f t="shared" si="23"/>
        <v>1058.8</v>
      </c>
      <c r="AC96" s="45"/>
      <c r="AD96" s="151"/>
      <c r="AE96" s="151"/>
      <c r="AK96" s="99" t="s">
        <v>132</v>
      </c>
      <c r="AM96" s="161">
        <f>sum('Monday (022624)'!I67,'Tuesday (022724)'!I67,'Wednesday (022824)'!I67,'Thursday (022924)'!I67,'Friday (030124)'!I67)</f>
        <v>44</v>
      </c>
      <c r="AN96" s="162" t="s">
        <v>132</v>
      </c>
      <c r="AP96" s="163">
        <f>sum('Monday (022624)'!I135,'Tuesday (022724)'!I135,'Wednesday (022824)'!I135,'Thursday (022924)'!I135,'Friday (030124)'!I135)</f>
        <v>12</v>
      </c>
      <c r="AQ96" s="99" t="s">
        <v>132</v>
      </c>
      <c r="AS96" s="161">
        <f>sum('Monday (022624)'!I203,'Tuesday (022724)'!I203,'Wednesday (022824)'!I203,'Thursday (022924)'!I203,'Friday (030124)'!I203)</f>
        <v>14</v>
      </c>
      <c r="AT96" s="162" t="s">
        <v>132</v>
      </c>
      <c r="AV96" s="163">
        <f>sum('Monday (022624)'!I$271,'Tuesday (022724)'!I$271,'Wednesday (022824)'!I$271,'Thursday (022924)'!I$271,'Friday (030124)'!I$271)</f>
        <v>5</v>
      </c>
      <c r="AW96" s="161"/>
      <c r="AX96" s="161"/>
      <c r="AY96" s="161"/>
      <c r="AZ96" s="161"/>
      <c r="BA96" s="161"/>
      <c r="BB96" s="161"/>
      <c r="BC96" s="161"/>
      <c r="BD96" s="161"/>
      <c r="BE96" s="161"/>
      <c r="BF96" s="161"/>
      <c r="BG96" s="161"/>
      <c r="BH96" s="161"/>
      <c r="BI96" s="161"/>
      <c r="BJ96" s="161"/>
      <c r="BK96" s="161"/>
      <c r="BL96" s="161"/>
      <c r="BM96" s="161"/>
      <c r="BN96" s="161"/>
      <c r="BO96" s="161"/>
      <c r="BP96" s="161"/>
      <c r="BQ96" s="161"/>
      <c r="BR96" s="161"/>
      <c r="BS96" s="161"/>
      <c r="BT96" s="161"/>
      <c r="BU96" s="161"/>
      <c r="BV96" s="161"/>
      <c r="BW96" s="161"/>
      <c r="BX96" s="161"/>
      <c r="BY96" s="161"/>
      <c r="BZ96" s="161"/>
      <c r="CA96" s="161"/>
      <c r="CB96" s="161"/>
      <c r="CC96" s="161"/>
      <c r="CD96" s="161"/>
      <c r="CE96" s="161"/>
      <c r="CF96" s="161"/>
      <c r="CG96" s="161"/>
      <c r="CH96" s="161"/>
      <c r="CI96" s="161"/>
      <c r="CJ96" s="161"/>
      <c r="CK96" s="161"/>
      <c r="CL96" s="161"/>
      <c r="CM96" s="161"/>
      <c r="CN96" s="161"/>
      <c r="CO96" s="161"/>
      <c r="CP96" s="161"/>
      <c r="CQ96" s="161"/>
      <c r="CR96" s="161"/>
      <c r="CS96" s="161"/>
      <c r="CT96" s="161"/>
      <c r="CU96" s="161"/>
      <c r="CV96" s="161"/>
      <c r="CW96" s="161"/>
      <c r="CX96" s="161"/>
      <c r="CY96" s="161"/>
      <c r="CZ96" s="161"/>
      <c r="DA96" s="161"/>
      <c r="DB96" s="161"/>
      <c r="DC96" s="161"/>
      <c r="DD96" s="161"/>
      <c r="DE96" s="161"/>
      <c r="DF96" s="161"/>
      <c r="DG96" s="161"/>
      <c r="DH96" s="161"/>
      <c r="DI96" s="161"/>
      <c r="DJ96" s="161"/>
      <c r="DK96" s="161"/>
      <c r="DL96" s="161"/>
      <c r="DM96" s="161"/>
    </row>
    <row r="97">
      <c r="A97" s="151"/>
      <c r="B97" s="152" t="s">
        <v>79</v>
      </c>
      <c r="C97" s="156">
        <f>3600/('Monday (022624)'!V35 + 'Monday (022624)'!AY35)</f>
        <v>1.988950276</v>
      </c>
      <c r="D97" s="153">
        <f t="shared" si="5"/>
        <v>1810</v>
      </c>
      <c r="E97" s="45"/>
      <c r="F97" s="156">
        <f>3600/('Tuesday (022724)'!V35 + 'Tuesday (022724)'!AY35)</f>
        <v>2.091807089</v>
      </c>
      <c r="G97" s="153">
        <f t="shared" si="6"/>
        <v>1721</v>
      </c>
      <c r="H97" s="45"/>
      <c r="I97" s="156">
        <f>3600/('Wednesday (022824)'!V35 + 'Wednesday (022824)'!AY35)</f>
        <v>2.037351443</v>
      </c>
      <c r="J97" s="153">
        <f t="shared" si="7"/>
        <v>1767</v>
      </c>
      <c r="K97" s="45"/>
      <c r="L97" s="156">
        <f>3600/('Thursday (022924)'!V35 + 'Thursday (022924)'!AY35)</f>
        <v>2.510460251</v>
      </c>
      <c r="M97" s="154">
        <f t="shared" si="8"/>
        <v>1434</v>
      </c>
      <c r="N97" s="45"/>
      <c r="O97" s="156">
        <f>3600/('Friday (030124)'!V35 + 'Friday (030124)'!AY35)</f>
        <v>1.971522453</v>
      </c>
      <c r="P97" s="153">
        <f t="shared" si="9"/>
        <v>1826</v>
      </c>
      <c r="Q97" s="45"/>
      <c r="R97" s="151"/>
      <c r="S97" s="152" t="s">
        <v>79</v>
      </c>
      <c r="T97" s="152">
        <f t="shared" ref="T97:U97" si="24">AVERAGE(C97,F97,I97,L97,O97)</f>
        <v>2.120018303</v>
      </c>
      <c r="U97" s="154">
        <f t="shared" si="24"/>
        <v>1711.6</v>
      </c>
      <c r="V97" s="45"/>
      <c r="W97" s="151"/>
      <c r="X97" s="151"/>
      <c r="Y97" s="151"/>
      <c r="Z97" s="152" t="s">
        <v>79</v>
      </c>
      <c r="AA97" s="152">
        <f t="shared" ref="AA97:AB97" si="25">AVERAGE(C131,F131,I131,L131,O131)</f>
        <v>3.299818111</v>
      </c>
      <c r="AB97" s="153">
        <f t="shared" si="25"/>
        <v>1091.2</v>
      </c>
      <c r="AC97" s="45"/>
      <c r="AD97" s="151"/>
      <c r="AE97" s="151"/>
      <c r="AK97" s="99" t="s">
        <v>133</v>
      </c>
      <c r="AM97" s="161">
        <f>sum('Monday (022624)'!J67,'Tuesday (022724)'!J67,'Wednesday (022824)'!J67,'Thursday (022924)'!J67,'Friday (030124)'!J67)</f>
        <v>4951</v>
      </c>
      <c r="AN97" s="99" t="s">
        <v>133</v>
      </c>
      <c r="AP97" s="161">
        <f>sum('Monday (022624)'!J135,'Tuesday (022724)'!J135,'Wednesday (022824)'!J135,'Thursday (022924)'!J135,'Friday (030124)'!J135)</f>
        <v>3975</v>
      </c>
      <c r="AQ97" s="99" t="s">
        <v>133</v>
      </c>
      <c r="AS97" s="161">
        <f>sum('Monday (022624)'!J203,'Tuesday (022724)'!J203,'Wednesday (022824)'!J203,'Thursday (022924)'!J203,'Friday (030124)'!J203)</f>
        <v>131</v>
      </c>
      <c r="AT97" s="99" t="s">
        <v>133</v>
      </c>
      <c r="AV97" s="161">
        <f>sum('Monday (022624)'!J271,'Tuesday (022724)'!J271,'Wednesday (022824)'!J271,'Thursday (022924)'!J271,'Friday (030124)'!J271)</f>
        <v>28</v>
      </c>
      <c r="AW97" s="161"/>
      <c r="AX97" s="161"/>
      <c r="AY97" s="161"/>
      <c r="AZ97" s="161"/>
      <c r="BA97" s="161"/>
      <c r="BB97" s="161"/>
      <c r="BC97" s="161"/>
      <c r="BD97" s="161"/>
      <c r="BE97" s="161"/>
      <c r="BF97" s="161"/>
      <c r="BG97" s="161"/>
      <c r="BH97" s="161"/>
      <c r="BI97" s="161"/>
      <c r="BJ97" s="161"/>
      <c r="BK97" s="161"/>
      <c r="BL97" s="161"/>
      <c r="BM97" s="161"/>
      <c r="BN97" s="161"/>
      <c r="BO97" s="161"/>
      <c r="BP97" s="161"/>
      <c r="BQ97" s="161"/>
      <c r="BR97" s="161"/>
      <c r="BS97" s="161"/>
      <c r="BT97" s="161"/>
      <c r="BU97" s="161"/>
      <c r="BV97" s="161"/>
      <c r="BW97" s="161"/>
      <c r="BX97" s="161"/>
      <c r="BY97" s="161"/>
      <c r="BZ97" s="161"/>
      <c r="CA97" s="161"/>
      <c r="CB97" s="161"/>
      <c r="CC97" s="161"/>
      <c r="CD97" s="161"/>
      <c r="CE97" s="161"/>
      <c r="CF97" s="161"/>
      <c r="CG97" s="161"/>
      <c r="CH97" s="161"/>
      <c r="CI97" s="161"/>
      <c r="CJ97" s="161"/>
      <c r="CK97" s="161"/>
      <c r="CL97" s="161"/>
      <c r="CM97" s="161"/>
      <c r="CN97" s="161"/>
      <c r="CO97" s="161"/>
      <c r="CP97" s="161"/>
      <c r="CQ97" s="161"/>
      <c r="CR97" s="161"/>
      <c r="CS97" s="161"/>
      <c r="CT97" s="161"/>
      <c r="CU97" s="161"/>
      <c r="CV97" s="161"/>
      <c r="CW97" s="161"/>
      <c r="CX97" s="161"/>
      <c r="CY97" s="161"/>
      <c r="CZ97" s="161"/>
      <c r="DA97" s="161"/>
      <c r="DB97" s="161"/>
      <c r="DC97" s="161"/>
      <c r="DD97" s="161"/>
      <c r="DE97" s="161"/>
      <c r="DF97" s="161"/>
      <c r="DG97" s="161"/>
      <c r="DH97" s="161"/>
      <c r="DI97" s="161"/>
      <c r="DJ97" s="161"/>
      <c r="DK97" s="161"/>
      <c r="DL97" s="161"/>
      <c r="DM97" s="161"/>
    </row>
    <row r="98">
      <c r="A98" s="151"/>
      <c r="B98" s="152" t="s">
        <v>82</v>
      </c>
      <c r="C98" s="156">
        <f>3600/('Monday (022624)'!V39 + 'Monday (022624)'!AY39)</f>
        <v>1.998889506</v>
      </c>
      <c r="D98" s="153">
        <f t="shared" si="5"/>
        <v>1801</v>
      </c>
      <c r="E98" s="45"/>
      <c r="F98" s="156">
        <f>3600/('Tuesday (022724)'!V39 + 'Tuesday (022724)'!AY39)</f>
        <v>1.904761905</v>
      </c>
      <c r="G98" s="153">
        <f t="shared" si="6"/>
        <v>1890</v>
      </c>
      <c r="H98" s="45"/>
      <c r="I98" s="156">
        <f>3600/('Wednesday (022824)'!V39 + 'Wednesday (022824)'!AY39)</f>
        <v>1.913875598</v>
      </c>
      <c r="J98" s="153">
        <f t="shared" si="7"/>
        <v>1881</v>
      </c>
      <c r="K98" s="45"/>
      <c r="L98" s="156">
        <f>3600/('Thursday (022924)'!V39 + 'Thursday (022924)'!AY39)</f>
        <v>2.357563851</v>
      </c>
      <c r="M98" s="154">
        <f t="shared" si="8"/>
        <v>1527</v>
      </c>
      <c r="N98" s="45"/>
      <c r="O98" s="156">
        <f>3600/('Friday (030124)'!V39 + 'Friday (030124)'!AY39)</f>
        <v>1.869158879</v>
      </c>
      <c r="P98" s="153">
        <f t="shared" si="9"/>
        <v>1926</v>
      </c>
      <c r="Q98" s="45"/>
      <c r="R98" s="151"/>
      <c r="S98" s="152" t="s">
        <v>82</v>
      </c>
      <c r="T98" s="152">
        <f t="shared" ref="T98:U98" si="26">AVERAGE(C98,F98,I98,L98,O98)</f>
        <v>2.008849948</v>
      </c>
      <c r="U98" s="154">
        <f t="shared" si="26"/>
        <v>1805</v>
      </c>
      <c r="V98" s="45"/>
      <c r="W98" s="151"/>
      <c r="X98" s="151"/>
      <c r="Y98" s="151"/>
      <c r="Z98" s="152" t="s">
        <v>82</v>
      </c>
      <c r="AA98" s="152">
        <f t="shared" ref="AA98:AB98" si="27">AVERAGE(C132,F132,I132,L132,O132)</f>
        <v>3.083932541</v>
      </c>
      <c r="AB98" s="153">
        <f t="shared" si="27"/>
        <v>1172</v>
      </c>
      <c r="AC98" s="45"/>
      <c r="AD98" s="151"/>
      <c r="AE98" s="151"/>
      <c r="AK98" s="99" t="s">
        <v>134</v>
      </c>
      <c r="AM98" s="161">
        <f>sum('Monday (022624)'!K67,'Tuesday (022724)'!K67,'Wednesday (022824)'!K67,'Thursday (022924)'!K67,'Friday (030124)'!K67)</f>
        <v>1401</v>
      </c>
      <c r="AN98" s="99" t="s">
        <v>134</v>
      </c>
      <c r="AP98" s="161">
        <f>sum('Monday (022624)'!K135,'Tuesday (022724)'!K135,'Wednesday (022824)'!K135,'Thursday (022924)'!K135,'Friday (030124)'!K135)</f>
        <v>1108</v>
      </c>
      <c r="AQ98" s="99" t="s">
        <v>134</v>
      </c>
      <c r="AS98" s="161">
        <f>sum('Monday (022624)'!K203,'Tuesday (022724)'!K203,'Wednesday (022824)'!K203,'Thursday (022924)'!K203,'Friday (030124)'!K203)</f>
        <v>298</v>
      </c>
      <c r="AT98" s="99" t="s">
        <v>134</v>
      </c>
      <c r="AV98" s="161">
        <f>sum('Monday (022624)'!K271,'Tuesday (022724)'!K271,'Wednesday (022824)'!K271,'Thursday (022924)'!K271,'Friday (030124)'!K271)</f>
        <v>391</v>
      </c>
      <c r="AW98" s="161"/>
      <c r="AX98" s="161"/>
      <c r="AY98" s="161"/>
      <c r="AZ98" s="161"/>
      <c r="BA98" s="161"/>
      <c r="BB98" s="161"/>
      <c r="BC98" s="161"/>
      <c r="BD98" s="161"/>
      <c r="BE98" s="161"/>
      <c r="BF98" s="161"/>
      <c r="BG98" s="161"/>
      <c r="BH98" s="161"/>
      <c r="BI98" s="161"/>
      <c r="BJ98" s="161"/>
      <c r="BK98" s="161"/>
      <c r="BL98" s="161"/>
      <c r="BM98" s="161"/>
      <c r="BN98" s="161"/>
      <c r="BO98" s="161"/>
      <c r="BP98" s="161"/>
      <c r="BQ98" s="161"/>
      <c r="BR98" s="161"/>
      <c r="BS98" s="161"/>
      <c r="BT98" s="161"/>
      <c r="BU98" s="161"/>
      <c r="BV98" s="161"/>
      <c r="BW98" s="161"/>
      <c r="BX98" s="161"/>
      <c r="BY98" s="161"/>
      <c r="BZ98" s="161"/>
      <c r="CA98" s="161"/>
      <c r="CB98" s="161"/>
      <c r="CC98" s="161"/>
      <c r="CD98" s="161"/>
      <c r="CE98" s="161"/>
      <c r="CF98" s="161"/>
      <c r="CG98" s="161"/>
      <c r="CH98" s="161"/>
      <c r="CI98" s="161"/>
      <c r="CJ98" s="161"/>
      <c r="CK98" s="161"/>
      <c r="CL98" s="161"/>
      <c r="CM98" s="161"/>
      <c r="CN98" s="161"/>
      <c r="CO98" s="161"/>
      <c r="CP98" s="161"/>
      <c r="CQ98" s="161"/>
      <c r="CR98" s="161"/>
      <c r="CS98" s="161"/>
      <c r="CT98" s="161"/>
      <c r="CU98" s="161"/>
      <c r="CV98" s="161"/>
      <c r="CW98" s="161"/>
      <c r="CX98" s="161"/>
      <c r="CY98" s="161"/>
      <c r="CZ98" s="161"/>
      <c r="DA98" s="161"/>
      <c r="DB98" s="161"/>
      <c r="DC98" s="161"/>
      <c r="DD98" s="161"/>
      <c r="DE98" s="161"/>
      <c r="DF98" s="161"/>
      <c r="DG98" s="161"/>
      <c r="DH98" s="161"/>
      <c r="DI98" s="161"/>
      <c r="DJ98" s="161"/>
      <c r="DK98" s="161"/>
      <c r="DL98" s="161"/>
      <c r="DM98" s="161"/>
    </row>
    <row r="99">
      <c r="A99" s="151"/>
      <c r="B99" s="152" t="s">
        <v>80</v>
      </c>
      <c r="C99" s="156">
        <f>3600/('Monday (022624)'!V43 + 'Monday (022624)'!AY43)</f>
        <v>1.724964063</v>
      </c>
      <c r="D99" s="153">
        <f t="shared" si="5"/>
        <v>2087</v>
      </c>
      <c r="E99" s="45"/>
      <c r="F99" s="156">
        <f>3600/('Tuesday (022724)'!V43 + 'Tuesday (022724)'!AY43)</f>
        <v>1.890756303</v>
      </c>
      <c r="G99" s="153">
        <f t="shared" si="6"/>
        <v>1904</v>
      </c>
      <c r="H99" s="45"/>
      <c r="I99" s="156">
        <f>3600/('Wednesday (022824)'!V43 + 'Wednesday (022824)'!AY43)</f>
        <v>1.898734177</v>
      </c>
      <c r="J99" s="153">
        <f t="shared" si="7"/>
        <v>1896</v>
      </c>
      <c r="K99" s="45"/>
      <c r="L99" s="156">
        <f>3600/('Thursday (022924)'!V43 + 'Thursday (022924)'!AY43)</f>
        <v>2.285714286</v>
      </c>
      <c r="M99" s="154">
        <f t="shared" si="8"/>
        <v>1575</v>
      </c>
      <c r="N99" s="45"/>
      <c r="O99" s="156">
        <f>3600/('Friday (030124)'!V43 + 'Friday (030124)'!AY43)</f>
        <v>1.773399015</v>
      </c>
      <c r="P99" s="153">
        <f t="shared" si="9"/>
        <v>2030</v>
      </c>
      <c r="Q99" s="45"/>
      <c r="R99" s="151"/>
      <c r="S99" s="152" t="s">
        <v>80</v>
      </c>
      <c r="T99" s="152">
        <f t="shared" ref="T99:U99" si="28">AVERAGE(C99,F99,I99,L99,O99)</f>
        <v>1.914713569</v>
      </c>
      <c r="U99" s="154">
        <f t="shared" si="28"/>
        <v>1898.4</v>
      </c>
      <c r="V99" s="45"/>
      <c r="W99" s="151"/>
      <c r="X99" s="151"/>
      <c r="Y99" s="151"/>
      <c r="Z99" s="152" t="s">
        <v>80</v>
      </c>
      <c r="AA99" s="152">
        <f t="shared" ref="AA99:AB99" si="29">AVERAGE(C133,F133,I133,L133,O133)</f>
        <v>2.709720446</v>
      </c>
      <c r="AB99" s="153">
        <f t="shared" si="29"/>
        <v>1329.8</v>
      </c>
      <c r="AC99" s="45"/>
      <c r="AD99" s="151"/>
      <c r="AE99" s="151"/>
      <c r="AK99" s="99" t="s">
        <v>135</v>
      </c>
      <c r="AM99" s="161">
        <f>sum('Monday (022624)'!L67,'Tuesday (022724)'!L67,'Wednesday (022824)'!L67,'Thursday (022924)'!L67,'Friday (030124)'!L67)</f>
        <v>3378</v>
      </c>
      <c r="AN99" s="99" t="s">
        <v>135</v>
      </c>
      <c r="AP99" s="161">
        <f>sum('Monday (022624)'!L135,'Tuesday (022724)'!L135,'Wednesday (022824)'!L135,'Thursday (022924)'!L135,'Friday (030124)'!L135)</f>
        <v>3556</v>
      </c>
      <c r="AQ99" s="99" t="s">
        <v>135</v>
      </c>
      <c r="AS99" s="161">
        <f>sum('Monday (022624)'!L203,'Tuesday (022724)'!L203,'Wednesday (022824)'!L203,'Thursday (022924)'!L203,'Friday (030124)'!L203)</f>
        <v>1993</v>
      </c>
      <c r="AT99" s="99" t="s">
        <v>135</v>
      </c>
      <c r="AV99" s="161">
        <f>sum('Monday (022624)'!L271,'Tuesday (022724)'!L271,'Wednesday (022824)'!L271,'Thursday (022924)'!L271,'Friday (030124)'!L271)</f>
        <v>1491</v>
      </c>
      <c r="AW99" s="161"/>
      <c r="AX99" s="161"/>
      <c r="AY99" s="161"/>
      <c r="AZ99" s="161"/>
      <c r="BA99" s="161"/>
      <c r="BB99" s="161"/>
      <c r="BC99" s="161"/>
      <c r="BD99" s="161"/>
      <c r="BE99" s="161"/>
      <c r="BF99" s="161"/>
      <c r="BG99" s="161"/>
      <c r="BH99" s="161"/>
      <c r="BI99" s="161"/>
      <c r="BJ99" s="161"/>
      <c r="BK99" s="161"/>
      <c r="BL99" s="161"/>
      <c r="BM99" s="161"/>
      <c r="BN99" s="161"/>
      <c r="BO99" s="161"/>
      <c r="BP99" s="161"/>
      <c r="BQ99" s="161"/>
      <c r="BR99" s="161"/>
      <c r="BS99" s="161"/>
      <c r="BT99" s="161"/>
      <c r="BU99" s="161"/>
      <c r="BV99" s="161"/>
      <c r="BW99" s="161"/>
      <c r="BX99" s="161"/>
      <c r="BY99" s="161"/>
      <c r="BZ99" s="161"/>
      <c r="CA99" s="161"/>
      <c r="CB99" s="161"/>
      <c r="CC99" s="161"/>
      <c r="CD99" s="161"/>
      <c r="CE99" s="161"/>
      <c r="CF99" s="161"/>
      <c r="CG99" s="161"/>
      <c r="CH99" s="161"/>
      <c r="CI99" s="161"/>
      <c r="CJ99" s="161"/>
      <c r="CK99" s="161"/>
      <c r="CL99" s="161"/>
      <c r="CM99" s="161"/>
      <c r="CN99" s="161"/>
      <c r="CO99" s="161"/>
      <c r="CP99" s="161"/>
      <c r="CQ99" s="161"/>
      <c r="CR99" s="161"/>
      <c r="CS99" s="161"/>
      <c r="CT99" s="161"/>
      <c r="CU99" s="161"/>
      <c r="CV99" s="161"/>
      <c r="CW99" s="161"/>
      <c r="CX99" s="161"/>
      <c r="CY99" s="161"/>
      <c r="CZ99" s="161"/>
      <c r="DA99" s="161"/>
      <c r="DB99" s="161"/>
      <c r="DC99" s="161"/>
      <c r="DD99" s="161"/>
      <c r="DE99" s="161"/>
      <c r="DF99" s="161"/>
      <c r="DG99" s="161"/>
      <c r="DH99" s="161"/>
      <c r="DI99" s="161"/>
      <c r="DJ99" s="161"/>
      <c r="DK99" s="161"/>
      <c r="DL99" s="161"/>
      <c r="DM99" s="161"/>
    </row>
    <row r="100">
      <c r="A100" s="151"/>
      <c r="B100" s="152" t="s">
        <v>73</v>
      </c>
      <c r="C100" s="156">
        <f>3600/('Monday (022624)'!V47 + 'Monday (022624)'!AY47)</f>
        <v>1.583809943</v>
      </c>
      <c r="D100" s="153">
        <f t="shared" si="5"/>
        <v>2273</v>
      </c>
      <c r="E100" s="45"/>
      <c r="F100" s="156">
        <f>3600/('Tuesday (022724)'!V47 + 'Tuesday (022724)'!AY47)</f>
        <v>1.556420233</v>
      </c>
      <c r="G100" s="153">
        <f t="shared" si="6"/>
        <v>2313</v>
      </c>
      <c r="H100" s="45"/>
      <c r="I100" s="156">
        <f>3600/('Wednesday (022824)'!V47 + 'Wednesday (022824)'!AY47)</f>
        <v>1.545064378</v>
      </c>
      <c r="J100" s="153">
        <f t="shared" si="7"/>
        <v>2330</v>
      </c>
      <c r="K100" s="45"/>
      <c r="L100" s="156">
        <f>3600/('Thursday (022924)'!V47 + 'Thursday (022924)'!AY47)</f>
        <v>1.885804086</v>
      </c>
      <c r="M100" s="154">
        <f t="shared" si="8"/>
        <v>1909</v>
      </c>
      <c r="N100" s="45"/>
      <c r="O100" s="156">
        <f>3600/('Friday (030124)'!V47 + 'Friday (030124)'!AY47)</f>
        <v>1.597869507</v>
      </c>
      <c r="P100" s="153">
        <f t="shared" si="9"/>
        <v>2253</v>
      </c>
      <c r="Q100" s="45"/>
      <c r="R100" s="151"/>
      <c r="S100" s="152" t="s">
        <v>73</v>
      </c>
      <c r="T100" s="152">
        <f t="shared" ref="T100:U100" si="30">AVERAGE(C100,F100,I100,L100,O100)</f>
        <v>1.633793629</v>
      </c>
      <c r="U100" s="154">
        <f t="shared" si="30"/>
        <v>2215.6</v>
      </c>
      <c r="V100" s="45"/>
      <c r="W100" s="151"/>
      <c r="X100" s="151"/>
      <c r="Y100" s="151"/>
      <c r="Z100" s="152" t="s">
        <v>73</v>
      </c>
      <c r="AA100" s="152">
        <f t="shared" ref="AA100:AB100" si="31">AVERAGE(C134,F134,I134,L134,O134)</f>
        <v>1.975901305</v>
      </c>
      <c r="AB100" s="153">
        <f t="shared" si="31"/>
        <v>1828.8</v>
      </c>
      <c r="AC100" s="45"/>
      <c r="AD100" s="151"/>
      <c r="AE100" s="151"/>
      <c r="AK100" s="164" t="s">
        <v>136</v>
      </c>
      <c r="AM100" s="165">
        <f>sum('Monday (022624)'!M67,'Tuesday (022724)'!M67,'Wednesday (022824)'!M67,'Thursday (022924)'!M67,'Friday (030124)'!M67)</f>
        <v>2</v>
      </c>
      <c r="AN100" s="99" t="s">
        <v>136</v>
      </c>
      <c r="AP100" s="161">
        <f>sum('Monday (022624)'!M135,'Tuesday (022724)'!M135,'Wednesday (022824)'!M135,'Thursday (022924)'!M135,'Friday (030124)'!M135)</f>
        <v>23</v>
      </c>
      <c r="AQ100" s="99" t="s">
        <v>136</v>
      </c>
      <c r="AS100" s="161">
        <f>sum('Monday (022624)'!M203,'Tuesday (022724)'!M203,'Wednesday (022824)'!M203,'Thursday (022924)'!M203,'Friday (030124)'!M203)</f>
        <v>343</v>
      </c>
      <c r="AT100" s="99" t="s">
        <v>136</v>
      </c>
      <c r="AV100" s="161">
        <f>sum('Monday (022624)'!M271,'Tuesday (022724)'!M271,'Wednesday (022824)'!M271,'Thursday (022924)'!M271,'Friday (030124)'!M271)</f>
        <v>98</v>
      </c>
      <c r="AW100" s="161"/>
      <c r="AX100" s="161"/>
      <c r="AY100" s="161"/>
      <c r="AZ100" s="161"/>
      <c r="BA100" s="161"/>
      <c r="BB100" s="161"/>
      <c r="BC100" s="161"/>
      <c r="BD100" s="161"/>
      <c r="BE100" s="161"/>
      <c r="BF100" s="161"/>
      <c r="BG100" s="161"/>
      <c r="BH100" s="161"/>
      <c r="BI100" s="161"/>
      <c r="BJ100" s="161"/>
      <c r="BK100" s="161"/>
      <c r="BL100" s="161"/>
      <c r="BM100" s="161"/>
      <c r="BN100" s="161"/>
      <c r="BO100" s="161"/>
      <c r="BP100" s="161"/>
      <c r="BQ100" s="161"/>
      <c r="BR100" s="161"/>
      <c r="BS100" s="161"/>
      <c r="BT100" s="161"/>
      <c r="BU100" s="161"/>
      <c r="BV100" s="161"/>
      <c r="BW100" s="161"/>
      <c r="BX100" s="161"/>
      <c r="BY100" s="161"/>
      <c r="BZ100" s="161"/>
      <c r="CA100" s="161"/>
      <c r="CB100" s="161"/>
      <c r="CC100" s="161"/>
      <c r="CD100" s="161"/>
      <c r="CE100" s="161"/>
      <c r="CF100" s="161"/>
      <c r="CG100" s="161"/>
      <c r="CH100" s="161"/>
      <c r="CI100" s="161"/>
      <c r="CJ100" s="161"/>
      <c r="CK100" s="161"/>
      <c r="CL100" s="161"/>
      <c r="CM100" s="161"/>
      <c r="CN100" s="161"/>
      <c r="CO100" s="161"/>
      <c r="CP100" s="161"/>
      <c r="CQ100" s="161"/>
      <c r="CR100" s="161"/>
      <c r="CS100" s="161"/>
      <c r="CT100" s="161"/>
      <c r="CU100" s="161"/>
      <c r="CV100" s="161"/>
      <c r="CW100" s="161"/>
      <c r="CX100" s="161"/>
      <c r="CY100" s="161"/>
      <c r="CZ100" s="161"/>
      <c r="DA100" s="161"/>
      <c r="DB100" s="161"/>
      <c r="DC100" s="161"/>
      <c r="DD100" s="161"/>
      <c r="DE100" s="161"/>
      <c r="DF100" s="161"/>
      <c r="DG100" s="161"/>
      <c r="DH100" s="161"/>
      <c r="DI100" s="161"/>
      <c r="DJ100" s="161"/>
      <c r="DK100" s="161"/>
      <c r="DL100" s="161"/>
      <c r="DM100" s="161"/>
    </row>
    <row r="101">
      <c r="A101" s="151"/>
      <c r="B101" s="152" t="s">
        <v>74</v>
      </c>
      <c r="C101" s="156">
        <f>3600/('Monday (022624)'!V51 + 'Monday (022624)'!AY51)</f>
        <v>1.531263292</v>
      </c>
      <c r="D101" s="153">
        <f t="shared" si="5"/>
        <v>2351</v>
      </c>
      <c r="E101" s="45"/>
      <c r="F101" s="156">
        <f>3600/('Tuesday (022724)'!V51 + 'Tuesday (022724)'!AY51)</f>
        <v>1.30198915</v>
      </c>
      <c r="G101" s="153">
        <f t="shared" si="6"/>
        <v>2765</v>
      </c>
      <c r="H101" s="45"/>
      <c r="I101" s="156">
        <f>3600/('Wednesday (022824)'!V51 + 'Wednesday (022824)'!AY51)</f>
        <v>1.284796574</v>
      </c>
      <c r="J101" s="153">
        <f t="shared" si="7"/>
        <v>2802</v>
      </c>
      <c r="K101" s="45"/>
      <c r="L101" s="156">
        <f>3600/('Thursday (022924)'!V51 + 'Thursday (022924)'!AY51)</f>
        <v>1.665895419</v>
      </c>
      <c r="M101" s="154">
        <f t="shared" si="8"/>
        <v>2161</v>
      </c>
      <c r="N101" s="45"/>
      <c r="O101" s="156">
        <f>3600/('Friday (030124)'!V51 + 'Friday (030124)'!AY51)</f>
        <v>1.362088536</v>
      </c>
      <c r="P101" s="153">
        <f t="shared" si="9"/>
        <v>2643</v>
      </c>
      <c r="Q101" s="45"/>
      <c r="R101" s="151"/>
      <c r="S101" s="152" t="s">
        <v>74</v>
      </c>
      <c r="T101" s="152">
        <f t="shared" ref="T101:U101" si="32">AVERAGE(C101,F101,I101,L101,O101)</f>
        <v>1.429206594</v>
      </c>
      <c r="U101" s="154">
        <f t="shared" si="32"/>
        <v>2544.4</v>
      </c>
      <c r="V101" s="45"/>
      <c r="W101" s="151"/>
      <c r="X101" s="151"/>
      <c r="Y101" s="151"/>
      <c r="Z101" s="152" t="s">
        <v>74</v>
      </c>
      <c r="AA101" s="152">
        <f t="shared" ref="AA101:AB101" si="33">AVERAGE(C135,F135,I135,L135,O135)</f>
        <v>2.261865061</v>
      </c>
      <c r="AB101" s="153">
        <f t="shared" si="33"/>
        <v>1598.4</v>
      </c>
      <c r="AC101" s="45"/>
      <c r="AD101" s="151"/>
      <c r="AE101" s="151"/>
      <c r="AK101" s="99" t="s">
        <v>137</v>
      </c>
      <c r="AM101" s="161">
        <f>sum('Monday (022624)'!N67,'Tuesday (022724)'!N67,'Wednesday (022824)'!N67,'Thursday (022924)'!N67,'Friday (030124)'!N67)</f>
        <v>93</v>
      </c>
      <c r="AN101" s="99" t="s">
        <v>137</v>
      </c>
      <c r="AP101" s="161">
        <f>sum('Monday (022624)'!N135,'Tuesday (022724)'!N135,'Wednesday (022824)'!N135,'Thursday (022924)'!N135,'Friday (030124)'!N135)</f>
        <v>28</v>
      </c>
      <c r="AQ101" s="99" t="s">
        <v>137</v>
      </c>
      <c r="AS101" s="161">
        <f>sum('Monday (022624)'!N203,'Tuesday (022724)'!N203,'Wednesday (022824)'!N203,'Thursday (022924)'!N203,'Friday (030124)'!N203)</f>
        <v>348</v>
      </c>
      <c r="AT101" s="99" t="s">
        <v>137</v>
      </c>
      <c r="AV101" s="161">
        <f>sum('Monday (022624)'!N271,'Tuesday (022724)'!N271,'Wednesday (022824)'!N271,'Thursday (022924)'!N271,'Friday (030124)'!N271)</f>
        <v>153</v>
      </c>
      <c r="AW101" s="161"/>
      <c r="AX101" s="161"/>
      <c r="AY101" s="161"/>
      <c r="AZ101" s="161"/>
      <c r="BA101" s="161"/>
      <c r="BB101" s="161"/>
      <c r="BC101" s="161"/>
      <c r="BD101" s="161"/>
      <c r="BE101" s="161"/>
      <c r="BF101" s="161"/>
      <c r="BG101" s="161"/>
      <c r="BH101" s="161"/>
      <c r="BI101" s="161"/>
      <c r="BJ101" s="161"/>
      <c r="BK101" s="161"/>
      <c r="BL101" s="161"/>
      <c r="BM101" s="161"/>
      <c r="BN101" s="161"/>
      <c r="BO101" s="161"/>
      <c r="BP101" s="161"/>
      <c r="BQ101" s="161"/>
      <c r="BR101" s="161"/>
      <c r="BS101" s="161"/>
      <c r="BT101" s="161"/>
      <c r="BU101" s="161"/>
      <c r="BV101" s="161"/>
      <c r="BW101" s="161"/>
      <c r="BX101" s="161"/>
      <c r="BY101" s="161"/>
      <c r="BZ101" s="161"/>
      <c r="CA101" s="161"/>
      <c r="CB101" s="161"/>
      <c r="CC101" s="161"/>
      <c r="CD101" s="161"/>
      <c r="CE101" s="161"/>
      <c r="CF101" s="161"/>
      <c r="CG101" s="161"/>
      <c r="CH101" s="161"/>
      <c r="CI101" s="161"/>
      <c r="CJ101" s="161"/>
      <c r="CK101" s="161"/>
      <c r="CL101" s="161"/>
      <c r="CM101" s="161"/>
      <c r="CN101" s="161"/>
      <c r="CO101" s="161"/>
      <c r="CP101" s="161"/>
      <c r="CQ101" s="161"/>
      <c r="CR101" s="161"/>
      <c r="CS101" s="161"/>
      <c r="CT101" s="161"/>
      <c r="CU101" s="161"/>
      <c r="CV101" s="161"/>
      <c r="CW101" s="161"/>
      <c r="CX101" s="161"/>
      <c r="CY101" s="161"/>
      <c r="CZ101" s="161"/>
      <c r="DA101" s="161"/>
      <c r="DB101" s="161"/>
      <c r="DC101" s="161"/>
      <c r="DD101" s="161"/>
      <c r="DE101" s="161"/>
      <c r="DF101" s="161"/>
      <c r="DG101" s="161"/>
      <c r="DH101" s="161"/>
      <c r="DI101" s="161"/>
      <c r="DJ101" s="161"/>
      <c r="DK101" s="161"/>
      <c r="DL101" s="161"/>
      <c r="DM101" s="161"/>
    </row>
    <row r="102">
      <c r="A102" s="151"/>
      <c r="B102" s="152" t="s">
        <v>77</v>
      </c>
      <c r="C102" s="156">
        <f>3600/('Monday (022624)'!V55 + 'Monday (022624)'!AY55)</f>
        <v>1.430842607</v>
      </c>
      <c r="D102" s="153">
        <f t="shared" si="5"/>
        <v>2516</v>
      </c>
      <c r="E102" s="45"/>
      <c r="F102" s="156">
        <f>3600/('Tuesday (022724)'!V55 + 'Tuesday (022724)'!AY55)</f>
        <v>1.597869507</v>
      </c>
      <c r="G102" s="153">
        <f t="shared" si="6"/>
        <v>2253</v>
      </c>
      <c r="H102" s="45"/>
      <c r="I102" s="156">
        <f>3600/('Wednesday (022824)'!V55 + 'Wednesday (022824)'!AY55)</f>
        <v>1.587301587</v>
      </c>
      <c r="J102" s="153">
        <f t="shared" si="7"/>
        <v>2268</v>
      </c>
      <c r="K102" s="45"/>
      <c r="L102" s="156">
        <f>3600/('Thursday (022924)'!V55 + 'Thursday (022924)'!AY55)</f>
        <v>2.085747393</v>
      </c>
      <c r="M102" s="154">
        <f t="shared" si="8"/>
        <v>1726</v>
      </c>
      <c r="N102" s="45"/>
      <c r="O102" s="156">
        <f>3600/('Friday (030124)'!V55 + 'Friday (030124)'!AY55)</f>
        <v>1.706970128</v>
      </c>
      <c r="P102" s="153">
        <f t="shared" si="9"/>
        <v>2109</v>
      </c>
      <c r="Q102" s="45"/>
      <c r="R102" s="151"/>
      <c r="S102" s="152" t="s">
        <v>77</v>
      </c>
      <c r="T102" s="152">
        <f t="shared" ref="T102:U102" si="34">AVERAGE(C102,F102,I102,L102,O102)</f>
        <v>1.681746245</v>
      </c>
      <c r="U102" s="154">
        <f t="shared" si="34"/>
        <v>2174.4</v>
      </c>
      <c r="V102" s="45"/>
      <c r="W102" s="151"/>
      <c r="X102" s="151"/>
      <c r="Y102" s="151"/>
      <c r="Z102" s="152" t="s">
        <v>77</v>
      </c>
      <c r="AA102" s="152">
        <f t="shared" ref="AA102:AB102" si="35">AVERAGE(C136,F136,I136,L136,O136)</f>
        <v>2.956671392</v>
      </c>
      <c r="AB102" s="153">
        <f t="shared" si="35"/>
        <v>1238.8</v>
      </c>
      <c r="AC102" s="45"/>
      <c r="AD102" s="151"/>
      <c r="AE102" s="151"/>
      <c r="AK102" s="99" t="s">
        <v>138</v>
      </c>
      <c r="AM102" s="161">
        <f>sum('Monday (022624)'!O67,'Tuesday (022724)'!O67,'Wednesday (022824)'!O67,'Thursday (022924)'!O67,'Friday (030124)'!O67)</f>
        <v>4557</v>
      </c>
      <c r="AN102" s="99" t="s">
        <v>138</v>
      </c>
      <c r="AP102" s="161">
        <f>sum('Monday (022624)'!O135,'Tuesday (022724)'!O138,'Wednesday (022824)'!O135,'Thursday (022924)'!O135,'Friday (030124)'!O135)</f>
        <v>3485</v>
      </c>
      <c r="AQ102" s="99" t="s">
        <v>138</v>
      </c>
      <c r="AS102" s="161">
        <f>sum('Monday (022624)'!O203,'Tuesday (022724)'!O203,'Wednesday (022824)'!O203,'Thursday (022924)'!O203,'Friday (030124)'!O203)</f>
        <v>2171</v>
      </c>
      <c r="AT102" s="99" t="s">
        <v>138</v>
      </c>
      <c r="AV102" s="161">
        <f>sum('Monday (022624)'!O271,'Tuesday (022724)'!O271,'Wednesday (022824)'!O271,'Thursday (022924)'!O271,'Friday (030124)'!O271)</f>
        <v>3207</v>
      </c>
      <c r="AW102" s="161"/>
      <c r="AX102" s="161"/>
      <c r="AY102" s="161"/>
      <c r="AZ102" s="161"/>
      <c r="BA102" s="161"/>
      <c r="BB102" s="161"/>
      <c r="BC102" s="161"/>
      <c r="BD102" s="161"/>
      <c r="BE102" s="161"/>
      <c r="BF102" s="161"/>
      <c r="BG102" s="161"/>
      <c r="BH102" s="161"/>
      <c r="BI102" s="161"/>
      <c r="BJ102" s="161"/>
      <c r="BK102" s="161"/>
      <c r="BL102" s="161"/>
      <c r="BM102" s="161"/>
      <c r="BN102" s="161"/>
      <c r="BO102" s="161"/>
      <c r="BP102" s="161"/>
      <c r="BQ102" s="161"/>
      <c r="BR102" s="161"/>
      <c r="BS102" s="161"/>
      <c r="BT102" s="161"/>
      <c r="BU102" s="161"/>
      <c r="BV102" s="161"/>
      <c r="BW102" s="161"/>
      <c r="BX102" s="161"/>
      <c r="BY102" s="161"/>
      <c r="BZ102" s="161"/>
      <c r="CA102" s="161"/>
      <c r="CB102" s="161"/>
      <c r="CC102" s="161"/>
      <c r="CD102" s="161"/>
      <c r="CE102" s="161"/>
      <c r="CF102" s="161"/>
      <c r="CG102" s="161"/>
      <c r="CH102" s="161"/>
      <c r="CI102" s="161"/>
      <c r="CJ102" s="161"/>
      <c r="CK102" s="161"/>
      <c r="CL102" s="161"/>
      <c r="CM102" s="161"/>
      <c r="CN102" s="161"/>
      <c r="CO102" s="161"/>
      <c r="CP102" s="161"/>
      <c r="CQ102" s="161"/>
      <c r="CR102" s="161"/>
      <c r="CS102" s="161"/>
      <c r="CT102" s="161"/>
      <c r="CU102" s="161"/>
      <c r="CV102" s="161"/>
      <c r="CW102" s="161"/>
      <c r="CX102" s="161"/>
      <c r="CY102" s="161"/>
      <c r="CZ102" s="161"/>
      <c r="DA102" s="161"/>
      <c r="DB102" s="161"/>
      <c r="DC102" s="161"/>
      <c r="DD102" s="161"/>
      <c r="DE102" s="161"/>
      <c r="DF102" s="161"/>
      <c r="DG102" s="161"/>
      <c r="DH102" s="161"/>
      <c r="DI102" s="161"/>
      <c r="DJ102" s="161"/>
      <c r="DK102" s="161"/>
      <c r="DL102" s="161"/>
      <c r="DM102" s="161"/>
    </row>
    <row r="103">
      <c r="A103" s="151"/>
      <c r="B103" s="152" t="s">
        <v>83</v>
      </c>
      <c r="C103" s="156">
        <f>3600/('Monday (022624)'!V59 + 'Monday (022624)'!AY59)</f>
        <v>1.569995639</v>
      </c>
      <c r="D103" s="153">
        <f t="shared" si="5"/>
        <v>2293</v>
      </c>
      <c r="E103" s="45"/>
      <c r="F103" s="156">
        <f>3600/('Tuesday (022724)'!V59 + 'Tuesday (022724)'!AY59)</f>
        <v>1.699716714</v>
      </c>
      <c r="G103" s="153">
        <f t="shared" si="6"/>
        <v>2118</v>
      </c>
      <c r="H103" s="45"/>
      <c r="I103" s="156">
        <f>3600/('Wednesday (022824)'!V59 + 'Wednesday (022824)'!AY59)</f>
        <v>1.710213777</v>
      </c>
      <c r="J103" s="153">
        <f t="shared" si="7"/>
        <v>2105</v>
      </c>
      <c r="K103" s="45"/>
      <c r="L103" s="156">
        <f>3600/('Thursday (022924)'!V59 + 'Thursday (022924)'!AY59)</f>
        <v>2.083333333</v>
      </c>
      <c r="M103" s="154">
        <f t="shared" si="8"/>
        <v>1728</v>
      </c>
      <c r="N103" s="45"/>
      <c r="O103" s="156">
        <f>3600/('Friday (030124)'!V59 + 'Friday (030124)'!AY59)</f>
        <v>1.819100556</v>
      </c>
      <c r="P103" s="153">
        <f t="shared" si="9"/>
        <v>1979</v>
      </c>
      <c r="Q103" s="45"/>
      <c r="R103" s="151"/>
      <c r="S103" s="152" t="s">
        <v>83</v>
      </c>
      <c r="T103" s="152">
        <f t="shared" ref="T103:U103" si="36">AVERAGE(C103,F103,I103,L103,O103)</f>
        <v>1.776472004</v>
      </c>
      <c r="U103" s="154">
        <f t="shared" si="36"/>
        <v>2044.6</v>
      </c>
      <c r="V103" s="45"/>
      <c r="W103" s="151"/>
      <c r="X103" s="151"/>
      <c r="Y103" s="151"/>
      <c r="Z103" s="152" t="s">
        <v>83</v>
      </c>
      <c r="AA103" s="152">
        <f t="shared" ref="AA103:AB103" si="37">AVERAGE(C137,F137,I137,L137,O137)</f>
        <v>3.312155912</v>
      </c>
      <c r="AB103" s="153">
        <f t="shared" si="37"/>
        <v>1090.6</v>
      </c>
      <c r="AC103" s="45"/>
      <c r="AD103" s="151"/>
      <c r="AE103" s="151"/>
      <c r="AK103" s="99" t="s">
        <v>139</v>
      </c>
      <c r="AM103" s="161">
        <f>sum('Monday (022624)'!P67,'Tuesday (022724)'!P67,'Wednesday (022824)'!P67,'Thursday (022924)'!P67,'Friday (030124)'!P67)</f>
        <v>58</v>
      </c>
      <c r="AN103" s="99" t="s">
        <v>139</v>
      </c>
      <c r="AP103" s="161">
        <f>sum('Monday (022624)'!P135,'Tuesday (022724)'!P135,'Wednesday (022824)'!P135,'Thursday (022924)'!P135,'Friday (030124)'!P135)</f>
        <v>39</v>
      </c>
      <c r="AQ103" s="99" t="s">
        <v>139</v>
      </c>
      <c r="AS103" s="161">
        <f>sum('Monday (022624)'!P203,'Tuesday (022724)'!P203,'Wednesday (022824)'!P203,'Thursday (022924)'!P203,'Friday (030124)'!P203)</f>
        <v>54</v>
      </c>
      <c r="AT103" s="99" t="s">
        <v>139</v>
      </c>
      <c r="AV103" s="161">
        <f>sum('Monday (022624)'!P203,'Tuesday (022724)'!P203,'Wednesday (022824)'!P203,'Thursday (022924)'!P203,'Friday (030124)'!P203)</f>
        <v>54</v>
      </c>
      <c r="AW103" s="161"/>
      <c r="AX103" s="161"/>
      <c r="AY103" s="161"/>
      <c r="AZ103" s="161"/>
      <c r="BA103" s="161"/>
      <c r="BB103" s="161"/>
      <c r="BC103" s="161"/>
      <c r="BD103" s="161"/>
      <c r="BE103" s="161"/>
      <c r="BF103" s="161"/>
      <c r="BG103" s="161"/>
      <c r="BH103" s="161"/>
      <c r="BI103" s="161"/>
      <c r="BJ103" s="161"/>
      <c r="BK103" s="161"/>
      <c r="BL103" s="161"/>
      <c r="BM103" s="161"/>
      <c r="BN103" s="161"/>
      <c r="BO103" s="161"/>
      <c r="BP103" s="161"/>
      <c r="BQ103" s="161"/>
      <c r="BR103" s="161"/>
      <c r="BS103" s="161"/>
      <c r="BT103" s="161"/>
      <c r="BU103" s="161"/>
      <c r="BV103" s="161"/>
      <c r="BW103" s="161"/>
      <c r="BX103" s="161"/>
      <c r="BY103" s="161"/>
      <c r="BZ103" s="161"/>
      <c r="CA103" s="161"/>
      <c r="CB103" s="161"/>
      <c r="CC103" s="161"/>
      <c r="CD103" s="161"/>
      <c r="CE103" s="161"/>
      <c r="CF103" s="161"/>
      <c r="CG103" s="161"/>
      <c r="CH103" s="161"/>
      <c r="CI103" s="161"/>
      <c r="CJ103" s="161"/>
      <c r="CK103" s="161"/>
      <c r="CL103" s="161"/>
      <c r="CM103" s="161"/>
      <c r="CN103" s="161"/>
      <c r="CO103" s="161"/>
      <c r="CP103" s="161"/>
      <c r="CQ103" s="161"/>
      <c r="CR103" s="161"/>
      <c r="CS103" s="161"/>
      <c r="CT103" s="161"/>
      <c r="CU103" s="161"/>
      <c r="CV103" s="161"/>
      <c r="CW103" s="161"/>
      <c r="CX103" s="161"/>
      <c r="CY103" s="161"/>
      <c r="CZ103" s="161"/>
      <c r="DA103" s="161"/>
      <c r="DB103" s="161"/>
      <c r="DC103" s="161"/>
      <c r="DD103" s="161"/>
      <c r="DE103" s="161"/>
      <c r="DF103" s="161"/>
      <c r="DG103" s="161"/>
      <c r="DH103" s="161"/>
      <c r="DI103" s="161"/>
      <c r="DJ103" s="161"/>
      <c r="DK103" s="161"/>
      <c r="DL103" s="161"/>
      <c r="DM103" s="161"/>
    </row>
    <row r="104">
      <c r="A104" s="37"/>
      <c r="B104" s="152" t="s">
        <v>81</v>
      </c>
      <c r="C104" s="156">
        <f>3600/('Monday (022624)'!V63 + 'Monday (022624)'!AY63)</f>
        <v>1.958650707</v>
      </c>
      <c r="D104" s="153">
        <f t="shared" si="5"/>
        <v>1838</v>
      </c>
      <c r="E104" s="45"/>
      <c r="F104" s="156">
        <f>3600/('Tuesday (022724)'!V63 + 'Tuesday (022724)'!AY63)</f>
        <v>1.960784314</v>
      </c>
      <c r="G104" s="153">
        <f t="shared" si="6"/>
        <v>1836</v>
      </c>
      <c r="H104" s="45"/>
      <c r="I104" s="156">
        <f>3600/('Wednesday (022824)'!V63 + 'Wednesday (022824)'!AY63)</f>
        <v>1.975850714</v>
      </c>
      <c r="J104" s="153">
        <f t="shared" si="7"/>
        <v>1822</v>
      </c>
      <c r="K104" s="45"/>
      <c r="L104" s="156">
        <f>3600/('Thursday (022924)'!V63 + 'Thursday (022924)'!AY63)</f>
        <v>2.395209581</v>
      </c>
      <c r="M104" s="154">
        <f t="shared" si="8"/>
        <v>1503</v>
      </c>
      <c r="N104" s="45"/>
      <c r="O104" s="156">
        <f>3600/('Friday (030124)'!V63 + 'Friday (030124)'!AY63)</f>
        <v>1.905770249</v>
      </c>
      <c r="P104" s="153">
        <f t="shared" si="9"/>
        <v>1889</v>
      </c>
      <c r="Q104" s="45"/>
      <c r="R104" s="37"/>
      <c r="S104" s="152" t="s">
        <v>81</v>
      </c>
      <c r="T104" s="152">
        <f t="shared" ref="T104:U104" si="38">AVERAGE(C104,F104,I104,L104,O104)</f>
        <v>2.039253113</v>
      </c>
      <c r="U104" s="154">
        <f t="shared" si="38"/>
        <v>1777.6</v>
      </c>
      <c r="V104" s="45"/>
      <c r="W104" s="37"/>
      <c r="X104" s="37"/>
      <c r="Y104" s="37"/>
      <c r="Z104" s="152" t="s">
        <v>81</v>
      </c>
      <c r="AA104" s="152">
        <f t="shared" ref="AA104:AB104" si="39">AVERAGE(C138,F138,I138,L138,O138)</f>
        <v>3.493191907</v>
      </c>
      <c r="AB104" s="153">
        <f t="shared" si="39"/>
        <v>1034.4</v>
      </c>
      <c r="AC104" s="45"/>
      <c r="AD104" s="37"/>
      <c r="AE104" s="37"/>
      <c r="AK104" s="99" t="s">
        <v>140</v>
      </c>
      <c r="AM104" s="161">
        <f>sum('Monday (022624)'!Q67,'Tuesday (022724)'!Q67,'Wednesday (022824)'!Q67,'Thursday (022924)'!Q67,'Friday (030124)'!Q67)</f>
        <v>563</v>
      </c>
      <c r="AN104" s="99" t="s">
        <v>140</v>
      </c>
      <c r="AP104" s="161">
        <f>sum('Monday (022624)'!Q135,'Tuesday (022724)'!Q135,'Wednesday (022824)'!Q135,'Thursday (022924)'!Q135,'Friday (030124)'!Q135)</f>
        <v>1187</v>
      </c>
      <c r="AQ104" s="99" t="s">
        <v>140</v>
      </c>
      <c r="AS104" s="161">
        <f>sum('Monday (022624)'!Q203,'Tuesday (022724)'!Q203,'Wednesday (022824)'!Q203,'Thursday (022924)'!Q203,'Friday (030124)'!Q203)</f>
        <v>1491</v>
      </c>
      <c r="AT104" s="99" t="s">
        <v>140</v>
      </c>
      <c r="AV104" s="161">
        <f>sum('Monday (022624)'!Q271,'Tuesday (022724)'!Q271,'Wednesday (022824)'!Q271,'Thursday (022924)'!Q271,'Friday (030124)'!Q271)</f>
        <v>822</v>
      </c>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c r="BQ104" s="161"/>
      <c r="BR104" s="161"/>
      <c r="BS104" s="161"/>
      <c r="BT104" s="161"/>
      <c r="BU104" s="161"/>
      <c r="BV104" s="161"/>
      <c r="BW104" s="161"/>
      <c r="BX104" s="161"/>
      <c r="BY104" s="161"/>
      <c r="BZ104" s="161"/>
      <c r="CA104" s="161"/>
      <c r="CB104" s="161"/>
      <c r="CC104" s="161"/>
      <c r="CD104" s="161"/>
      <c r="CE104" s="161"/>
      <c r="CF104" s="161"/>
      <c r="CG104" s="161"/>
      <c r="CH104" s="161"/>
      <c r="CI104" s="161"/>
      <c r="CJ104" s="161"/>
      <c r="CK104" s="161"/>
      <c r="CL104" s="161"/>
      <c r="CM104" s="161"/>
      <c r="CN104" s="161"/>
      <c r="CO104" s="161"/>
      <c r="CP104" s="161"/>
      <c r="CQ104" s="161"/>
      <c r="CR104" s="161"/>
      <c r="CS104" s="161"/>
      <c r="CT104" s="161"/>
      <c r="CU104" s="161"/>
      <c r="CV104" s="161"/>
      <c r="CW104" s="161"/>
      <c r="CX104" s="161"/>
      <c r="CY104" s="161"/>
      <c r="CZ104" s="161"/>
      <c r="DA104" s="161"/>
      <c r="DB104" s="161"/>
      <c r="DC104" s="161"/>
      <c r="DD104" s="161"/>
      <c r="DE104" s="161"/>
      <c r="DF104" s="161"/>
      <c r="DG104" s="161"/>
      <c r="DH104" s="161"/>
      <c r="DI104" s="161"/>
      <c r="DJ104" s="161"/>
      <c r="DK104" s="161"/>
      <c r="DL104" s="161"/>
      <c r="DM104" s="161"/>
    </row>
    <row r="105">
      <c r="A105" s="143" t="s">
        <v>141</v>
      </c>
      <c r="B105" s="145" t="s">
        <v>122</v>
      </c>
      <c r="C105" s="45"/>
      <c r="D105" s="144" t="s">
        <v>113</v>
      </c>
      <c r="E105" s="45"/>
      <c r="F105" s="144" t="s">
        <v>122</v>
      </c>
      <c r="G105" s="144" t="s">
        <v>113</v>
      </c>
      <c r="H105" s="45"/>
      <c r="I105" s="145" t="s">
        <v>122</v>
      </c>
      <c r="J105" s="144" t="s">
        <v>113</v>
      </c>
      <c r="K105" s="45"/>
      <c r="L105" s="144" t="s">
        <v>122</v>
      </c>
      <c r="M105" s="145" t="s">
        <v>113</v>
      </c>
      <c r="N105" s="45"/>
      <c r="O105" s="144" t="s">
        <v>122</v>
      </c>
      <c r="P105" s="144" t="s">
        <v>113</v>
      </c>
      <c r="Q105" s="45"/>
      <c r="R105" s="143" t="s">
        <v>141</v>
      </c>
      <c r="S105" s="146" t="s">
        <v>123</v>
      </c>
      <c r="T105" s="147" t="s">
        <v>122</v>
      </c>
      <c r="U105" s="148" t="s">
        <v>113</v>
      </c>
      <c r="V105" s="45"/>
      <c r="W105" s="150" t="s">
        <v>124</v>
      </c>
      <c r="X105" s="150" t="s">
        <v>112</v>
      </c>
      <c r="Y105" s="143" t="s">
        <v>142</v>
      </c>
      <c r="Z105" s="146" t="s">
        <v>123</v>
      </c>
      <c r="AA105" s="147" t="s">
        <v>122</v>
      </c>
      <c r="AB105" s="147" t="s">
        <v>113</v>
      </c>
      <c r="AC105" s="45"/>
      <c r="AD105" s="150" t="s">
        <v>124</v>
      </c>
      <c r="AE105" s="150" t="s">
        <v>112</v>
      </c>
      <c r="AK105" s="99"/>
      <c r="AN105" s="99"/>
      <c r="AQ105" s="99"/>
      <c r="AT105" s="99"/>
      <c r="AW105" s="99"/>
      <c r="AX105" s="99"/>
      <c r="AY105" s="99"/>
      <c r="AZ105" s="99"/>
      <c r="BA105" s="99"/>
      <c r="BB105" s="99"/>
      <c r="BC105" s="99"/>
      <c r="BD105" s="99"/>
      <c r="BE105" s="99"/>
      <c r="BF105" s="99"/>
      <c r="BG105" s="99"/>
      <c r="BH105" s="99"/>
      <c r="BI105" s="99"/>
      <c r="BJ105" s="99"/>
      <c r="BK105" s="99"/>
      <c r="BL105" s="99"/>
      <c r="BM105" s="99"/>
      <c r="BN105" s="99"/>
      <c r="BO105" s="99"/>
      <c r="BP105" s="99"/>
      <c r="BQ105" s="99"/>
      <c r="BR105" s="99"/>
      <c r="BS105" s="99"/>
      <c r="BT105" s="99"/>
      <c r="BU105" s="99"/>
      <c r="BV105" s="99"/>
      <c r="BW105" s="99"/>
      <c r="BX105" s="99"/>
      <c r="BY105" s="99"/>
      <c r="BZ105" s="99"/>
      <c r="CA105" s="99"/>
      <c r="CB105" s="99"/>
      <c r="CC105" s="99"/>
      <c r="CD105" s="99"/>
      <c r="CE105" s="99"/>
      <c r="CF105" s="99"/>
      <c r="CG105" s="99"/>
      <c r="CH105" s="99"/>
      <c r="CI105" s="99"/>
      <c r="CJ105" s="99"/>
      <c r="CK105" s="99"/>
      <c r="CL105" s="99"/>
      <c r="CM105" s="99"/>
      <c r="CN105" s="99"/>
      <c r="CO105" s="99"/>
      <c r="CP105" s="99"/>
      <c r="CQ105" s="99"/>
      <c r="CR105" s="99"/>
      <c r="CS105" s="99"/>
      <c r="CT105" s="99"/>
      <c r="CU105" s="99"/>
      <c r="CV105" s="99"/>
      <c r="CW105" s="99"/>
      <c r="CX105" s="99"/>
      <c r="CY105" s="99"/>
      <c r="CZ105" s="99"/>
      <c r="DA105" s="99"/>
      <c r="DB105" s="99"/>
      <c r="DC105" s="99"/>
      <c r="DD105" s="99"/>
      <c r="DE105" s="99"/>
      <c r="DF105" s="99"/>
      <c r="DG105" s="99"/>
      <c r="DH105" s="99"/>
      <c r="DI105" s="99"/>
      <c r="DJ105" s="99"/>
      <c r="DK105" s="99"/>
      <c r="DL105" s="99"/>
      <c r="DM105" s="99"/>
    </row>
    <row r="106">
      <c r="A106" s="151"/>
      <c r="B106" s="152" t="s">
        <v>74</v>
      </c>
      <c r="C106" s="152">
        <f>3600/('Monday (022624)'!V71 + 'Monday (022624)'!AY71)</f>
        <v>2.342225114</v>
      </c>
      <c r="D106" s="153">
        <f t="shared" ref="D106:D121" si="42">1/C106 * 3600</f>
        <v>1537</v>
      </c>
      <c r="E106" s="45"/>
      <c r="F106" s="152">
        <f>3600/('Tuesday (022724)'!V71 + 'Tuesday (022724)'!AY71)</f>
        <v>2.519244227</v>
      </c>
      <c r="G106" s="153">
        <f t="shared" ref="G106:G121" si="43">1/F106 * 3600</f>
        <v>1429</v>
      </c>
      <c r="H106" s="45"/>
      <c r="I106" s="152">
        <f>3600/('Wednesday (022824)'!V71 + 'Wednesday (022824)'!AY71)</f>
        <v>2.38410596</v>
      </c>
      <c r="J106" s="153">
        <f t="shared" ref="J106:J121" si="44">1/C106 * 3600</f>
        <v>1537</v>
      </c>
      <c r="K106" s="45"/>
      <c r="L106" s="152">
        <f>3600/('Thursday (022924)'!V71 + 'Thursday (022924)'!AY71)</f>
        <v>2.575107296</v>
      </c>
      <c r="M106" s="154">
        <f t="shared" ref="M106:M121" si="45">1/L106 * 3600</f>
        <v>1398</v>
      </c>
      <c r="N106" s="45"/>
      <c r="O106" s="152">
        <f>3600/('Friday (030124)'!V71 + 'Friday (030124)'!AY71)</f>
        <v>2.555003549</v>
      </c>
      <c r="P106" s="153">
        <f t="shared" ref="P106:P121" si="46">1/O106 * 3600</f>
        <v>1409</v>
      </c>
      <c r="Q106" s="45"/>
      <c r="R106" s="151"/>
      <c r="S106" s="152" t="s">
        <v>74</v>
      </c>
      <c r="T106" s="152">
        <f t="shared" ref="T106:U106" si="40">AVERAGE(C106,F106,I106,L106,O106)</f>
        <v>2.475137229</v>
      </c>
      <c r="U106" s="154">
        <f t="shared" si="40"/>
        <v>1462</v>
      </c>
      <c r="V106" s="45"/>
      <c r="W106" s="155">
        <f>AVERAGE(U106:V121)</f>
        <v>1573.475</v>
      </c>
      <c r="X106" s="155">
        <f>W106*(K6/K5)</f>
        <v>579.7013158</v>
      </c>
      <c r="Y106" s="151"/>
      <c r="Z106" s="152" t="s">
        <v>74</v>
      </c>
      <c r="AA106" s="152">
        <f t="shared" ref="AA106:AB106" si="41">AVERAGE(C140,F140,I140,L140,O140)</f>
        <v>2.782786738</v>
      </c>
      <c r="AB106" s="153">
        <f t="shared" si="41"/>
        <v>1302</v>
      </c>
      <c r="AC106" s="45"/>
      <c r="AD106" s="155">
        <f>AVERAGE(U140:V155)</f>
        <v>1237.475</v>
      </c>
      <c r="AE106" s="155">
        <f>W140*(K6/K5)</f>
        <v>455.9118421</v>
      </c>
      <c r="AK106" s="157" t="s">
        <v>143</v>
      </c>
      <c r="AN106" s="157" t="s">
        <v>48</v>
      </c>
      <c r="AQ106" s="157" t="s">
        <v>144</v>
      </c>
      <c r="AT106" s="157" t="s">
        <v>49</v>
      </c>
      <c r="AW106" s="99"/>
      <c r="AX106" s="99"/>
      <c r="AY106" s="99"/>
      <c r="AZ106" s="99"/>
      <c r="BA106" s="99"/>
      <c r="BB106" s="99"/>
      <c r="BC106" s="99"/>
      <c r="BD106" s="99"/>
      <c r="BE106" s="99"/>
      <c r="BF106" s="99"/>
      <c r="BG106" s="99"/>
      <c r="BH106" s="99"/>
      <c r="BI106" s="99"/>
      <c r="BJ106" s="99"/>
      <c r="BK106" s="99"/>
      <c r="BL106" s="99"/>
      <c r="BM106" s="99"/>
      <c r="BN106" s="99"/>
      <c r="BO106" s="99"/>
      <c r="BP106" s="99"/>
      <c r="BQ106" s="99"/>
      <c r="BR106" s="99"/>
      <c r="BS106" s="99"/>
      <c r="BT106" s="99"/>
      <c r="BU106" s="99"/>
      <c r="BV106" s="99"/>
      <c r="BW106" s="99"/>
      <c r="BX106" s="99"/>
      <c r="BY106" s="99"/>
      <c r="BZ106" s="99"/>
      <c r="CA106" s="99"/>
      <c r="CB106" s="99"/>
      <c r="CC106" s="99"/>
      <c r="CD106" s="99"/>
      <c r="CE106" s="99"/>
      <c r="CF106" s="99"/>
      <c r="CG106" s="99"/>
      <c r="CH106" s="99"/>
      <c r="CI106" s="99"/>
      <c r="CJ106" s="99"/>
      <c r="CK106" s="99"/>
      <c r="CL106" s="99"/>
      <c r="CM106" s="99"/>
      <c r="CN106" s="99"/>
      <c r="CO106" s="99"/>
      <c r="CP106" s="99"/>
      <c r="CQ106" s="99"/>
      <c r="CR106" s="99"/>
      <c r="CS106" s="99"/>
      <c r="CT106" s="99"/>
      <c r="CU106" s="99"/>
      <c r="CV106" s="99"/>
      <c r="CW106" s="99"/>
      <c r="CX106" s="99"/>
      <c r="CY106" s="99"/>
      <c r="CZ106" s="99"/>
      <c r="DA106" s="99"/>
      <c r="DB106" s="99"/>
      <c r="DC106" s="99"/>
      <c r="DD106" s="99"/>
      <c r="DE106" s="99"/>
      <c r="DF106" s="99"/>
      <c r="DG106" s="99"/>
      <c r="DH106" s="99"/>
      <c r="DI106" s="99"/>
      <c r="DJ106" s="99"/>
      <c r="DK106" s="99"/>
      <c r="DL106" s="99"/>
      <c r="DM106" s="99"/>
    </row>
    <row r="107">
      <c r="A107" s="151"/>
      <c r="B107" s="152" t="s">
        <v>77</v>
      </c>
      <c r="C107" s="156">
        <f>3600/('Monday (022624)'!V75 + 'Monday (022624)'!AY75)</f>
        <v>1.756954612</v>
      </c>
      <c r="D107" s="153">
        <f t="shared" si="42"/>
        <v>2049</v>
      </c>
      <c r="E107" s="45"/>
      <c r="F107" s="156">
        <f>3600/('Tuesday (022724)'!V75 + 'Tuesday (022724)'!AY75)</f>
        <v>1.736613603</v>
      </c>
      <c r="G107" s="153">
        <f t="shared" si="43"/>
        <v>2073</v>
      </c>
      <c r="H107" s="45"/>
      <c r="I107" s="156">
        <f>3600/('Wednesday (022824)'!V75 + 'Wednesday (022824)'!AY75)</f>
        <v>1.70373876</v>
      </c>
      <c r="J107" s="153">
        <f t="shared" si="44"/>
        <v>2049</v>
      </c>
      <c r="K107" s="45"/>
      <c r="L107" s="156">
        <f>3600/('Thursday (022924)'!V75 + 'Thursday (022924)'!AY75)</f>
        <v>1.789264414</v>
      </c>
      <c r="M107" s="154">
        <f t="shared" si="45"/>
        <v>2012</v>
      </c>
      <c r="N107" s="45"/>
      <c r="O107" s="156">
        <f>3600/('Friday (030124)'!V75 + 'Friday (030124)'!AY75)</f>
        <v>1.95971693</v>
      </c>
      <c r="P107" s="153">
        <f t="shared" si="46"/>
        <v>1837</v>
      </c>
      <c r="Q107" s="45"/>
      <c r="R107" s="151"/>
      <c r="S107" s="152" t="s">
        <v>77</v>
      </c>
      <c r="T107" s="152">
        <f t="shared" ref="T107:U107" si="47">AVERAGE(C107,F107,I107,L107,O107)</f>
        <v>1.789257664</v>
      </c>
      <c r="U107" s="154">
        <f t="shared" si="47"/>
        <v>2004</v>
      </c>
      <c r="V107" s="45"/>
      <c r="W107" s="151"/>
      <c r="X107" s="151"/>
      <c r="Y107" s="151"/>
      <c r="Z107" s="152" t="s">
        <v>77</v>
      </c>
      <c r="AA107" s="152">
        <f t="shared" ref="AA107:AB107" si="48">AVERAGE(C141,F141,I141,L141,O141)</f>
        <v>2.046106698</v>
      </c>
      <c r="AB107" s="153">
        <f t="shared" si="48"/>
        <v>1764.2</v>
      </c>
      <c r="AC107" s="45"/>
      <c r="AD107" s="151"/>
      <c r="AE107" s="151"/>
      <c r="AK107" s="99" t="s">
        <v>128</v>
      </c>
      <c r="AM107" s="166">
        <f>sum('Monday (022624)'!AH67,'Tuesday (022724)'!AH67,'Wednesday (022824)'!AH67,'Thursday (022924)'!AH67,'Friday (030124)'!AH67)</f>
        <v>9139</v>
      </c>
      <c r="AN107" s="99" t="s">
        <v>128</v>
      </c>
      <c r="AP107" s="161">
        <f>sum('Monday (022624)'!$AH135,'Tuesday (022724)'!$AH135,'Wednesday (022824)'!$AH135,'Thursday (022924)'!$AH135,'Friday (030124)'!$AH135)</f>
        <v>4703</v>
      </c>
      <c r="AQ107" s="99" t="s">
        <v>128</v>
      </c>
      <c r="AS107" s="161">
        <f>sum('Monday (022624)'!$AH203,'Tuesday (022724)'!$AH203,'Wednesday (022824)'!$AH203,'Thursday (022924)'!$AH203,'Friday (030124)'!$AH203)</f>
        <v>5781</v>
      </c>
      <c r="AT107" s="99" t="s">
        <v>128</v>
      </c>
      <c r="AV107" s="161">
        <f>sum('Monday (022624)'!$AH271,'Tuesday (022724)'!$AH271,'Wednesday (022824)'!$AH271,'Thursday (022924)'!$AH271,'Friday (030124)'!$AH271)</f>
        <v>10257</v>
      </c>
      <c r="AW107" s="161"/>
      <c r="AX107" s="161"/>
      <c r="AY107" s="161"/>
      <c r="AZ107" s="161"/>
      <c r="BA107" s="161"/>
      <c r="BB107" s="161"/>
      <c r="BC107" s="161"/>
      <c r="BD107" s="161"/>
      <c r="BE107" s="161"/>
      <c r="BF107" s="161"/>
      <c r="BG107" s="161"/>
      <c r="BH107" s="161"/>
      <c r="BI107" s="161"/>
      <c r="BJ107" s="161"/>
      <c r="BK107" s="161"/>
      <c r="BL107" s="161"/>
      <c r="BM107" s="161"/>
      <c r="BN107" s="161"/>
      <c r="BO107" s="161"/>
      <c r="BP107" s="161"/>
      <c r="BQ107" s="161"/>
      <c r="BR107" s="161"/>
      <c r="BS107" s="161"/>
      <c r="BT107" s="161"/>
      <c r="BU107" s="161"/>
      <c r="BV107" s="161"/>
      <c r="BW107" s="161"/>
      <c r="BX107" s="161"/>
      <c r="BY107" s="161"/>
      <c r="BZ107" s="161"/>
      <c r="CA107" s="161"/>
      <c r="CB107" s="161"/>
      <c r="CC107" s="161"/>
      <c r="CD107" s="161"/>
      <c r="CE107" s="161"/>
      <c r="CF107" s="161"/>
      <c r="CG107" s="161"/>
      <c r="CH107" s="161"/>
      <c r="CI107" s="161"/>
      <c r="CJ107" s="161"/>
      <c r="CK107" s="161"/>
      <c r="CL107" s="161"/>
      <c r="CM107" s="161"/>
      <c r="CN107" s="161"/>
      <c r="CO107" s="161"/>
      <c r="CP107" s="161"/>
      <c r="CQ107" s="161"/>
      <c r="CR107" s="161"/>
      <c r="CS107" s="161"/>
      <c r="CT107" s="161"/>
      <c r="CU107" s="161"/>
      <c r="CV107" s="161"/>
      <c r="CW107" s="161"/>
      <c r="CX107" s="161"/>
      <c r="CY107" s="161"/>
      <c r="CZ107" s="161"/>
      <c r="DA107" s="161"/>
      <c r="DB107" s="161"/>
      <c r="DC107" s="161"/>
      <c r="DD107" s="161"/>
      <c r="DE107" s="161"/>
      <c r="DF107" s="161"/>
      <c r="DG107" s="161"/>
      <c r="DH107" s="161"/>
      <c r="DI107" s="161"/>
      <c r="DJ107" s="161"/>
      <c r="DK107" s="161"/>
      <c r="DL107" s="161"/>
      <c r="DM107" s="161"/>
    </row>
    <row r="108">
      <c r="A108" s="151"/>
      <c r="B108" s="152" t="s">
        <v>126</v>
      </c>
      <c r="C108" s="156">
        <f>3600/('Monday (022624)'!V79+ 'Monday (022624)'!AY79)</f>
        <v>2.028169014</v>
      </c>
      <c r="D108" s="153">
        <f t="shared" si="42"/>
        <v>1775</v>
      </c>
      <c r="E108" s="45"/>
      <c r="F108" s="156">
        <f>3600/('Tuesday (022724)'!V79+ 'Tuesday (022724)'!AY79)</f>
        <v>2.028169014</v>
      </c>
      <c r="G108" s="153">
        <f t="shared" si="43"/>
        <v>1775</v>
      </c>
      <c r="H108" s="45"/>
      <c r="I108" s="156">
        <f>3600/('Wednesday (022824)'!V79+ 'Wednesday (022824)'!AY79)</f>
        <v>1.981287837</v>
      </c>
      <c r="J108" s="153">
        <f t="shared" si="44"/>
        <v>1775</v>
      </c>
      <c r="K108" s="45"/>
      <c r="L108" s="156">
        <f>3600/('Thursday (022924)'!V79+ 'Thursday (022924)'!AY79)</f>
        <v>2.07852194</v>
      </c>
      <c r="M108" s="154">
        <f t="shared" si="45"/>
        <v>1732</v>
      </c>
      <c r="N108" s="45"/>
      <c r="O108" s="156">
        <f>3600/('Friday (030124)'!V79+ 'Friday (030124)'!AY79)</f>
        <v>2.02020202</v>
      </c>
      <c r="P108" s="153">
        <f t="shared" si="46"/>
        <v>1782</v>
      </c>
      <c r="Q108" s="45"/>
      <c r="R108" s="151"/>
      <c r="S108" s="152" t="s">
        <v>126</v>
      </c>
      <c r="T108" s="152">
        <f t="shared" ref="T108:U108" si="49">AVERAGE(C108,F108,I108,L108,O108)</f>
        <v>2.027269965</v>
      </c>
      <c r="U108" s="154">
        <f t="shared" si="49"/>
        <v>1767.8</v>
      </c>
      <c r="V108" s="45"/>
      <c r="W108" s="151"/>
      <c r="X108" s="151"/>
      <c r="Y108" s="151"/>
      <c r="Z108" s="152" t="s">
        <v>126</v>
      </c>
      <c r="AA108" s="152">
        <f t="shared" ref="AA108:AB108" si="50">AVERAGE(C142,F142,I142,L142,O142)</f>
        <v>2.490503706</v>
      </c>
      <c r="AB108" s="153">
        <f t="shared" si="50"/>
        <v>1451</v>
      </c>
      <c r="AC108" s="45"/>
      <c r="AD108" s="151"/>
      <c r="AE108" s="151"/>
      <c r="AK108" s="162" t="s">
        <v>129</v>
      </c>
      <c r="AM108" s="167">
        <f>sum('Monday (022624)'!AI67,'Tuesday (022724)'!AI67,'Wednesday (022824)'!AI67,'Thursday (022924)'!AI67,'Friday (030124)'!AI67)</f>
        <v>7</v>
      </c>
      <c r="AN108" s="162" t="s">
        <v>129</v>
      </c>
      <c r="AP108" s="163">
        <f>sum('Monday (022624)'!$AI135,'Tuesday (022724)'!$AI135,'Wednesday (022824)'!$AI135,'Thursday (022924)'!$AI135,'Friday (030124)'!$AI135)</f>
        <v>9</v>
      </c>
      <c r="AQ108" s="99" t="s">
        <v>129</v>
      </c>
      <c r="AS108" s="161">
        <f>sum('Monday (022624)'!$AI203,'Tuesday (022724)'!$AI203,'Wednesday (022824)'!$AI203,'Thursday (022924)'!$AI203,'Friday (030124)'!$AI203)</f>
        <v>92</v>
      </c>
      <c r="AT108" s="99" t="s">
        <v>129</v>
      </c>
      <c r="AV108" s="161">
        <f>sum('Monday (022624)'!$AI271,'Tuesday (022724)'!$AI271,'Wednesday (022824)'!$AI271,'Thursday (022924)'!$AI271,'Friday (030124)'!$AI271)</f>
        <v>58</v>
      </c>
      <c r="AW108" s="161"/>
      <c r="AX108" s="161"/>
      <c r="AY108" s="161"/>
      <c r="AZ108" s="161"/>
      <c r="BA108" s="161"/>
      <c r="BB108" s="161"/>
      <c r="BC108" s="161"/>
      <c r="BD108" s="161"/>
      <c r="BE108" s="161"/>
      <c r="BF108" s="161"/>
      <c r="BG108" s="161"/>
      <c r="BH108" s="161"/>
      <c r="BI108" s="161"/>
      <c r="BJ108" s="161"/>
      <c r="BK108" s="161"/>
      <c r="BL108" s="161"/>
      <c r="BM108" s="161"/>
      <c r="BN108" s="161"/>
      <c r="BO108" s="161"/>
      <c r="BP108" s="161"/>
      <c r="BQ108" s="161"/>
      <c r="BR108" s="161"/>
      <c r="BS108" s="161"/>
      <c r="BT108" s="161"/>
      <c r="BU108" s="161"/>
      <c r="BV108" s="161"/>
      <c r="BW108" s="161"/>
      <c r="BX108" s="161"/>
      <c r="BY108" s="161"/>
      <c r="BZ108" s="161"/>
      <c r="CA108" s="161"/>
      <c r="CB108" s="161"/>
      <c r="CC108" s="161"/>
      <c r="CD108" s="161"/>
      <c r="CE108" s="161"/>
      <c r="CF108" s="161"/>
      <c r="CG108" s="161"/>
      <c r="CH108" s="161"/>
      <c r="CI108" s="161"/>
      <c r="CJ108" s="161"/>
      <c r="CK108" s="161"/>
      <c r="CL108" s="161"/>
      <c r="CM108" s="161"/>
      <c r="CN108" s="161"/>
      <c r="CO108" s="161"/>
      <c r="CP108" s="161"/>
      <c r="CQ108" s="161"/>
      <c r="CR108" s="161"/>
      <c r="CS108" s="161"/>
      <c r="CT108" s="161"/>
      <c r="CU108" s="161"/>
      <c r="CV108" s="161"/>
      <c r="CW108" s="161"/>
      <c r="CX108" s="161"/>
      <c r="CY108" s="161"/>
      <c r="CZ108" s="161"/>
      <c r="DA108" s="161"/>
      <c r="DB108" s="161"/>
      <c r="DC108" s="161"/>
      <c r="DD108" s="161"/>
      <c r="DE108" s="161"/>
      <c r="DF108" s="161"/>
      <c r="DG108" s="161"/>
      <c r="DH108" s="161"/>
      <c r="DI108" s="161"/>
      <c r="DJ108" s="161"/>
      <c r="DK108" s="161"/>
      <c r="DL108" s="161"/>
      <c r="DM108" s="161"/>
    </row>
    <row r="109">
      <c r="A109" s="151"/>
      <c r="B109" s="152" t="s">
        <v>81</v>
      </c>
      <c r="C109" s="152">
        <f>3600/('Monday (022624)'!V83 + 'Monday (022624)'!AY83)</f>
        <v>2.076124567</v>
      </c>
      <c r="D109" s="153">
        <f t="shared" si="42"/>
        <v>1734</v>
      </c>
      <c r="E109" s="45"/>
      <c r="F109" s="152">
        <f>3600/('Tuesday (022724)'!V83 + 'Tuesday (022724)'!AY83)</f>
        <v>2.039660057</v>
      </c>
      <c r="G109" s="153">
        <f t="shared" si="43"/>
        <v>1765</v>
      </c>
      <c r="H109" s="45"/>
      <c r="I109" s="152">
        <f>3600/('Wednesday (022824)'!V83 + 'Wednesday (022824)'!AY83)</f>
        <v>1.983471074</v>
      </c>
      <c r="J109" s="153">
        <f t="shared" si="44"/>
        <v>1734</v>
      </c>
      <c r="K109" s="45"/>
      <c r="L109" s="152">
        <f>3600/('Thursday (022924)'!V83 + 'Thursday (022924)'!AY83)</f>
        <v>2.132701422</v>
      </c>
      <c r="M109" s="154">
        <f t="shared" si="45"/>
        <v>1688</v>
      </c>
      <c r="N109" s="45"/>
      <c r="O109" s="152">
        <f>3600/('Friday (030124)'!V83 + 'Friday (030124)'!AY83)</f>
        <v>2.18579235</v>
      </c>
      <c r="P109" s="153">
        <f t="shared" si="46"/>
        <v>1647</v>
      </c>
      <c r="Q109" s="45"/>
      <c r="R109" s="151"/>
      <c r="S109" s="152" t="s">
        <v>81</v>
      </c>
      <c r="T109" s="152">
        <f t="shared" ref="T109:U109" si="51">AVERAGE(C109,F109,I109,L109,O109)</f>
        <v>2.083549894</v>
      </c>
      <c r="U109" s="154">
        <f t="shared" si="51"/>
        <v>1713.6</v>
      </c>
      <c r="V109" s="45"/>
      <c r="W109" s="151"/>
      <c r="X109" s="151"/>
      <c r="Y109" s="151"/>
      <c r="Z109" s="152" t="s">
        <v>81</v>
      </c>
      <c r="AA109" s="152">
        <f t="shared" ref="AA109:AB109" si="52">AVERAGE(C143,F143,I143,L143,O143)</f>
        <v>2.729374556</v>
      </c>
      <c r="AB109" s="153">
        <f t="shared" si="52"/>
        <v>1331.8</v>
      </c>
      <c r="AC109" s="45"/>
      <c r="AD109" s="151"/>
      <c r="AE109" s="151"/>
      <c r="AK109" s="99" t="s">
        <v>130</v>
      </c>
      <c r="AM109" s="166">
        <f>sum('Monday (022624)'!AJ67,'Tuesday (022724)'!AJ67,'Wednesday (022824)'!AJ67,'Thursday (022924)'!AJ67,'Friday (030124)'!AJ67)</f>
        <v>22078</v>
      </c>
      <c r="AN109" s="99" t="s">
        <v>130</v>
      </c>
      <c r="AP109" s="161">
        <f>sum('Monday (022624)'!$AJ135,'Tuesday (022724)'!$AJ135,'Wednesday (022824)'!$AJ135,'Thursday (022924)'!$AJ135,'Friday (030124)'!$AJ135)</f>
        <v>9987</v>
      </c>
      <c r="AQ109" s="99" t="s">
        <v>130</v>
      </c>
      <c r="AS109" s="161">
        <f>sum('Monday (022624)'!$AJ203,'Tuesday (022724)'!$AJ203,'Wednesday (022824)'!$AJ203,'Thursday (022924)'!$AJ203,'Friday (030124)'!$AJ203)</f>
        <v>9692</v>
      </c>
      <c r="AT109" s="99" t="s">
        <v>130</v>
      </c>
      <c r="AV109" s="161">
        <f>sum('Monday (022624)'!$AJ271,'Tuesday (022724)'!$AJ271,'Wednesday (022824)'!$AJ271,'Thursday (022924)'!$AJ271,'Friday (030124)'!$AJ271)</f>
        <v>31535</v>
      </c>
      <c r="AW109" s="161"/>
      <c r="AX109" s="161"/>
      <c r="AY109" s="161"/>
      <c r="AZ109" s="161"/>
      <c r="BA109" s="161"/>
      <c r="BB109" s="161"/>
      <c r="BC109" s="161"/>
      <c r="BD109" s="161"/>
      <c r="BE109" s="161"/>
      <c r="BF109" s="161"/>
      <c r="BG109" s="161"/>
      <c r="BH109" s="161"/>
      <c r="BI109" s="161"/>
      <c r="BJ109" s="161"/>
      <c r="BK109" s="161"/>
      <c r="BL109" s="161"/>
      <c r="BM109" s="161"/>
      <c r="BN109" s="161"/>
      <c r="BO109" s="161"/>
      <c r="BP109" s="161"/>
      <c r="BQ109" s="161"/>
      <c r="BR109" s="161"/>
      <c r="BS109" s="161"/>
      <c r="BT109" s="161"/>
      <c r="BU109" s="161"/>
      <c r="BV109" s="161"/>
      <c r="BW109" s="161"/>
      <c r="BX109" s="161"/>
      <c r="BY109" s="161"/>
      <c r="BZ109" s="161"/>
      <c r="CA109" s="161"/>
      <c r="CB109" s="161"/>
      <c r="CC109" s="161"/>
      <c r="CD109" s="161"/>
      <c r="CE109" s="161"/>
      <c r="CF109" s="161"/>
      <c r="CG109" s="161"/>
      <c r="CH109" s="161"/>
      <c r="CI109" s="161"/>
      <c r="CJ109" s="161"/>
      <c r="CK109" s="161"/>
      <c r="CL109" s="161"/>
      <c r="CM109" s="161"/>
      <c r="CN109" s="161"/>
      <c r="CO109" s="161"/>
      <c r="CP109" s="161"/>
      <c r="CQ109" s="161"/>
      <c r="CR109" s="161"/>
      <c r="CS109" s="161"/>
      <c r="CT109" s="161"/>
      <c r="CU109" s="161"/>
      <c r="CV109" s="161"/>
      <c r="CW109" s="161"/>
      <c r="CX109" s="161"/>
      <c r="CY109" s="161"/>
      <c r="CZ109" s="161"/>
      <c r="DA109" s="161"/>
      <c r="DB109" s="161"/>
      <c r="DC109" s="161"/>
      <c r="DD109" s="161"/>
      <c r="DE109" s="161"/>
      <c r="DF109" s="161"/>
      <c r="DG109" s="161"/>
      <c r="DH109" s="161"/>
      <c r="DI109" s="161"/>
      <c r="DJ109" s="161"/>
      <c r="DK109" s="161"/>
      <c r="DL109" s="161"/>
      <c r="DM109" s="161"/>
    </row>
    <row r="110">
      <c r="A110" s="151"/>
      <c r="B110" s="152" t="s">
        <v>72</v>
      </c>
      <c r="C110" s="152">
        <f>3600/('Monday (022624)'!V87 + 'Monday (022624)'!AY87)</f>
        <v>2.07253886</v>
      </c>
      <c r="D110" s="153">
        <f t="shared" si="42"/>
        <v>1737</v>
      </c>
      <c r="E110" s="45"/>
      <c r="F110" s="152">
        <f>3600/('Tuesday (022724)'!V87 + 'Tuesday (022724)'!AY87)</f>
        <v>2.066590126</v>
      </c>
      <c r="G110" s="153">
        <f t="shared" si="43"/>
        <v>1742</v>
      </c>
      <c r="H110" s="45"/>
      <c r="I110" s="152">
        <f>3600/('Wednesday (022824)'!V87 + 'Wednesday (022824)'!AY87)</f>
        <v>2.011173184</v>
      </c>
      <c r="J110" s="153">
        <f t="shared" si="44"/>
        <v>1737</v>
      </c>
      <c r="K110" s="45"/>
      <c r="L110" s="152">
        <f>3600/('Thursday (022924)'!V87 + 'Thursday (022924)'!AY87)</f>
        <v>2.099125364</v>
      </c>
      <c r="M110" s="154">
        <f t="shared" si="45"/>
        <v>1715</v>
      </c>
      <c r="N110" s="45"/>
      <c r="O110" s="152">
        <f>3600/('Friday (030124)'!V87 + 'Friday (030124)'!AY87)</f>
        <v>2.360655738</v>
      </c>
      <c r="P110" s="153">
        <f t="shared" si="46"/>
        <v>1525</v>
      </c>
      <c r="Q110" s="45"/>
      <c r="R110" s="151"/>
      <c r="S110" s="152" t="s">
        <v>72</v>
      </c>
      <c r="T110" s="152">
        <f t="shared" ref="T110:U110" si="53">AVERAGE(C110,F110,I110,L110,O110)</f>
        <v>2.122016655</v>
      </c>
      <c r="U110" s="154">
        <f t="shared" si="53"/>
        <v>1691.2</v>
      </c>
      <c r="V110" s="45"/>
      <c r="W110" s="151"/>
      <c r="X110" s="151"/>
      <c r="Y110" s="151"/>
      <c r="Z110" s="152" t="s">
        <v>72</v>
      </c>
      <c r="AA110" s="152">
        <f t="shared" ref="AA110:AB110" si="54">AVERAGE(C144,F144,I144,L144,O144)</f>
        <v>2.889297756</v>
      </c>
      <c r="AB110" s="153">
        <f t="shared" si="54"/>
        <v>1256.2</v>
      </c>
      <c r="AC110" s="45"/>
      <c r="AD110" s="151"/>
      <c r="AE110" s="151"/>
      <c r="AK110" s="99" t="s">
        <v>131</v>
      </c>
      <c r="AM110" s="166">
        <f>sum('Monday (022624)'!AK67,'Tuesday (022724)'!AK67,'Wednesday (022824)'!AK67,'Thursday (022924)'!AK67,'Friday (030124)'!AK67)</f>
        <v>61</v>
      </c>
      <c r="AN110" s="164" t="s">
        <v>131</v>
      </c>
      <c r="AP110" s="168">
        <f>sum('Monday (022624)'!$AK135,'Tuesday (022724)'!$AK135,'Wednesday (022824)'!$AK135,'Thursday (022924)'!$AK135,'Friday (030124)'!$AK135)</f>
        <v>0</v>
      </c>
      <c r="AQ110" s="164" t="s">
        <v>131</v>
      </c>
      <c r="AS110" s="168">
        <f>sum('Monday (022624)'!$AK203,'Tuesday (022724)'!$AK203,'Wednesday (022824)'!$AK203,'Thursday (022924)'!$AK203,'Friday (030124)'!$AK203)</f>
        <v>2</v>
      </c>
      <c r="AT110" s="164" t="s">
        <v>131</v>
      </c>
      <c r="AV110" s="168">
        <f>sum('Monday (022624)'!$AK271,'Tuesday (022724)'!$AK271,'Wednesday (022824)'!$AK271,'Thursday (022924)'!$AK271,'Friday (030124)'!$AK271)</f>
        <v>0</v>
      </c>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c r="CS110" s="166"/>
      <c r="CT110" s="166"/>
      <c r="CU110" s="166"/>
      <c r="CV110" s="166"/>
      <c r="CW110" s="166"/>
      <c r="CX110" s="166"/>
      <c r="CY110" s="166"/>
      <c r="CZ110" s="166"/>
      <c r="DA110" s="166"/>
      <c r="DB110" s="166"/>
      <c r="DC110" s="166"/>
      <c r="DD110" s="166"/>
      <c r="DE110" s="166"/>
      <c r="DF110" s="166"/>
      <c r="DG110" s="166"/>
      <c r="DH110" s="166"/>
      <c r="DI110" s="166"/>
      <c r="DJ110" s="166"/>
      <c r="DK110" s="166"/>
      <c r="DL110" s="166"/>
      <c r="DM110" s="166"/>
    </row>
    <row r="111">
      <c r="A111" s="151"/>
      <c r="B111" s="152" t="s">
        <v>75</v>
      </c>
      <c r="C111" s="152">
        <f>3600/('Monday (022624)'!V91 + 'Monday (022624)'!AY91)</f>
        <v>2.404809619</v>
      </c>
      <c r="D111" s="153">
        <f t="shared" si="42"/>
        <v>1497</v>
      </c>
      <c r="E111" s="45"/>
      <c r="F111" s="152">
        <f>3600/('Tuesday (022724)'!V91 + 'Tuesday (022724)'!AY91)</f>
        <v>2.414486922</v>
      </c>
      <c r="G111" s="153">
        <f t="shared" si="43"/>
        <v>1491</v>
      </c>
      <c r="H111" s="45"/>
      <c r="I111" s="152">
        <f>3600/('Wednesday (022824)'!V91 + 'Wednesday (022824)'!AY91)</f>
        <v>2.337662338</v>
      </c>
      <c r="J111" s="153">
        <f t="shared" si="44"/>
        <v>1497</v>
      </c>
      <c r="K111" s="45"/>
      <c r="L111" s="152">
        <f>3600/('Thursday (022924)'!V91 + 'Thursday (022924)'!AY91)</f>
        <v>2.505219207</v>
      </c>
      <c r="M111" s="154">
        <f t="shared" si="45"/>
        <v>1437</v>
      </c>
      <c r="N111" s="45"/>
      <c r="O111" s="152">
        <f>3600/('Friday (030124)'!V91 + 'Friday (030124)'!AY91)</f>
        <v>2.498265094</v>
      </c>
      <c r="P111" s="153">
        <f t="shared" si="46"/>
        <v>1441</v>
      </c>
      <c r="Q111" s="45"/>
      <c r="R111" s="151"/>
      <c r="S111" s="152" t="s">
        <v>75</v>
      </c>
      <c r="T111" s="152">
        <f t="shared" ref="T111:U111" si="55">AVERAGE(C111,F111,I111,L111,O111)</f>
        <v>2.432088636</v>
      </c>
      <c r="U111" s="154">
        <f t="shared" si="55"/>
        <v>1472.6</v>
      </c>
      <c r="V111" s="45"/>
      <c r="W111" s="151"/>
      <c r="X111" s="151"/>
      <c r="Y111" s="151"/>
      <c r="Z111" s="152" t="s">
        <v>75</v>
      </c>
      <c r="AA111" s="152">
        <f t="shared" ref="AA111:AB111" si="56">AVERAGE(C145,F145,I145,L145,O145)</f>
        <v>3.190947643</v>
      </c>
      <c r="AB111" s="153">
        <f t="shared" si="56"/>
        <v>1142.8</v>
      </c>
      <c r="AC111" s="45"/>
      <c r="AD111" s="151"/>
      <c r="AE111" s="151"/>
      <c r="AK111" s="164" t="s">
        <v>132</v>
      </c>
      <c r="AM111" s="168">
        <f>sum('Monday (022624)'!AL67,'Tuesday (022724)'!AL67,'Wednesday (022824)'!AL67,'Thursday (022924)'!AL67,'Friday (030124)'!AL67)</f>
        <v>0</v>
      </c>
      <c r="AN111" s="164" t="s">
        <v>132</v>
      </c>
      <c r="AP111" s="168">
        <f>sum('Monday (022624)'!$AL135,'Tuesday (022724)'!$AL135,'Wednesday (022824)'!$AL135,'Thursday (022924)'!$AL135,'Friday (030124)'!$AL135)</f>
        <v>0</v>
      </c>
      <c r="AQ111" s="162" t="s">
        <v>132</v>
      </c>
      <c r="AS111" s="167">
        <f>sum('Monday (022624)'!$AL203,'Tuesday (022724)'!$AL203,'Wednesday (022824)'!$AL203,'Thursday (022924)'!$AL203,'Friday (030124)'!$AL203)</f>
        <v>4</v>
      </c>
      <c r="AT111" s="164" t="s">
        <v>132</v>
      </c>
      <c r="AV111" s="168">
        <f>sum('Monday (022624)'!$AL271,'Tuesday (022724)'!$AL271,'Wednesday (022824)'!$AL271,'Thursday (022924)'!$AL271,'Friday (030124)'!$AL271)</f>
        <v>0</v>
      </c>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c r="CS111" s="166"/>
      <c r="CT111" s="166"/>
      <c r="CU111" s="166"/>
      <c r="CV111" s="166"/>
      <c r="CW111" s="166"/>
      <c r="CX111" s="166"/>
      <c r="CY111" s="166"/>
      <c r="CZ111" s="166"/>
      <c r="DA111" s="166"/>
      <c r="DB111" s="166"/>
      <c r="DC111" s="166"/>
      <c r="DD111" s="166"/>
      <c r="DE111" s="166"/>
      <c r="DF111" s="166"/>
      <c r="DG111" s="166"/>
      <c r="DH111" s="166"/>
      <c r="DI111" s="166"/>
      <c r="DJ111" s="166"/>
      <c r="DK111" s="166"/>
      <c r="DL111" s="166"/>
      <c r="DM111" s="166"/>
    </row>
    <row r="112">
      <c r="A112" s="151"/>
      <c r="B112" s="152" t="s">
        <v>90</v>
      </c>
      <c r="C112" s="156">
        <f>3600/('Monday (022624)'!V95 + 'Monday (022624)'!AY95)</f>
        <v>2.893890675</v>
      </c>
      <c r="D112" s="153">
        <f t="shared" si="42"/>
        <v>1244</v>
      </c>
      <c r="E112" s="45"/>
      <c r="F112" s="156">
        <f>3600/('Tuesday (022724)'!V95 + 'Tuesday (022724)'!AY95)</f>
        <v>2.958093673</v>
      </c>
      <c r="G112" s="153">
        <f t="shared" si="43"/>
        <v>1217</v>
      </c>
      <c r="H112" s="45"/>
      <c r="I112" s="156">
        <f>3600/('Wednesday (022824)'!V95 + 'Wednesday (022824)'!AY95)</f>
        <v>2.866242038</v>
      </c>
      <c r="J112" s="153">
        <f t="shared" si="44"/>
        <v>1244</v>
      </c>
      <c r="K112" s="45"/>
      <c r="L112" s="156">
        <f>3600/('Thursday (022924)'!V95 + 'Thursday (022924)'!AY95)</f>
        <v>3.025210084</v>
      </c>
      <c r="M112" s="154">
        <f t="shared" si="45"/>
        <v>1190</v>
      </c>
      <c r="N112" s="45"/>
      <c r="O112" s="156">
        <f>3600/('Friday (030124)'!V95 + 'Friday (030124)'!AY95)</f>
        <v>2.409638554</v>
      </c>
      <c r="P112" s="153">
        <f t="shared" si="46"/>
        <v>1494</v>
      </c>
      <c r="Q112" s="45"/>
      <c r="R112" s="151"/>
      <c r="S112" s="152" t="s">
        <v>90</v>
      </c>
      <c r="T112" s="152">
        <f t="shared" ref="T112:U112" si="57">AVERAGE(C112,F112,I112,L112,O112)</f>
        <v>2.830615005</v>
      </c>
      <c r="U112" s="154">
        <f t="shared" si="57"/>
        <v>1277.8</v>
      </c>
      <c r="V112" s="45"/>
      <c r="W112" s="151"/>
      <c r="X112" s="151"/>
      <c r="Y112" s="151"/>
      <c r="Z112" s="152" t="s">
        <v>90</v>
      </c>
      <c r="AA112" s="152">
        <f t="shared" ref="AA112:AB112" si="58">AVERAGE(C146,F146,I146,L146,O146)</f>
        <v>3.256999863</v>
      </c>
      <c r="AB112" s="153">
        <f t="shared" si="58"/>
        <v>1112.6</v>
      </c>
      <c r="AC112" s="45"/>
      <c r="AD112" s="151"/>
      <c r="AE112" s="151"/>
      <c r="AK112" s="99" t="s">
        <v>133</v>
      </c>
      <c r="AM112" s="166">
        <f>sum('Monday (022624)'!AM67,'Tuesday (022724)'!AM67,'Wednesday (022824)'!AM67,'Thursday (022924)'!AM67,'Friday (030124)'!AM67)</f>
        <v>19</v>
      </c>
      <c r="AN112" s="162" t="s">
        <v>133</v>
      </c>
      <c r="AP112" s="167">
        <f>sum('Monday (022624)'!$AM135,'Tuesday (022724)'!$AM135,'Wednesday (022824)'!$AM135,'Thursday (022924)'!$AM135,'Friday (030124)'!$AM135)</f>
        <v>3</v>
      </c>
      <c r="AQ112" s="99" t="s">
        <v>133</v>
      </c>
      <c r="AS112" s="166">
        <f>sum('Monday (022624)'!$AM203,'Tuesday (022724)'!$AM203,'Wednesday (022824)'!$AM203,'Thursday (022924)'!$AM203,'Friday (030124)'!$AM203)</f>
        <v>63</v>
      </c>
      <c r="AT112" s="99" t="s">
        <v>133</v>
      </c>
      <c r="AV112" s="166">
        <f>sum('Monday (022624)'!$AM271,'Tuesday (022724)'!$AM271,'Wednesday (022824)'!$AM271,'Thursday (022924)'!$AM271,'Friday (030124)'!$AM271)</f>
        <v>57</v>
      </c>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c r="CS112" s="166"/>
      <c r="CT112" s="166"/>
      <c r="CU112" s="166"/>
      <c r="CV112" s="166"/>
      <c r="CW112" s="166"/>
      <c r="CX112" s="166"/>
      <c r="CY112" s="166"/>
      <c r="CZ112" s="166"/>
      <c r="DA112" s="166"/>
      <c r="DB112" s="166"/>
      <c r="DC112" s="166"/>
      <c r="DD112" s="166"/>
      <c r="DE112" s="166"/>
      <c r="DF112" s="166"/>
      <c r="DG112" s="166"/>
      <c r="DH112" s="166"/>
      <c r="DI112" s="166"/>
      <c r="DJ112" s="166"/>
      <c r="DK112" s="166"/>
      <c r="DL112" s="166"/>
      <c r="DM112" s="166"/>
    </row>
    <row r="113">
      <c r="A113" s="151"/>
      <c r="B113" s="152" t="s">
        <v>76</v>
      </c>
      <c r="C113" s="156">
        <f>3600/('Monday (022624)'!V99 + 'Monday (022624)'!AY99)</f>
        <v>2.995008319</v>
      </c>
      <c r="D113" s="153">
        <f t="shared" si="42"/>
        <v>1202</v>
      </c>
      <c r="E113" s="45"/>
      <c r="F113" s="156">
        <f>3600/('Tuesday (022724)'!V99 + 'Tuesday (022724)'!AY99)</f>
        <v>3.032855939</v>
      </c>
      <c r="G113" s="153">
        <f t="shared" si="43"/>
        <v>1187</v>
      </c>
      <c r="H113" s="45"/>
      <c r="I113" s="156">
        <f>3600/('Wednesday (022824)'!V99 + 'Wednesday (022824)'!AY99)</f>
        <v>2.910266774</v>
      </c>
      <c r="J113" s="153">
        <f t="shared" si="44"/>
        <v>1202</v>
      </c>
      <c r="K113" s="45"/>
      <c r="L113" s="156">
        <f>3600/('Thursday (022924)'!V99 + 'Thursday (022924)'!AY99)</f>
        <v>3.130434783</v>
      </c>
      <c r="M113" s="154">
        <f t="shared" si="45"/>
        <v>1150</v>
      </c>
      <c r="N113" s="45"/>
      <c r="O113" s="156">
        <f>3600/('Friday (030124)'!V99 + 'Friday (030124)'!AY99)</f>
        <v>2.66469282</v>
      </c>
      <c r="P113" s="153">
        <f t="shared" si="46"/>
        <v>1351</v>
      </c>
      <c r="Q113" s="45"/>
      <c r="R113" s="151"/>
      <c r="S113" s="152" t="s">
        <v>76</v>
      </c>
      <c r="T113" s="152">
        <f t="shared" ref="T113:U113" si="59">AVERAGE(C113,F113,I113,L113,O113)</f>
        <v>2.946651727</v>
      </c>
      <c r="U113" s="154">
        <f t="shared" si="59"/>
        <v>1218.4</v>
      </c>
      <c r="V113" s="45"/>
      <c r="W113" s="151"/>
      <c r="X113" s="151"/>
      <c r="Y113" s="151"/>
      <c r="Z113" s="152" t="s">
        <v>76</v>
      </c>
      <c r="AA113" s="152">
        <f t="shared" ref="AA113:AB113" si="60">AVERAGE(C147,F147,I147,L147,O147)</f>
        <v>3.574755853</v>
      </c>
      <c r="AB113" s="153">
        <f t="shared" si="60"/>
        <v>1022</v>
      </c>
      <c r="AC113" s="45"/>
      <c r="AD113" s="151"/>
      <c r="AE113" s="151"/>
      <c r="AK113" s="164" t="s">
        <v>134</v>
      </c>
      <c r="AM113" s="168">
        <f>sum('Monday (022624)'!AN67,'Tuesday (022724)'!AN67,'Wednesday (022824)'!AN67,'Thursday (022924)'!AN67,'Friday (030124)'!AN67)</f>
        <v>1</v>
      </c>
      <c r="AN113" s="164" t="s">
        <v>134</v>
      </c>
      <c r="AP113" s="168">
        <f>sum('Monday (022624)'!$AN135,'Tuesday (022724)'!$AN135,'Wednesday (022824)'!$AN135,'Thursday (022924)'!$AN135,'Friday (030124)'!$AN135)</f>
        <v>1</v>
      </c>
      <c r="AQ113" s="162" t="s">
        <v>134</v>
      </c>
      <c r="AS113" s="167">
        <f>sum('Monday (022624)'!$AN203,'Tuesday (022724)'!$AN203,'Wednesday (022824)'!$AN203,'Thursday (022924)'!$AN203,'Friday (030124)'!$AN203)</f>
        <v>3</v>
      </c>
      <c r="AT113" s="164" t="s">
        <v>134</v>
      </c>
      <c r="AV113" s="168">
        <f>sum('Monday (022624)'!$AN271,'Tuesday (022724)'!$AN271,'Wednesday (022824)'!$AN271,'Thursday (022924)'!$AN271,'Friday (030124)'!$AN271)</f>
        <v>0</v>
      </c>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c r="CS113" s="166"/>
      <c r="CT113" s="166"/>
      <c r="CU113" s="166"/>
      <c r="CV113" s="166"/>
      <c r="CW113" s="166"/>
      <c r="CX113" s="166"/>
      <c r="CY113" s="166"/>
      <c r="CZ113" s="166"/>
      <c r="DA113" s="166"/>
      <c r="DB113" s="166"/>
      <c r="DC113" s="166"/>
      <c r="DD113" s="166"/>
      <c r="DE113" s="166"/>
      <c r="DF113" s="166"/>
      <c r="DG113" s="166"/>
      <c r="DH113" s="166"/>
      <c r="DI113" s="166"/>
      <c r="DJ113" s="166"/>
      <c r="DK113" s="166"/>
      <c r="DL113" s="166"/>
      <c r="DM113" s="166"/>
    </row>
    <row r="114">
      <c r="A114" s="151"/>
      <c r="B114" s="152" t="s">
        <v>79</v>
      </c>
      <c r="C114" s="156">
        <f>3600/('Monday (022624)'!V103 + 'Monday (022624)'!AY103)</f>
        <v>3.045685279</v>
      </c>
      <c r="D114" s="153">
        <f t="shared" si="42"/>
        <v>1182</v>
      </c>
      <c r="E114" s="45"/>
      <c r="F114" s="156">
        <f>3600/('Tuesday (022724)'!V103 + 'Tuesday (022724)'!AY103)</f>
        <v>3.10880829</v>
      </c>
      <c r="G114" s="153">
        <f t="shared" si="43"/>
        <v>1158</v>
      </c>
      <c r="H114" s="45"/>
      <c r="I114" s="156">
        <f>3600/('Wednesday (022824)'!V103 + 'Wednesday (022824)'!AY103)</f>
        <v>2.987551867</v>
      </c>
      <c r="J114" s="153">
        <f t="shared" si="44"/>
        <v>1182</v>
      </c>
      <c r="K114" s="45"/>
      <c r="L114" s="156">
        <f>3600/('Thursday (022924)'!V103 + 'Thursday (022924)'!AY103)</f>
        <v>3.169014085</v>
      </c>
      <c r="M114" s="154">
        <f t="shared" si="45"/>
        <v>1136</v>
      </c>
      <c r="N114" s="45"/>
      <c r="O114" s="156">
        <f>3600/('Friday (030124)'!V103 + 'Friday (030124)'!AY103)</f>
        <v>2.4275118</v>
      </c>
      <c r="P114" s="153">
        <f t="shared" si="46"/>
        <v>1483</v>
      </c>
      <c r="Q114" s="45"/>
      <c r="R114" s="151"/>
      <c r="S114" s="152" t="s">
        <v>79</v>
      </c>
      <c r="T114" s="152">
        <f t="shared" ref="T114:U114" si="61">AVERAGE(C114,F114,I114,L114,O114)</f>
        <v>2.947714264</v>
      </c>
      <c r="U114" s="154">
        <f t="shared" si="61"/>
        <v>1228.2</v>
      </c>
      <c r="V114" s="45"/>
      <c r="W114" s="151"/>
      <c r="X114" s="151"/>
      <c r="Y114" s="151"/>
      <c r="Z114" s="152" t="s">
        <v>79</v>
      </c>
      <c r="AA114" s="152">
        <f t="shared" ref="AA114:AB114" si="62">AVERAGE(C148,F148,I148,L148,O148)</f>
        <v>3.3088604</v>
      </c>
      <c r="AB114" s="153">
        <f t="shared" si="62"/>
        <v>1095</v>
      </c>
      <c r="AC114" s="45"/>
      <c r="AD114" s="151"/>
      <c r="AE114" s="151"/>
      <c r="AK114" s="99" t="s">
        <v>135</v>
      </c>
      <c r="AM114" s="166">
        <f>sum('Monday (022624)'!AO67,'Tuesday (022724)'!AO67,'Wednesday (022824)'!AO67,'Thursday (022924)'!AO67,'Friday (030124)'!AO67)</f>
        <v>2124</v>
      </c>
      <c r="AN114" s="99" t="s">
        <v>135</v>
      </c>
      <c r="AP114" s="166">
        <f>sum('Monday (022624)'!$AO135,'Tuesday (022724)'!$AO135,'Wednesday (022824)'!$AO135,'Thursday (022924)'!$AO135,'Friday (030124)'!$AO135)</f>
        <v>631</v>
      </c>
      <c r="AQ114" s="99" t="s">
        <v>135</v>
      </c>
      <c r="AS114" s="166">
        <f>sum('Monday (022624)'!$AO203,'Tuesday (022724)'!$AO203,'Wednesday (022824)'!$AO203,'Thursday (022924)'!$AO203,'Friday (030124)'!$AO203)</f>
        <v>1294</v>
      </c>
      <c r="AT114" s="99" t="s">
        <v>135</v>
      </c>
      <c r="AV114" s="166">
        <f>sum('Monday (022624)'!$AO271,'Tuesday (022724)'!$AO271,'Wednesday (022824)'!$AO271,'Thursday (022924)'!$AO271,'Friday (030124)'!$AO271)</f>
        <v>2168</v>
      </c>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c r="CS114" s="166"/>
      <c r="CT114" s="166"/>
      <c r="CU114" s="166"/>
      <c r="CV114" s="166"/>
      <c r="CW114" s="166"/>
      <c r="CX114" s="166"/>
      <c r="CY114" s="166"/>
      <c r="CZ114" s="166"/>
      <c r="DA114" s="166"/>
      <c r="DB114" s="166"/>
      <c r="DC114" s="166"/>
      <c r="DD114" s="166"/>
      <c r="DE114" s="166"/>
      <c r="DF114" s="166"/>
      <c r="DG114" s="166"/>
      <c r="DH114" s="166"/>
      <c r="DI114" s="166"/>
      <c r="DJ114" s="166"/>
      <c r="DK114" s="166"/>
      <c r="DL114" s="166"/>
      <c r="DM114" s="166"/>
    </row>
    <row r="115">
      <c r="A115" s="151"/>
      <c r="B115" s="152" t="s">
        <v>82</v>
      </c>
      <c r="C115" s="156">
        <f>3600/('Monday (022624)'!V107 + 'Monday (022624)'!AY107)</f>
        <v>2.866242038</v>
      </c>
      <c r="D115" s="153">
        <f t="shared" si="42"/>
        <v>1256</v>
      </c>
      <c r="E115" s="45"/>
      <c r="F115" s="156">
        <f>3600/('Tuesday (022724)'!V107 + 'Tuesday (022724)'!AY107)</f>
        <v>2.875399361</v>
      </c>
      <c r="G115" s="153">
        <f t="shared" si="43"/>
        <v>1252</v>
      </c>
      <c r="H115" s="45"/>
      <c r="I115" s="156">
        <f>3600/('Wednesday (022824)'!V107 + 'Wednesday (022824)'!AY107)</f>
        <v>2.745995423</v>
      </c>
      <c r="J115" s="153">
        <f t="shared" si="44"/>
        <v>1256</v>
      </c>
      <c r="K115" s="45"/>
      <c r="L115" s="156">
        <f>3600/('Thursday (022924)'!V107 + 'Thursday (022924)'!AY107)</f>
        <v>2.98013245</v>
      </c>
      <c r="M115" s="154">
        <f t="shared" si="45"/>
        <v>1208</v>
      </c>
      <c r="N115" s="45"/>
      <c r="O115" s="156">
        <f>3600/('Friday (030124)'!V107 + 'Friday (030124)'!AY107)</f>
        <v>2.522775053</v>
      </c>
      <c r="P115" s="153">
        <f t="shared" si="46"/>
        <v>1427</v>
      </c>
      <c r="Q115" s="45"/>
      <c r="R115" s="151"/>
      <c r="S115" s="152" t="s">
        <v>82</v>
      </c>
      <c r="T115" s="152">
        <f t="shared" ref="T115:U115" si="63">AVERAGE(C115,F115,I115,L115,O115)</f>
        <v>2.798108865</v>
      </c>
      <c r="U115" s="154">
        <f t="shared" si="63"/>
        <v>1279.8</v>
      </c>
      <c r="V115" s="45"/>
      <c r="W115" s="151"/>
      <c r="X115" s="151"/>
      <c r="Y115" s="151"/>
      <c r="Z115" s="152" t="s">
        <v>82</v>
      </c>
      <c r="AA115" s="152">
        <f t="shared" ref="AA115:AB115" si="64">AVERAGE(C149,F149,I149,L149,O149)</f>
        <v>3.117306189</v>
      </c>
      <c r="AB115" s="153">
        <f t="shared" si="64"/>
        <v>1160.6</v>
      </c>
      <c r="AC115" s="45"/>
      <c r="AD115" s="151"/>
      <c r="AE115" s="151"/>
      <c r="AK115" s="162" t="s">
        <v>136</v>
      </c>
      <c r="AM115" s="167">
        <f>sum('Monday (022624)'!AP67,'Tuesday (022724)'!AP67,'Wednesday (022824)'!AP67,'Thursday (022924)'!AP67,'Friday (030124)'!AP67)</f>
        <v>4</v>
      </c>
      <c r="AN115" s="164" t="s">
        <v>136</v>
      </c>
      <c r="AP115" s="168">
        <f>sum('Monday (022624)'!$AP135,'Tuesday (022724)'!$AP135,'Wednesday (022824)'!$AP135,'Thursday (022924)'!$AP135,'Friday (030124)'!$AP135)</f>
        <v>0</v>
      </c>
      <c r="AQ115" s="99" t="s">
        <v>136</v>
      </c>
      <c r="AS115" s="166">
        <f>sum('Monday (022624)'!$AP203,'Tuesday (022724)'!$AP203,'Wednesday (022824)'!$AP203,'Thursday (022924)'!$AP203,'Friday (030124)'!$AP203)</f>
        <v>88</v>
      </c>
      <c r="AT115" s="164" t="s">
        <v>136</v>
      </c>
      <c r="AV115" s="168">
        <f>sum('Monday (022624)'!$AP271,'Tuesday (022724)'!$AP271,'Wednesday (022824)'!$AP271,'Thursday (022924)'!$AP271,'Friday (030124)'!$AP271)</f>
        <v>0</v>
      </c>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c r="CS115" s="166"/>
      <c r="CT115" s="166"/>
      <c r="CU115" s="166"/>
      <c r="CV115" s="166"/>
      <c r="CW115" s="166"/>
      <c r="CX115" s="166"/>
      <c r="CY115" s="166"/>
      <c r="CZ115" s="166"/>
      <c r="DA115" s="166"/>
      <c r="DB115" s="166"/>
      <c r="DC115" s="166"/>
      <c r="DD115" s="166"/>
      <c r="DE115" s="166"/>
      <c r="DF115" s="166"/>
      <c r="DG115" s="166"/>
      <c r="DH115" s="166"/>
      <c r="DI115" s="166"/>
      <c r="DJ115" s="166"/>
      <c r="DK115" s="166"/>
      <c r="DL115" s="166"/>
      <c r="DM115" s="166"/>
    </row>
    <row r="116">
      <c r="A116" s="151"/>
      <c r="B116" s="152" t="s">
        <v>80</v>
      </c>
      <c r="C116" s="156">
        <f>3600/('Monday (022624)'!V111 + 'Monday (022624)'!AY111)</f>
        <v>2.443991853</v>
      </c>
      <c r="D116" s="153">
        <f t="shared" si="42"/>
        <v>1473</v>
      </c>
      <c r="E116" s="45"/>
      <c r="F116" s="156">
        <f>3600/('Tuesday (022724)'!V111 + 'Tuesday (022724)'!AY111)</f>
        <v>2.443991853</v>
      </c>
      <c r="G116" s="153">
        <f t="shared" si="43"/>
        <v>1473</v>
      </c>
      <c r="H116" s="45"/>
      <c r="I116" s="156">
        <f>3600/('Wednesday (022824)'!V111 + 'Wednesday (022824)'!AY111)</f>
        <v>2.349869452</v>
      </c>
      <c r="J116" s="153">
        <f t="shared" si="44"/>
        <v>1473</v>
      </c>
      <c r="K116" s="45"/>
      <c r="L116" s="156">
        <f>3600/('Thursday (022924)'!V111 + 'Thursday (022924)'!AY111)</f>
        <v>2.501737318</v>
      </c>
      <c r="M116" s="154">
        <f t="shared" si="45"/>
        <v>1439</v>
      </c>
      <c r="N116" s="45"/>
      <c r="O116" s="156">
        <f>3600/('Friday (030124)'!V111 + 'Friday (030124)'!AY111)</f>
        <v>2.425876011</v>
      </c>
      <c r="P116" s="153">
        <f t="shared" si="46"/>
        <v>1484</v>
      </c>
      <c r="Q116" s="45"/>
      <c r="R116" s="151"/>
      <c r="S116" s="152" t="s">
        <v>80</v>
      </c>
      <c r="T116" s="152">
        <f t="shared" ref="T116:U116" si="65">AVERAGE(C116,F116,I116,L116,O116)</f>
        <v>2.433093297</v>
      </c>
      <c r="U116" s="154">
        <f t="shared" si="65"/>
        <v>1468.4</v>
      </c>
      <c r="V116" s="45"/>
      <c r="W116" s="151"/>
      <c r="X116" s="151"/>
      <c r="Y116" s="151"/>
      <c r="Z116" s="152" t="s">
        <v>80</v>
      </c>
      <c r="AA116" s="152">
        <f t="shared" ref="AA116:AB116" si="66">AVERAGE(C150,F150,I150,L150,O150)</f>
        <v>2.965849532</v>
      </c>
      <c r="AB116" s="153">
        <f t="shared" si="66"/>
        <v>1221</v>
      </c>
      <c r="AC116" s="45"/>
      <c r="AD116" s="151"/>
      <c r="AE116" s="151"/>
      <c r="AK116" s="99" t="s">
        <v>137</v>
      </c>
      <c r="AM116" s="166">
        <f>sum('Monday (022624)'!AQ67,'Tuesday (022724)'!AQ67,'Wednesday (022824)'!AQ67,'Thursday (022924)'!AQ67,'Friday (030124)'!AQ67)</f>
        <v>21</v>
      </c>
      <c r="AN116" s="162" t="s">
        <v>137</v>
      </c>
      <c r="AP116" s="167">
        <f>sum('Monday (022624)'!$AQ135,'Tuesday (022724)'!$AQ135,'Wednesday (022824)'!$AQ135,'Thursday (022924)'!$AQ135,'Friday (030124)'!$AQ135)</f>
        <v>10</v>
      </c>
      <c r="AQ116" s="99" t="s">
        <v>137</v>
      </c>
      <c r="AS116" s="166">
        <f>sum('Monday (022624)'!$AQ203,'Tuesday (022724)'!$AQ203,'Wednesday (022824)'!$AQ203,'Thursday (022924)'!$AQ203,'Friday (030124)'!$AQ203)</f>
        <v>167</v>
      </c>
      <c r="AT116" s="99" t="s">
        <v>137</v>
      </c>
      <c r="AV116" s="166">
        <f>sum('Monday (022624)'!$AQ271,'Tuesday (022724)'!$AQ271,'Wednesday (022824)'!$AQ271,'Thursday (022924)'!$AQ271,'Friday (030124)'!$AQ271)</f>
        <v>52</v>
      </c>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c r="CS116" s="166"/>
      <c r="CT116" s="166"/>
      <c r="CU116" s="166"/>
      <c r="CV116" s="166"/>
      <c r="CW116" s="166"/>
      <c r="CX116" s="166"/>
      <c r="CY116" s="166"/>
      <c r="CZ116" s="166"/>
      <c r="DA116" s="166"/>
      <c r="DB116" s="166"/>
      <c r="DC116" s="166"/>
      <c r="DD116" s="166"/>
      <c r="DE116" s="166"/>
      <c r="DF116" s="166"/>
      <c r="DG116" s="166"/>
      <c r="DH116" s="166"/>
      <c r="DI116" s="166"/>
      <c r="DJ116" s="166"/>
      <c r="DK116" s="166"/>
      <c r="DL116" s="166"/>
      <c r="DM116" s="166"/>
    </row>
    <row r="117">
      <c r="A117" s="151"/>
      <c r="B117" s="152" t="s">
        <v>73</v>
      </c>
      <c r="C117" s="156">
        <f>3600/('Monday (022624)'!V115 + 'Monday (022624)'!AY115)</f>
        <v>1.935483871</v>
      </c>
      <c r="D117" s="153">
        <f t="shared" si="42"/>
        <v>1860</v>
      </c>
      <c r="E117" s="45"/>
      <c r="F117" s="156">
        <f>3600/('Tuesday (022724)'!V115 + 'Tuesday (022724)'!AY115)</f>
        <v>1.872074883</v>
      </c>
      <c r="G117" s="153">
        <f t="shared" si="43"/>
        <v>1923</v>
      </c>
      <c r="H117" s="45"/>
      <c r="I117" s="156">
        <f>3600/('Wednesday (022824)'!V115 + 'Wednesday (022824)'!AY115)</f>
        <v>1.83299389</v>
      </c>
      <c r="J117" s="153">
        <f t="shared" si="44"/>
        <v>1860</v>
      </c>
      <c r="K117" s="45"/>
      <c r="L117" s="156">
        <f>3600/('Thursday (022924)'!V115 + 'Thursday (022924)'!AY115)</f>
        <v>1.946998378</v>
      </c>
      <c r="M117" s="154">
        <f t="shared" si="45"/>
        <v>1849</v>
      </c>
      <c r="N117" s="45"/>
      <c r="O117" s="156">
        <f>3600/('Friday (030124)'!V115 + 'Friday (030124)'!AY115)</f>
        <v>2.099125364</v>
      </c>
      <c r="P117" s="153">
        <f t="shared" si="46"/>
        <v>1715</v>
      </c>
      <c r="Q117" s="45"/>
      <c r="R117" s="151"/>
      <c r="S117" s="152" t="s">
        <v>73</v>
      </c>
      <c r="T117" s="152">
        <f t="shared" ref="T117:U117" si="67">AVERAGE(C117,F117,I117,L117,O117)</f>
        <v>1.937335277</v>
      </c>
      <c r="U117" s="154">
        <f t="shared" si="67"/>
        <v>1841.4</v>
      </c>
      <c r="V117" s="45"/>
      <c r="W117" s="151"/>
      <c r="X117" s="151"/>
      <c r="Y117" s="151"/>
      <c r="Z117" s="152" t="s">
        <v>73</v>
      </c>
      <c r="AA117" s="152">
        <f t="shared" ref="AA117:AB117" si="68">AVERAGE(C151,F151,I151,L151,O151)</f>
        <v>2.804695918</v>
      </c>
      <c r="AB117" s="153">
        <f t="shared" si="68"/>
        <v>1288.2</v>
      </c>
      <c r="AC117" s="45"/>
      <c r="AD117" s="151"/>
      <c r="AE117" s="151"/>
      <c r="AK117" s="99" t="s">
        <v>138</v>
      </c>
      <c r="AM117" s="166">
        <f>sum('Monday (022624)'!AR67,'Tuesday (022724)'!AR67,'Wednesday (022824)'!AR67,'Thursday (022924)'!AR67,'Friday (030124)'!AR67)</f>
        <v>2437</v>
      </c>
      <c r="AN117" s="99" t="s">
        <v>138</v>
      </c>
      <c r="AP117" s="166">
        <f>sum('Monday (022624)'!$AR135,'Tuesday (022724)'!$AR135,'Wednesday (022824)'!$AR135,'Thursday (022924)'!$AR135,'Friday (030124)'!$AR135)</f>
        <v>1600</v>
      </c>
      <c r="AQ117" s="99" t="s">
        <v>138</v>
      </c>
      <c r="AS117" s="166">
        <f>sum('Monday (022624)'!$AR203,'Tuesday (022724)'!$AR203,'Wednesday (022824)'!$AR203,'Thursday (022924)'!$AR203,'Friday (030124)'!$AR203)</f>
        <v>600</v>
      </c>
      <c r="AT117" s="99" t="s">
        <v>138</v>
      </c>
      <c r="AV117" s="166">
        <f>sum('Monday (022624)'!$AR271,'Tuesday (022724)'!$AR271,'Wednesday (022824)'!$AR271,'Thursday (022924)'!$AR271,'Friday (030124)'!$AR271)</f>
        <v>3036</v>
      </c>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c r="CS117" s="166"/>
      <c r="CT117" s="166"/>
      <c r="CU117" s="166"/>
      <c r="CV117" s="166"/>
      <c r="CW117" s="166"/>
      <c r="CX117" s="166"/>
      <c r="CY117" s="166"/>
      <c r="CZ117" s="166"/>
      <c r="DA117" s="166"/>
      <c r="DB117" s="166"/>
      <c r="DC117" s="166"/>
      <c r="DD117" s="166"/>
      <c r="DE117" s="166"/>
      <c r="DF117" s="166"/>
      <c r="DG117" s="166"/>
      <c r="DH117" s="166"/>
      <c r="DI117" s="166"/>
      <c r="DJ117" s="166"/>
      <c r="DK117" s="166"/>
      <c r="DL117" s="166"/>
      <c r="DM117" s="166"/>
    </row>
    <row r="118">
      <c r="A118" s="151"/>
      <c r="B118" s="152" t="s">
        <v>74</v>
      </c>
      <c r="C118" s="156">
        <f>3600/('Monday (022624)'!V119 + 'Monday (022624)'!AY119)</f>
        <v>2.08937899</v>
      </c>
      <c r="D118" s="153">
        <f t="shared" si="42"/>
        <v>1723</v>
      </c>
      <c r="E118" s="45"/>
      <c r="F118" s="156">
        <f>3600/('Tuesday (022724)'!V119 + 'Tuesday (022724)'!AY119)</f>
        <v>2.082128398</v>
      </c>
      <c r="G118" s="153">
        <f t="shared" si="43"/>
        <v>1729</v>
      </c>
      <c r="H118" s="45"/>
      <c r="I118" s="156">
        <f>3600/('Wednesday (022824)'!V119 + 'Wednesday (022824)'!AY119)</f>
        <v>2.024746907</v>
      </c>
      <c r="J118" s="153">
        <f t="shared" si="44"/>
        <v>1723</v>
      </c>
      <c r="K118" s="45"/>
      <c r="L118" s="156">
        <f>3600/('Thursday (022924)'!V119 + 'Thursday (022924)'!AY119)</f>
        <v>2.131438721</v>
      </c>
      <c r="M118" s="154">
        <f t="shared" si="45"/>
        <v>1689</v>
      </c>
      <c r="N118" s="45"/>
      <c r="O118" s="156">
        <f>3600/('Friday (030124)'!V119 + 'Friday (030124)'!AY119)</f>
        <v>1.809954751</v>
      </c>
      <c r="P118" s="153">
        <f t="shared" si="46"/>
        <v>1989</v>
      </c>
      <c r="Q118" s="45"/>
      <c r="R118" s="151"/>
      <c r="S118" s="152" t="s">
        <v>74</v>
      </c>
      <c r="T118" s="152">
        <f t="shared" ref="T118:U118" si="69">AVERAGE(C118,F118,I118,L118,O118)</f>
        <v>2.027529553</v>
      </c>
      <c r="U118" s="154">
        <f t="shared" si="69"/>
        <v>1770.6</v>
      </c>
      <c r="V118" s="45"/>
      <c r="W118" s="151"/>
      <c r="X118" s="151"/>
      <c r="Y118" s="151"/>
      <c r="Z118" s="152" t="s">
        <v>74</v>
      </c>
      <c r="AA118" s="152">
        <f t="shared" ref="AA118:AB118" si="70">AVERAGE(C152,F152,I152,L152,O152)</f>
        <v>2.941516319</v>
      </c>
      <c r="AB118" s="153">
        <f t="shared" si="70"/>
        <v>1234.2</v>
      </c>
      <c r="AC118" s="45"/>
      <c r="AD118" s="151"/>
      <c r="AE118" s="151"/>
      <c r="AK118" s="99" t="s">
        <v>139</v>
      </c>
      <c r="AM118" s="166">
        <f>sum('Monday (022624)'!AS67,'Tuesday (022724)'!AS67,'Wednesday (022824)'!AS67,'Thursday (022924)'!AS67,'Friday (030124)'!AS67)</f>
        <v>36</v>
      </c>
      <c r="AN118" s="99" t="s">
        <v>139</v>
      </c>
      <c r="AP118" s="166">
        <f>sum('Monday (022624)'!$AS135,'Tuesday (022724)'!$AS135,'Wednesday (022824)'!$AS135,'Thursday (022924)'!$AS135,'Friday (030124)'!$AS135)</f>
        <v>29</v>
      </c>
      <c r="AQ118" s="99" t="s">
        <v>139</v>
      </c>
      <c r="AS118" s="166">
        <f>sum('Monday (022624)'!$AS203,'Tuesday (022724)'!$AS203,'Wednesday (022824)'!$AS203,'Thursday (022924)'!$AS203,'Friday (030124)'!$AS203)</f>
        <v>26</v>
      </c>
      <c r="AT118" s="99" t="s">
        <v>139</v>
      </c>
      <c r="AV118" s="166">
        <f>sum('Monday (022624)'!$AS271,'Tuesday (022724)'!$AS271,'Wednesday (022824)'!$AS271,'Thursday (022924)'!$AS271,'Friday (030124)'!$AS271)</f>
        <v>89</v>
      </c>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c r="CS118" s="166"/>
      <c r="CT118" s="166"/>
      <c r="CU118" s="166"/>
      <c r="CV118" s="166"/>
      <c r="CW118" s="166"/>
      <c r="CX118" s="166"/>
      <c r="CY118" s="166"/>
      <c r="CZ118" s="166"/>
      <c r="DA118" s="166"/>
      <c r="DB118" s="166"/>
      <c r="DC118" s="166"/>
      <c r="DD118" s="166"/>
      <c r="DE118" s="166"/>
      <c r="DF118" s="166"/>
      <c r="DG118" s="166"/>
      <c r="DH118" s="166"/>
      <c r="DI118" s="166"/>
      <c r="DJ118" s="166"/>
      <c r="DK118" s="166"/>
      <c r="DL118" s="166"/>
      <c r="DM118" s="166"/>
    </row>
    <row r="119">
      <c r="A119" s="151"/>
      <c r="B119" s="152" t="s">
        <v>77</v>
      </c>
      <c r="C119" s="156">
        <f>3600/('Monday (022624)'!V123 + 'Monday (022624)'!AY123)</f>
        <v>1.982378855</v>
      </c>
      <c r="D119" s="153">
        <f t="shared" si="42"/>
        <v>1816</v>
      </c>
      <c r="E119" s="45"/>
      <c r="F119" s="156">
        <f>3600/('Tuesday (022724)'!V123 + 'Tuesday (022724)'!AY123)</f>
        <v>2.001111729</v>
      </c>
      <c r="G119" s="153">
        <f t="shared" si="43"/>
        <v>1799</v>
      </c>
      <c r="H119" s="45"/>
      <c r="I119" s="156">
        <f>3600/('Wednesday (022824)'!V123 + 'Wednesday (022824)'!AY123)</f>
        <v>1.935483871</v>
      </c>
      <c r="J119" s="153">
        <f t="shared" si="44"/>
        <v>1816</v>
      </c>
      <c r="K119" s="45"/>
      <c r="L119" s="156">
        <f>3600/('Thursday (022924)'!V123 + 'Thursday (022924)'!AY123)</f>
        <v>2.046617396</v>
      </c>
      <c r="M119" s="154">
        <f t="shared" si="45"/>
        <v>1759</v>
      </c>
      <c r="N119" s="45"/>
      <c r="O119" s="156">
        <f>3600/('Friday (030124)'!V123 + 'Friday (030124)'!AY123)</f>
        <v>2.050113895</v>
      </c>
      <c r="P119" s="153">
        <f t="shared" si="46"/>
        <v>1756</v>
      </c>
      <c r="Q119" s="45"/>
      <c r="R119" s="151"/>
      <c r="S119" s="152" t="s">
        <v>77</v>
      </c>
      <c r="T119" s="152">
        <f t="shared" ref="T119:U119" si="71">AVERAGE(C119,F119,I119,L119,O119)</f>
        <v>2.003141149</v>
      </c>
      <c r="U119" s="154">
        <f t="shared" si="71"/>
        <v>1789.2</v>
      </c>
      <c r="V119" s="45"/>
      <c r="W119" s="151"/>
      <c r="X119" s="151"/>
      <c r="Y119" s="151"/>
      <c r="Z119" s="152" t="s">
        <v>77</v>
      </c>
      <c r="AA119" s="152">
        <f t="shared" ref="AA119:AB119" si="72">AVERAGE(C153,F153,I153,L153,O153)</f>
        <v>2.891989894</v>
      </c>
      <c r="AB119" s="153">
        <f t="shared" si="72"/>
        <v>1249.6</v>
      </c>
      <c r="AC119" s="45"/>
      <c r="AD119" s="151"/>
      <c r="AE119" s="151"/>
      <c r="AK119" s="99" t="s">
        <v>140</v>
      </c>
      <c r="AM119" s="166">
        <f>sum('Monday (022624)'!AT67,'Tuesday (022724)'!AT67,'Wednesday (022824)'!AT67,'Thursday (022924)'!AT67,'Friday (030124)'!AT67)</f>
        <v>311</v>
      </c>
      <c r="AN119" s="99" t="s">
        <v>140</v>
      </c>
      <c r="AP119" s="166">
        <f>sum('Monday (022624)'!$AT135,'Tuesday (022724)'!$AT135,'Wednesday (022824)'!$AT135,'Thursday (022924)'!$AT135,'Friday (030124)'!$AT135)</f>
        <v>330</v>
      </c>
      <c r="AQ119" s="99" t="s">
        <v>140</v>
      </c>
      <c r="AS119" s="166">
        <f>sum('Monday (022624)'!$AT203,'Tuesday (022724)'!$AT203,'Wednesday (022824)'!$AT203,'Thursday (022924)'!$AT203,'Friday (030124)'!$AT203)</f>
        <v>444</v>
      </c>
      <c r="AT119" s="99" t="s">
        <v>140</v>
      </c>
      <c r="AV119" s="166">
        <f>sum('Monday (022624)'!$AT271,'Tuesday (022724)'!$AT271,'Wednesday (022824)'!$AT271,'Thursday (022924)'!$AT271,'Friday (030124)'!$AT271)</f>
        <v>549</v>
      </c>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c r="CS119" s="166"/>
      <c r="CT119" s="166"/>
      <c r="CU119" s="166"/>
      <c r="CV119" s="166"/>
      <c r="CW119" s="166"/>
      <c r="CX119" s="166"/>
      <c r="CY119" s="166"/>
      <c r="CZ119" s="166"/>
      <c r="DA119" s="166"/>
      <c r="DB119" s="166"/>
      <c r="DC119" s="166"/>
      <c r="DD119" s="166"/>
      <c r="DE119" s="166"/>
      <c r="DF119" s="166"/>
      <c r="DG119" s="166"/>
      <c r="DH119" s="166"/>
      <c r="DI119" s="166"/>
      <c r="DJ119" s="166"/>
      <c r="DK119" s="166"/>
      <c r="DL119" s="166"/>
      <c r="DM119" s="166"/>
    </row>
    <row r="120">
      <c r="A120" s="151"/>
      <c r="B120" s="152" t="s">
        <v>83</v>
      </c>
      <c r="C120" s="156">
        <f>3600/('Monday (022624)'!V127 + 'Monday (022624)'!AY127)</f>
        <v>1.952277657</v>
      </c>
      <c r="D120" s="153">
        <f t="shared" si="42"/>
        <v>1844</v>
      </c>
      <c r="E120" s="45"/>
      <c r="F120" s="156">
        <f>3600/('Tuesday (022724)'!V127 + 'Tuesday (022724)'!AY127)</f>
        <v>1.949106659</v>
      </c>
      <c r="G120" s="153">
        <f t="shared" si="43"/>
        <v>1847</v>
      </c>
      <c r="H120" s="45"/>
      <c r="I120" s="156">
        <f>3600/('Wednesday (022824)'!V127 + 'Wednesday (022824)'!AY127)</f>
        <v>1.897733263</v>
      </c>
      <c r="J120" s="153">
        <f t="shared" si="44"/>
        <v>1844</v>
      </c>
      <c r="K120" s="45"/>
      <c r="L120" s="156">
        <f>3600/('Thursday (022924)'!V127 + 'Thursday (022924)'!AY127)</f>
        <v>1.97044335</v>
      </c>
      <c r="M120" s="154">
        <f t="shared" si="45"/>
        <v>1827</v>
      </c>
      <c r="N120" s="45"/>
      <c r="O120" s="156">
        <f>3600/('Friday (030124)'!V127 + 'Friday (030124)'!AY127)</f>
        <v>2.331606218</v>
      </c>
      <c r="P120" s="153">
        <f t="shared" si="46"/>
        <v>1544</v>
      </c>
      <c r="Q120" s="45"/>
      <c r="R120" s="151"/>
      <c r="S120" s="152" t="s">
        <v>83</v>
      </c>
      <c r="T120" s="152">
        <f t="shared" ref="T120:U120" si="73">AVERAGE(C120,F120,I120,L120,O120)</f>
        <v>2.020233429</v>
      </c>
      <c r="U120" s="154">
        <f t="shared" si="73"/>
        <v>1781.2</v>
      </c>
      <c r="V120" s="45"/>
      <c r="W120" s="151"/>
      <c r="X120" s="151"/>
      <c r="Y120" s="151"/>
      <c r="Z120" s="152" t="s">
        <v>83</v>
      </c>
      <c r="AA120" s="152">
        <f t="shared" ref="AA120:AB120" si="74">AVERAGE(C154,F154,I154,L154,O154)</f>
        <v>3.078181175</v>
      </c>
      <c r="AB120" s="153">
        <f t="shared" si="74"/>
        <v>1173.8</v>
      </c>
      <c r="AC120" s="45"/>
      <c r="AD120" s="151"/>
      <c r="AE120" s="151"/>
    </row>
    <row r="121">
      <c r="A121" s="37"/>
      <c r="B121" s="152" t="s">
        <v>81</v>
      </c>
      <c r="C121" s="156">
        <f>3600/('Monday (022624)'!V131 + 'Monday (022624)'!AY131)</f>
        <v>2.479338843</v>
      </c>
      <c r="D121" s="153">
        <f t="shared" si="42"/>
        <v>1452</v>
      </c>
      <c r="E121" s="45"/>
      <c r="F121" s="156">
        <f>3600/('Tuesday (022724)'!V131 + 'Tuesday (022724)'!AY131)</f>
        <v>2.573266619</v>
      </c>
      <c r="G121" s="153">
        <f t="shared" si="43"/>
        <v>1399</v>
      </c>
      <c r="H121" s="45"/>
      <c r="I121" s="156">
        <f>3600/('Wednesday (022824)'!V131 + 'Wednesday (022824)'!AY131)</f>
        <v>2.459016393</v>
      </c>
      <c r="J121" s="153">
        <f t="shared" si="44"/>
        <v>1452</v>
      </c>
      <c r="K121" s="45"/>
      <c r="L121" s="156">
        <f>3600/('Thursday (022924)'!V131 + 'Thursday (022924)'!AY131)</f>
        <v>2.633504023</v>
      </c>
      <c r="M121" s="154">
        <f t="shared" si="45"/>
        <v>1367</v>
      </c>
      <c r="N121" s="45"/>
      <c r="O121" s="156">
        <f>3600/('Friday (030124)'!V131 + 'Friday (030124)'!AY131)</f>
        <v>2.614379085</v>
      </c>
      <c r="P121" s="153">
        <f t="shared" si="46"/>
        <v>1377</v>
      </c>
      <c r="Q121" s="45"/>
      <c r="R121" s="37"/>
      <c r="S121" s="152" t="s">
        <v>81</v>
      </c>
      <c r="T121" s="152">
        <f t="shared" ref="T121:U121" si="75">AVERAGE(C121,F121,I121,L121,O121)</f>
        <v>2.551900993</v>
      </c>
      <c r="U121" s="154">
        <f t="shared" si="75"/>
        <v>1409.4</v>
      </c>
      <c r="V121" s="45"/>
      <c r="W121" s="37"/>
      <c r="X121" s="37"/>
      <c r="Y121" s="37"/>
      <c r="Z121" s="152" t="s">
        <v>81</v>
      </c>
      <c r="AA121" s="152">
        <f t="shared" ref="AA121:AB121" si="76">AVERAGE(C155,F155,I155,L155,O155)</f>
        <v>3.63727117</v>
      </c>
      <c r="AB121" s="153">
        <f t="shared" si="76"/>
        <v>994.6</v>
      </c>
      <c r="AC121" s="45"/>
      <c r="AD121" s="37"/>
      <c r="AE121" s="37"/>
    </row>
    <row r="122">
      <c r="A122" s="143" t="s">
        <v>125</v>
      </c>
      <c r="B122" s="145" t="s">
        <v>122</v>
      </c>
      <c r="C122" s="45"/>
      <c r="D122" s="144" t="s">
        <v>113</v>
      </c>
      <c r="E122" s="45"/>
      <c r="F122" s="144" t="s">
        <v>122</v>
      </c>
      <c r="G122" s="144" t="s">
        <v>113</v>
      </c>
      <c r="H122" s="45"/>
      <c r="I122" s="145" t="s">
        <v>122</v>
      </c>
      <c r="J122" s="144" t="s">
        <v>113</v>
      </c>
      <c r="K122" s="45"/>
      <c r="L122" s="144" t="s">
        <v>122</v>
      </c>
      <c r="M122" s="145" t="s">
        <v>113</v>
      </c>
      <c r="N122" s="45"/>
      <c r="O122" s="144" t="s">
        <v>122</v>
      </c>
      <c r="P122" s="144" t="s">
        <v>113</v>
      </c>
      <c r="Q122" s="45"/>
      <c r="R122" s="169" t="s">
        <v>125</v>
      </c>
      <c r="S122" s="170" t="s">
        <v>123</v>
      </c>
      <c r="T122" s="171" t="s">
        <v>122</v>
      </c>
      <c r="U122" s="172" t="s">
        <v>113</v>
      </c>
      <c r="V122" s="45"/>
      <c r="W122" s="173" t="s">
        <v>124</v>
      </c>
      <c r="X122" s="173" t="s">
        <v>112</v>
      </c>
    </row>
    <row r="123">
      <c r="A123" s="151"/>
      <c r="B123" s="152" t="s">
        <v>74</v>
      </c>
      <c r="C123" s="152">
        <f>3600/('Monday (022624)'!V139 + 'Monday (022624)'!AY139)</f>
        <v>3.887688985</v>
      </c>
      <c r="D123" s="153">
        <f t="shared" ref="D123:D138" si="78">1/C123 * 3600</f>
        <v>926</v>
      </c>
      <c r="E123" s="45"/>
      <c r="F123" s="152">
        <f>3600/('Tuesday (022724)'!V139 + 'Tuesday (022724)'!AY139)</f>
        <v>4.240282686</v>
      </c>
      <c r="G123" s="153">
        <f t="shared" ref="G123:G138" si="79">1/F123 * 3600</f>
        <v>849</v>
      </c>
      <c r="H123" s="45"/>
      <c r="I123" s="152">
        <f>3600/('Wednesday (022824)'!V139 + 'Wednesday (022824)'!AY139)</f>
        <v>3.418803419</v>
      </c>
      <c r="J123" s="153">
        <f t="shared" ref="J123:J138" si="80">1/I123 * 3600</f>
        <v>1053</v>
      </c>
      <c r="K123" s="45"/>
      <c r="L123" s="152">
        <f>3600/('Thursday (022924)'!V139 + 'Thursday (022924)'!AY139)</f>
        <v>3.785488959</v>
      </c>
      <c r="M123" s="154">
        <f t="shared" ref="M123:M138" si="81">1/L123 * 3600</f>
        <v>951</v>
      </c>
      <c r="N123" s="45"/>
      <c r="O123" s="152">
        <f>3600/('Friday (030124)'!V139 + 'Friday (030124)'!AY139)</f>
        <v>3.781512605</v>
      </c>
      <c r="P123" s="153">
        <f t="shared" ref="P123:P138" si="82">1/O123 * 3600</f>
        <v>952</v>
      </c>
      <c r="Q123" s="45"/>
      <c r="R123" s="151"/>
      <c r="S123" s="174" t="s">
        <v>74</v>
      </c>
      <c r="T123" s="174">
        <f t="shared" ref="T123:U123" si="77">AVERAGE(C123,F123,I123,L123,O123)</f>
        <v>3.822755331</v>
      </c>
      <c r="U123" s="175">
        <f t="shared" si="77"/>
        <v>946.2</v>
      </c>
      <c r="V123" s="45"/>
      <c r="W123" s="176">
        <f>AVERAGE(U123:V138)</f>
        <v>1217.675</v>
      </c>
      <c r="X123" s="176">
        <f>W123*(K6/K5)</f>
        <v>448.6171053</v>
      </c>
    </row>
    <row r="124">
      <c r="A124" s="151"/>
      <c r="B124" s="152" t="s">
        <v>77</v>
      </c>
      <c r="C124" s="152">
        <f>3600/('Monday (022624)'!V143 + 'Monday (022624)'!AY143)</f>
        <v>2.591792657</v>
      </c>
      <c r="D124" s="153">
        <f t="shared" si="78"/>
        <v>1389</v>
      </c>
      <c r="E124" s="45"/>
      <c r="F124" s="152">
        <f>3600/('Tuesday (022724)'!V143 + 'Tuesday (022724)'!AY143)</f>
        <v>2.31511254</v>
      </c>
      <c r="G124" s="153">
        <f t="shared" si="79"/>
        <v>1555</v>
      </c>
      <c r="H124" s="45"/>
      <c r="I124" s="152">
        <f>3600/('Wednesday (022824)'!V143 + 'Wednesday (022824)'!AY143)</f>
        <v>2.545968883</v>
      </c>
      <c r="J124" s="153">
        <f t="shared" si="80"/>
        <v>1414</v>
      </c>
      <c r="K124" s="45"/>
      <c r="L124" s="152">
        <f>3600/('Thursday (022924)'!V143 + 'Thursday (022924)'!AY143)</f>
        <v>2.437373053</v>
      </c>
      <c r="M124" s="154">
        <f t="shared" si="81"/>
        <v>1477</v>
      </c>
      <c r="N124" s="45"/>
      <c r="O124" s="152">
        <f>3600/('Friday (030124)'!V143 + 'Friday (030124)'!AY143)</f>
        <v>2.371541502</v>
      </c>
      <c r="P124" s="153">
        <f t="shared" si="82"/>
        <v>1518</v>
      </c>
      <c r="Q124" s="45"/>
      <c r="R124" s="151"/>
      <c r="S124" s="174" t="s">
        <v>77</v>
      </c>
      <c r="T124" s="174">
        <f t="shared" ref="T124:U124" si="83">AVERAGE(C124,F124,I124,L124,O124)</f>
        <v>2.452357727</v>
      </c>
      <c r="U124" s="175">
        <f t="shared" si="83"/>
        <v>1470.6</v>
      </c>
      <c r="V124" s="45"/>
      <c r="W124" s="151"/>
      <c r="X124" s="151"/>
    </row>
    <row r="125">
      <c r="A125" s="151"/>
      <c r="B125" s="152" t="s">
        <v>126</v>
      </c>
      <c r="C125" s="152">
        <f>3600/('Monday (022624)'!V147+ 'Monday (022624)'!AY147)</f>
        <v>2.873104549</v>
      </c>
      <c r="D125" s="153">
        <f t="shared" si="78"/>
        <v>1253</v>
      </c>
      <c r="E125" s="45"/>
      <c r="F125" s="152">
        <f>3600/('Tuesday (022724)'!V147+ 'Tuesday (022724)'!AY147)</f>
        <v>2.584350323</v>
      </c>
      <c r="G125" s="153">
        <f t="shared" si="79"/>
        <v>1393</v>
      </c>
      <c r="H125" s="45"/>
      <c r="I125" s="152">
        <f>3600/('Wednesday (022824)'!V147+ 'Wednesday (022824)'!AY147)</f>
        <v>2.575107296</v>
      </c>
      <c r="J125" s="153">
        <f t="shared" si="80"/>
        <v>1398</v>
      </c>
      <c r="K125" s="45"/>
      <c r="L125" s="152">
        <f>3600/('Thursday (022924)'!V147+ 'Thursday (022924)'!AY147)</f>
        <v>2.670623145</v>
      </c>
      <c r="M125" s="154">
        <f t="shared" si="81"/>
        <v>1348</v>
      </c>
      <c r="N125" s="45"/>
      <c r="O125" s="152">
        <f>3600/('Friday (030124)'!V147+ 'Friday (030124)'!AY147)</f>
        <v>2.708803612</v>
      </c>
      <c r="P125" s="153">
        <f t="shared" si="82"/>
        <v>1329</v>
      </c>
      <c r="Q125" s="45"/>
      <c r="R125" s="151"/>
      <c r="S125" s="174" t="s">
        <v>126</v>
      </c>
      <c r="T125" s="174">
        <f t="shared" ref="T125:U125" si="84">AVERAGE(C125,F125,I125,L125,O125)</f>
        <v>2.682397785</v>
      </c>
      <c r="U125" s="175">
        <f t="shared" si="84"/>
        <v>1344.2</v>
      </c>
      <c r="V125" s="45"/>
      <c r="W125" s="151"/>
      <c r="X125" s="151"/>
    </row>
    <row r="126">
      <c r="A126" s="151"/>
      <c r="B126" s="152" t="s">
        <v>81</v>
      </c>
      <c r="C126" s="152">
        <f>3600/('Monday (022624)'!V151 + 'Monday (022624)'!AY151)</f>
        <v>4.008908686</v>
      </c>
      <c r="D126" s="153">
        <f t="shared" si="78"/>
        <v>898</v>
      </c>
      <c r="E126" s="45"/>
      <c r="F126" s="152">
        <f>3600/('Tuesday (022724)'!V151 + 'Tuesday (022724)'!AY151)</f>
        <v>3.09544282</v>
      </c>
      <c r="G126" s="153">
        <f t="shared" si="79"/>
        <v>1163</v>
      </c>
      <c r="H126" s="45"/>
      <c r="I126" s="152">
        <f>3600/('Wednesday (022824)'!V151 + 'Wednesday (022824)'!AY151)</f>
        <v>3.266787659</v>
      </c>
      <c r="J126" s="153">
        <f t="shared" si="80"/>
        <v>1102</v>
      </c>
      <c r="K126" s="45"/>
      <c r="L126" s="152">
        <f>3600/('Thursday (022924)'!V151 + 'Thursday (022924)'!AY151)</f>
        <v>3.412322275</v>
      </c>
      <c r="M126" s="154">
        <f t="shared" si="81"/>
        <v>1055</v>
      </c>
      <c r="N126" s="45"/>
      <c r="O126" s="152">
        <f>3600/('Friday (030124)'!V151 + 'Friday (030124)'!AY151)</f>
        <v>3.050847458</v>
      </c>
      <c r="P126" s="153">
        <f t="shared" si="82"/>
        <v>1180</v>
      </c>
      <c r="Q126" s="45"/>
      <c r="R126" s="151"/>
      <c r="S126" s="174" t="s">
        <v>81</v>
      </c>
      <c r="T126" s="174">
        <f t="shared" ref="T126:U126" si="85">AVERAGE(C126,F126,I126,L126,O126)</f>
        <v>3.36686178</v>
      </c>
      <c r="U126" s="175">
        <f t="shared" si="85"/>
        <v>1079.6</v>
      </c>
      <c r="V126" s="45"/>
      <c r="W126" s="151"/>
      <c r="X126" s="151"/>
    </row>
    <row r="127">
      <c r="A127" s="151"/>
      <c r="B127" s="152" t="s">
        <v>72</v>
      </c>
      <c r="C127" s="152">
        <f>3600/('Monday (022624)'!V155 + 'Monday (022624)'!AY155)</f>
        <v>3.249097473</v>
      </c>
      <c r="D127" s="153">
        <f t="shared" si="78"/>
        <v>1108</v>
      </c>
      <c r="E127" s="45"/>
      <c r="F127" s="152">
        <f>3600/('Tuesday (022724)'!V155 + 'Tuesday (022724)'!AY155)</f>
        <v>3.302752294</v>
      </c>
      <c r="G127" s="153">
        <f t="shared" si="79"/>
        <v>1090</v>
      </c>
      <c r="H127" s="45"/>
      <c r="I127" s="152">
        <f>3600/('Wednesday (022824)'!V155 + 'Wednesday (022824)'!AY155)</f>
        <v>3.355079217</v>
      </c>
      <c r="J127" s="153">
        <f t="shared" si="80"/>
        <v>1073</v>
      </c>
      <c r="K127" s="45"/>
      <c r="L127" s="152">
        <f>3600/('Thursday (022924)'!V155 + 'Thursday (022924)'!AY155)</f>
        <v>3.358208955</v>
      </c>
      <c r="M127" s="154">
        <f t="shared" si="81"/>
        <v>1072</v>
      </c>
      <c r="N127" s="45"/>
      <c r="O127" s="152">
        <f>3600/('Friday (030124)'!V155 + 'Friday (030124)'!AY155)</f>
        <v>3.007518797</v>
      </c>
      <c r="P127" s="153">
        <f t="shared" si="82"/>
        <v>1197</v>
      </c>
      <c r="Q127" s="45"/>
      <c r="R127" s="151"/>
      <c r="S127" s="174" t="s">
        <v>72</v>
      </c>
      <c r="T127" s="174">
        <f t="shared" ref="T127:U127" si="86">AVERAGE(C127,F127,I127,L127,O127)</f>
        <v>3.254531347</v>
      </c>
      <c r="U127" s="175">
        <f t="shared" si="86"/>
        <v>1108</v>
      </c>
      <c r="V127" s="45"/>
      <c r="W127" s="151"/>
      <c r="X127" s="151"/>
    </row>
    <row r="128">
      <c r="A128" s="151"/>
      <c r="B128" s="152" t="s">
        <v>75</v>
      </c>
      <c r="C128" s="152">
        <f>3600/('Monday (022624)'!V159 + 'Monday (022624)'!AY159)</f>
        <v>3.257918552</v>
      </c>
      <c r="D128" s="153">
        <f t="shared" si="78"/>
        <v>1105</v>
      </c>
      <c r="E128" s="45"/>
      <c r="F128" s="152">
        <f>3600/('Tuesday (022724)'!V159 + 'Tuesday (022724)'!AY159)</f>
        <v>3.461538462</v>
      </c>
      <c r="G128" s="153">
        <f t="shared" si="79"/>
        <v>1040</v>
      </c>
      <c r="H128" s="45"/>
      <c r="I128" s="152">
        <f>3600/('Wednesday (022824)'!V159 + 'Wednesday (022824)'!AY159)</f>
        <v>3.269754768</v>
      </c>
      <c r="J128" s="153">
        <f t="shared" si="80"/>
        <v>1101</v>
      </c>
      <c r="K128" s="45"/>
      <c r="L128" s="152">
        <f>3600/('Thursday (022924)'!V159 + 'Thursday (022924)'!AY159)</f>
        <v>3.31797235</v>
      </c>
      <c r="M128" s="154">
        <f t="shared" si="81"/>
        <v>1085</v>
      </c>
      <c r="N128" s="45"/>
      <c r="O128" s="152">
        <f>3600/('Friday (030124)'!V159 + 'Friday (030124)'!AY159)</f>
        <v>3.249097473</v>
      </c>
      <c r="P128" s="153">
        <f t="shared" si="82"/>
        <v>1108</v>
      </c>
      <c r="Q128" s="45"/>
      <c r="R128" s="151"/>
      <c r="S128" s="174" t="s">
        <v>75</v>
      </c>
      <c r="T128" s="174">
        <f t="shared" ref="T128:U128" si="87">AVERAGE(C128,F128,I128,L128,O128)</f>
        <v>3.311256321</v>
      </c>
      <c r="U128" s="175">
        <f t="shared" si="87"/>
        <v>1087.8</v>
      </c>
      <c r="V128" s="45"/>
      <c r="W128" s="151"/>
      <c r="X128" s="151"/>
    </row>
    <row r="129">
      <c r="A129" s="151"/>
      <c r="B129" s="152" t="s">
        <v>90</v>
      </c>
      <c r="C129" s="152">
        <f>3600/('Monday (022624)'!V163 + 'Monday (022624)'!AY163)</f>
        <v>3.677221655</v>
      </c>
      <c r="D129" s="153">
        <f t="shared" si="78"/>
        <v>979</v>
      </c>
      <c r="E129" s="45"/>
      <c r="F129" s="152">
        <f>3600/('Tuesday (022724)'!V163 + 'Tuesday (022724)'!AY163)</f>
        <v>3.614457831</v>
      </c>
      <c r="G129" s="153">
        <f t="shared" si="79"/>
        <v>996</v>
      </c>
      <c r="H129" s="45"/>
      <c r="I129" s="152">
        <f>3600/('Wednesday (022824)'!V163 + 'Wednesday (022824)'!AY163)</f>
        <v>3.643724696</v>
      </c>
      <c r="J129" s="153">
        <f t="shared" si="80"/>
        <v>988</v>
      </c>
      <c r="K129" s="45"/>
      <c r="L129" s="152">
        <f>3600/('Thursday (022924)'!V163 + 'Thursday (022924)'!AY163)</f>
        <v>3.596403596</v>
      </c>
      <c r="M129" s="154">
        <f t="shared" si="81"/>
        <v>1001</v>
      </c>
      <c r="N129" s="45"/>
      <c r="O129" s="152">
        <f>3600/('Friday (030124)'!V163 + 'Friday (030124)'!AY163)</f>
        <v>3.415559772</v>
      </c>
      <c r="P129" s="153">
        <f t="shared" si="82"/>
        <v>1054</v>
      </c>
      <c r="Q129" s="45"/>
      <c r="R129" s="151"/>
      <c r="S129" s="174" t="s">
        <v>90</v>
      </c>
      <c r="T129" s="174">
        <f t="shared" ref="T129:U129" si="88">AVERAGE(C129,F129,I129,L129,O129)</f>
        <v>3.58947351</v>
      </c>
      <c r="U129" s="175">
        <f t="shared" si="88"/>
        <v>1003.6</v>
      </c>
      <c r="V129" s="45"/>
      <c r="W129" s="151"/>
      <c r="X129" s="151"/>
    </row>
    <row r="130">
      <c r="A130" s="151"/>
      <c r="B130" s="152" t="s">
        <v>76</v>
      </c>
      <c r="C130" s="152">
        <f>3600/('Monday (022624)'!V167 + 'Monday (022624)'!AY167)</f>
        <v>3.180212014</v>
      </c>
      <c r="D130" s="153">
        <f t="shared" si="78"/>
        <v>1132</v>
      </c>
      <c r="E130" s="45"/>
      <c r="F130" s="152">
        <f>3600/('Tuesday (022724)'!V167 + 'Tuesday (022724)'!AY167)</f>
        <v>3.393025448</v>
      </c>
      <c r="G130" s="153">
        <f t="shared" si="79"/>
        <v>1061</v>
      </c>
      <c r="H130" s="45"/>
      <c r="I130" s="152">
        <f>3600/('Wednesday (022824)'!V167 + 'Wednesday (022824)'!AY167)</f>
        <v>3.481624758</v>
      </c>
      <c r="J130" s="153">
        <f t="shared" si="80"/>
        <v>1034</v>
      </c>
      <c r="K130" s="45"/>
      <c r="L130" s="152">
        <f>3600/('Thursday (022924)'!V167 + 'Thursday (022924)'!AY167)</f>
        <v>3.491755577</v>
      </c>
      <c r="M130" s="154">
        <f t="shared" si="81"/>
        <v>1031</v>
      </c>
      <c r="N130" s="45"/>
      <c r="O130" s="152">
        <f>3600/('Friday (030124)'!V167 + 'Friday (030124)'!AY167)</f>
        <v>3.474903475</v>
      </c>
      <c r="P130" s="153">
        <f t="shared" si="82"/>
        <v>1036</v>
      </c>
      <c r="Q130" s="45"/>
      <c r="R130" s="151"/>
      <c r="S130" s="174" t="s">
        <v>76</v>
      </c>
      <c r="T130" s="174">
        <f t="shared" ref="T130:U130" si="89">AVERAGE(C130,F130,I130,L130,O130)</f>
        <v>3.404304254</v>
      </c>
      <c r="U130" s="175">
        <f t="shared" si="89"/>
        <v>1058.8</v>
      </c>
      <c r="V130" s="45"/>
      <c r="W130" s="151"/>
      <c r="X130" s="151"/>
    </row>
    <row r="131">
      <c r="A131" s="151"/>
      <c r="B131" s="152" t="s">
        <v>79</v>
      </c>
      <c r="C131" s="152">
        <f>3600/('Monday (022624)'!V171 + 'Monday (022624)'!AY171)</f>
        <v>3.269754768</v>
      </c>
      <c r="D131" s="153">
        <f t="shared" si="78"/>
        <v>1101</v>
      </c>
      <c r="E131" s="45"/>
      <c r="F131" s="152">
        <f>3600/('Tuesday (022724)'!V171 + 'Tuesday (022724)'!AY171)</f>
        <v>3.396226415</v>
      </c>
      <c r="G131" s="153">
        <f t="shared" si="79"/>
        <v>1060</v>
      </c>
      <c r="H131" s="45"/>
      <c r="I131" s="152">
        <f>3600/('Wednesday (022824)'!V171 + 'Wednesday (022824)'!AY171)</f>
        <v>3.281677302</v>
      </c>
      <c r="J131" s="153">
        <f t="shared" si="80"/>
        <v>1097</v>
      </c>
      <c r="K131" s="45"/>
      <c r="L131" s="152">
        <f>3600/('Thursday (022924)'!V171 + 'Thursday (022924)'!AY171)</f>
        <v>3.281677302</v>
      </c>
      <c r="M131" s="154">
        <f t="shared" si="81"/>
        <v>1097</v>
      </c>
      <c r="N131" s="45"/>
      <c r="O131" s="152">
        <f>3600/('Friday (030124)'!V171 + 'Friday (030124)'!AY171)</f>
        <v>3.269754768</v>
      </c>
      <c r="P131" s="153">
        <f t="shared" si="82"/>
        <v>1101</v>
      </c>
      <c r="Q131" s="45"/>
      <c r="R131" s="151"/>
      <c r="S131" s="174" t="s">
        <v>79</v>
      </c>
      <c r="T131" s="174">
        <f t="shared" ref="T131:U131" si="90">AVERAGE(C131,F131,I131,L131,O131)</f>
        <v>3.299818111</v>
      </c>
      <c r="U131" s="175">
        <f t="shared" si="90"/>
        <v>1091.2</v>
      </c>
      <c r="V131" s="45"/>
      <c r="W131" s="151"/>
      <c r="X131" s="151"/>
    </row>
    <row r="132">
      <c r="A132" s="151"/>
      <c r="B132" s="152" t="s">
        <v>82</v>
      </c>
      <c r="C132" s="152">
        <f>3600/('Monday (022624)'!V175 + 'Monday (022624)'!AY175)</f>
        <v>2.98013245</v>
      </c>
      <c r="D132" s="153">
        <f t="shared" si="78"/>
        <v>1208</v>
      </c>
      <c r="E132" s="45"/>
      <c r="F132" s="152">
        <f>3600/('Tuesday (022724)'!V175 + 'Tuesday (022724)'!AY175)</f>
        <v>3.146853147</v>
      </c>
      <c r="G132" s="153">
        <f t="shared" si="79"/>
        <v>1144</v>
      </c>
      <c r="H132" s="45"/>
      <c r="I132" s="152">
        <f>3600/('Wednesday (022824)'!V175 + 'Wednesday (022824)'!AY175)</f>
        <v>3.254972875</v>
      </c>
      <c r="J132" s="153">
        <f t="shared" si="80"/>
        <v>1106</v>
      </c>
      <c r="K132" s="45"/>
      <c r="L132" s="152">
        <f>3600/('Thursday (022924)'!V175 + 'Thursday (022924)'!AY175)</f>
        <v>3.272727273</v>
      </c>
      <c r="M132" s="154">
        <f t="shared" si="81"/>
        <v>1100</v>
      </c>
      <c r="N132" s="45"/>
      <c r="O132" s="152">
        <f>3600/('Friday (030124)'!V175 + 'Friday (030124)'!AY175)</f>
        <v>2.764976959</v>
      </c>
      <c r="P132" s="153">
        <f t="shared" si="82"/>
        <v>1302</v>
      </c>
      <c r="Q132" s="45"/>
      <c r="R132" s="151"/>
      <c r="S132" s="174" t="s">
        <v>82</v>
      </c>
      <c r="T132" s="174">
        <f t="shared" ref="T132:U132" si="91">AVERAGE(C132,F132,I132,L132,O132)</f>
        <v>3.083932541</v>
      </c>
      <c r="U132" s="175">
        <f t="shared" si="91"/>
        <v>1172</v>
      </c>
      <c r="V132" s="45"/>
      <c r="W132" s="151"/>
      <c r="X132" s="151"/>
    </row>
    <row r="133">
      <c r="A133" s="151"/>
      <c r="B133" s="152" t="s">
        <v>80</v>
      </c>
      <c r="C133" s="152">
        <f>3600/('Monday (022624)'!V179 + 'Monday (022624)'!AY179)</f>
        <v>2.684563758</v>
      </c>
      <c r="D133" s="153">
        <f t="shared" si="78"/>
        <v>1341</v>
      </c>
      <c r="E133" s="45"/>
      <c r="F133" s="152">
        <f>3600/('Tuesday (022724)'!V179 + 'Tuesday (022724)'!AY179)</f>
        <v>2.857142857</v>
      </c>
      <c r="G133" s="153">
        <f t="shared" si="79"/>
        <v>1260</v>
      </c>
      <c r="H133" s="45"/>
      <c r="I133" s="152">
        <f>3600/('Wednesday (022824)'!V179 + 'Wednesday (022824)'!AY179)</f>
        <v>2.631578947</v>
      </c>
      <c r="J133" s="153">
        <f t="shared" si="80"/>
        <v>1368</v>
      </c>
      <c r="K133" s="45"/>
      <c r="L133" s="152">
        <f>3600/('Thursday (022924)'!V179 + 'Thursday (022924)'!AY179)</f>
        <v>2.633504023</v>
      </c>
      <c r="M133" s="154">
        <f t="shared" si="81"/>
        <v>1367</v>
      </c>
      <c r="N133" s="45"/>
      <c r="O133" s="152">
        <f>3600/('Friday (030124)'!V179 + 'Friday (030124)'!AY179)</f>
        <v>2.741812643</v>
      </c>
      <c r="P133" s="153">
        <f t="shared" si="82"/>
        <v>1313</v>
      </c>
      <c r="Q133" s="45"/>
      <c r="R133" s="151"/>
      <c r="S133" s="174" t="s">
        <v>80</v>
      </c>
      <c r="T133" s="174">
        <f t="shared" ref="T133:U133" si="92">AVERAGE(C133,F133,I133,L133,O133)</f>
        <v>2.709720446</v>
      </c>
      <c r="U133" s="175">
        <f t="shared" si="92"/>
        <v>1329.8</v>
      </c>
      <c r="V133" s="45"/>
      <c r="W133" s="151"/>
      <c r="X133" s="151"/>
    </row>
    <row r="134">
      <c r="A134" s="151"/>
      <c r="B134" s="152" t="s">
        <v>73</v>
      </c>
      <c r="C134" s="152">
        <f>3600/('Monday (022624)'!V183 + 'Monday (022624)'!AY183)</f>
        <v>1.860465116</v>
      </c>
      <c r="D134" s="153">
        <f t="shared" si="78"/>
        <v>1935</v>
      </c>
      <c r="E134" s="45"/>
      <c r="F134" s="152">
        <f>3600/('Tuesday (022724)'!V183 + 'Tuesday (022724)'!AY183)</f>
        <v>1.965065502</v>
      </c>
      <c r="G134" s="153">
        <f t="shared" si="79"/>
        <v>1832</v>
      </c>
      <c r="H134" s="45"/>
      <c r="I134" s="152">
        <f>3600/('Wednesday (022824)'!V183 + 'Wednesday (022824)'!AY183)</f>
        <v>1.901743265</v>
      </c>
      <c r="J134" s="153">
        <f t="shared" si="80"/>
        <v>1893</v>
      </c>
      <c r="K134" s="45"/>
      <c r="L134" s="152">
        <f>3600/('Thursday (022924)'!V183 + 'Thursday (022924)'!AY183)</f>
        <v>2.216748768</v>
      </c>
      <c r="M134" s="154">
        <f t="shared" si="81"/>
        <v>1624</v>
      </c>
      <c r="N134" s="45"/>
      <c r="O134" s="152">
        <f>3600/('Friday (030124)'!V183 + 'Friday (030124)'!AY183)</f>
        <v>1.935483871</v>
      </c>
      <c r="P134" s="153">
        <f t="shared" si="82"/>
        <v>1860</v>
      </c>
      <c r="Q134" s="45"/>
      <c r="R134" s="151"/>
      <c r="S134" s="174" t="s">
        <v>73</v>
      </c>
      <c r="T134" s="174">
        <f t="shared" ref="T134:U134" si="93">AVERAGE(C134,F134,I134,L134,O134)</f>
        <v>1.975901305</v>
      </c>
      <c r="U134" s="175">
        <f t="shared" si="93"/>
        <v>1828.8</v>
      </c>
      <c r="V134" s="45"/>
      <c r="W134" s="151"/>
      <c r="X134" s="151"/>
    </row>
    <row r="135">
      <c r="A135" s="151"/>
      <c r="B135" s="152" t="s">
        <v>74</v>
      </c>
      <c r="C135" s="152">
        <f>3600/('Monday (022624)'!V187 + 'Monday (022624)'!AY187)</f>
        <v>2.220851326</v>
      </c>
      <c r="D135" s="153">
        <f t="shared" si="78"/>
        <v>1621</v>
      </c>
      <c r="E135" s="45"/>
      <c r="F135" s="152">
        <f>3600/('Tuesday (022724)'!V187 + 'Tuesday (022724)'!AY187)</f>
        <v>2.172601086</v>
      </c>
      <c r="G135" s="153">
        <f t="shared" si="79"/>
        <v>1657</v>
      </c>
      <c r="H135" s="45"/>
      <c r="I135" s="152">
        <f>3600/('Wednesday (022824)'!V187 + 'Wednesday (022824)'!AY187)</f>
        <v>2.204531537</v>
      </c>
      <c r="J135" s="153">
        <f t="shared" si="80"/>
        <v>1633</v>
      </c>
      <c r="K135" s="45"/>
      <c r="L135" s="152">
        <f>3600/('Thursday (022924)'!V187 + 'Thursday (022924)'!AY187)</f>
        <v>2.56593015</v>
      </c>
      <c r="M135" s="154">
        <f t="shared" si="81"/>
        <v>1403</v>
      </c>
      <c r="N135" s="45"/>
      <c r="O135" s="152">
        <f>3600/('Friday (030124)'!V187 + 'Friday (030124)'!AY187)</f>
        <v>2.145411204</v>
      </c>
      <c r="P135" s="153">
        <f t="shared" si="82"/>
        <v>1678</v>
      </c>
      <c r="Q135" s="45"/>
      <c r="R135" s="151"/>
      <c r="S135" s="174" t="s">
        <v>74</v>
      </c>
      <c r="T135" s="174">
        <f t="shared" ref="T135:U135" si="94">AVERAGE(C135,F135,I135,L135,O135)</f>
        <v>2.261865061</v>
      </c>
      <c r="U135" s="175">
        <f t="shared" si="94"/>
        <v>1598.4</v>
      </c>
      <c r="V135" s="45"/>
      <c r="W135" s="151"/>
      <c r="X135" s="151"/>
    </row>
    <row r="136">
      <c r="A136" s="151"/>
      <c r="B136" s="152" t="s">
        <v>77</v>
      </c>
      <c r="C136" s="152">
        <f>3600/('Monday (022624)'!V191 + 'Monday (022624)'!AY191)</f>
        <v>2.790697674</v>
      </c>
      <c r="D136" s="153">
        <f t="shared" si="78"/>
        <v>1290</v>
      </c>
      <c r="E136" s="45"/>
      <c r="F136" s="152">
        <f>3600/('Tuesday (022724)'!V191 + 'Tuesday (022724)'!AY191)</f>
        <v>2.977667494</v>
      </c>
      <c r="G136" s="153">
        <f t="shared" si="79"/>
        <v>1209</v>
      </c>
      <c r="H136" s="45"/>
      <c r="I136" s="152">
        <f>3600/('Wednesday (022824)'!V191 + 'Wednesday (022824)'!AY191)</f>
        <v>2.80155642</v>
      </c>
      <c r="J136" s="153">
        <f t="shared" si="80"/>
        <v>1285</v>
      </c>
      <c r="K136" s="45"/>
      <c r="L136" s="152">
        <f>3600/('Thursday (022924)'!V191 + 'Thursday (022924)'!AY191)</f>
        <v>3.715170279</v>
      </c>
      <c r="M136" s="154">
        <f t="shared" si="81"/>
        <v>969</v>
      </c>
      <c r="N136" s="45"/>
      <c r="O136" s="152">
        <f>3600/('Friday (030124)'!V191 + 'Friday (030124)'!AY191)</f>
        <v>2.498265094</v>
      </c>
      <c r="P136" s="153">
        <f t="shared" si="82"/>
        <v>1441</v>
      </c>
      <c r="Q136" s="45"/>
      <c r="R136" s="151"/>
      <c r="S136" s="174" t="s">
        <v>77</v>
      </c>
      <c r="T136" s="174">
        <f t="shared" ref="T136:U136" si="95">AVERAGE(C136,F136,I136,L136,O136)</f>
        <v>2.956671392</v>
      </c>
      <c r="U136" s="175">
        <f t="shared" si="95"/>
        <v>1238.8</v>
      </c>
      <c r="V136" s="45"/>
      <c r="W136" s="151"/>
      <c r="X136" s="151"/>
    </row>
    <row r="137">
      <c r="A137" s="151"/>
      <c r="B137" s="152" t="s">
        <v>83</v>
      </c>
      <c r="C137" s="152">
        <f>3600/('Monday (022624)'!V195 + 'Monday (022624)'!AY195)</f>
        <v>3.567888999</v>
      </c>
      <c r="D137" s="153">
        <f t="shared" si="78"/>
        <v>1009</v>
      </c>
      <c r="E137" s="45"/>
      <c r="F137" s="152">
        <f>3600/('Tuesday (022724)'!V195 + 'Tuesday (022724)'!AY195)</f>
        <v>3.074295474</v>
      </c>
      <c r="G137" s="153">
        <f t="shared" si="79"/>
        <v>1171</v>
      </c>
      <c r="H137" s="45"/>
      <c r="I137" s="152">
        <f>3600/('Wednesday (022824)'!V195 + 'Wednesday (022824)'!AY195)</f>
        <v>3.370786517</v>
      </c>
      <c r="J137" s="153">
        <f t="shared" si="80"/>
        <v>1068</v>
      </c>
      <c r="K137" s="45"/>
      <c r="L137" s="152">
        <f>3600/('Thursday (022924)'!V195 + 'Thursday (022924)'!AY195)</f>
        <v>3.4416826</v>
      </c>
      <c r="M137" s="154">
        <f t="shared" si="81"/>
        <v>1046</v>
      </c>
      <c r="N137" s="45"/>
      <c r="O137" s="152">
        <f>3600/('Friday (030124)'!V195 + 'Friday (030124)'!AY195)</f>
        <v>3.106125971</v>
      </c>
      <c r="P137" s="153">
        <f t="shared" si="82"/>
        <v>1159</v>
      </c>
      <c r="Q137" s="45"/>
      <c r="R137" s="151"/>
      <c r="S137" s="174" t="s">
        <v>83</v>
      </c>
      <c r="T137" s="174">
        <f t="shared" ref="T137:U137" si="96">AVERAGE(C137,F137,I137,L137,O137)</f>
        <v>3.312155912</v>
      </c>
      <c r="U137" s="175">
        <f t="shared" si="96"/>
        <v>1090.6</v>
      </c>
      <c r="V137" s="45"/>
      <c r="W137" s="151"/>
      <c r="X137" s="151"/>
    </row>
    <row r="138">
      <c r="A138" s="37"/>
      <c r="B138" s="152" t="s">
        <v>81</v>
      </c>
      <c r="C138" s="152">
        <f>3600/('Monday (022624)'!V199 + 'Monday (022624)'!AY199)</f>
        <v>3.654822335</v>
      </c>
      <c r="D138" s="153">
        <f t="shared" si="78"/>
        <v>985</v>
      </c>
      <c r="E138" s="45"/>
      <c r="F138" s="152">
        <f>3600/('Tuesday (022724)'!V199 + 'Tuesday (022724)'!AY199)</f>
        <v>3.742203742</v>
      </c>
      <c r="G138" s="153">
        <f t="shared" si="79"/>
        <v>962</v>
      </c>
      <c r="H138" s="45"/>
      <c r="I138" s="152">
        <f>3600/('Wednesday (022824)'!V199 + 'Wednesday (022824)'!AY199)</f>
        <v>3.564356436</v>
      </c>
      <c r="J138" s="153">
        <f t="shared" si="80"/>
        <v>1010</v>
      </c>
      <c r="K138" s="45"/>
      <c r="L138" s="152">
        <f>3600/('Thursday (022924)'!V199 + 'Thursday (022924)'!AY199)</f>
        <v>3.177405119</v>
      </c>
      <c r="M138" s="154">
        <f t="shared" si="81"/>
        <v>1133</v>
      </c>
      <c r="N138" s="45"/>
      <c r="O138" s="152">
        <f>3600/('Friday (030124)'!V199 + 'Friday (030124)'!AY199)</f>
        <v>3.327171904</v>
      </c>
      <c r="P138" s="153">
        <f t="shared" si="82"/>
        <v>1082</v>
      </c>
      <c r="Q138" s="45"/>
      <c r="R138" s="37"/>
      <c r="S138" s="174" t="s">
        <v>81</v>
      </c>
      <c r="T138" s="174">
        <f t="shared" ref="T138:U138" si="97">AVERAGE(C138,F138,I138,L138,O138)</f>
        <v>3.493191907</v>
      </c>
      <c r="U138" s="175">
        <f t="shared" si="97"/>
        <v>1034.4</v>
      </c>
      <c r="V138" s="45"/>
      <c r="W138" s="37"/>
      <c r="X138" s="37"/>
    </row>
    <row r="139">
      <c r="A139" s="143" t="s">
        <v>142</v>
      </c>
      <c r="B139" s="145" t="s">
        <v>122</v>
      </c>
      <c r="C139" s="45"/>
      <c r="D139" s="144" t="s">
        <v>113</v>
      </c>
      <c r="E139" s="45"/>
      <c r="F139" s="144" t="s">
        <v>122</v>
      </c>
      <c r="G139" s="144" t="s">
        <v>113</v>
      </c>
      <c r="H139" s="45"/>
      <c r="I139" s="145" t="s">
        <v>122</v>
      </c>
      <c r="J139" s="144" t="s">
        <v>113</v>
      </c>
      <c r="K139" s="45"/>
      <c r="L139" s="144" t="s">
        <v>122</v>
      </c>
      <c r="M139" s="145" t="s">
        <v>113</v>
      </c>
      <c r="N139" s="45"/>
      <c r="O139" s="144" t="s">
        <v>122</v>
      </c>
      <c r="P139" s="144" t="s">
        <v>113</v>
      </c>
      <c r="Q139" s="45"/>
      <c r="R139" s="169" t="s">
        <v>142</v>
      </c>
      <c r="S139" s="170" t="s">
        <v>123</v>
      </c>
      <c r="T139" s="171" t="s">
        <v>122</v>
      </c>
      <c r="U139" s="172" t="s">
        <v>113</v>
      </c>
      <c r="V139" s="45"/>
      <c r="W139" s="173" t="s">
        <v>124</v>
      </c>
      <c r="X139" s="173" t="s">
        <v>112</v>
      </c>
    </row>
    <row r="140">
      <c r="A140" s="151"/>
      <c r="B140" s="152" t="s">
        <v>74</v>
      </c>
      <c r="C140" s="152">
        <f>3600/('Monday (022624)'!V207 + 'Monday (022624)'!AY207)</f>
        <v>2.827965436</v>
      </c>
      <c r="D140" s="153">
        <f t="shared" ref="D140:D155" si="99">1/C140 * 3600</f>
        <v>1273</v>
      </c>
      <c r="E140" s="45"/>
      <c r="F140" s="152">
        <f>3600/('Tuesday (022724)'!V207 + 'Tuesday (022724)'!AY207)</f>
        <v>2.692595363</v>
      </c>
      <c r="G140" s="153">
        <f t="shared" ref="G140:G155" si="100">1/F140 * 3600</f>
        <v>1337</v>
      </c>
      <c r="H140" s="45"/>
      <c r="I140" s="152">
        <f>3600/('Wednesday (022824)'!V207 + 'Wednesday (022824)'!AY207)</f>
        <v>2.839116719</v>
      </c>
      <c r="J140" s="153">
        <f t="shared" ref="J140:J155" si="101">1/I140 * 3600</f>
        <v>1268</v>
      </c>
      <c r="K140" s="45"/>
      <c r="L140" s="152">
        <f>3600/('Thursday (022924)'!V207 + 'Thursday (022924)'!AY207)</f>
        <v>3.116883117</v>
      </c>
      <c r="M140" s="154">
        <f t="shared" ref="M140:M155" si="102">1/L140 * 3600</f>
        <v>1155</v>
      </c>
      <c r="N140" s="45"/>
      <c r="O140" s="152">
        <f>3600/('Friday (030124)'!V207 + 'Friday (030124)'!AY207)</f>
        <v>2.437373053</v>
      </c>
      <c r="P140" s="153">
        <f t="shared" ref="P140:P155" si="103">1/O140 * 3600</f>
        <v>1477</v>
      </c>
      <c r="Q140" s="45"/>
      <c r="R140" s="151"/>
      <c r="S140" s="174" t="s">
        <v>74</v>
      </c>
      <c r="T140" s="174">
        <f t="shared" ref="T140:U140" si="98">AVERAGE(C140,F140,I140,L140,O140)</f>
        <v>2.782786738</v>
      </c>
      <c r="U140" s="175">
        <f t="shared" si="98"/>
        <v>1302</v>
      </c>
      <c r="V140" s="45"/>
      <c r="W140" s="176">
        <f>AVERAGE(U140:V155)</f>
        <v>1237.475</v>
      </c>
      <c r="X140" s="176">
        <f>W140*(K6/K5)</f>
        <v>455.9118421</v>
      </c>
    </row>
    <row r="141">
      <c r="A141" s="151"/>
      <c r="B141" s="152" t="s">
        <v>77</v>
      </c>
      <c r="C141" s="152">
        <f>3600/('Monday (022624)'!V211 + 'Monday (022624)'!AY211)</f>
        <v>2.013422819</v>
      </c>
      <c r="D141" s="153">
        <f t="shared" si="99"/>
        <v>1788</v>
      </c>
      <c r="E141" s="45"/>
      <c r="F141" s="152">
        <f>3600/('Tuesday (022724)'!V211 + 'Tuesday (022724)'!AY211)</f>
        <v>1.901743265</v>
      </c>
      <c r="G141" s="153">
        <f t="shared" si="100"/>
        <v>1893</v>
      </c>
      <c r="H141" s="45"/>
      <c r="I141" s="152">
        <f>3600/('Wednesday (022824)'!V211 + 'Wednesday (022824)'!AY211)</f>
        <v>1.993355482</v>
      </c>
      <c r="J141" s="153">
        <f t="shared" si="101"/>
        <v>1806</v>
      </c>
      <c r="K141" s="45"/>
      <c r="L141" s="152">
        <f>3600/('Thursday (022924)'!V211 + 'Thursday (022924)'!AY211)</f>
        <v>2.105263158</v>
      </c>
      <c r="M141" s="154">
        <f t="shared" si="102"/>
        <v>1710</v>
      </c>
      <c r="N141" s="45"/>
      <c r="O141" s="152">
        <f>3600/('Friday (030124)'!V211 + 'Friday (030124)'!AY211)</f>
        <v>2.216748768</v>
      </c>
      <c r="P141" s="153">
        <f t="shared" si="103"/>
        <v>1624</v>
      </c>
      <c r="Q141" s="45"/>
      <c r="R141" s="151"/>
      <c r="S141" s="174" t="s">
        <v>77</v>
      </c>
      <c r="T141" s="174">
        <f t="shared" ref="T141:U141" si="104">AVERAGE(C141,F141,I141,L141,O141)</f>
        <v>2.046106698</v>
      </c>
      <c r="U141" s="175">
        <f t="shared" si="104"/>
        <v>1764.2</v>
      </c>
      <c r="V141" s="45"/>
      <c r="W141" s="151"/>
      <c r="X141" s="151"/>
    </row>
    <row r="142">
      <c r="A142" s="151"/>
      <c r="B142" s="152" t="s">
        <v>126</v>
      </c>
      <c r="C142" s="152">
        <f>3600/('Monday (022624)'!V215+ 'Monday (022624)'!AY215)</f>
        <v>2.551381999</v>
      </c>
      <c r="D142" s="153">
        <f t="shared" si="99"/>
        <v>1411</v>
      </c>
      <c r="E142" s="45"/>
      <c r="F142" s="152">
        <f>3600/('Tuesday (022724)'!V215+ 'Tuesday (022724)'!AY215)</f>
        <v>2.420981843</v>
      </c>
      <c r="G142" s="153">
        <f t="shared" si="100"/>
        <v>1487</v>
      </c>
      <c r="H142" s="45"/>
      <c r="I142" s="152">
        <f>3600/('Wednesday (022824)'!V215+ 'Wednesday (022824)'!AY215)</f>
        <v>2.551381999</v>
      </c>
      <c r="J142" s="153">
        <f t="shared" si="101"/>
        <v>1411</v>
      </c>
      <c r="K142" s="45"/>
      <c r="L142" s="152">
        <f>3600/('Thursday (022924)'!V215+ 'Thursday (022924)'!AY215)</f>
        <v>2.688573562</v>
      </c>
      <c r="M142" s="154">
        <f t="shared" si="102"/>
        <v>1339</v>
      </c>
      <c r="N142" s="45"/>
      <c r="O142" s="152">
        <f>3600/('Friday (030124)'!V215+ 'Friday (030124)'!AY215)</f>
        <v>2.240199129</v>
      </c>
      <c r="P142" s="153">
        <f t="shared" si="103"/>
        <v>1607</v>
      </c>
      <c r="Q142" s="45"/>
      <c r="R142" s="151"/>
      <c r="S142" s="174" t="s">
        <v>126</v>
      </c>
      <c r="T142" s="174">
        <f t="shared" ref="T142:U142" si="105">AVERAGE(C142,F142,I142,L142,O142)</f>
        <v>2.490503706</v>
      </c>
      <c r="U142" s="175">
        <f t="shared" si="105"/>
        <v>1451</v>
      </c>
      <c r="V142" s="45"/>
      <c r="W142" s="151"/>
      <c r="X142" s="151"/>
    </row>
    <row r="143">
      <c r="A143" s="151"/>
      <c r="B143" s="152" t="s">
        <v>81</v>
      </c>
      <c r="C143" s="152">
        <f>3600/('Monday (022624)'!V219 + 'Monday (022624)'!AY219)</f>
        <v>2.861685215</v>
      </c>
      <c r="D143" s="153">
        <f t="shared" si="99"/>
        <v>1258</v>
      </c>
      <c r="E143" s="45"/>
      <c r="F143" s="152">
        <f>3600/('Tuesday (022724)'!V219 + 'Tuesday (022724)'!AY219)</f>
        <v>2.652910833</v>
      </c>
      <c r="G143" s="153">
        <f t="shared" si="100"/>
        <v>1357</v>
      </c>
      <c r="H143" s="45"/>
      <c r="I143" s="152">
        <f>3600/('Wednesday (022824)'!V219 + 'Wednesday (022824)'!AY219)</f>
        <v>2.836879433</v>
      </c>
      <c r="J143" s="153">
        <f t="shared" si="101"/>
        <v>1269</v>
      </c>
      <c r="K143" s="45"/>
      <c r="L143" s="152">
        <f>3600/('Thursday (022924)'!V219 + 'Thursday (022924)'!AY219)</f>
        <v>3.022670025</v>
      </c>
      <c r="M143" s="154">
        <f t="shared" si="102"/>
        <v>1191</v>
      </c>
      <c r="N143" s="45"/>
      <c r="O143" s="152">
        <f>3600/('Friday (030124)'!V219 + 'Friday (030124)'!AY219)</f>
        <v>2.272727273</v>
      </c>
      <c r="P143" s="153">
        <f t="shared" si="103"/>
        <v>1584</v>
      </c>
      <c r="Q143" s="45"/>
      <c r="R143" s="151"/>
      <c r="S143" s="174" t="s">
        <v>81</v>
      </c>
      <c r="T143" s="174">
        <f t="shared" ref="T143:U143" si="106">AVERAGE(C143,F143,I143,L143,O143)</f>
        <v>2.729374556</v>
      </c>
      <c r="U143" s="175">
        <f t="shared" si="106"/>
        <v>1331.8</v>
      </c>
      <c r="V143" s="45"/>
      <c r="W143" s="151"/>
      <c r="X143" s="151"/>
    </row>
    <row r="144">
      <c r="A144" s="151"/>
      <c r="B144" s="152" t="s">
        <v>72</v>
      </c>
      <c r="C144" s="152">
        <f>3600/('Monday (022624)'!V223 + 'Monday (022624)'!AY223)</f>
        <v>2.995008319</v>
      </c>
      <c r="D144" s="153">
        <f t="shared" si="99"/>
        <v>1202</v>
      </c>
      <c r="E144" s="45"/>
      <c r="F144" s="152">
        <f>3600/('Tuesday (022724)'!V223 + 'Tuesday (022724)'!AY223)</f>
        <v>2.827965436</v>
      </c>
      <c r="G144" s="153">
        <f t="shared" si="100"/>
        <v>1273</v>
      </c>
      <c r="H144" s="45"/>
      <c r="I144" s="152">
        <f>3600/('Wednesday (022824)'!V223 + 'Wednesday (022824)'!AY223)</f>
        <v>2.992518703</v>
      </c>
      <c r="J144" s="153">
        <f t="shared" si="101"/>
        <v>1203</v>
      </c>
      <c r="K144" s="45"/>
      <c r="L144" s="152">
        <f>3600/('Thursday (022924)'!V223 + 'Thursday (022924)'!AY223)</f>
        <v>3.188662533</v>
      </c>
      <c r="M144" s="154">
        <f t="shared" si="102"/>
        <v>1129</v>
      </c>
      <c r="N144" s="45"/>
      <c r="O144" s="152">
        <f>3600/('Friday (030124)'!V223 + 'Friday (030124)'!AY223)</f>
        <v>2.442333786</v>
      </c>
      <c r="P144" s="153">
        <f t="shared" si="103"/>
        <v>1474</v>
      </c>
      <c r="Q144" s="45"/>
      <c r="R144" s="151"/>
      <c r="S144" s="174" t="s">
        <v>72</v>
      </c>
      <c r="T144" s="174">
        <f t="shared" ref="T144:U144" si="107">AVERAGE(C144,F144,I144,L144,O144)</f>
        <v>2.889297756</v>
      </c>
      <c r="U144" s="175">
        <f t="shared" si="107"/>
        <v>1256.2</v>
      </c>
      <c r="V144" s="45"/>
      <c r="W144" s="151"/>
      <c r="X144" s="151"/>
    </row>
    <row r="145">
      <c r="A145" s="151"/>
      <c r="B145" s="152" t="s">
        <v>75</v>
      </c>
      <c r="C145" s="152">
        <f>3600/('Monday (022624)'!V227 + 'Monday (022624)'!AY227)</f>
        <v>3.377110694</v>
      </c>
      <c r="D145" s="153">
        <f t="shared" si="99"/>
        <v>1066</v>
      </c>
      <c r="E145" s="45"/>
      <c r="F145" s="152">
        <f>3600/('Tuesday (022724)'!V227 + 'Tuesday (022724)'!AY227)</f>
        <v>3.090128755</v>
      </c>
      <c r="G145" s="153">
        <f t="shared" si="100"/>
        <v>1165</v>
      </c>
      <c r="H145" s="45"/>
      <c r="I145" s="152">
        <f>3600/('Wednesday (022824)'!V227 + 'Wednesday (022824)'!AY227)</f>
        <v>3.355079217</v>
      </c>
      <c r="J145" s="153">
        <f t="shared" si="101"/>
        <v>1073</v>
      </c>
      <c r="K145" s="45"/>
      <c r="L145" s="152">
        <f>3600/('Thursday (022924)'!V227 + 'Thursday (022924)'!AY227)</f>
        <v>3.557312253</v>
      </c>
      <c r="M145" s="154">
        <f t="shared" si="102"/>
        <v>1012</v>
      </c>
      <c r="N145" s="45"/>
      <c r="O145" s="152">
        <f>3600/('Friday (030124)'!V227 + 'Friday (030124)'!AY227)</f>
        <v>2.575107296</v>
      </c>
      <c r="P145" s="153">
        <f t="shared" si="103"/>
        <v>1398</v>
      </c>
      <c r="Q145" s="45"/>
      <c r="R145" s="151"/>
      <c r="S145" s="174" t="s">
        <v>75</v>
      </c>
      <c r="T145" s="174">
        <f t="shared" ref="T145:U145" si="108">AVERAGE(C145,F145,I145,L145,O145)</f>
        <v>3.190947643</v>
      </c>
      <c r="U145" s="175">
        <f t="shared" si="108"/>
        <v>1142.8</v>
      </c>
      <c r="V145" s="45"/>
      <c r="W145" s="151"/>
      <c r="X145" s="151"/>
    </row>
    <row r="146">
      <c r="A146" s="151"/>
      <c r="B146" s="152" t="s">
        <v>90</v>
      </c>
      <c r="C146" s="152">
        <f>3600/('Monday (022624)'!V231 + 'Monday (022624)'!AY231)</f>
        <v>3.364485981</v>
      </c>
      <c r="D146" s="153">
        <f t="shared" si="99"/>
        <v>1070</v>
      </c>
      <c r="E146" s="45"/>
      <c r="F146" s="152">
        <f>3600/('Tuesday (022724)'!V231 + 'Tuesday (022724)'!AY231)</f>
        <v>3.119584055</v>
      </c>
      <c r="G146" s="153">
        <f t="shared" si="100"/>
        <v>1154</v>
      </c>
      <c r="H146" s="45"/>
      <c r="I146" s="152">
        <f>3600/('Wednesday (022824)'!V231 + 'Wednesday (022824)'!AY231)</f>
        <v>3.358208955</v>
      </c>
      <c r="J146" s="153">
        <f t="shared" si="101"/>
        <v>1072</v>
      </c>
      <c r="K146" s="45"/>
      <c r="L146" s="152">
        <f>3600/('Thursday (022924)'!V231 + 'Thursday (022924)'!AY231)</f>
        <v>3.603603604</v>
      </c>
      <c r="M146" s="154">
        <f t="shared" si="102"/>
        <v>999</v>
      </c>
      <c r="N146" s="45"/>
      <c r="O146" s="152">
        <f>3600/('Friday (030124)'!V231 + 'Friday (030124)'!AY231)</f>
        <v>2.839116719</v>
      </c>
      <c r="P146" s="153">
        <f t="shared" si="103"/>
        <v>1268</v>
      </c>
      <c r="Q146" s="45"/>
      <c r="R146" s="151"/>
      <c r="S146" s="174" t="s">
        <v>90</v>
      </c>
      <c r="T146" s="174">
        <f t="shared" ref="T146:U146" si="109">AVERAGE(C146,F146,I146,L146,O146)</f>
        <v>3.256999863</v>
      </c>
      <c r="U146" s="175">
        <f t="shared" si="109"/>
        <v>1112.6</v>
      </c>
      <c r="V146" s="45"/>
      <c r="W146" s="151"/>
      <c r="X146" s="151"/>
    </row>
    <row r="147">
      <c r="A147" s="151"/>
      <c r="B147" s="152" t="s">
        <v>76</v>
      </c>
      <c r="C147" s="152">
        <f>3600/('Monday (022624)'!V235 + 'Monday (022624)'!AY235)</f>
        <v>3.781512605</v>
      </c>
      <c r="D147" s="153">
        <f t="shared" si="99"/>
        <v>952</v>
      </c>
      <c r="E147" s="45"/>
      <c r="F147" s="152">
        <f>3600/('Tuesday (022724)'!V235 + 'Tuesday (022724)'!AY235)</f>
        <v>3.409090909</v>
      </c>
      <c r="G147" s="153">
        <f t="shared" si="100"/>
        <v>1056</v>
      </c>
      <c r="H147" s="45"/>
      <c r="I147" s="152">
        <f>3600/('Wednesday (022824)'!V235 + 'Wednesday (022824)'!AY235)</f>
        <v>3.742203742</v>
      </c>
      <c r="J147" s="153">
        <f t="shared" si="101"/>
        <v>962</v>
      </c>
      <c r="K147" s="45"/>
      <c r="L147" s="152">
        <f>3600/('Thursday (022924)'!V235 + 'Thursday (022924)'!AY235)</f>
        <v>4.077010193</v>
      </c>
      <c r="M147" s="154">
        <f t="shared" si="102"/>
        <v>883</v>
      </c>
      <c r="N147" s="45"/>
      <c r="O147" s="152">
        <f>3600/('Friday (030124)'!V235 + 'Friday (030124)'!AY235)</f>
        <v>2.863961814</v>
      </c>
      <c r="P147" s="153">
        <f t="shared" si="103"/>
        <v>1257</v>
      </c>
      <c r="Q147" s="45"/>
      <c r="R147" s="151"/>
      <c r="S147" s="174" t="s">
        <v>76</v>
      </c>
      <c r="T147" s="174">
        <f t="shared" ref="T147:U147" si="110">AVERAGE(C147,F147,I147,L147,O147)</f>
        <v>3.574755853</v>
      </c>
      <c r="U147" s="175">
        <f t="shared" si="110"/>
        <v>1022</v>
      </c>
      <c r="V147" s="45"/>
      <c r="W147" s="151"/>
      <c r="X147" s="151"/>
    </row>
    <row r="148">
      <c r="A148" s="151"/>
      <c r="B148" s="152" t="s">
        <v>79</v>
      </c>
      <c r="C148" s="152">
        <f>3600/('Monday (022624)'!V239 + 'Monday (022624)'!AY239)</f>
        <v>3.38664158</v>
      </c>
      <c r="D148" s="153">
        <f t="shared" si="99"/>
        <v>1063</v>
      </c>
      <c r="E148" s="45"/>
      <c r="F148" s="152">
        <f>3600/('Tuesday (022724)'!V239 + 'Tuesday (022724)'!AY239)</f>
        <v>3.12771503</v>
      </c>
      <c r="G148" s="153">
        <f t="shared" si="100"/>
        <v>1151</v>
      </c>
      <c r="H148" s="45"/>
      <c r="I148" s="152">
        <f>3600/('Wednesday (022824)'!V239 + 'Wednesday (022824)'!AY239)</f>
        <v>3.415559772</v>
      </c>
      <c r="J148" s="153">
        <f t="shared" si="101"/>
        <v>1054</v>
      </c>
      <c r="K148" s="45"/>
      <c r="L148" s="152">
        <f>3600/('Thursday (022924)'!V239 + 'Thursday (022924)'!AY239)</f>
        <v>3.692307692</v>
      </c>
      <c r="M148" s="154">
        <f t="shared" si="102"/>
        <v>975</v>
      </c>
      <c r="N148" s="45"/>
      <c r="O148" s="152">
        <f>3600/('Friday (030124)'!V239 + 'Friday (030124)'!AY239)</f>
        <v>2.922077922</v>
      </c>
      <c r="P148" s="153">
        <f t="shared" si="103"/>
        <v>1232</v>
      </c>
      <c r="Q148" s="45"/>
      <c r="R148" s="151"/>
      <c r="S148" s="174" t="s">
        <v>79</v>
      </c>
      <c r="T148" s="174">
        <f t="shared" ref="T148:U148" si="111">AVERAGE(C148,F148,I148,L148,O148)</f>
        <v>3.3088604</v>
      </c>
      <c r="U148" s="175">
        <f t="shared" si="111"/>
        <v>1095</v>
      </c>
      <c r="V148" s="45"/>
      <c r="W148" s="151"/>
      <c r="X148" s="151"/>
    </row>
    <row r="149">
      <c r="A149" s="151"/>
      <c r="B149" s="152" t="s">
        <v>82</v>
      </c>
      <c r="C149" s="152">
        <f>3600/('Monday (022624)'!V243 + 'Monday (022624)'!AY243)</f>
        <v>3.171806167</v>
      </c>
      <c r="D149" s="153">
        <f t="shared" si="99"/>
        <v>1135</v>
      </c>
      <c r="E149" s="45"/>
      <c r="F149" s="152">
        <f>3600/('Tuesday (022724)'!V243 + 'Tuesday (022724)'!AY243)</f>
        <v>2.972749794</v>
      </c>
      <c r="G149" s="153">
        <f t="shared" si="100"/>
        <v>1211</v>
      </c>
      <c r="H149" s="45"/>
      <c r="I149" s="152">
        <f>3600/('Wednesday (022824)'!V243 + 'Wednesday (022824)'!AY243)</f>
        <v>3.194321207</v>
      </c>
      <c r="J149" s="153">
        <f t="shared" si="101"/>
        <v>1127</v>
      </c>
      <c r="K149" s="45"/>
      <c r="L149" s="152">
        <f>3600/('Thursday (022924)'!V243 + 'Thursday (022924)'!AY243)</f>
        <v>3.448275862</v>
      </c>
      <c r="M149" s="154">
        <f t="shared" si="102"/>
        <v>1044</v>
      </c>
      <c r="N149" s="45"/>
      <c r="O149" s="152">
        <f>3600/('Friday (030124)'!V243 + 'Friday (030124)'!AY243)</f>
        <v>2.799377916</v>
      </c>
      <c r="P149" s="153">
        <f t="shared" si="103"/>
        <v>1286</v>
      </c>
      <c r="Q149" s="45"/>
      <c r="R149" s="151"/>
      <c r="S149" s="174" t="s">
        <v>82</v>
      </c>
      <c r="T149" s="174">
        <f t="shared" ref="T149:U149" si="112">AVERAGE(C149,F149,I149,L149,O149)</f>
        <v>3.117306189</v>
      </c>
      <c r="U149" s="175">
        <f t="shared" si="112"/>
        <v>1160.6</v>
      </c>
      <c r="V149" s="45"/>
      <c r="W149" s="151"/>
      <c r="X149" s="151"/>
    </row>
    <row r="150">
      <c r="A150" s="151"/>
      <c r="B150" s="152" t="s">
        <v>80</v>
      </c>
      <c r="C150" s="152">
        <f>3600/('Monday (022624)'!V247 + 'Monday (022624)'!AY247)</f>
        <v>3.017602682</v>
      </c>
      <c r="D150" s="153">
        <f t="shared" si="99"/>
        <v>1193</v>
      </c>
      <c r="E150" s="45"/>
      <c r="F150" s="152">
        <f>3600/('Tuesday (022724)'!V247 + 'Tuesday (022724)'!AY247)</f>
        <v>2.861685215</v>
      </c>
      <c r="G150" s="153">
        <f t="shared" si="100"/>
        <v>1258</v>
      </c>
      <c r="H150" s="45"/>
      <c r="I150" s="152">
        <f>3600/('Wednesday (022824)'!V247 + 'Wednesday (022824)'!AY247)</f>
        <v>3.045685279</v>
      </c>
      <c r="J150" s="153">
        <f t="shared" si="101"/>
        <v>1182</v>
      </c>
      <c r="K150" s="45"/>
      <c r="L150" s="152">
        <f>3600/('Thursday (022924)'!V247 + 'Thursday (022924)'!AY247)</f>
        <v>3.2936871</v>
      </c>
      <c r="M150" s="154">
        <f t="shared" si="102"/>
        <v>1093</v>
      </c>
      <c r="N150" s="45"/>
      <c r="O150" s="152">
        <f>3600/('Friday (030124)'!V247 + 'Friday (030124)'!AY247)</f>
        <v>2.610587382</v>
      </c>
      <c r="P150" s="153">
        <f t="shared" si="103"/>
        <v>1379</v>
      </c>
      <c r="Q150" s="45"/>
      <c r="R150" s="151"/>
      <c r="S150" s="174" t="s">
        <v>80</v>
      </c>
      <c r="T150" s="174">
        <f t="shared" ref="T150:U150" si="113">AVERAGE(C150,F150,I150,L150,O150)</f>
        <v>2.965849532</v>
      </c>
      <c r="U150" s="175">
        <f t="shared" si="113"/>
        <v>1221</v>
      </c>
      <c r="V150" s="45"/>
      <c r="W150" s="151"/>
      <c r="X150" s="151"/>
    </row>
    <row r="151">
      <c r="A151" s="151"/>
      <c r="B151" s="152" t="s">
        <v>73</v>
      </c>
      <c r="C151" s="152">
        <f>3600/('Monday (022624)'!V251 + 'Monday (022624)'!AY251)</f>
        <v>2.877697842</v>
      </c>
      <c r="D151" s="153">
        <f t="shared" si="99"/>
        <v>1251</v>
      </c>
      <c r="E151" s="45"/>
      <c r="F151" s="152">
        <f>3600/('Tuesday (022724)'!V251 + 'Tuesday (022724)'!AY251)</f>
        <v>2.696629213</v>
      </c>
      <c r="G151" s="153">
        <f t="shared" si="100"/>
        <v>1335</v>
      </c>
      <c r="H151" s="45"/>
      <c r="I151" s="152">
        <f>3600/('Wednesday (022824)'!V251 + 'Wednesday (022824)'!AY251)</f>
        <v>2.868525896</v>
      </c>
      <c r="J151" s="153">
        <f t="shared" si="101"/>
        <v>1255</v>
      </c>
      <c r="K151" s="45"/>
      <c r="L151" s="152">
        <f>3600/('Thursday (022924)'!V251 + 'Thursday (022924)'!AY251)</f>
        <v>3.032855939</v>
      </c>
      <c r="M151" s="154">
        <f t="shared" si="102"/>
        <v>1187</v>
      </c>
      <c r="N151" s="45"/>
      <c r="O151" s="152">
        <f>3600/('Friday (030124)'!V251 + 'Friday (030124)'!AY251)</f>
        <v>2.547770701</v>
      </c>
      <c r="P151" s="153">
        <f t="shared" si="103"/>
        <v>1413</v>
      </c>
      <c r="Q151" s="45"/>
      <c r="R151" s="151"/>
      <c r="S151" s="174" t="s">
        <v>73</v>
      </c>
      <c r="T151" s="174">
        <f t="shared" ref="T151:U151" si="114">AVERAGE(C151,F151,I151,L151,O151)</f>
        <v>2.804695918</v>
      </c>
      <c r="U151" s="175">
        <f t="shared" si="114"/>
        <v>1288.2</v>
      </c>
      <c r="V151" s="45"/>
      <c r="W151" s="151"/>
      <c r="X151" s="151"/>
    </row>
    <row r="152">
      <c r="A152" s="151"/>
      <c r="B152" s="152" t="s">
        <v>74</v>
      </c>
      <c r="C152" s="152">
        <f>3600/('Monday (022624)'!V255 + 'Monday (022624)'!AY255)</f>
        <v>3.074295474</v>
      </c>
      <c r="D152" s="153">
        <f t="shared" si="99"/>
        <v>1171</v>
      </c>
      <c r="E152" s="45"/>
      <c r="F152" s="152">
        <f>3600/('Tuesday (022724)'!V255 + 'Tuesday (022724)'!AY255)</f>
        <v>2.850356295</v>
      </c>
      <c r="G152" s="153">
        <f t="shared" si="100"/>
        <v>1263</v>
      </c>
      <c r="H152" s="45"/>
      <c r="I152" s="152">
        <f>3600/('Wednesday (022824)'!V255 + 'Wednesday (022824)'!AY255)</f>
        <v>3.027754415</v>
      </c>
      <c r="J152" s="153">
        <f t="shared" si="101"/>
        <v>1189</v>
      </c>
      <c r="K152" s="45"/>
      <c r="L152" s="152">
        <f>3600/('Thursday (022924)'!V255 + 'Thursday (022924)'!AY255)</f>
        <v>3.263825929</v>
      </c>
      <c r="M152" s="154">
        <f t="shared" si="102"/>
        <v>1103</v>
      </c>
      <c r="N152" s="45"/>
      <c r="O152" s="152">
        <f>3600/('Friday (030124)'!V255 + 'Friday (030124)'!AY255)</f>
        <v>2.491349481</v>
      </c>
      <c r="P152" s="153">
        <f t="shared" si="103"/>
        <v>1445</v>
      </c>
      <c r="Q152" s="45"/>
      <c r="R152" s="151"/>
      <c r="S152" s="174" t="s">
        <v>74</v>
      </c>
      <c r="T152" s="174">
        <f t="shared" ref="T152:U152" si="115">AVERAGE(C152,F152,I152,L152,O152)</f>
        <v>2.941516319</v>
      </c>
      <c r="U152" s="175">
        <f t="shared" si="115"/>
        <v>1234.2</v>
      </c>
      <c r="V152" s="45"/>
      <c r="W152" s="151"/>
      <c r="X152" s="151"/>
    </row>
    <row r="153">
      <c r="A153" s="151"/>
      <c r="B153" s="152" t="s">
        <v>77</v>
      </c>
      <c r="C153" s="152">
        <f>3600/('Monday (022624)'!V259 + 'Monday (022624)'!AY259)</f>
        <v>2.93398533</v>
      </c>
      <c r="D153" s="153">
        <f t="shared" si="99"/>
        <v>1227</v>
      </c>
      <c r="E153" s="45"/>
      <c r="F153" s="152">
        <f>3600/('Tuesday (022724)'!V259 + 'Tuesday (022724)'!AY259)</f>
        <v>2.803738318</v>
      </c>
      <c r="G153" s="153">
        <f t="shared" si="100"/>
        <v>1284</v>
      </c>
      <c r="H153" s="45"/>
      <c r="I153" s="152">
        <f>3600/('Wednesday (022824)'!V259 + 'Wednesday (022824)'!AY259)</f>
        <v>2.950819672</v>
      </c>
      <c r="J153" s="153">
        <f t="shared" si="101"/>
        <v>1220</v>
      </c>
      <c r="K153" s="45"/>
      <c r="L153" s="152">
        <f>3600/('Thursday (022924)'!V259 + 'Thursday (022924)'!AY259)</f>
        <v>3.155127082</v>
      </c>
      <c r="M153" s="154">
        <f t="shared" si="102"/>
        <v>1141</v>
      </c>
      <c r="N153" s="45"/>
      <c r="O153" s="152">
        <f>3600/('Friday (030124)'!V259 + 'Friday (030124)'!AY259)</f>
        <v>2.61627907</v>
      </c>
      <c r="P153" s="153">
        <f t="shared" si="103"/>
        <v>1376</v>
      </c>
      <c r="Q153" s="45"/>
      <c r="R153" s="151"/>
      <c r="S153" s="174" t="s">
        <v>77</v>
      </c>
      <c r="T153" s="174">
        <f t="shared" ref="T153:U153" si="116">AVERAGE(C153,F153,I153,L153,O153)</f>
        <v>2.891989894</v>
      </c>
      <c r="U153" s="175">
        <f t="shared" si="116"/>
        <v>1249.6</v>
      </c>
      <c r="V153" s="45"/>
      <c r="W153" s="151"/>
      <c r="X153" s="151"/>
    </row>
    <row r="154">
      <c r="A154" s="151"/>
      <c r="B154" s="152" t="s">
        <v>83</v>
      </c>
      <c r="C154" s="152">
        <f>3600/('Monday (022624)'!V263 + 'Monday (022624)'!AY263)</f>
        <v>3.125</v>
      </c>
      <c r="D154" s="153">
        <f t="shared" si="99"/>
        <v>1152</v>
      </c>
      <c r="E154" s="45"/>
      <c r="F154" s="152">
        <f>3600/('Tuesday (022724)'!V263 + 'Tuesday (022724)'!AY263)</f>
        <v>2.93398533</v>
      </c>
      <c r="G154" s="153">
        <f t="shared" si="100"/>
        <v>1227</v>
      </c>
      <c r="H154" s="45"/>
      <c r="I154" s="152">
        <f>3600/('Wednesday (022824)'!V263 + 'Wednesday (022824)'!AY263)</f>
        <v>3.174603175</v>
      </c>
      <c r="J154" s="153">
        <f t="shared" si="101"/>
        <v>1134</v>
      </c>
      <c r="K154" s="45"/>
      <c r="L154" s="152">
        <f>3600/('Thursday (022924)'!V263 + 'Thursday (022924)'!AY263)</f>
        <v>3.342618384</v>
      </c>
      <c r="M154" s="154">
        <f t="shared" si="102"/>
        <v>1077</v>
      </c>
      <c r="N154" s="45"/>
      <c r="O154" s="152">
        <f>3600/('Friday (030124)'!V263 + 'Friday (030124)'!AY263)</f>
        <v>2.814698984</v>
      </c>
      <c r="P154" s="153">
        <f t="shared" si="103"/>
        <v>1279</v>
      </c>
      <c r="Q154" s="45"/>
      <c r="R154" s="151"/>
      <c r="S154" s="174" t="s">
        <v>83</v>
      </c>
      <c r="T154" s="174">
        <f t="shared" ref="T154:U154" si="117">AVERAGE(C154,F154,I154,L154,O154)</f>
        <v>3.078181175</v>
      </c>
      <c r="U154" s="175">
        <f t="shared" si="117"/>
        <v>1173.8</v>
      </c>
      <c r="V154" s="45"/>
      <c r="W154" s="151"/>
      <c r="X154" s="151"/>
    </row>
    <row r="155">
      <c r="A155" s="37"/>
      <c r="B155" s="152" t="s">
        <v>81</v>
      </c>
      <c r="C155" s="152">
        <f>3600/('Monday (022624)'!V267 + 'Monday (022624)'!AY267)</f>
        <v>3.730569948</v>
      </c>
      <c r="D155" s="153">
        <f t="shared" si="99"/>
        <v>965</v>
      </c>
      <c r="E155" s="45"/>
      <c r="F155" s="152">
        <f>3600/('Tuesday (022724)'!V267 + 'Tuesday (022724)'!AY267)</f>
        <v>3.412322275</v>
      </c>
      <c r="G155" s="153">
        <f t="shared" si="100"/>
        <v>1055</v>
      </c>
      <c r="H155" s="45"/>
      <c r="I155" s="152">
        <f>3600/('Wednesday (022824)'!V267 + 'Wednesday (022824)'!AY267)</f>
        <v>3.722854188</v>
      </c>
      <c r="J155" s="153">
        <f t="shared" si="101"/>
        <v>967</v>
      </c>
      <c r="K155" s="45"/>
      <c r="L155" s="152">
        <f>3600/('Thursday (022924)'!V267 + 'Thursday (022924)'!AY267)</f>
        <v>4.017857143</v>
      </c>
      <c r="M155" s="154">
        <f t="shared" si="102"/>
        <v>896</v>
      </c>
      <c r="N155" s="45"/>
      <c r="O155" s="152">
        <f>3600/('Friday (030124)'!V267 + 'Friday (030124)'!AY267)</f>
        <v>3.302752294</v>
      </c>
      <c r="P155" s="153">
        <f t="shared" si="103"/>
        <v>1090</v>
      </c>
      <c r="Q155" s="45"/>
      <c r="R155" s="37"/>
      <c r="S155" s="174" t="s">
        <v>81</v>
      </c>
      <c r="T155" s="174">
        <f t="shared" ref="T155:U155" si="118">AVERAGE(C155,F155,I155,L155,O155)</f>
        <v>3.63727117</v>
      </c>
      <c r="U155" s="175">
        <f t="shared" si="118"/>
        <v>994.6</v>
      </c>
      <c r="V155" s="45"/>
      <c r="W155" s="37"/>
      <c r="X155" s="37"/>
    </row>
    <row r="156">
      <c r="E156" s="5"/>
      <c r="F156" s="12" t="s">
        <v>145</v>
      </c>
      <c r="G156" s="12" t="s">
        <v>58</v>
      </c>
      <c r="H156" s="12" t="s">
        <v>59</v>
      </c>
      <c r="I156" s="9" t="s">
        <v>60</v>
      </c>
      <c r="J156" s="12" t="s">
        <v>61</v>
      </c>
      <c r="M156" s="5"/>
      <c r="Q156" s="13"/>
      <c r="U156" s="5"/>
    </row>
    <row r="157">
      <c r="E157" s="5"/>
      <c r="F157" s="5">
        <f>MIN(C89:C104,C106:C113,C114:C121,C123:C138,C140:C155)</f>
        <v>1.430842607</v>
      </c>
      <c r="G157" s="5">
        <f>Min(F89:F104,F140:F155,F123:F138,F106:F121)</f>
        <v>1.30198915</v>
      </c>
      <c r="H157" s="5">
        <f>Min(I89:I104,I106:I121,I123:I138,I140:I155)</f>
        <v>1.284796574</v>
      </c>
      <c r="I157" s="5">
        <f>min(L89:L104,L106:L121,L123:L138,L140:L155)</f>
        <v>1.665895419</v>
      </c>
      <c r="J157" s="5">
        <f>min(O89:O104,O106:O121,O123:O138,O140:O155)</f>
        <v>1.362088536</v>
      </c>
      <c r="M157" s="5"/>
      <c r="Q157" s="13"/>
      <c r="U157" s="5"/>
    </row>
    <row r="158">
      <c r="A158" s="12" t="s">
        <v>146</v>
      </c>
      <c r="B158" s="12">
        <v>0.3</v>
      </c>
      <c r="C158" s="12" t="s">
        <v>147</v>
      </c>
      <c r="E158" s="5"/>
      <c r="F158" s="5">
        <f>MAX(C89:C104,C106:C121,C123:C138,C140:C155)</f>
        <v>4.008908686</v>
      </c>
      <c r="G158" s="5">
        <f>Max(F89:F104,F106:F121,F123:F138,F140:F155)</f>
        <v>4.240282686</v>
      </c>
      <c r="H158" s="5">
        <f>max(I89:I104,I106:I121,I123:I138,I140:I155)</f>
        <v>3.742203742</v>
      </c>
      <c r="I158" s="5">
        <f>Max(L89:L104,L106:L121,L123:L138,L140:L155)</f>
        <v>4.077010193</v>
      </c>
      <c r="J158" s="5">
        <f>max(O89:O104,O106:O121,O123:O138,O140:O155)</f>
        <v>3.781512605</v>
      </c>
      <c r="M158" s="5"/>
      <c r="Q158" s="13"/>
      <c r="U158" s="5"/>
    </row>
    <row r="159">
      <c r="A159" s="12" t="s">
        <v>148</v>
      </c>
      <c r="B159" s="12">
        <v>0.3</v>
      </c>
      <c r="C159" s="12" t="s">
        <v>147</v>
      </c>
      <c r="E159" s="5"/>
      <c r="F159" s="5">
        <f>AVERAGE(C89:C104,C106:C121,C123:C138,C140:C155)</f>
        <v>2.58848538</v>
      </c>
      <c r="G159" s="5">
        <f>Average(F89:F104,F106:F121,F123:F138,F140:F155)</f>
        <v>2.535239306</v>
      </c>
      <c r="H159" s="5">
        <f>average(I89:I104,I106:I121,I123:I138,I140:I155)</f>
        <v>2.552614734</v>
      </c>
      <c r="I159" s="5">
        <f>average(L89:L104,L106:L121,L123:L138,L140:L155)</f>
        <v>2.78500079</v>
      </c>
      <c r="J159" s="5">
        <f>average(O89:O104,O106:O121,O123:O138,O140:O155)</f>
        <v>2.434327565</v>
      </c>
      <c r="M159" s="5"/>
      <c r="Q159" s="13"/>
      <c r="U159" s="5"/>
    </row>
    <row r="160">
      <c r="E160" s="5"/>
      <c r="I160" s="5"/>
      <c r="M160" s="5"/>
      <c r="Q160" s="13"/>
      <c r="U160" s="5"/>
    </row>
    <row r="161">
      <c r="E161" s="5"/>
      <c r="I161" s="5"/>
      <c r="M161" s="5"/>
      <c r="Q161" s="13"/>
      <c r="U161" s="5"/>
    </row>
    <row r="162">
      <c r="E162" s="5"/>
      <c r="I162" s="5"/>
      <c r="M162" s="5"/>
      <c r="Q162" s="13"/>
      <c r="U162" s="5"/>
    </row>
    <row r="163">
      <c r="A163" s="137" t="s">
        <v>149</v>
      </c>
      <c r="B163" s="44"/>
      <c r="C163" s="44"/>
      <c r="D163" s="44"/>
      <c r="E163" s="44"/>
      <c r="F163" s="45"/>
      <c r="I163" s="5"/>
      <c r="M163" s="5"/>
      <c r="Q163" s="13"/>
      <c r="U163" s="5"/>
    </row>
    <row r="164">
      <c r="A164" s="68" t="s">
        <v>37</v>
      </c>
      <c r="B164" s="177" t="s">
        <v>57</v>
      </c>
      <c r="C164" s="177" t="s">
        <v>58</v>
      </c>
      <c r="D164" s="177" t="s">
        <v>59</v>
      </c>
      <c r="E164" s="61" t="s">
        <v>60</v>
      </c>
      <c r="F164" s="177" t="s">
        <v>61</v>
      </c>
      <c r="I164" s="5"/>
      <c r="M164" s="5"/>
      <c r="Q164" s="13"/>
      <c r="U164" s="5"/>
    </row>
    <row r="165">
      <c r="A165" s="37"/>
      <c r="B165" s="37"/>
      <c r="C165" s="37"/>
      <c r="D165" s="37"/>
      <c r="E165" s="37"/>
      <c r="F165" s="37"/>
      <c r="I165" s="5"/>
      <c r="M165" s="5"/>
      <c r="Q165" s="13"/>
      <c r="U165" s="5"/>
    </row>
    <row r="166">
      <c r="A166" s="75" t="s">
        <v>43</v>
      </c>
      <c r="B166" s="58">
        <f>SUM('Monday (022624)'!$AA$3:$AA$66)/16</f>
        <v>1228.541667</v>
      </c>
      <c r="C166" s="58">
        <f>SUM('Tuesday (022724)'!$AA$3:$AA$66)/16</f>
        <v>1242.291667</v>
      </c>
      <c r="D166" s="58">
        <f>SUM('Wednesday (022824)'!$AA$3:$AA$66)/16</f>
        <v>1231.145833</v>
      </c>
      <c r="E166" s="58">
        <f>SUM('Thursday (022924)'!$AA$3:$AA$66)/16</f>
        <v>1186.666667</v>
      </c>
      <c r="F166" s="58">
        <f>SUM('Friday (030124)'!$AA$3:$AA$66)/16</f>
        <v>1220.3125</v>
      </c>
      <c r="I166" s="5"/>
      <c r="M166" s="5"/>
      <c r="Q166" s="13"/>
      <c r="U166" s="5"/>
    </row>
    <row r="167">
      <c r="A167" s="75" t="s">
        <v>45</v>
      </c>
      <c r="B167" s="58">
        <f>SUM('Monday (022624)'!$BD$3:$BD$66)/16</f>
        <v>430.7291667</v>
      </c>
      <c r="C167" s="58">
        <f>SUM('Tuesday (022724)'!$BD$3:$BD$66)/16</f>
        <v>441.6145833</v>
      </c>
      <c r="D167" s="58">
        <f>SUM('Wednesday (022824)'!$BD$3:$BD$66)/16</f>
        <v>442.03125</v>
      </c>
      <c r="E167" s="58">
        <f>SUM('Thursday (022924)'!$BD$3:$BD$66)/16</f>
        <v>171.9270833</v>
      </c>
      <c r="F167" s="58">
        <f>SUM('Friday (030124)'!$BD$3:$BD$66)/16</f>
        <v>401.09375</v>
      </c>
      <c r="I167" s="5"/>
      <c r="M167" s="5"/>
      <c r="Q167" s="13"/>
      <c r="U167" s="5"/>
    </row>
    <row r="168">
      <c r="A168" s="75" t="s">
        <v>47</v>
      </c>
      <c r="B168" s="58">
        <f>SUM('Monday (022624)'!$AA$71:$AA$134)/16</f>
        <v>1121.770833</v>
      </c>
      <c r="C168" s="58">
        <f>SUM('Tuesday (022724)'!$AA$71:$AA$134)/16</f>
        <v>1121.302083</v>
      </c>
      <c r="D168" s="58">
        <f>SUM('Wednesday (022824)'!$AA$71:$AA$134)/16</f>
        <v>1186.979167</v>
      </c>
      <c r="E168" s="58">
        <f>SUM('Thursday (022924)'!$AA$71:$AA$134)/16</f>
        <v>1129.84375</v>
      </c>
      <c r="F168" s="58">
        <f>SUM('Friday (030124)'!$AA$71:$AA$134)/16</f>
        <v>1131.927083</v>
      </c>
      <c r="I168" s="5"/>
      <c r="M168" s="5"/>
      <c r="Q168" s="13"/>
      <c r="U168" s="5"/>
    </row>
    <row r="169">
      <c r="A169" s="75" t="s">
        <v>48</v>
      </c>
      <c r="B169" s="58">
        <f>sum('Monday (022624)'!$BD$71:$BD$134)/16</f>
        <v>200.15625</v>
      </c>
      <c r="C169" s="58">
        <f>sum('Tuesday (022724)'!$BD$71:$BD$134)/16</f>
        <v>194.2708333</v>
      </c>
      <c r="D169" s="58">
        <f>sum('Wednesday (022824)'!$BD$71:$BD$134)/16</f>
        <v>171.8229167</v>
      </c>
      <c r="E169" s="58">
        <f>sum('Thursday (022924)'!$BD$71:$BD$134)/16</f>
        <v>151.1979167</v>
      </c>
      <c r="F169" s="58">
        <f>sum('Friday (030124)'!$BD$71:$BD$134)/16</f>
        <v>183.75</v>
      </c>
      <c r="I169" s="5"/>
      <c r="M169" s="5"/>
      <c r="Q169" s="13"/>
      <c r="U169" s="5"/>
    </row>
    <row r="170">
      <c r="A170" s="75" t="s">
        <v>50</v>
      </c>
      <c r="B170" s="58">
        <f>sum('Monday (022624)'!$AA$207:$AA$270)/16</f>
        <v>519.84375</v>
      </c>
      <c r="C170" s="58">
        <f>sum('Tuesday (022724)'!$AA$207:$AA$270)/16</f>
        <v>569.8958333</v>
      </c>
      <c r="D170" s="58">
        <f>sum('Wednesday (022824)'!$AA$207:$AA$270)/16</f>
        <v>525.625</v>
      </c>
      <c r="E170" s="58">
        <f>sum('Thursday (022924)'!$AA$207:$AA$270)/16</f>
        <v>493.4895833</v>
      </c>
      <c r="F170" s="58">
        <f>sum('Friday (030124)'!$AA$207:$AA$270)/16</f>
        <v>557.65625</v>
      </c>
      <c r="I170" s="5"/>
      <c r="M170" s="5"/>
      <c r="Q170" s="13"/>
      <c r="U170" s="5"/>
    </row>
    <row r="171">
      <c r="A171" s="75" t="s">
        <v>49</v>
      </c>
      <c r="B171" s="58">
        <f>sum('Monday (022624)'!$BD$207:$BD$270)/16</f>
        <v>478.9583333</v>
      </c>
      <c r="C171" s="58">
        <f>sum('Tuesday (022724)'!$BD$207:$BD$270)/16</f>
        <v>498.125</v>
      </c>
      <c r="D171" s="58">
        <f>sum('Wednesday (022824)'!$BD$207:$BD$270)/16</f>
        <v>473.9583333</v>
      </c>
      <c r="E171" s="58">
        <f>sum('Thursday (022924)'!$BD$207:$BD$270)/16</f>
        <v>440.5729167</v>
      </c>
      <c r="F171" s="58">
        <f>sum('Friday (030124)'!$BD$207:$BD$270)/16</f>
        <v>598.0208333</v>
      </c>
      <c r="I171" s="5"/>
      <c r="M171" s="5"/>
      <c r="Q171" s="13"/>
      <c r="U171" s="5"/>
    </row>
    <row r="172">
      <c r="A172" s="75" t="s">
        <v>52</v>
      </c>
      <c r="B172" s="58">
        <f>SUM('Monday (022624)'!$AA$139:$AA$202)/16</f>
        <v>823.4895833</v>
      </c>
      <c r="C172" s="58">
        <f>SUM('Tuesday (022724)'!$AA$139:$AA$202)/16</f>
        <v>824.5833333</v>
      </c>
      <c r="D172" s="58">
        <f>SUM('Wednesday (022824)'!$AA$139:$AA$202)/16</f>
        <v>833.9583333</v>
      </c>
      <c r="E172" s="58">
        <f>SUM('Thursday (022924)'!$AA$139:$AA$202)/16</f>
        <v>786.7708333</v>
      </c>
      <c r="F172" s="58">
        <f>SUM('Friday (030124)'!$AA$139:$AA$202)/16</f>
        <v>854.0104167</v>
      </c>
      <c r="I172" s="5"/>
      <c r="M172" s="5"/>
      <c r="Q172" s="13"/>
      <c r="U172" s="5"/>
    </row>
    <row r="173">
      <c r="A173" s="75" t="s">
        <v>53</v>
      </c>
      <c r="B173" s="58">
        <f>SUM('Monday (022624)'!$BD$139:$BD$202)/16</f>
        <v>180.6770833</v>
      </c>
      <c r="C173" s="58">
        <f>SUM('Tuesday (022724)'!$BD$139:$BD$202)/16</f>
        <v>188.0208333</v>
      </c>
      <c r="D173" s="58">
        <f>SUM('Wednesday (022824)'!$BD$139:$BD$202)/16</f>
        <v>188.0729167</v>
      </c>
      <c r="E173" s="58">
        <f>SUM('Thursday (022924)'!$BD$139:$BD$202)/16</f>
        <v>190.2604167</v>
      </c>
      <c r="F173" s="58">
        <f>SUM('Friday (030124)'!$BD$139:$BD$202)/16</f>
        <v>203.8020833</v>
      </c>
      <c r="I173" s="5"/>
      <c r="M173" s="5"/>
      <c r="Q173" s="13"/>
      <c r="U173" s="5"/>
    </row>
    <row r="174">
      <c r="E174" s="5"/>
      <c r="I174" s="5"/>
      <c r="M174" s="5"/>
      <c r="Q174" s="13"/>
      <c r="U174" s="5"/>
    </row>
    <row r="175">
      <c r="E175" s="5"/>
      <c r="I175" s="5"/>
      <c r="M175" s="5"/>
      <c r="Q175" s="13"/>
      <c r="U175" s="5"/>
    </row>
    <row r="176">
      <c r="E176" s="5"/>
      <c r="I176" s="5"/>
      <c r="M176" s="5"/>
      <c r="Q176" s="13"/>
      <c r="U176" s="5"/>
    </row>
    <row r="177">
      <c r="E177" s="5"/>
      <c r="I177" s="5"/>
      <c r="M177" s="5"/>
      <c r="Q177" s="13"/>
      <c r="U177" s="5"/>
    </row>
    <row r="178">
      <c r="E178" s="5"/>
      <c r="I178" s="5"/>
      <c r="M178" s="5"/>
      <c r="Q178" s="13"/>
      <c r="U178" s="5"/>
    </row>
    <row r="179">
      <c r="E179" s="5"/>
      <c r="I179" s="5"/>
      <c r="M179" s="5"/>
      <c r="Q179" s="13"/>
      <c r="U179" s="5"/>
    </row>
    <row r="180">
      <c r="A180" s="178" t="s">
        <v>150</v>
      </c>
      <c r="B180" s="179"/>
      <c r="C180" s="180" t="s">
        <v>57</v>
      </c>
      <c r="D180" s="181"/>
      <c r="E180" s="181"/>
      <c r="F180" s="182"/>
      <c r="G180" s="180" t="s">
        <v>58</v>
      </c>
      <c r="H180" s="181"/>
      <c r="I180" s="181"/>
      <c r="J180" s="182"/>
      <c r="K180" s="180" t="s">
        <v>59</v>
      </c>
      <c r="L180" s="181"/>
      <c r="M180" s="181"/>
      <c r="N180" s="182"/>
      <c r="O180" s="180" t="s">
        <v>60</v>
      </c>
      <c r="P180" s="181"/>
      <c r="Q180" s="181"/>
      <c r="R180" s="182"/>
      <c r="S180" s="180" t="s">
        <v>151</v>
      </c>
      <c r="T180" s="181"/>
      <c r="U180" s="181"/>
      <c r="V180" s="182"/>
    </row>
    <row r="181">
      <c r="A181" s="183"/>
      <c r="B181" s="184"/>
      <c r="C181" s="185" t="s">
        <v>152</v>
      </c>
      <c r="D181" s="182"/>
      <c r="E181" s="186" t="s">
        <v>153</v>
      </c>
      <c r="F181" s="182"/>
      <c r="G181" s="185" t="s">
        <v>152</v>
      </c>
      <c r="H181" s="182"/>
      <c r="I181" s="186" t="s">
        <v>153</v>
      </c>
      <c r="J181" s="182"/>
      <c r="K181" s="185" t="s">
        <v>152</v>
      </c>
      <c r="L181" s="182"/>
      <c r="M181" s="186" t="s">
        <v>153</v>
      </c>
      <c r="N181" s="182"/>
      <c r="O181" s="185" t="s">
        <v>152</v>
      </c>
      <c r="P181" s="182"/>
      <c r="Q181" s="186" t="s">
        <v>153</v>
      </c>
      <c r="R181" s="182"/>
      <c r="S181" s="185" t="s">
        <v>152</v>
      </c>
      <c r="T181" s="182"/>
      <c r="U181" s="186" t="s">
        <v>153</v>
      </c>
      <c r="V181" s="182"/>
      <c r="W181" s="187"/>
      <c r="X181" s="187"/>
    </row>
    <row r="182">
      <c r="A182" s="188" t="s">
        <v>121</v>
      </c>
      <c r="B182" s="189" t="s">
        <v>123</v>
      </c>
      <c r="C182" s="190" t="s">
        <v>122</v>
      </c>
      <c r="D182" s="191" t="s">
        <v>113</v>
      </c>
      <c r="E182" s="192" t="s">
        <v>122</v>
      </c>
      <c r="F182" s="191" t="s">
        <v>113</v>
      </c>
      <c r="G182" s="193" t="s">
        <v>122</v>
      </c>
      <c r="H182" s="191" t="s">
        <v>113</v>
      </c>
      <c r="I182" s="192" t="s">
        <v>122</v>
      </c>
      <c r="J182" s="191" t="s">
        <v>113</v>
      </c>
      <c r="K182" s="193" t="s">
        <v>122</v>
      </c>
      <c r="L182" s="191" t="s">
        <v>113</v>
      </c>
      <c r="M182" s="194" t="s">
        <v>122</v>
      </c>
      <c r="N182" s="191" t="s">
        <v>113</v>
      </c>
      <c r="O182" s="193" t="s">
        <v>122</v>
      </c>
      <c r="P182" s="191" t="s">
        <v>113</v>
      </c>
      <c r="Q182" s="194" t="s">
        <v>122</v>
      </c>
      <c r="R182" s="191" t="s">
        <v>113</v>
      </c>
      <c r="S182" s="193" t="s">
        <v>122</v>
      </c>
      <c r="T182" s="191" t="s">
        <v>113</v>
      </c>
      <c r="U182" s="194" t="s">
        <v>122</v>
      </c>
      <c r="V182" s="191" t="s">
        <v>113</v>
      </c>
      <c r="W182" s="187"/>
      <c r="X182" s="187"/>
    </row>
    <row r="183">
      <c r="A183" s="195"/>
      <c r="B183" s="196" t="s">
        <v>74</v>
      </c>
      <c r="C183" s="197">
        <f>3600/('Monday (022624)'!$V$3)</f>
        <v>2.48447205</v>
      </c>
      <c r="D183" s="198">
        <f t="shared" ref="D183:D198" si="119">1/C183 * 3600</f>
        <v>1449</v>
      </c>
      <c r="E183" s="199">
        <f>3600/('Monday (022624)'!$AY$3)</f>
        <v>11.53846154</v>
      </c>
      <c r="F183" s="200">
        <f t="shared" ref="F183:F198" si="120">1/E183 * 3600</f>
        <v>312</v>
      </c>
      <c r="G183" s="199">
        <f>3600/('Tuesday (022724)'!$V$3)</f>
        <v>2.227722772</v>
      </c>
      <c r="H183" s="198">
        <f t="shared" ref="H183:H198" si="121">1/G183 * 3600</f>
        <v>1616</v>
      </c>
      <c r="I183" s="199">
        <f>3600/('Tuesday (022724)'!AY3)</f>
        <v>10.22727273</v>
      </c>
      <c r="J183" s="200">
        <f t="shared" ref="J183:J198" si="122">1/I183 * 3600</f>
        <v>352</v>
      </c>
      <c r="K183" s="199">
        <f>3600/('Wednesday (022824)'!$V$3)</f>
        <v>2.310654685</v>
      </c>
      <c r="L183" s="198">
        <f t="shared" ref="L183:L198" si="123">1/K183 * 3600</f>
        <v>1558</v>
      </c>
      <c r="M183" s="199">
        <f>3600/('Wednesday (022824)'!$AY$3)</f>
        <v>10.52631579</v>
      </c>
      <c r="N183" s="200">
        <f t="shared" ref="N183:N198" si="124">1/M183 * 3600</f>
        <v>342</v>
      </c>
      <c r="O183" s="199">
        <f>3600/('Thursday (022924)'!$V$3)</f>
        <v>2.356020942</v>
      </c>
      <c r="P183" s="198">
        <f t="shared" ref="P183:P198" si="125">1/O183 * 3600</f>
        <v>1528</v>
      </c>
      <c r="Q183" s="199">
        <f>3600/('Thursday (022924)'!$AY$3)</f>
        <v>26.08695652</v>
      </c>
      <c r="R183" s="200">
        <f t="shared" ref="R183:R198" si="126">1/Q183 * 3600</f>
        <v>138</v>
      </c>
      <c r="S183" s="199">
        <f>3600/('Friday (030124)'!$V$3)</f>
        <v>2.8125</v>
      </c>
      <c r="T183" s="200">
        <f t="shared" ref="T183:T198" si="127">1/S183 * 3600</f>
        <v>1280</v>
      </c>
      <c r="U183" s="199">
        <f>3600/('Friday (030124)'!$AY$3)</f>
        <v>14.22924901</v>
      </c>
      <c r="V183" s="200">
        <f t="shared" ref="V183:V198" si="128">1/U183 * 3600</f>
        <v>253</v>
      </c>
      <c r="W183" s="5"/>
      <c r="X183" s="5"/>
    </row>
    <row r="184">
      <c r="A184" s="195"/>
      <c r="B184" s="201" t="s">
        <v>77</v>
      </c>
      <c r="C184" s="202">
        <f>3600/('Monday (022624)'!$V$7)</f>
        <v>2.044293015</v>
      </c>
      <c r="D184" s="203">
        <f t="shared" si="119"/>
        <v>1761</v>
      </c>
      <c r="E184" s="204">
        <f>3600/('Monday (022624)'!$AY$7)</f>
        <v>6.112054329</v>
      </c>
      <c r="F184" s="203">
        <f t="shared" si="120"/>
        <v>589</v>
      </c>
      <c r="G184" s="205">
        <f>3600/('Tuesday (022724)'!$V$7)</f>
        <v>1.902748414</v>
      </c>
      <c r="H184" s="203">
        <f t="shared" si="121"/>
        <v>1892</v>
      </c>
      <c r="I184" s="204">
        <f>3600/('Tuesday (022724)'!AY7)</f>
        <v>6.228373702</v>
      </c>
      <c r="J184" s="203">
        <f t="shared" si="122"/>
        <v>578</v>
      </c>
      <c r="K184" s="205">
        <f>3600/('Wednesday (022824)'!$V$7)</f>
        <v>1.983471074</v>
      </c>
      <c r="L184" s="203">
        <f t="shared" si="123"/>
        <v>1815</v>
      </c>
      <c r="M184" s="204">
        <f>3600/('Wednesday (022824)'!$AY$7)</f>
        <v>6.818181818</v>
      </c>
      <c r="N184" s="203">
        <f t="shared" si="124"/>
        <v>528</v>
      </c>
      <c r="O184" s="205">
        <f>3600/('Thursday (022924)'!$V$7)</f>
        <v>1.965065502</v>
      </c>
      <c r="P184" s="203">
        <f t="shared" si="125"/>
        <v>1832</v>
      </c>
      <c r="Q184" s="204">
        <f>3600/('Thursday (022924)'!$AY$7)</f>
        <v>14.0625</v>
      </c>
      <c r="R184" s="206">
        <f t="shared" si="126"/>
        <v>256</v>
      </c>
      <c r="S184" s="205">
        <f>3600/('Friday (030124)'!$V$7)</f>
        <v>2.192448234</v>
      </c>
      <c r="T184" s="203">
        <f t="shared" si="127"/>
        <v>1642</v>
      </c>
      <c r="U184" s="204">
        <f>3600/('Friday (030124)'!$AY$7)</f>
        <v>10.90909091</v>
      </c>
      <c r="V184" s="203">
        <f t="shared" si="128"/>
        <v>330</v>
      </c>
      <c r="W184" s="5"/>
      <c r="X184" s="5"/>
    </row>
    <row r="185">
      <c r="A185" s="195"/>
      <c r="B185" s="201" t="s">
        <v>126</v>
      </c>
      <c r="C185" s="202">
        <f>3600/('Monday (022624)'!$V$11)</f>
        <v>2.222222222</v>
      </c>
      <c r="D185" s="203">
        <f t="shared" si="119"/>
        <v>1620</v>
      </c>
      <c r="E185" s="204">
        <f>3600/('Monday (022624)'!AY63)</f>
        <v>5.930807249</v>
      </c>
      <c r="F185" s="203">
        <f t="shared" si="120"/>
        <v>607</v>
      </c>
      <c r="G185" s="205">
        <f>3600/('Tuesday (022724)'!$V$11)</f>
        <v>1.839550332</v>
      </c>
      <c r="H185" s="203">
        <f t="shared" si="121"/>
        <v>1957</v>
      </c>
      <c r="I185" s="204">
        <f>3600/('Tuesday (022724)'!AY63)</f>
        <v>7.392197125</v>
      </c>
      <c r="J185" s="203">
        <f t="shared" si="122"/>
        <v>487</v>
      </c>
      <c r="K185" s="205">
        <f>3600/('Wednesday (022824)'!$V$11)</f>
        <v>2.065404475</v>
      </c>
      <c r="L185" s="203">
        <f t="shared" si="123"/>
        <v>1743</v>
      </c>
      <c r="M185" s="204">
        <f>3600/('Wednesday (022824)'!AY63)</f>
        <v>7.100591716</v>
      </c>
      <c r="N185" s="203">
        <f t="shared" si="124"/>
        <v>507</v>
      </c>
      <c r="O185" s="205">
        <f>3600/('Thursday (022924)'!$V$11)</f>
        <v>1.921024546</v>
      </c>
      <c r="P185" s="203">
        <f t="shared" si="125"/>
        <v>1874</v>
      </c>
      <c r="Q185" s="204">
        <f>3600/('Thursday (022924)'!AY63)</f>
        <v>16.98113208</v>
      </c>
      <c r="R185" s="203">
        <f t="shared" si="126"/>
        <v>212</v>
      </c>
      <c r="S185" s="205">
        <f>3600/('Friday (030124)'!$V$11)</f>
        <v>2.196461257</v>
      </c>
      <c r="T185" s="203">
        <f t="shared" si="127"/>
        <v>1639</v>
      </c>
      <c r="U185" s="204">
        <f>3600/('Friday (030124)'!AY63)</f>
        <v>6.153846154</v>
      </c>
      <c r="V185" s="203">
        <f t="shared" si="128"/>
        <v>585</v>
      </c>
      <c r="W185" s="5"/>
      <c r="X185" s="5"/>
    </row>
    <row r="186">
      <c r="A186" s="195"/>
      <c r="B186" s="201" t="s">
        <v>81</v>
      </c>
      <c r="C186" s="207">
        <f>3600/('Monday (022624)'!V15)</f>
        <v>2.694610778</v>
      </c>
      <c r="D186" s="203">
        <f t="shared" si="119"/>
        <v>1336</v>
      </c>
      <c r="E186" s="204">
        <f>3600/('Monday (022624)'!AY63)</f>
        <v>5.930807249</v>
      </c>
      <c r="F186" s="203">
        <f t="shared" si="120"/>
        <v>607</v>
      </c>
      <c r="G186" s="204">
        <f>3600/('Tuesday (022724)'!V15)</f>
        <v>2.455661664</v>
      </c>
      <c r="H186" s="203">
        <f t="shared" si="121"/>
        <v>1466</v>
      </c>
      <c r="I186" s="204">
        <f>3600/('Tuesday (022724)'!AY63)</f>
        <v>7.392197125</v>
      </c>
      <c r="J186" s="203">
        <f t="shared" si="122"/>
        <v>487</v>
      </c>
      <c r="K186" s="204">
        <f>3600/('Wednesday (022824)'!V15)</f>
        <v>2.727272727</v>
      </c>
      <c r="L186" s="203">
        <f t="shared" si="123"/>
        <v>1320</v>
      </c>
      <c r="M186" s="204">
        <f>3600/('Wednesday (022824)'!AY63)</f>
        <v>7.100591716</v>
      </c>
      <c r="N186" s="203">
        <f t="shared" si="124"/>
        <v>507</v>
      </c>
      <c r="O186" s="204">
        <f>3600/('Thursday (022924)'!V15)</f>
        <v>2.580645161</v>
      </c>
      <c r="P186" s="203">
        <f t="shared" si="125"/>
        <v>1395</v>
      </c>
      <c r="Q186" s="204">
        <f>3600/('Thursday (022924)'!AY63)</f>
        <v>16.98113208</v>
      </c>
      <c r="R186" s="203">
        <f t="shared" si="126"/>
        <v>212</v>
      </c>
      <c r="S186" s="204">
        <f>3600/('Friday (030124)'!V15)</f>
        <v>2.352941176</v>
      </c>
      <c r="T186" s="203">
        <f t="shared" si="127"/>
        <v>1530</v>
      </c>
      <c r="U186" s="204">
        <f>3600/('Friday (030124)'!AY63)</f>
        <v>6.153846154</v>
      </c>
      <c r="V186" s="203">
        <f t="shared" si="128"/>
        <v>585</v>
      </c>
      <c r="W186" s="5"/>
      <c r="X186" s="5"/>
    </row>
    <row r="187">
      <c r="A187" s="195"/>
      <c r="B187" s="201" t="s">
        <v>72</v>
      </c>
      <c r="C187" s="207">
        <f>3600/('Monday (022624)'!V19)</f>
        <v>2.62199563</v>
      </c>
      <c r="D187" s="203">
        <f t="shared" si="119"/>
        <v>1373</v>
      </c>
      <c r="E187" s="208">
        <f>3600/('Monday (022624)'!AY19)</f>
        <v>9.651474531</v>
      </c>
      <c r="F187" s="203">
        <f t="shared" si="120"/>
        <v>373</v>
      </c>
      <c r="G187" s="204">
        <f>3600/('Tuesday (022724)'!V19)</f>
        <v>3.355079217</v>
      </c>
      <c r="H187" s="203">
        <f t="shared" si="121"/>
        <v>1073</v>
      </c>
      <c r="I187" s="208">
        <f>3600/('Tuesday (022724)'!AY19)</f>
        <v>8.219178082</v>
      </c>
      <c r="J187" s="203">
        <f t="shared" si="122"/>
        <v>438</v>
      </c>
      <c r="K187" s="204">
        <f>3600/('Wednesday (022824)'!V19)</f>
        <v>2.936378467</v>
      </c>
      <c r="L187" s="203">
        <f t="shared" si="123"/>
        <v>1226</v>
      </c>
      <c r="M187" s="208">
        <f>3600/('Wednesday (022824)'!AY19)</f>
        <v>6.728971963</v>
      </c>
      <c r="N187" s="203">
        <f t="shared" si="124"/>
        <v>535</v>
      </c>
      <c r="O187" s="204">
        <f>3600/('Thursday (022924)'!V19)</f>
        <v>3.54679803</v>
      </c>
      <c r="P187" s="203">
        <f t="shared" si="125"/>
        <v>1015</v>
      </c>
      <c r="Q187" s="208">
        <f>3600/('Thursday (022924)'!AY19)</f>
        <v>18.36734694</v>
      </c>
      <c r="R187" s="203">
        <f t="shared" si="126"/>
        <v>196</v>
      </c>
      <c r="S187" s="204">
        <f>3600/('Friday (030124)'!V19)</f>
        <v>2.547770701</v>
      </c>
      <c r="T187" s="203">
        <f t="shared" si="127"/>
        <v>1413</v>
      </c>
      <c r="U187" s="208">
        <f>3600/('Friday (030124)'!AY19)</f>
        <v>9.703504043</v>
      </c>
      <c r="V187" s="203">
        <f t="shared" si="128"/>
        <v>371</v>
      </c>
      <c r="W187" s="5"/>
      <c r="X187" s="5"/>
    </row>
    <row r="188">
      <c r="A188" s="195"/>
      <c r="B188" s="201" t="s">
        <v>75</v>
      </c>
      <c r="C188" s="207">
        <f>3600/('Monday (022624)'!V23)</f>
        <v>2.731411229</v>
      </c>
      <c r="D188" s="203">
        <f t="shared" si="119"/>
        <v>1318</v>
      </c>
      <c r="E188" s="208">
        <f>3600/('Monday (022624)'!AY23)</f>
        <v>9.399477807</v>
      </c>
      <c r="F188" s="203">
        <f t="shared" si="120"/>
        <v>383</v>
      </c>
      <c r="G188" s="204">
        <f>3600/('Tuesday (022724)'!V23)</f>
        <v>2.884615385</v>
      </c>
      <c r="H188" s="203">
        <f t="shared" si="121"/>
        <v>1248</v>
      </c>
      <c r="I188" s="208">
        <f>3600/('Tuesday (022724)'!AY23)</f>
        <v>6.766917293</v>
      </c>
      <c r="J188" s="203">
        <f t="shared" si="122"/>
        <v>532</v>
      </c>
      <c r="K188" s="204">
        <f>3600/('Wednesday (022824)'!V23)</f>
        <v>2.641232575</v>
      </c>
      <c r="L188" s="203">
        <f t="shared" si="123"/>
        <v>1363</v>
      </c>
      <c r="M188" s="208">
        <f>3600/('Wednesday (022824)'!AY23)</f>
        <v>7.003891051</v>
      </c>
      <c r="N188" s="203">
        <f t="shared" si="124"/>
        <v>514</v>
      </c>
      <c r="O188" s="204">
        <f>3600/('Thursday (022924)'!V23)</f>
        <v>3.069053708</v>
      </c>
      <c r="P188" s="203">
        <f t="shared" si="125"/>
        <v>1173</v>
      </c>
      <c r="Q188" s="208">
        <f>3600/('Thursday (022924)'!AY23)</f>
        <v>20</v>
      </c>
      <c r="R188" s="203">
        <f t="shared" si="126"/>
        <v>180</v>
      </c>
      <c r="S188" s="204">
        <f>3600/('Friday (030124)'!V23)</f>
        <v>2.610587382</v>
      </c>
      <c r="T188" s="203">
        <f t="shared" si="127"/>
        <v>1379</v>
      </c>
      <c r="U188" s="208">
        <f>3600/('Friday (030124)'!AY23)</f>
        <v>9.448818898</v>
      </c>
      <c r="V188" s="203">
        <f t="shared" si="128"/>
        <v>381</v>
      </c>
      <c r="W188" s="5"/>
      <c r="X188" s="5"/>
    </row>
    <row r="189">
      <c r="A189" s="195"/>
      <c r="B189" s="201" t="s">
        <v>90</v>
      </c>
      <c r="C189" s="202">
        <f>3600/('Monday (022624)'!V27)</f>
        <v>2.792862684</v>
      </c>
      <c r="D189" s="203">
        <f t="shared" si="119"/>
        <v>1289</v>
      </c>
      <c r="E189" s="208">
        <f>3600/('Monday (022624)'!AY27)</f>
        <v>8.759124088</v>
      </c>
      <c r="F189" s="203">
        <f t="shared" si="120"/>
        <v>411</v>
      </c>
      <c r="G189" s="205">
        <f>3600/('Tuesday (022724)'!V27)</f>
        <v>2.898550725</v>
      </c>
      <c r="H189" s="203">
        <f t="shared" si="121"/>
        <v>1242</v>
      </c>
      <c r="I189" s="208">
        <f>3600/('Tuesday (022724)'!AY27)</f>
        <v>7.128712871</v>
      </c>
      <c r="J189" s="203">
        <f t="shared" si="122"/>
        <v>505</v>
      </c>
      <c r="K189" s="205">
        <f>3600/('Wednesday (022824)'!V27)</f>
        <v>3.197158082</v>
      </c>
      <c r="L189" s="209">
        <f t="shared" si="123"/>
        <v>1126</v>
      </c>
      <c r="M189" s="208">
        <f>3600/('Wednesday (022824)'!AY27)</f>
        <v>8.571428571</v>
      </c>
      <c r="N189" s="203">
        <f t="shared" si="124"/>
        <v>420</v>
      </c>
      <c r="O189" s="205">
        <f>3600/('Thursday (022924)'!V27)</f>
        <v>3.058623619</v>
      </c>
      <c r="P189" s="203">
        <f t="shared" si="125"/>
        <v>1177</v>
      </c>
      <c r="Q189" s="208">
        <f>3600/('Thursday (022924)'!AY27)</f>
        <v>20.57142857</v>
      </c>
      <c r="R189" s="203">
        <f t="shared" si="126"/>
        <v>175</v>
      </c>
      <c r="S189" s="205">
        <f>3600/('Friday (030124)'!V27)</f>
        <v>2.608695652</v>
      </c>
      <c r="T189" s="203">
        <f t="shared" si="127"/>
        <v>1380</v>
      </c>
      <c r="U189" s="208">
        <f>3600/('Friday (030124)'!AY27)</f>
        <v>8.933002481</v>
      </c>
      <c r="V189" s="203">
        <f t="shared" si="128"/>
        <v>403</v>
      </c>
      <c r="W189" s="5"/>
      <c r="X189" s="5"/>
    </row>
    <row r="190">
      <c r="A190" s="195"/>
      <c r="B190" s="201" t="s">
        <v>76</v>
      </c>
      <c r="C190" s="202">
        <f>3600/('Monday (022624)'!V31)</f>
        <v>2.589928058</v>
      </c>
      <c r="D190" s="203">
        <f t="shared" si="119"/>
        <v>1390</v>
      </c>
      <c r="E190" s="208">
        <f>3600/('Monday (022624)'!AY31)</f>
        <v>9.068010076</v>
      </c>
      <c r="F190" s="203">
        <f t="shared" si="120"/>
        <v>397</v>
      </c>
      <c r="G190" s="205">
        <f>3600/('Tuesday (022724)'!V31)</f>
        <v>3.519061584</v>
      </c>
      <c r="H190" s="209">
        <f t="shared" si="121"/>
        <v>1023</v>
      </c>
      <c r="I190" s="208">
        <f>3600/('Tuesday (022724)'!AY31)</f>
        <v>8.430913349</v>
      </c>
      <c r="J190" s="203">
        <f t="shared" si="122"/>
        <v>427</v>
      </c>
      <c r="K190" s="205">
        <f>3600/('Wednesday (022824)'!V31)</f>
        <v>2.81030445</v>
      </c>
      <c r="L190" s="203">
        <f t="shared" si="123"/>
        <v>1281</v>
      </c>
      <c r="M190" s="208">
        <f>3600/('Wednesday (022824)'!AY31)</f>
        <v>7.5</v>
      </c>
      <c r="N190" s="203">
        <f t="shared" si="124"/>
        <v>480</v>
      </c>
      <c r="O190" s="205">
        <f>3600/('Thursday (022924)'!V31)</f>
        <v>3.75782881</v>
      </c>
      <c r="P190" s="209">
        <f t="shared" si="125"/>
        <v>958</v>
      </c>
      <c r="Q190" s="208">
        <f>3600/('Thursday (022924)'!AY31)</f>
        <v>18.27411168</v>
      </c>
      <c r="R190" s="203">
        <f t="shared" si="126"/>
        <v>197</v>
      </c>
      <c r="S190" s="205">
        <f>3600/('Friday (030124)'!V31)</f>
        <v>2.66469282</v>
      </c>
      <c r="T190" s="203">
        <f t="shared" si="127"/>
        <v>1351</v>
      </c>
      <c r="U190" s="208">
        <f>3600/('Friday (030124)'!AY31)</f>
        <v>9.302325581</v>
      </c>
      <c r="V190" s="203">
        <f t="shared" si="128"/>
        <v>387</v>
      </c>
      <c r="W190" s="5"/>
      <c r="X190" s="5"/>
    </row>
    <row r="191">
      <c r="A191" s="195"/>
      <c r="B191" s="201" t="s">
        <v>79</v>
      </c>
      <c r="C191" s="202">
        <f>3600/('Monday (022624)'!V35)</f>
        <v>2.731411229</v>
      </c>
      <c r="D191" s="203">
        <f t="shared" si="119"/>
        <v>1318</v>
      </c>
      <c r="E191" s="208">
        <f>3600/('Monday (022624)'!AY35)</f>
        <v>7.317073171</v>
      </c>
      <c r="F191" s="203">
        <f t="shared" si="120"/>
        <v>492</v>
      </c>
      <c r="G191" s="205">
        <f>3600/('Tuesday (022724)'!V35)</f>
        <v>2.808112324</v>
      </c>
      <c r="H191" s="203">
        <f t="shared" si="121"/>
        <v>1282</v>
      </c>
      <c r="I191" s="208">
        <f>3600/('Tuesday (022724)'!AY35)</f>
        <v>8.200455581</v>
      </c>
      <c r="J191" s="203">
        <f t="shared" si="122"/>
        <v>439</v>
      </c>
      <c r="K191" s="205">
        <f>3600/('Wednesday (022824)'!V35)</f>
        <v>2.767102229</v>
      </c>
      <c r="L191" s="203">
        <f t="shared" si="123"/>
        <v>1301</v>
      </c>
      <c r="M191" s="208">
        <f>3600/('Wednesday (022824)'!AY35)</f>
        <v>7.725321888</v>
      </c>
      <c r="N191" s="203">
        <f t="shared" si="124"/>
        <v>466</v>
      </c>
      <c r="O191" s="205">
        <f>3600/('Thursday (022924)'!V35)</f>
        <v>2.960526316</v>
      </c>
      <c r="P191" s="203">
        <f t="shared" si="125"/>
        <v>1216</v>
      </c>
      <c r="Q191" s="208">
        <f>3600/('Thursday (022924)'!AY35)</f>
        <v>16.51376147</v>
      </c>
      <c r="R191" s="203">
        <f t="shared" si="126"/>
        <v>218</v>
      </c>
      <c r="S191" s="205">
        <f>3600/('Friday (030124)'!V35)</f>
        <v>2.676579926</v>
      </c>
      <c r="T191" s="203">
        <f t="shared" si="127"/>
        <v>1345</v>
      </c>
      <c r="U191" s="208">
        <f>3600/('Friday (030124)'!AY35)</f>
        <v>7.484407484</v>
      </c>
      <c r="V191" s="203">
        <f t="shared" si="128"/>
        <v>481</v>
      </c>
      <c r="W191" s="5"/>
      <c r="X191" s="5"/>
    </row>
    <row r="192">
      <c r="A192" s="195"/>
      <c r="B192" s="201" t="s">
        <v>82</v>
      </c>
      <c r="C192" s="202">
        <f>3600/('Monday (022624)'!V39)</f>
        <v>2.694610778</v>
      </c>
      <c r="D192" s="203">
        <f t="shared" si="119"/>
        <v>1336</v>
      </c>
      <c r="E192" s="208">
        <f>3600/('Monday (022624)'!AY39)</f>
        <v>7.741935484</v>
      </c>
      <c r="F192" s="203">
        <f t="shared" si="120"/>
        <v>465</v>
      </c>
      <c r="G192" s="205">
        <f>3600/('Tuesday (022724)'!V39)</f>
        <v>2.571428571</v>
      </c>
      <c r="H192" s="203">
        <f t="shared" si="121"/>
        <v>1400</v>
      </c>
      <c r="I192" s="208">
        <f>3600/('Tuesday (022724)'!AY39)</f>
        <v>7.346938776</v>
      </c>
      <c r="J192" s="203">
        <f t="shared" si="122"/>
        <v>490</v>
      </c>
      <c r="K192" s="205">
        <f>3600/('Wednesday (022824)'!V39)</f>
        <v>2.625820569</v>
      </c>
      <c r="L192" s="203">
        <f t="shared" si="123"/>
        <v>1371</v>
      </c>
      <c r="M192" s="208">
        <f>3600/('Wednesday (022824)'!AY39)</f>
        <v>7.058823529</v>
      </c>
      <c r="N192" s="203">
        <f t="shared" si="124"/>
        <v>510</v>
      </c>
      <c r="O192" s="205">
        <f>3600/('Thursday (022924)'!V39)</f>
        <v>2.69058296</v>
      </c>
      <c r="P192" s="203">
        <f t="shared" si="125"/>
        <v>1338</v>
      </c>
      <c r="Q192" s="208">
        <f>3600/('Thursday (022924)'!AY39)</f>
        <v>19.04761905</v>
      </c>
      <c r="R192" s="203">
        <f t="shared" si="126"/>
        <v>189</v>
      </c>
      <c r="S192" s="205">
        <f>3600/('Friday (030124)'!V39)</f>
        <v>2.450646698</v>
      </c>
      <c r="T192" s="203">
        <f t="shared" si="127"/>
        <v>1469</v>
      </c>
      <c r="U192" s="208">
        <f>3600/('Friday (030124)'!AY39)</f>
        <v>7.877461707</v>
      </c>
      <c r="V192" s="203">
        <f t="shared" si="128"/>
        <v>457</v>
      </c>
      <c r="W192" s="5"/>
      <c r="X192" s="5"/>
    </row>
    <row r="193">
      <c r="A193" s="195"/>
      <c r="B193" s="201" t="s">
        <v>80</v>
      </c>
      <c r="C193" s="202">
        <f>3600/('Monday (022624)'!V43)</f>
        <v>2.366863905</v>
      </c>
      <c r="D193" s="203">
        <f t="shared" si="119"/>
        <v>1521</v>
      </c>
      <c r="E193" s="208">
        <f>3600/('Monday (022624)'!AY43)</f>
        <v>6.360424028</v>
      </c>
      <c r="F193" s="203">
        <f t="shared" si="120"/>
        <v>566</v>
      </c>
      <c r="G193" s="205">
        <f>3600/('Tuesday (022724)'!V43)</f>
        <v>2.503477051</v>
      </c>
      <c r="H193" s="203">
        <f t="shared" si="121"/>
        <v>1438</v>
      </c>
      <c r="I193" s="208">
        <f>3600/('Tuesday (022724)'!AY43)</f>
        <v>7.725321888</v>
      </c>
      <c r="J193" s="203">
        <f t="shared" si="122"/>
        <v>466</v>
      </c>
      <c r="K193" s="205">
        <f>3600/('Wednesday (022824)'!V43)</f>
        <v>2.555003549</v>
      </c>
      <c r="L193" s="203">
        <f t="shared" si="123"/>
        <v>1409</v>
      </c>
      <c r="M193" s="208">
        <f>3600/('Wednesday (022824)'!AY43)</f>
        <v>7.392197125</v>
      </c>
      <c r="N193" s="203">
        <f t="shared" si="124"/>
        <v>487</v>
      </c>
      <c r="O193" s="205">
        <f>3600/('Thursday (022924)'!V43)</f>
        <v>2.620087336</v>
      </c>
      <c r="P193" s="203">
        <f t="shared" si="125"/>
        <v>1374</v>
      </c>
      <c r="Q193" s="208">
        <f>3600/('Thursday (022924)'!AY43)</f>
        <v>17.91044776</v>
      </c>
      <c r="R193" s="203">
        <f t="shared" si="126"/>
        <v>201</v>
      </c>
      <c r="S193" s="205">
        <f>3600/('Friday (030124)'!V43)</f>
        <v>2.447314752</v>
      </c>
      <c r="T193" s="203">
        <f t="shared" si="127"/>
        <v>1471</v>
      </c>
      <c r="U193" s="208">
        <f>3600/('Friday (030124)'!AY43)</f>
        <v>6.440071556</v>
      </c>
      <c r="V193" s="203">
        <f t="shared" si="128"/>
        <v>559</v>
      </c>
      <c r="W193" s="5"/>
      <c r="X193" s="5"/>
    </row>
    <row r="194">
      <c r="A194" s="195"/>
      <c r="B194" s="201" t="s">
        <v>73</v>
      </c>
      <c r="C194" s="202">
        <f>3600/('Monday (022624)'!V47)</f>
        <v>2.192448234</v>
      </c>
      <c r="D194" s="203">
        <f t="shared" si="119"/>
        <v>1642</v>
      </c>
      <c r="E194" s="208">
        <f>3600/('Monday (022624)'!AY47)</f>
        <v>5.705229794</v>
      </c>
      <c r="F194" s="203">
        <f t="shared" si="120"/>
        <v>631</v>
      </c>
      <c r="G194" s="205">
        <f>3600/('Tuesday (022724)'!V47)</f>
        <v>2.058319039</v>
      </c>
      <c r="H194" s="203">
        <f t="shared" si="121"/>
        <v>1749</v>
      </c>
      <c r="I194" s="208">
        <f>3600/('Tuesday (022724)'!AY47)</f>
        <v>6.382978723</v>
      </c>
      <c r="J194" s="203">
        <f t="shared" si="122"/>
        <v>564</v>
      </c>
      <c r="K194" s="205">
        <f>3600/('Wednesday (022824)'!V47)</f>
        <v>2.076124567</v>
      </c>
      <c r="L194" s="203">
        <f t="shared" si="123"/>
        <v>1734</v>
      </c>
      <c r="M194" s="208">
        <f>3600/('Wednesday (022824)'!AY47)</f>
        <v>6.040268456</v>
      </c>
      <c r="N194" s="203">
        <f t="shared" si="124"/>
        <v>596</v>
      </c>
      <c r="O194" s="205">
        <f>3600/('Thursday (022924)'!V47)</f>
        <v>2.131438721</v>
      </c>
      <c r="P194" s="203">
        <f t="shared" si="125"/>
        <v>1689</v>
      </c>
      <c r="Q194" s="208">
        <f>3600/('Thursday (022924)'!AY47)</f>
        <v>16.36363636</v>
      </c>
      <c r="R194" s="203">
        <f t="shared" si="126"/>
        <v>220</v>
      </c>
      <c r="S194" s="205">
        <f>3600/('Friday (030124)'!V47)</f>
        <v>2.205882353</v>
      </c>
      <c r="T194" s="203">
        <f t="shared" si="127"/>
        <v>1632</v>
      </c>
      <c r="U194" s="208">
        <f>3600/('Friday (030124)'!AY47)</f>
        <v>5.797101449</v>
      </c>
      <c r="V194" s="203">
        <f t="shared" si="128"/>
        <v>621</v>
      </c>
      <c r="W194" s="5"/>
      <c r="X194" s="5"/>
    </row>
    <row r="195">
      <c r="A195" s="195"/>
      <c r="B195" s="201" t="s">
        <v>74</v>
      </c>
      <c r="C195" s="202">
        <f>3600/('Monday (022624)'!V51)</f>
        <v>2.199144777</v>
      </c>
      <c r="D195" s="203">
        <f t="shared" si="119"/>
        <v>1637</v>
      </c>
      <c r="E195" s="208">
        <f>3600/('Monday (022624)'!AY51)</f>
        <v>5.042016807</v>
      </c>
      <c r="F195" s="203">
        <f t="shared" si="120"/>
        <v>714</v>
      </c>
      <c r="G195" s="205">
        <f>3600/('Tuesday (022724)'!V51)</f>
        <v>1.791936287</v>
      </c>
      <c r="H195" s="206">
        <f t="shared" si="121"/>
        <v>2009</v>
      </c>
      <c r="I195" s="208">
        <f>3600/('Tuesday (022724)'!AY51)</f>
        <v>4.761904762</v>
      </c>
      <c r="J195" s="206">
        <f t="shared" si="122"/>
        <v>756</v>
      </c>
      <c r="K195" s="205">
        <f>3600/('Wednesday (022824)'!V51)</f>
        <v>1.790154152</v>
      </c>
      <c r="L195" s="206">
        <f t="shared" si="123"/>
        <v>2011</v>
      </c>
      <c r="M195" s="208">
        <f>3600/('Wednesday (022824)'!AY51)</f>
        <v>4.551201011</v>
      </c>
      <c r="N195" s="206">
        <f t="shared" si="124"/>
        <v>791</v>
      </c>
      <c r="O195" s="205">
        <f>3600/('Thursday (022924)'!V51)</f>
        <v>1.857585139</v>
      </c>
      <c r="P195" s="206">
        <f t="shared" si="125"/>
        <v>1938</v>
      </c>
      <c r="Q195" s="208">
        <f>3600/('Thursday (022924)'!AY51)</f>
        <v>16.14349776</v>
      </c>
      <c r="R195" s="203">
        <f t="shared" si="126"/>
        <v>223</v>
      </c>
      <c r="S195" s="205">
        <f>3600/('Friday (030124)'!V51)</f>
        <v>1.864319006</v>
      </c>
      <c r="T195" s="206">
        <f t="shared" si="127"/>
        <v>1931</v>
      </c>
      <c r="U195" s="208">
        <f>3600/('Friday (030124)'!AY51)</f>
        <v>5.056179775</v>
      </c>
      <c r="V195" s="203">
        <f t="shared" si="128"/>
        <v>712</v>
      </c>
      <c r="W195" s="5"/>
      <c r="X195" s="5"/>
    </row>
    <row r="196">
      <c r="A196" s="195"/>
      <c r="B196" s="201" t="s">
        <v>77</v>
      </c>
      <c r="C196" s="202">
        <f>3600/('Monday (022624)'!V55)</f>
        <v>2.037351443</v>
      </c>
      <c r="D196" s="206">
        <f t="shared" si="119"/>
        <v>1767</v>
      </c>
      <c r="E196" s="208">
        <f>3600/('Monday (022624)'!AY55)</f>
        <v>4.806408545</v>
      </c>
      <c r="F196" s="206">
        <f t="shared" si="120"/>
        <v>749</v>
      </c>
      <c r="G196" s="205">
        <f>3600/('Tuesday (022724)'!V55)</f>
        <v>2.339181287</v>
      </c>
      <c r="H196" s="203">
        <f t="shared" si="121"/>
        <v>1539</v>
      </c>
      <c r="I196" s="208">
        <f>3600/('Tuesday (022724)'!AY55)</f>
        <v>5.042016807</v>
      </c>
      <c r="J196" s="203">
        <f t="shared" si="122"/>
        <v>714</v>
      </c>
      <c r="K196" s="205">
        <f>3600/('Wednesday (022824)'!V55)</f>
        <v>2.352941176</v>
      </c>
      <c r="L196" s="203">
        <f t="shared" si="123"/>
        <v>1530</v>
      </c>
      <c r="M196" s="208">
        <f>3600/('Wednesday (022824)'!AY55)</f>
        <v>4.87804878</v>
      </c>
      <c r="N196" s="203">
        <f t="shared" si="124"/>
        <v>738</v>
      </c>
      <c r="O196" s="205">
        <f>3600/('Thursday (022924)'!V55)</f>
        <v>2.443991853</v>
      </c>
      <c r="P196" s="203">
        <f t="shared" si="125"/>
        <v>1473</v>
      </c>
      <c r="Q196" s="208">
        <f>3600/('Thursday (022924)'!AY55)</f>
        <v>14.22924901</v>
      </c>
      <c r="R196" s="203">
        <f t="shared" si="126"/>
        <v>253</v>
      </c>
      <c r="S196" s="205">
        <f>3600/('Friday (030124)'!V55)</f>
        <v>2.641232575</v>
      </c>
      <c r="T196" s="203">
        <f t="shared" si="127"/>
        <v>1363</v>
      </c>
      <c r="U196" s="208">
        <f>3600/('Friday (030124)'!AY55)</f>
        <v>4.825737265</v>
      </c>
      <c r="V196" s="206">
        <f t="shared" si="128"/>
        <v>746</v>
      </c>
      <c r="W196" s="5"/>
      <c r="X196" s="5"/>
    </row>
    <row r="197">
      <c r="A197" s="195"/>
      <c r="B197" s="201" t="s">
        <v>83</v>
      </c>
      <c r="C197" s="202">
        <f>3600/('Monday (022624)'!V59)</f>
        <v>2.25</v>
      </c>
      <c r="D197" s="203">
        <f t="shared" si="119"/>
        <v>1600</v>
      </c>
      <c r="E197" s="208">
        <f>3600/('Monday (022624)'!AY59)</f>
        <v>5.194805195</v>
      </c>
      <c r="F197" s="203">
        <f t="shared" si="120"/>
        <v>693</v>
      </c>
      <c r="G197" s="205">
        <f>3600/('Tuesday (022724)'!V59)</f>
        <v>2.294455067</v>
      </c>
      <c r="H197" s="203">
        <f t="shared" si="121"/>
        <v>1569</v>
      </c>
      <c r="I197" s="208">
        <f>3600/('Tuesday (022724)'!AY59)</f>
        <v>6.557377049</v>
      </c>
      <c r="J197" s="203">
        <f t="shared" si="122"/>
        <v>549</v>
      </c>
      <c r="K197" s="205">
        <f>3600/('Wednesday (022824)'!V59)</f>
        <v>2.345276873</v>
      </c>
      <c r="L197" s="203">
        <f t="shared" si="123"/>
        <v>1535</v>
      </c>
      <c r="M197" s="208">
        <f>3600/('Wednesday (022824)'!AY59)</f>
        <v>6.315789474</v>
      </c>
      <c r="N197" s="203">
        <f t="shared" si="124"/>
        <v>570</v>
      </c>
      <c r="O197" s="205">
        <f>3600/('Thursday (022924)'!V59)</f>
        <v>2.379378718</v>
      </c>
      <c r="P197" s="203">
        <f t="shared" si="125"/>
        <v>1513</v>
      </c>
      <c r="Q197" s="208">
        <f>3600/('Thursday (022924)'!AY59)</f>
        <v>16.74418605</v>
      </c>
      <c r="R197" s="203">
        <f t="shared" si="126"/>
        <v>215</v>
      </c>
      <c r="S197" s="205">
        <f>3600/('Friday (030124)'!V59)</f>
        <v>2.767102229</v>
      </c>
      <c r="T197" s="203">
        <f t="shared" si="127"/>
        <v>1301</v>
      </c>
      <c r="U197" s="208">
        <f>3600/('Friday (030124)'!AY59)</f>
        <v>5.309734513</v>
      </c>
      <c r="V197" s="203">
        <f t="shared" si="128"/>
        <v>678</v>
      </c>
      <c r="W197" s="5"/>
      <c r="X197" s="5"/>
    </row>
    <row r="198">
      <c r="A198" s="195"/>
      <c r="B198" s="210" t="s">
        <v>81</v>
      </c>
      <c r="C198" s="211">
        <f>3600/('Monday (022624)'!V63)</f>
        <v>2.924451665</v>
      </c>
      <c r="D198" s="212">
        <f t="shared" si="119"/>
        <v>1231</v>
      </c>
      <c r="E198" s="213">
        <f>3600/('Monday (022624)'!AY63)</f>
        <v>5.930807249</v>
      </c>
      <c r="F198" s="214">
        <f t="shared" si="120"/>
        <v>607</v>
      </c>
      <c r="G198" s="215">
        <f>3600/('Tuesday (022724)'!V63)</f>
        <v>2.66864344</v>
      </c>
      <c r="H198" s="214">
        <f t="shared" si="121"/>
        <v>1349</v>
      </c>
      <c r="I198" s="213">
        <f>3600/('Tuesday (022724)'!AY63)</f>
        <v>7.392197125</v>
      </c>
      <c r="J198" s="214">
        <f t="shared" si="122"/>
        <v>487</v>
      </c>
      <c r="K198" s="215">
        <f>3600/('Wednesday (022824)'!V63)</f>
        <v>2.737642586</v>
      </c>
      <c r="L198" s="214">
        <f t="shared" si="123"/>
        <v>1315</v>
      </c>
      <c r="M198" s="213">
        <f>3600/('Wednesday (022824)'!AY63)</f>
        <v>7.100591716</v>
      </c>
      <c r="N198" s="214">
        <f t="shared" si="124"/>
        <v>507</v>
      </c>
      <c r="O198" s="215">
        <f>3600/('Thursday (022924)'!V63)</f>
        <v>2.788536019</v>
      </c>
      <c r="P198" s="214">
        <f t="shared" si="125"/>
        <v>1291</v>
      </c>
      <c r="Q198" s="213">
        <f>3600/('Thursday (022924)'!AY63)</f>
        <v>16.98113208</v>
      </c>
      <c r="R198" s="214">
        <f t="shared" si="126"/>
        <v>212</v>
      </c>
      <c r="S198" s="215">
        <f>3600/('Friday (030124)'!V63)</f>
        <v>2.760736196</v>
      </c>
      <c r="T198" s="214">
        <f t="shared" si="127"/>
        <v>1304</v>
      </c>
      <c r="U198" s="213">
        <f>3600/('Friday (030124)'!AY63)</f>
        <v>6.153846154</v>
      </c>
      <c r="V198" s="214">
        <f t="shared" si="128"/>
        <v>585</v>
      </c>
      <c r="W198" s="5"/>
      <c r="X198" s="5"/>
    </row>
    <row r="199">
      <c r="A199" s="216" t="s">
        <v>141</v>
      </c>
      <c r="B199" s="217" t="s">
        <v>123</v>
      </c>
      <c r="C199" s="218" t="s">
        <v>122</v>
      </c>
      <c r="D199" s="219" t="s">
        <v>113</v>
      </c>
      <c r="E199" s="218" t="s">
        <v>122</v>
      </c>
      <c r="F199" s="219" t="s">
        <v>113</v>
      </c>
      <c r="G199" s="218" t="s">
        <v>122</v>
      </c>
      <c r="H199" s="219" t="s">
        <v>113</v>
      </c>
      <c r="I199" s="218" t="s">
        <v>122</v>
      </c>
      <c r="J199" s="219" t="s">
        <v>113</v>
      </c>
      <c r="K199" s="218" t="s">
        <v>122</v>
      </c>
      <c r="L199" s="219" t="s">
        <v>113</v>
      </c>
      <c r="M199" s="218" t="s">
        <v>122</v>
      </c>
      <c r="N199" s="219" t="s">
        <v>113</v>
      </c>
      <c r="O199" s="218" t="s">
        <v>122</v>
      </c>
      <c r="P199" s="219" t="s">
        <v>113</v>
      </c>
      <c r="Q199" s="218" t="s">
        <v>122</v>
      </c>
      <c r="R199" s="219" t="s">
        <v>113</v>
      </c>
      <c r="S199" s="218" t="s">
        <v>122</v>
      </c>
      <c r="T199" s="219" t="s">
        <v>113</v>
      </c>
      <c r="U199" s="218" t="s">
        <v>122</v>
      </c>
      <c r="V199" s="219" t="s">
        <v>113</v>
      </c>
      <c r="W199" s="5"/>
      <c r="X199" s="5"/>
    </row>
    <row r="200">
      <c r="A200" s="195"/>
      <c r="B200" s="196" t="s">
        <v>74</v>
      </c>
      <c r="C200" s="197">
        <f>3600/('Monday (022624)'!V71)</f>
        <v>2.618181818</v>
      </c>
      <c r="D200" s="198">
        <f t="shared" ref="D200:D215" si="129">1/C200 * 3600</f>
        <v>1375</v>
      </c>
      <c r="E200" s="199">
        <f>3600/('Monday (022624)'!AY71)</f>
        <v>22.22222222</v>
      </c>
      <c r="F200" s="200">
        <f t="shared" ref="F200:F215" si="130">1/E200 * 3600</f>
        <v>162</v>
      </c>
      <c r="G200" s="199">
        <f>3600/('Tuesday (022724)'!V71)</f>
        <v>2.850356295</v>
      </c>
      <c r="H200" s="198">
        <f t="shared" ref="H200:H215" si="131">1/G200 * 3600</f>
        <v>1263</v>
      </c>
      <c r="I200" s="199">
        <f>3600/('Tuesday (022724)'!AY71)</f>
        <v>21.68674699</v>
      </c>
      <c r="J200" s="200">
        <f t="shared" ref="J200:J215" si="132">1/I200 * 3600</f>
        <v>166</v>
      </c>
      <c r="K200" s="199">
        <f>3600/('Wednesday (022824)'!V71)</f>
        <v>2.604920405</v>
      </c>
      <c r="L200" s="198">
        <f t="shared" ref="L200:L215" si="133">1/K200 * 3600</f>
        <v>1382</v>
      </c>
      <c r="M200" s="199">
        <f>3600/('Wednesday (022824)'!AY71)</f>
        <v>28.125</v>
      </c>
      <c r="N200" s="200">
        <f t="shared" ref="N200:N215" si="134">1/M200 * 3600</f>
        <v>128</v>
      </c>
      <c r="O200" s="199">
        <f>3600/('Thursday (022924)'!V71)</f>
        <v>2.786377709</v>
      </c>
      <c r="P200" s="198">
        <f t="shared" ref="P200:P215" si="135">1/O200 * 3600</f>
        <v>1292</v>
      </c>
      <c r="Q200" s="199">
        <f>3600/('Thursday (022924)'!AY71)</f>
        <v>33.96226415</v>
      </c>
      <c r="R200" s="200">
        <f t="shared" ref="R200:R215" si="136">1/Q200 * 3600</f>
        <v>106</v>
      </c>
      <c r="S200" s="199">
        <f>3600/('Friday (030124)'!V71)</f>
        <v>2.816901408</v>
      </c>
      <c r="T200" s="198">
        <f t="shared" ref="T200:T215" si="137">1/S200 * 3600</f>
        <v>1278</v>
      </c>
      <c r="U200" s="199">
        <f>3600/('Friday (030124)'!AY71)</f>
        <v>27.48091603</v>
      </c>
      <c r="V200" s="200">
        <f t="shared" ref="V200:V215" si="138">1/U200 * 3600</f>
        <v>131</v>
      </c>
      <c r="W200" s="5"/>
      <c r="X200" s="5"/>
    </row>
    <row r="201">
      <c r="A201" s="195"/>
      <c r="B201" s="201" t="s">
        <v>77</v>
      </c>
      <c r="C201" s="202">
        <f>3600/('Monday (022624)'!V75)</f>
        <v>2.023608769</v>
      </c>
      <c r="D201" s="206">
        <f t="shared" si="129"/>
        <v>1779</v>
      </c>
      <c r="E201" s="208">
        <f>3600/('Monday (022624)'!AY75)</f>
        <v>13.33333333</v>
      </c>
      <c r="F201" s="203">
        <f t="shared" si="130"/>
        <v>270</v>
      </c>
      <c r="G201" s="205">
        <f>3600/('Tuesday (022724)'!V75)</f>
        <v>1.990049751</v>
      </c>
      <c r="H201" s="206">
        <f t="shared" si="131"/>
        <v>1809</v>
      </c>
      <c r="I201" s="208">
        <f>3600/('Tuesday (022724)'!AY75)</f>
        <v>13.63636364</v>
      </c>
      <c r="J201" s="203">
        <f t="shared" si="132"/>
        <v>264</v>
      </c>
      <c r="K201" s="205">
        <f>3600/('Wednesday (022824)'!V75)</f>
        <v>1.910828025</v>
      </c>
      <c r="L201" s="206">
        <f t="shared" si="133"/>
        <v>1884</v>
      </c>
      <c r="M201" s="208">
        <f>3600/('Wednesday (022824)'!AY75)</f>
        <v>15.72052402</v>
      </c>
      <c r="N201" s="203">
        <f t="shared" si="134"/>
        <v>229</v>
      </c>
      <c r="O201" s="205">
        <f>3600/('Thursday (022924)'!V75)</f>
        <v>2.019068985</v>
      </c>
      <c r="P201" s="206">
        <f t="shared" si="135"/>
        <v>1783</v>
      </c>
      <c r="Q201" s="208">
        <f>3600/('Thursday (022924)'!AY75)</f>
        <v>15.72052402</v>
      </c>
      <c r="R201" s="206">
        <f t="shared" si="136"/>
        <v>229</v>
      </c>
      <c r="S201" s="205">
        <f>3600/('Friday (030124)'!V75)</f>
        <v>2.203182375</v>
      </c>
      <c r="T201" s="203">
        <f t="shared" si="137"/>
        <v>1634</v>
      </c>
      <c r="U201" s="208">
        <f>3600/('Friday (030124)'!AY75)</f>
        <v>17.73399015</v>
      </c>
      <c r="V201" s="203">
        <f t="shared" si="138"/>
        <v>203</v>
      </c>
      <c r="W201" s="5"/>
      <c r="X201" s="5"/>
    </row>
    <row r="202">
      <c r="A202" s="195"/>
      <c r="B202" s="201" t="s">
        <v>126</v>
      </c>
      <c r="C202" s="202">
        <f>3600/('Monday (022624)'!V79)</f>
        <v>2.409638554</v>
      </c>
      <c r="D202" s="203">
        <f t="shared" si="129"/>
        <v>1494</v>
      </c>
      <c r="E202" s="208">
        <f>3600/('Monday (022624)'!AY79)</f>
        <v>12.8113879</v>
      </c>
      <c r="F202" s="203">
        <f t="shared" si="130"/>
        <v>281</v>
      </c>
      <c r="G202" s="205">
        <f>3600/('Tuesday (022724)'!V79)</f>
        <v>2.390438247</v>
      </c>
      <c r="H202" s="203">
        <f t="shared" si="131"/>
        <v>1506</v>
      </c>
      <c r="I202" s="208">
        <f>3600/('Tuesday (022724)'!AY79)</f>
        <v>13.38289963</v>
      </c>
      <c r="J202" s="203">
        <f t="shared" si="132"/>
        <v>269</v>
      </c>
      <c r="K202" s="205">
        <f>3600/('Wednesday (022824)'!V79)</f>
        <v>2.279924003</v>
      </c>
      <c r="L202" s="203">
        <f t="shared" si="133"/>
        <v>1579</v>
      </c>
      <c r="M202" s="208">
        <f>3600/('Wednesday (022824)'!AY79)</f>
        <v>15.12605042</v>
      </c>
      <c r="N202" s="203">
        <f t="shared" si="134"/>
        <v>238</v>
      </c>
      <c r="O202" s="205">
        <f>3600/('Thursday (022924)'!V79)</f>
        <v>2.393617021</v>
      </c>
      <c r="P202" s="203">
        <f t="shared" si="135"/>
        <v>1504</v>
      </c>
      <c r="Q202" s="208">
        <f>3600/('Thursday (022924)'!AY79)</f>
        <v>15.78947368</v>
      </c>
      <c r="R202" s="203">
        <f t="shared" si="136"/>
        <v>228</v>
      </c>
      <c r="S202" s="205">
        <f>3600/('Friday (030124)'!V79)</f>
        <v>2.264150943</v>
      </c>
      <c r="T202" s="203">
        <f t="shared" si="137"/>
        <v>1590</v>
      </c>
      <c r="U202" s="208">
        <f>3600/('Friday (030124)'!AY79)</f>
        <v>18.75</v>
      </c>
      <c r="V202" s="203">
        <f t="shared" si="138"/>
        <v>192</v>
      </c>
      <c r="W202" s="5"/>
      <c r="X202" s="5"/>
    </row>
    <row r="203">
      <c r="A203" s="195"/>
      <c r="B203" s="201" t="s">
        <v>81</v>
      </c>
      <c r="C203" s="207">
        <f>3600/('Monday (022624)'!V83)</f>
        <v>2.406417112</v>
      </c>
      <c r="D203" s="203">
        <f t="shared" si="129"/>
        <v>1496</v>
      </c>
      <c r="E203" s="208">
        <f>3600/('Monday (022624)'!AY83)</f>
        <v>15.12605042</v>
      </c>
      <c r="F203" s="203">
        <f t="shared" si="130"/>
        <v>238</v>
      </c>
      <c r="G203" s="204">
        <f>3600/('Tuesday (022724)'!V83)</f>
        <v>2.342225114</v>
      </c>
      <c r="H203" s="203">
        <f t="shared" si="131"/>
        <v>1537</v>
      </c>
      <c r="I203" s="208">
        <f>3600/('Tuesday (022724)'!AY83)</f>
        <v>15.78947368</v>
      </c>
      <c r="J203" s="203">
        <f t="shared" si="132"/>
        <v>228</v>
      </c>
      <c r="K203" s="204">
        <f>3600/('Wednesday (022824)'!V83)</f>
        <v>2.23880597</v>
      </c>
      <c r="L203" s="203">
        <f t="shared" si="133"/>
        <v>1608</v>
      </c>
      <c r="M203" s="208">
        <f>3600/('Wednesday (022824)'!AY83)</f>
        <v>17.39130435</v>
      </c>
      <c r="N203" s="203">
        <f t="shared" si="134"/>
        <v>207</v>
      </c>
      <c r="O203" s="204">
        <f>3600/('Thursday (022924)'!V83)</f>
        <v>2.359108781</v>
      </c>
      <c r="P203" s="203">
        <f t="shared" si="135"/>
        <v>1526</v>
      </c>
      <c r="Q203" s="208">
        <f>3600/('Thursday (022924)'!AY83)</f>
        <v>22.22222222</v>
      </c>
      <c r="R203" s="203">
        <f t="shared" si="136"/>
        <v>162</v>
      </c>
      <c r="S203" s="204">
        <f>3600/('Friday (030124)'!V83)</f>
        <v>2.48447205</v>
      </c>
      <c r="T203" s="203">
        <f t="shared" si="137"/>
        <v>1449</v>
      </c>
      <c r="U203" s="208">
        <f>3600/('Friday (030124)'!AY83)</f>
        <v>18.18181818</v>
      </c>
      <c r="V203" s="203">
        <f t="shared" si="138"/>
        <v>198</v>
      </c>
      <c r="W203" s="5"/>
      <c r="X203" s="5"/>
    </row>
    <row r="204">
      <c r="A204" s="195"/>
      <c r="B204" s="201" t="s">
        <v>72</v>
      </c>
      <c r="C204" s="207">
        <f>3600/('Monday (022624)'!V87)</f>
        <v>2.368421053</v>
      </c>
      <c r="D204" s="203">
        <f t="shared" si="129"/>
        <v>1520</v>
      </c>
      <c r="E204" s="208">
        <f>3600/('Monday (022624)'!AY87)</f>
        <v>16.58986175</v>
      </c>
      <c r="F204" s="203">
        <f t="shared" si="130"/>
        <v>217</v>
      </c>
      <c r="G204" s="204">
        <f>3600/('Tuesday (022724)'!V87)</f>
        <v>2.36998025</v>
      </c>
      <c r="H204" s="203">
        <f t="shared" si="131"/>
        <v>1519</v>
      </c>
      <c r="I204" s="208">
        <f>3600/('Tuesday (022724)'!AY87)</f>
        <v>16.14349776</v>
      </c>
      <c r="J204" s="203">
        <f t="shared" si="132"/>
        <v>223</v>
      </c>
      <c r="K204" s="204">
        <f>3600/('Wednesday (022824)'!V87)</f>
        <v>2.261306533</v>
      </c>
      <c r="L204" s="203">
        <f t="shared" si="133"/>
        <v>1592</v>
      </c>
      <c r="M204" s="208">
        <f>3600/('Wednesday (022824)'!AY87)</f>
        <v>18.18181818</v>
      </c>
      <c r="N204" s="203">
        <f t="shared" si="134"/>
        <v>198</v>
      </c>
      <c r="O204" s="204">
        <f>3600/('Thursday (022924)'!V87)</f>
        <v>2.352941176</v>
      </c>
      <c r="P204" s="203">
        <f t="shared" si="135"/>
        <v>1530</v>
      </c>
      <c r="Q204" s="208">
        <f>3600/('Thursday (022924)'!AY87)</f>
        <v>19.45945946</v>
      </c>
      <c r="R204" s="203">
        <f t="shared" si="136"/>
        <v>185</v>
      </c>
      <c r="S204" s="204">
        <f>3600/('Friday (030124)'!V87)</f>
        <v>2.694610778</v>
      </c>
      <c r="T204" s="203">
        <f t="shared" si="137"/>
        <v>1336</v>
      </c>
      <c r="U204" s="208">
        <f>3600/('Friday (030124)'!AY87)</f>
        <v>19.04761905</v>
      </c>
      <c r="V204" s="203">
        <f t="shared" si="138"/>
        <v>189</v>
      </c>
      <c r="W204" s="5"/>
      <c r="X204" s="5"/>
    </row>
    <row r="205">
      <c r="A205" s="195"/>
      <c r="B205" s="201" t="s">
        <v>75</v>
      </c>
      <c r="C205" s="207">
        <f>3600/('Monday (022624)'!V91)</f>
        <v>2.845849802</v>
      </c>
      <c r="D205" s="203">
        <f t="shared" si="129"/>
        <v>1265</v>
      </c>
      <c r="E205" s="208">
        <f>3600/('Monday (022624)'!AY91)</f>
        <v>15.51724138</v>
      </c>
      <c r="F205" s="203">
        <f t="shared" si="130"/>
        <v>232</v>
      </c>
      <c r="G205" s="204">
        <f>3600/('Tuesday (022724)'!V91)</f>
        <v>2.839116719</v>
      </c>
      <c r="H205" s="203">
        <f t="shared" si="131"/>
        <v>1268</v>
      </c>
      <c r="I205" s="208">
        <f>3600/('Tuesday (022724)'!AY91)</f>
        <v>16.14349776</v>
      </c>
      <c r="J205" s="203">
        <f t="shared" si="132"/>
        <v>223</v>
      </c>
      <c r="K205" s="204">
        <f>3600/('Wednesday (022824)'!V91)</f>
        <v>2.674591382</v>
      </c>
      <c r="L205" s="203">
        <f t="shared" si="133"/>
        <v>1346</v>
      </c>
      <c r="M205" s="208">
        <f>3600/('Wednesday (022824)'!AY91)</f>
        <v>18.55670103</v>
      </c>
      <c r="N205" s="203">
        <f t="shared" si="134"/>
        <v>194</v>
      </c>
      <c r="O205" s="204">
        <f>3600/('Thursday (022924)'!V91)</f>
        <v>2.821316614</v>
      </c>
      <c r="P205" s="203">
        <f t="shared" si="135"/>
        <v>1276</v>
      </c>
      <c r="Q205" s="208">
        <f>3600/('Thursday (022924)'!AY91)</f>
        <v>22.36024845</v>
      </c>
      <c r="R205" s="203">
        <f t="shared" si="136"/>
        <v>161</v>
      </c>
      <c r="S205" s="204">
        <f>3600/('Friday (030124)'!V91)</f>
        <v>2.965403624</v>
      </c>
      <c r="T205" s="203">
        <f t="shared" si="137"/>
        <v>1214</v>
      </c>
      <c r="U205" s="208">
        <f>3600/('Friday (030124)'!AY91)</f>
        <v>15.85903084</v>
      </c>
      <c r="V205" s="203">
        <f t="shared" si="138"/>
        <v>227</v>
      </c>
      <c r="W205" s="5"/>
      <c r="X205" s="5"/>
    </row>
    <row r="206">
      <c r="A206" s="195"/>
      <c r="B206" s="201" t="s">
        <v>90</v>
      </c>
      <c r="C206" s="202">
        <f>3600/('Monday (022624)'!V95)</f>
        <v>3.458213256</v>
      </c>
      <c r="D206" s="203">
        <f t="shared" si="129"/>
        <v>1041</v>
      </c>
      <c r="E206" s="208">
        <f>3600/('Monday (022624)'!AY95)</f>
        <v>17.73399015</v>
      </c>
      <c r="F206" s="203">
        <f t="shared" si="130"/>
        <v>203</v>
      </c>
      <c r="G206" s="205">
        <f>3600/('Tuesday (022724)'!V95)</f>
        <v>3.50877193</v>
      </c>
      <c r="H206" s="203">
        <f t="shared" si="131"/>
        <v>1026</v>
      </c>
      <c r="I206" s="208">
        <f>3600/('Tuesday (022724)'!AY95)</f>
        <v>18.84816754</v>
      </c>
      <c r="J206" s="203">
        <f t="shared" si="132"/>
        <v>191</v>
      </c>
      <c r="K206" s="205">
        <f>3600/('Wednesday (022824)'!V95)</f>
        <v>3.269754768</v>
      </c>
      <c r="L206" s="203">
        <f t="shared" si="133"/>
        <v>1101</v>
      </c>
      <c r="M206" s="208">
        <f>3600/('Wednesday (022824)'!AY95)</f>
        <v>23.22580645</v>
      </c>
      <c r="N206" s="203">
        <f t="shared" si="134"/>
        <v>155</v>
      </c>
      <c r="O206" s="205">
        <f>3600/('Thursday (022924)'!V95)</f>
        <v>3.438395415</v>
      </c>
      <c r="P206" s="203">
        <f t="shared" si="135"/>
        <v>1047</v>
      </c>
      <c r="Q206" s="208">
        <f>3600/('Thursday (022924)'!AY95)</f>
        <v>25.17482517</v>
      </c>
      <c r="R206" s="203">
        <f t="shared" si="136"/>
        <v>143</v>
      </c>
      <c r="S206" s="205">
        <f>3600/('Friday (030124)'!V95)</f>
        <v>2.919708029</v>
      </c>
      <c r="T206" s="203">
        <f t="shared" si="137"/>
        <v>1233</v>
      </c>
      <c r="U206" s="208">
        <f>3600/('Friday (030124)'!AY95)</f>
        <v>13.79310345</v>
      </c>
      <c r="V206" s="203">
        <f t="shared" si="138"/>
        <v>261</v>
      </c>
      <c r="W206" s="5"/>
      <c r="X206" s="5"/>
    </row>
    <row r="207">
      <c r="A207" s="195"/>
      <c r="B207" s="201" t="s">
        <v>76</v>
      </c>
      <c r="C207" s="202">
        <f>3600/('Monday (022624)'!V99)</f>
        <v>3.662258393</v>
      </c>
      <c r="D207" s="203">
        <f t="shared" si="129"/>
        <v>983</v>
      </c>
      <c r="E207" s="208">
        <f>3600/('Monday (022624)'!AY99)</f>
        <v>16.43835616</v>
      </c>
      <c r="F207" s="203">
        <f t="shared" si="130"/>
        <v>219</v>
      </c>
      <c r="G207" s="205">
        <f>3600/('Tuesday (022724)'!V99)</f>
        <v>3.696098563</v>
      </c>
      <c r="H207" s="203">
        <f t="shared" si="131"/>
        <v>974</v>
      </c>
      <c r="I207" s="208">
        <f>3600/('Tuesday (022724)'!AY99)</f>
        <v>16.90140845</v>
      </c>
      <c r="J207" s="203">
        <f t="shared" si="132"/>
        <v>213</v>
      </c>
      <c r="K207" s="205">
        <f>3600/('Wednesday (022824)'!V99)</f>
        <v>3.415559772</v>
      </c>
      <c r="L207" s="203">
        <f t="shared" si="133"/>
        <v>1054</v>
      </c>
      <c r="M207" s="208">
        <f>3600/('Wednesday (022824)'!AY99)</f>
        <v>19.67213115</v>
      </c>
      <c r="N207" s="203">
        <f t="shared" si="134"/>
        <v>183</v>
      </c>
      <c r="O207" s="205">
        <f>3600/('Thursday (022924)'!V99)</f>
        <v>3.66598778</v>
      </c>
      <c r="P207" s="203">
        <f t="shared" si="135"/>
        <v>982</v>
      </c>
      <c r="Q207" s="208">
        <f>3600/('Thursday (022924)'!AY99)</f>
        <v>21.42857143</v>
      </c>
      <c r="R207" s="203">
        <f t="shared" si="136"/>
        <v>168</v>
      </c>
      <c r="S207" s="205">
        <f>3600/('Friday (030124)'!V99)</f>
        <v>3.171806167</v>
      </c>
      <c r="T207" s="209">
        <f t="shared" si="137"/>
        <v>1135</v>
      </c>
      <c r="U207" s="208">
        <f>3600/('Friday (030124)'!AY99)</f>
        <v>16.66666667</v>
      </c>
      <c r="V207" s="203">
        <f t="shared" si="138"/>
        <v>216</v>
      </c>
      <c r="W207" s="5"/>
      <c r="X207" s="5"/>
    </row>
    <row r="208">
      <c r="A208" s="195"/>
      <c r="B208" s="201" t="s">
        <v>79</v>
      </c>
      <c r="C208" s="202">
        <f>3600/('Monday (022624)'!V103)</f>
        <v>3.854389722</v>
      </c>
      <c r="D208" s="209">
        <f t="shared" si="129"/>
        <v>934</v>
      </c>
      <c r="E208" s="208">
        <f>3600/('Monday (022624)'!AY103)</f>
        <v>14.51612903</v>
      </c>
      <c r="F208" s="203">
        <f t="shared" si="130"/>
        <v>248</v>
      </c>
      <c r="G208" s="205">
        <f>3600/('Tuesday (022724)'!V103)</f>
        <v>3.951701427</v>
      </c>
      <c r="H208" s="209">
        <f t="shared" si="131"/>
        <v>911</v>
      </c>
      <c r="I208" s="208">
        <f>3600/('Tuesday (022724)'!AY103)</f>
        <v>14.57489879</v>
      </c>
      <c r="J208" s="203">
        <f t="shared" si="132"/>
        <v>247</v>
      </c>
      <c r="K208" s="205">
        <f>3600/('Wednesday (022824)'!V103)</f>
        <v>3.651115619</v>
      </c>
      <c r="L208" s="209">
        <f t="shared" si="133"/>
        <v>986</v>
      </c>
      <c r="M208" s="208">
        <f>3600/('Wednesday (022824)'!AY103)</f>
        <v>16.43835616</v>
      </c>
      <c r="N208" s="203">
        <f t="shared" si="134"/>
        <v>219</v>
      </c>
      <c r="O208" s="205">
        <f>3600/('Thursday (022924)'!V103)</f>
        <v>3.842049093</v>
      </c>
      <c r="P208" s="209">
        <f t="shared" si="135"/>
        <v>937</v>
      </c>
      <c r="Q208" s="208">
        <f>3600/('Thursday (022924)'!AY103)</f>
        <v>18.09045226</v>
      </c>
      <c r="R208" s="203">
        <f t="shared" si="136"/>
        <v>199</v>
      </c>
      <c r="S208" s="205">
        <f>3600/('Friday (030124)'!V103)</f>
        <v>2.868525896</v>
      </c>
      <c r="T208" s="203">
        <f t="shared" si="137"/>
        <v>1255</v>
      </c>
      <c r="U208" s="208">
        <f>3600/('Friday (030124)'!AY103)</f>
        <v>15.78947368</v>
      </c>
      <c r="V208" s="203">
        <f t="shared" si="138"/>
        <v>228</v>
      </c>
      <c r="W208" s="5"/>
      <c r="X208" s="5"/>
    </row>
    <row r="209">
      <c r="A209" s="195"/>
      <c r="B209" s="201" t="s">
        <v>82</v>
      </c>
      <c r="C209" s="202">
        <f>3600/('Monday (022624)'!V107)</f>
        <v>3.488372093</v>
      </c>
      <c r="D209" s="203">
        <f t="shared" si="129"/>
        <v>1032</v>
      </c>
      <c r="E209" s="208">
        <f>3600/('Monday (022624)'!AY107)</f>
        <v>16.07142857</v>
      </c>
      <c r="F209" s="203">
        <f t="shared" si="130"/>
        <v>224</v>
      </c>
      <c r="G209" s="205">
        <f>3600/('Tuesday (022724)'!V107)</f>
        <v>3.464870067</v>
      </c>
      <c r="H209" s="203">
        <f t="shared" si="131"/>
        <v>1039</v>
      </c>
      <c r="I209" s="208">
        <f>3600/('Tuesday (022724)'!AY107)</f>
        <v>16.90140845</v>
      </c>
      <c r="J209" s="203">
        <f t="shared" si="132"/>
        <v>213</v>
      </c>
      <c r="K209" s="205">
        <f>3600/('Wednesday (022824)'!V107)</f>
        <v>3.220035778</v>
      </c>
      <c r="L209" s="203">
        <f t="shared" si="133"/>
        <v>1118</v>
      </c>
      <c r="M209" s="208">
        <f>3600/('Wednesday (022824)'!AY107)</f>
        <v>18.65284974</v>
      </c>
      <c r="N209" s="203">
        <f t="shared" si="134"/>
        <v>193</v>
      </c>
      <c r="O209" s="205">
        <f>3600/('Thursday (022924)'!V107)</f>
        <v>3.438395415</v>
      </c>
      <c r="P209" s="203">
        <f t="shared" si="135"/>
        <v>1047</v>
      </c>
      <c r="Q209" s="208">
        <f>3600/('Thursday (022924)'!AY107)</f>
        <v>22.36024845</v>
      </c>
      <c r="R209" s="203">
        <f t="shared" si="136"/>
        <v>161</v>
      </c>
      <c r="S209" s="205">
        <f>3600/('Friday (030124)'!V107)</f>
        <v>2.987551867</v>
      </c>
      <c r="T209" s="203">
        <f t="shared" si="137"/>
        <v>1205</v>
      </c>
      <c r="U209" s="208">
        <f>3600/('Friday (030124)'!AY107)</f>
        <v>16.21621622</v>
      </c>
      <c r="V209" s="203">
        <f t="shared" si="138"/>
        <v>222</v>
      </c>
      <c r="W209" s="5"/>
      <c r="X209" s="5"/>
    </row>
    <row r="210">
      <c r="A210" s="195"/>
      <c r="B210" s="201" t="s">
        <v>80</v>
      </c>
      <c r="C210" s="202">
        <f>3600/('Monday (022624)'!V111)</f>
        <v>2.92921074</v>
      </c>
      <c r="D210" s="203">
        <f t="shared" si="129"/>
        <v>1229</v>
      </c>
      <c r="E210" s="208">
        <f>3600/('Monday (022624)'!AY111)</f>
        <v>14.75409836</v>
      </c>
      <c r="F210" s="203">
        <f t="shared" si="130"/>
        <v>244</v>
      </c>
      <c r="G210" s="205">
        <f>3600/('Tuesday (022724)'!V111)</f>
        <v>2.884615385</v>
      </c>
      <c r="H210" s="203">
        <f t="shared" si="131"/>
        <v>1248</v>
      </c>
      <c r="I210" s="208">
        <f>3600/('Tuesday (022724)'!AY111)</f>
        <v>16</v>
      </c>
      <c r="J210" s="203">
        <f t="shared" si="132"/>
        <v>225</v>
      </c>
      <c r="K210" s="205">
        <f>3600/('Wednesday (022824)'!V111)</f>
        <v>2.721088435</v>
      </c>
      <c r="L210" s="203">
        <f t="shared" si="133"/>
        <v>1323</v>
      </c>
      <c r="M210" s="208">
        <f>3600/('Wednesday (022824)'!AY111)</f>
        <v>17.22488038</v>
      </c>
      <c r="N210" s="203">
        <f t="shared" si="134"/>
        <v>209</v>
      </c>
      <c r="O210" s="205">
        <f>3600/('Thursday (022924)'!V111)</f>
        <v>2.857142857</v>
      </c>
      <c r="P210" s="203">
        <f t="shared" si="135"/>
        <v>1260</v>
      </c>
      <c r="Q210" s="208">
        <f>3600/('Thursday (022924)'!AY111)</f>
        <v>20.11173184</v>
      </c>
      <c r="R210" s="203">
        <f t="shared" si="136"/>
        <v>179</v>
      </c>
      <c r="S210" s="205">
        <f>3600/('Friday (030124)'!V111)</f>
        <v>2.863961814</v>
      </c>
      <c r="T210" s="203">
        <f t="shared" si="137"/>
        <v>1257</v>
      </c>
      <c r="U210" s="208">
        <f>3600/('Friday (030124)'!AY111)</f>
        <v>15.85903084</v>
      </c>
      <c r="V210" s="203">
        <f t="shared" si="138"/>
        <v>227</v>
      </c>
      <c r="W210" s="5"/>
      <c r="X210" s="5"/>
    </row>
    <row r="211">
      <c r="A211" s="195"/>
      <c r="B211" s="201" t="s">
        <v>73</v>
      </c>
      <c r="C211" s="202">
        <f>3600/('Monday (022624)'!V115)</f>
        <v>2.245789145</v>
      </c>
      <c r="D211" s="203">
        <f t="shared" si="129"/>
        <v>1603</v>
      </c>
      <c r="E211" s="208">
        <f>3600/('Monday (022624)'!AY115)</f>
        <v>14.0077821</v>
      </c>
      <c r="F211" s="203">
        <f t="shared" si="130"/>
        <v>257</v>
      </c>
      <c r="G211" s="205">
        <f>3600/('Tuesday (022724)'!V115)</f>
        <v>2.144133413</v>
      </c>
      <c r="H211" s="203">
        <f t="shared" si="131"/>
        <v>1679</v>
      </c>
      <c r="I211" s="208">
        <f>3600/('Tuesday (022724)'!AY115)</f>
        <v>14.75409836</v>
      </c>
      <c r="J211" s="203">
        <f t="shared" si="132"/>
        <v>244</v>
      </c>
      <c r="K211" s="205">
        <f>3600/('Wednesday (022824)'!V115)</f>
        <v>2.052451539</v>
      </c>
      <c r="L211" s="203">
        <f t="shared" si="133"/>
        <v>1754</v>
      </c>
      <c r="M211" s="208">
        <f>3600/('Wednesday (022824)'!AY115)</f>
        <v>17.14285714</v>
      </c>
      <c r="N211" s="203">
        <f t="shared" si="134"/>
        <v>210</v>
      </c>
      <c r="O211" s="205">
        <f>3600/('Thursday (022924)'!V115)</f>
        <v>2.153110048</v>
      </c>
      <c r="P211" s="203">
        <f t="shared" si="135"/>
        <v>1672</v>
      </c>
      <c r="Q211" s="208">
        <f>3600/('Thursday (022924)'!AY115)</f>
        <v>20.33898305</v>
      </c>
      <c r="R211" s="203">
        <f t="shared" si="136"/>
        <v>177</v>
      </c>
      <c r="S211" s="205">
        <f>3600/('Friday (030124)'!V115)</f>
        <v>2.414486922</v>
      </c>
      <c r="T211" s="203">
        <f t="shared" si="137"/>
        <v>1491</v>
      </c>
      <c r="U211" s="208">
        <f>3600/('Friday (030124)'!AY115)</f>
        <v>16.07142857</v>
      </c>
      <c r="V211" s="203">
        <f t="shared" si="138"/>
        <v>224</v>
      </c>
      <c r="W211" s="5"/>
      <c r="X211" s="5"/>
    </row>
    <row r="212">
      <c r="A212" s="195"/>
      <c r="B212" s="201" t="s">
        <v>74</v>
      </c>
      <c r="C212" s="202">
        <f>3600/('Monday (022624)'!V119)</f>
        <v>2.475928473</v>
      </c>
      <c r="D212" s="203">
        <f t="shared" si="129"/>
        <v>1454</v>
      </c>
      <c r="E212" s="208">
        <f>3600/('Monday (022624)'!AY119)</f>
        <v>13.38289963</v>
      </c>
      <c r="F212" s="203">
        <f t="shared" si="130"/>
        <v>269</v>
      </c>
      <c r="G212" s="205">
        <f>3600/('Tuesday (022724)'!V119)</f>
        <v>2.448979592</v>
      </c>
      <c r="H212" s="203">
        <f t="shared" si="131"/>
        <v>1470</v>
      </c>
      <c r="I212" s="208">
        <f>3600/('Tuesday (022724)'!AY119)</f>
        <v>13.8996139</v>
      </c>
      <c r="J212" s="203">
        <f t="shared" si="132"/>
        <v>259</v>
      </c>
      <c r="K212" s="205">
        <f>3600/('Wednesday (022824)'!V119)</f>
        <v>2.331606218</v>
      </c>
      <c r="L212" s="203">
        <f t="shared" si="133"/>
        <v>1544</v>
      </c>
      <c r="M212" s="208">
        <f>3600/('Wednesday (022824)'!AY119)</f>
        <v>15.38461538</v>
      </c>
      <c r="N212" s="203">
        <f t="shared" si="134"/>
        <v>234</v>
      </c>
      <c r="O212" s="205">
        <f>3600/('Thursday (022924)'!V119)</f>
        <v>2.4275118</v>
      </c>
      <c r="P212" s="203">
        <f t="shared" si="135"/>
        <v>1483</v>
      </c>
      <c r="Q212" s="208">
        <f>3600/('Thursday (022924)'!AY119)</f>
        <v>17.47572816</v>
      </c>
      <c r="R212" s="203">
        <f t="shared" si="136"/>
        <v>206</v>
      </c>
      <c r="S212" s="205">
        <f>3600/('Friday (030124)'!V119)</f>
        <v>2.123893805</v>
      </c>
      <c r="T212" s="206">
        <f t="shared" si="137"/>
        <v>1695</v>
      </c>
      <c r="U212" s="208">
        <f>3600/('Friday (030124)'!AY119)</f>
        <v>12.24489796</v>
      </c>
      <c r="V212" s="206">
        <f t="shared" si="138"/>
        <v>294</v>
      </c>
      <c r="W212" s="5"/>
      <c r="X212" s="5"/>
    </row>
    <row r="213">
      <c r="A213" s="195"/>
      <c r="B213" s="201" t="s">
        <v>77</v>
      </c>
      <c r="C213" s="202">
        <f>3600/('Monday (022624)'!V123)</f>
        <v>2.349869452</v>
      </c>
      <c r="D213" s="203">
        <f t="shared" si="129"/>
        <v>1532</v>
      </c>
      <c r="E213" s="208">
        <f>3600/('Monday (022624)'!AY123)</f>
        <v>12.67605634</v>
      </c>
      <c r="F213" s="206">
        <f t="shared" si="130"/>
        <v>284</v>
      </c>
      <c r="G213" s="205">
        <f>3600/('Tuesday (022724)'!V123)</f>
        <v>2.366863905</v>
      </c>
      <c r="H213" s="203">
        <f t="shared" si="131"/>
        <v>1521</v>
      </c>
      <c r="I213" s="208">
        <f>3600/('Tuesday (022724)'!AY123)</f>
        <v>12.94964029</v>
      </c>
      <c r="J213" s="206">
        <f t="shared" si="132"/>
        <v>278</v>
      </c>
      <c r="K213" s="205">
        <f>3600/('Wednesday (022824)'!V123)</f>
        <v>2.248594628</v>
      </c>
      <c r="L213" s="203">
        <f t="shared" si="133"/>
        <v>1601</v>
      </c>
      <c r="M213" s="208">
        <f>3600/('Wednesday (022824)'!AY123)</f>
        <v>13.8996139</v>
      </c>
      <c r="N213" s="206">
        <f t="shared" si="134"/>
        <v>259</v>
      </c>
      <c r="O213" s="205">
        <f>3600/('Thursday (022924)'!V123)</f>
        <v>2.339181287</v>
      </c>
      <c r="P213" s="203">
        <f t="shared" si="135"/>
        <v>1539</v>
      </c>
      <c r="Q213" s="208">
        <f>3600/('Thursday (022924)'!AY123)</f>
        <v>16.36363636</v>
      </c>
      <c r="R213" s="203">
        <f t="shared" si="136"/>
        <v>220</v>
      </c>
      <c r="S213" s="205">
        <f>3600/('Friday (030124)'!V123)</f>
        <v>2.401601067</v>
      </c>
      <c r="T213" s="203">
        <f t="shared" si="137"/>
        <v>1499</v>
      </c>
      <c r="U213" s="208">
        <f>3600/('Friday (030124)'!AY123)</f>
        <v>14.0077821</v>
      </c>
      <c r="V213" s="203">
        <f t="shared" si="138"/>
        <v>257</v>
      </c>
      <c r="W213" s="5"/>
      <c r="X213" s="5"/>
    </row>
    <row r="214">
      <c r="A214" s="195"/>
      <c r="B214" s="201" t="s">
        <v>83</v>
      </c>
      <c r="C214" s="202">
        <f>3600/('Monday (022624)'!V127)</f>
        <v>2.259887006</v>
      </c>
      <c r="D214" s="203">
        <f t="shared" si="129"/>
        <v>1593</v>
      </c>
      <c r="E214" s="208">
        <f>3600/('Monday (022624)'!AY127)</f>
        <v>14.34262948</v>
      </c>
      <c r="F214" s="203">
        <f t="shared" si="130"/>
        <v>251</v>
      </c>
      <c r="G214" s="205">
        <f>3600/('Tuesday (022724)'!V127)</f>
        <v>2.255639098</v>
      </c>
      <c r="H214" s="203">
        <f t="shared" si="131"/>
        <v>1596</v>
      </c>
      <c r="I214" s="208">
        <f>3600/('Tuesday (022724)'!AY127)</f>
        <v>14.34262948</v>
      </c>
      <c r="J214" s="203">
        <f t="shared" si="132"/>
        <v>251</v>
      </c>
      <c r="K214" s="205">
        <f>3600/('Wednesday (022824)'!V127)</f>
        <v>2.158273381</v>
      </c>
      <c r="L214" s="203">
        <f t="shared" si="133"/>
        <v>1668</v>
      </c>
      <c r="M214" s="208">
        <f>3600/('Wednesday (022824)'!AY127)</f>
        <v>15.72052402</v>
      </c>
      <c r="N214" s="203">
        <f t="shared" si="134"/>
        <v>229</v>
      </c>
      <c r="O214" s="205">
        <f>3600/('Thursday (022924)'!V127)</f>
        <v>2.222222222</v>
      </c>
      <c r="P214" s="203">
        <f t="shared" si="135"/>
        <v>1620</v>
      </c>
      <c r="Q214" s="208">
        <f>3600/('Thursday (022924)'!AY127)</f>
        <v>17.39130435</v>
      </c>
      <c r="R214" s="203">
        <f t="shared" si="136"/>
        <v>207</v>
      </c>
      <c r="S214" s="205">
        <f>3600/('Friday (030124)'!V127)</f>
        <v>2.756508423</v>
      </c>
      <c r="T214" s="203">
        <f t="shared" si="137"/>
        <v>1306</v>
      </c>
      <c r="U214" s="208">
        <f>3600/('Friday (030124)'!AY127)</f>
        <v>15.12605042</v>
      </c>
      <c r="V214" s="203">
        <f t="shared" si="138"/>
        <v>238</v>
      </c>
      <c r="W214" s="5"/>
      <c r="X214" s="5"/>
    </row>
    <row r="215">
      <c r="A215" s="195"/>
      <c r="B215" s="210" t="s">
        <v>81</v>
      </c>
      <c r="C215" s="220">
        <f>3600/('Monday (022624)'!V131)</f>
        <v>2.98013245</v>
      </c>
      <c r="D215" s="214">
        <f t="shared" si="129"/>
        <v>1208</v>
      </c>
      <c r="E215" s="213">
        <f>3600/('Monday (022624)'!AY131)</f>
        <v>14.75409836</v>
      </c>
      <c r="F215" s="214">
        <f t="shared" si="130"/>
        <v>244</v>
      </c>
      <c r="G215" s="215">
        <f>3600/('Tuesday (022724)'!V131)</f>
        <v>3.09544282</v>
      </c>
      <c r="H215" s="214">
        <f t="shared" si="131"/>
        <v>1163</v>
      </c>
      <c r="I215" s="213">
        <f>3600/('Tuesday (022724)'!AY131)</f>
        <v>15.25423729</v>
      </c>
      <c r="J215" s="214">
        <f t="shared" si="132"/>
        <v>236</v>
      </c>
      <c r="K215" s="215">
        <f>3600/('Wednesday (022824)'!V131)</f>
        <v>2.88</v>
      </c>
      <c r="L215" s="214">
        <f t="shared" si="133"/>
        <v>1250</v>
      </c>
      <c r="M215" s="213">
        <f>3600/('Wednesday (022824)'!AY131)</f>
        <v>16.82242991</v>
      </c>
      <c r="N215" s="214">
        <f t="shared" si="134"/>
        <v>214</v>
      </c>
      <c r="O215" s="215">
        <f>3600/('Thursday (022924)'!V131)</f>
        <v>3.012552301</v>
      </c>
      <c r="P215" s="214">
        <f t="shared" si="135"/>
        <v>1195</v>
      </c>
      <c r="Q215" s="213">
        <f>3600/('Thursday (022924)'!AY131)</f>
        <v>20.93023256</v>
      </c>
      <c r="R215" s="214">
        <f t="shared" si="136"/>
        <v>172</v>
      </c>
      <c r="S215" s="215">
        <f>3600/('Friday (030124)'!V131)</f>
        <v>3.114186851</v>
      </c>
      <c r="T215" s="214">
        <f t="shared" si="137"/>
        <v>1156</v>
      </c>
      <c r="U215" s="213">
        <f>3600/('Friday (030124)'!AY131)</f>
        <v>16.28959276</v>
      </c>
      <c r="V215" s="214">
        <f t="shared" si="138"/>
        <v>221</v>
      </c>
      <c r="W215" s="5"/>
      <c r="X215" s="5"/>
    </row>
    <row r="216">
      <c r="A216" s="216" t="s">
        <v>125</v>
      </c>
      <c r="B216" s="189" t="s">
        <v>123</v>
      </c>
      <c r="C216" s="192" t="s">
        <v>122</v>
      </c>
      <c r="D216" s="191" t="s">
        <v>113</v>
      </c>
      <c r="E216" s="194" t="s">
        <v>122</v>
      </c>
      <c r="F216" s="191" t="s">
        <v>113</v>
      </c>
      <c r="G216" s="221" t="s">
        <v>122</v>
      </c>
      <c r="H216" s="191" t="s">
        <v>113</v>
      </c>
      <c r="I216" s="194" t="s">
        <v>122</v>
      </c>
      <c r="J216" s="191" t="s">
        <v>113</v>
      </c>
      <c r="K216" s="221" t="s">
        <v>122</v>
      </c>
      <c r="L216" s="191" t="s">
        <v>113</v>
      </c>
      <c r="M216" s="194" t="s">
        <v>122</v>
      </c>
      <c r="N216" s="191" t="s">
        <v>113</v>
      </c>
      <c r="O216" s="221" t="s">
        <v>122</v>
      </c>
      <c r="P216" s="191" t="s">
        <v>113</v>
      </c>
      <c r="Q216" s="194" t="s">
        <v>122</v>
      </c>
      <c r="R216" s="191" t="s">
        <v>113</v>
      </c>
      <c r="S216" s="221" t="s">
        <v>122</v>
      </c>
      <c r="T216" s="191" t="s">
        <v>113</v>
      </c>
      <c r="U216" s="194" t="s">
        <v>122</v>
      </c>
      <c r="V216" s="191" t="s">
        <v>113</v>
      </c>
      <c r="W216" s="5"/>
      <c r="X216" s="5"/>
    </row>
    <row r="217">
      <c r="A217" s="195"/>
      <c r="B217" s="196" t="s">
        <v>74</v>
      </c>
      <c r="C217" s="197">
        <f>3600/('Monday (022624)'!V139)</f>
        <v>4.64516129</v>
      </c>
      <c r="D217" s="198">
        <f t="shared" ref="D217:D232" si="139">1/C217 * 3600</f>
        <v>775</v>
      </c>
      <c r="E217" s="199">
        <f>3600/('Monday (022624)'!AY139)</f>
        <v>23.8410596</v>
      </c>
      <c r="F217" s="198">
        <f t="shared" ref="F217:F232" si="140">1/E217 * 3600</f>
        <v>151</v>
      </c>
      <c r="G217" s="199">
        <f>3600/('Tuesday (022724)'!V139)</f>
        <v>4.951856946</v>
      </c>
      <c r="H217" s="198">
        <f t="shared" ref="H217:H232" si="141">1/G217 * 3600</f>
        <v>727</v>
      </c>
      <c r="I217" s="199">
        <f>3600/('Tuesday (022724)'!AY139)</f>
        <v>29.50819672</v>
      </c>
      <c r="J217" s="198">
        <f t="shared" ref="J217:J232" si="142">1/I217 * 3600</f>
        <v>122</v>
      </c>
      <c r="K217" s="199">
        <f>3600/('Wednesday (022824)'!V139)</f>
        <v>4.013377926</v>
      </c>
      <c r="L217" s="198">
        <f t="shared" ref="L217:L232" si="143">1/K217 * 3600</f>
        <v>897</v>
      </c>
      <c r="M217" s="199">
        <f>3600/('Wednesday (022824)'!AY139)</f>
        <v>23.07692308</v>
      </c>
      <c r="N217" s="198">
        <f t="shared" ref="N217:N232" si="144">1/M217 * 3600</f>
        <v>156</v>
      </c>
      <c r="O217" s="199">
        <f>3600/('Thursday (022924)'!V139)</f>
        <v>4.522613065</v>
      </c>
      <c r="P217" s="198">
        <f t="shared" ref="P217:P232" si="145">1/O217 * 3600</f>
        <v>796</v>
      </c>
      <c r="Q217" s="199">
        <f>3600/('Thursday (022924)'!AY139)</f>
        <v>23.22580645</v>
      </c>
      <c r="R217" s="198">
        <f t="shared" ref="R217:R232" si="146">1/Q217 * 3600</f>
        <v>155</v>
      </c>
      <c r="S217" s="199">
        <f>3600/('Friday (030124)'!V139)</f>
        <v>4.615384615</v>
      </c>
      <c r="T217" s="198">
        <f t="shared" ref="T217:T232" si="147">1/S217 * 3600</f>
        <v>780</v>
      </c>
      <c r="U217" s="199">
        <f>3600/('Friday (030124)'!AY139)</f>
        <v>20.93023256</v>
      </c>
      <c r="V217" s="198">
        <f t="shared" ref="V217:V232" si="148">1/U217 * 3600</f>
        <v>172</v>
      </c>
      <c r="W217" s="5"/>
      <c r="X217" s="5"/>
    </row>
    <row r="218">
      <c r="A218" s="195"/>
      <c r="B218" s="201" t="s">
        <v>77</v>
      </c>
      <c r="C218" s="207">
        <f>3600/('Monday (022624)'!V143)</f>
        <v>3.114186851</v>
      </c>
      <c r="D218" s="203">
        <f t="shared" si="139"/>
        <v>1156</v>
      </c>
      <c r="E218" s="204">
        <f>3600/('Monday (022624)'!AY139)</f>
        <v>23.8410596</v>
      </c>
      <c r="F218" s="203">
        <f t="shared" si="140"/>
        <v>151</v>
      </c>
      <c r="G218" s="204">
        <f>3600/('Tuesday (022724)'!V143 + 'Tuesday (022724)'!AY143)</f>
        <v>2.31511254</v>
      </c>
      <c r="H218" s="203">
        <f t="shared" si="141"/>
        <v>1555</v>
      </c>
      <c r="I218" s="204">
        <f>3600/('Tuesday (022724)'!AY139)</f>
        <v>29.50819672</v>
      </c>
      <c r="J218" s="203">
        <f t="shared" si="142"/>
        <v>122</v>
      </c>
      <c r="K218" s="204">
        <f>3600/('Wednesday (022824)'!V143 + 'Wednesday (022824)'!AY143)</f>
        <v>2.545968883</v>
      </c>
      <c r="L218" s="203">
        <f t="shared" si="143"/>
        <v>1414</v>
      </c>
      <c r="M218" s="204">
        <f>3600/('Wednesday (022824)'!AY139)</f>
        <v>23.07692308</v>
      </c>
      <c r="N218" s="203">
        <f t="shared" si="144"/>
        <v>156</v>
      </c>
      <c r="O218" s="204">
        <f>3600/('Thursday (022924)'!V143 + 'Thursday (022924)'!AY143)</f>
        <v>2.437373053</v>
      </c>
      <c r="P218" s="203">
        <f t="shared" si="145"/>
        <v>1477</v>
      </c>
      <c r="Q218" s="204">
        <f>3600/('Thursday (022924)'!AY139)</f>
        <v>23.22580645</v>
      </c>
      <c r="R218" s="203">
        <f t="shared" si="146"/>
        <v>155</v>
      </c>
      <c r="S218" s="204">
        <f>3600/('Friday (030124)'!V143 + 'Friday (030124)'!AY143)</f>
        <v>2.371541502</v>
      </c>
      <c r="T218" s="203">
        <f t="shared" si="147"/>
        <v>1518</v>
      </c>
      <c r="U218" s="204">
        <f>3600/('Friday (030124)'!AY139)</f>
        <v>20.93023256</v>
      </c>
      <c r="V218" s="203">
        <f t="shared" si="148"/>
        <v>172</v>
      </c>
      <c r="W218" s="5"/>
      <c r="X218" s="5"/>
    </row>
    <row r="219">
      <c r="A219" s="195"/>
      <c r="B219" s="201" t="s">
        <v>126</v>
      </c>
      <c r="C219" s="207">
        <f>3600/('Monday (022624)'!V147)</f>
        <v>3.345724907</v>
      </c>
      <c r="D219" s="203">
        <f t="shared" si="139"/>
        <v>1076</v>
      </c>
      <c r="E219" s="208">
        <f>3600/('Monday (022624)'!AY147)</f>
        <v>20.33898305</v>
      </c>
      <c r="F219" s="203">
        <f t="shared" si="140"/>
        <v>177</v>
      </c>
      <c r="G219" s="204">
        <f>3600/('Tuesday (022724)'!V147+ 'Tuesday (022724)'!AY147)</f>
        <v>2.584350323</v>
      </c>
      <c r="H219" s="203">
        <f t="shared" si="141"/>
        <v>1393</v>
      </c>
      <c r="I219" s="208">
        <f>3600/('Tuesday (022724)'!AY147)</f>
        <v>12.72084806</v>
      </c>
      <c r="J219" s="203">
        <f t="shared" si="142"/>
        <v>283</v>
      </c>
      <c r="K219" s="204">
        <f>3600/('Wednesday (022824)'!V147+ 'Wednesday (022824)'!AY147)</f>
        <v>2.575107296</v>
      </c>
      <c r="L219" s="203">
        <f t="shared" si="143"/>
        <v>1398</v>
      </c>
      <c r="M219" s="208">
        <f>3600/('Wednesday (022824)'!AY147)</f>
        <v>14.34262948</v>
      </c>
      <c r="N219" s="203">
        <f t="shared" si="144"/>
        <v>251</v>
      </c>
      <c r="O219" s="204">
        <f>3600/('Thursday (022924)'!V147+ 'Thursday (022924)'!AY147)</f>
        <v>2.670623145</v>
      </c>
      <c r="P219" s="203">
        <f t="shared" si="145"/>
        <v>1348</v>
      </c>
      <c r="Q219" s="208">
        <f>3600/('Thursday (022924)'!AY147)</f>
        <v>13.53383459</v>
      </c>
      <c r="R219" s="203">
        <f t="shared" si="146"/>
        <v>266</v>
      </c>
      <c r="S219" s="204">
        <f>3600/('Friday (030124)'!V147+ 'Friday (030124)'!AY147)</f>
        <v>2.708803612</v>
      </c>
      <c r="T219" s="203">
        <f t="shared" si="147"/>
        <v>1329</v>
      </c>
      <c r="U219" s="208">
        <f>3600/('Friday (030124)'!AY147)</f>
        <v>15</v>
      </c>
      <c r="V219" s="203">
        <f t="shared" si="148"/>
        <v>240</v>
      </c>
      <c r="W219" s="5"/>
      <c r="X219" s="5"/>
    </row>
    <row r="220">
      <c r="A220" s="195"/>
      <c r="B220" s="201" t="s">
        <v>81</v>
      </c>
      <c r="C220" s="207">
        <f>3600/('Monday (022624)'!V151)</f>
        <v>5.099150142</v>
      </c>
      <c r="D220" s="203">
        <f t="shared" si="139"/>
        <v>706</v>
      </c>
      <c r="E220" s="208">
        <f>3600/('Monday (022624)'!AY151)</f>
        <v>18.75</v>
      </c>
      <c r="F220" s="203">
        <f t="shared" si="140"/>
        <v>192</v>
      </c>
      <c r="G220" s="204">
        <f>3600/('Tuesday (022724)'!V151 + 'Tuesday (022724)'!AY151)</f>
        <v>3.09544282</v>
      </c>
      <c r="H220" s="203">
        <f t="shared" si="141"/>
        <v>1163</v>
      </c>
      <c r="I220" s="208">
        <f>3600/('Tuesday (022724)'!AY151)</f>
        <v>13.95348837</v>
      </c>
      <c r="J220" s="203">
        <f t="shared" si="142"/>
        <v>258</v>
      </c>
      <c r="K220" s="204">
        <f>3600/('Wednesday (022824)'!V151 + 'Wednesday (022824)'!AY151)</f>
        <v>3.266787659</v>
      </c>
      <c r="L220" s="203">
        <f t="shared" si="143"/>
        <v>1102</v>
      </c>
      <c r="M220" s="208">
        <f>3600/('Wednesday (022824)'!AY151)</f>
        <v>15.12605042</v>
      </c>
      <c r="N220" s="203">
        <f t="shared" si="144"/>
        <v>238</v>
      </c>
      <c r="O220" s="204">
        <f>3600/('Thursday (022924)'!V151 + 'Thursday (022924)'!AY151)</f>
        <v>3.412322275</v>
      </c>
      <c r="P220" s="203">
        <f t="shared" si="145"/>
        <v>1055</v>
      </c>
      <c r="Q220" s="208">
        <f>3600/('Thursday (022924)'!AY151)</f>
        <v>16.14349776</v>
      </c>
      <c r="R220" s="203">
        <f t="shared" si="146"/>
        <v>223</v>
      </c>
      <c r="S220" s="204">
        <f>3600/('Friday (030124)'!V151 + 'Friday (030124)'!AY151)</f>
        <v>3.050847458</v>
      </c>
      <c r="T220" s="203">
        <f t="shared" si="147"/>
        <v>1180</v>
      </c>
      <c r="U220" s="208">
        <f>3600/('Friday (030124)'!AY151)</f>
        <v>15.65217391</v>
      </c>
      <c r="V220" s="203">
        <f t="shared" si="148"/>
        <v>230</v>
      </c>
      <c r="W220" s="5"/>
      <c r="X220" s="5"/>
    </row>
    <row r="221">
      <c r="A221" s="195"/>
      <c r="B221" s="201" t="s">
        <v>72</v>
      </c>
      <c r="C221" s="207">
        <f>3600/('Monday (022624)'!V155)</f>
        <v>4.235294118</v>
      </c>
      <c r="D221" s="203">
        <f t="shared" si="139"/>
        <v>850</v>
      </c>
      <c r="E221" s="208">
        <f>3600/('Monday (022624)'!AY155)</f>
        <v>13.95348837</v>
      </c>
      <c r="F221" s="203">
        <f t="shared" si="140"/>
        <v>258</v>
      </c>
      <c r="G221" s="204">
        <f>3600/('Tuesday (022724)'!V155 + 'Tuesday (022724)'!AY155)</f>
        <v>3.302752294</v>
      </c>
      <c r="H221" s="203">
        <f t="shared" si="141"/>
        <v>1090</v>
      </c>
      <c r="I221" s="208">
        <f>3600/('Tuesday (022724)'!AY155)</f>
        <v>15.92920354</v>
      </c>
      <c r="J221" s="203">
        <f t="shared" si="142"/>
        <v>226</v>
      </c>
      <c r="K221" s="204">
        <f>3600/('Wednesday (022824)'!V155 + 'Wednesday (022824)'!AY155)</f>
        <v>3.355079217</v>
      </c>
      <c r="L221" s="203">
        <f t="shared" si="143"/>
        <v>1073</v>
      </c>
      <c r="M221" s="208">
        <f>3600/('Wednesday (022824)'!AY155)</f>
        <v>14.4</v>
      </c>
      <c r="N221" s="203">
        <f t="shared" si="144"/>
        <v>250</v>
      </c>
      <c r="O221" s="204">
        <f>3600/('Thursday (022924)'!V155 + 'Thursday (022924)'!AY155)</f>
        <v>3.358208955</v>
      </c>
      <c r="P221" s="203">
        <f t="shared" si="145"/>
        <v>1072</v>
      </c>
      <c r="Q221" s="208">
        <f>3600/('Thursday (022924)'!AY155)</f>
        <v>15.25423729</v>
      </c>
      <c r="R221" s="203">
        <f t="shared" si="146"/>
        <v>236</v>
      </c>
      <c r="S221" s="204">
        <f>3600/('Friday (030124)'!V155 + 'Friday (030124)'!AY155)</f>
        <v>3.007518797</v>
      </c>
      <c r="T221" s="203">
        <f t="shared" si="147"/>
        <v>1197</v>
      </c>
      <c r="U221" s="208">
        <f>3600/('Friday (030124)'!AY155)</f>
        <v>15.12605042</v>
      </c>
      <c r="V221" s="203">
        <f t="shared" si="148"/>
        <v>238</v>
      </c>
      <c r="W221" s="5"/>
      <c r="X221" s="5"/>
    </row>
    <row r="222">
      <c r="A222" s="195"/>
      <c r="B222" s="201" t="s">
        <v>75</v>
      </c>
      <c r="C222" s="207">
        <f>3600/('Monday (022624)'!V159)</f>
        <v>4.26035503</v>
      </c>
      <c r="D222" s="203">
        <f t="shared" si="139"/>
        <v>845</v>
      </c>
      <c r="E222" s="208">
        <f>3600/('Monday (022624)'!AY159)</f>
        <v>13.84615385</v>
      </c>
      <c r="F222" s="203">
        <f t="shared" si="140"/>
        <v>260</v>
      </c>
      <c r="G222" s="204">
        <f>3600/('Tuesday (022724)'!V159 + 'Tuesday (022724)'!AY159)</f>
        <v>3.461538462</v>
      </c>
      <c r="H222" s="203">
        <f t="shared" si="141"/>
        <v>1040</v>
      </c>
      <c r="I222" s="208">
        <f>3600/('Tuesday (022724)'!AY159)</f>
        <v>15.72052402</v>
      </c>
      <c r="J222" s="203">
        <f t="shared" si="142"/>
        <v>229</v>
      </c>
      <c r="K222" s="204">
        <f>3600/('Wednesday (022824)'!V159 + 'Wednesday (022824)'!AY159)</f>
        <v>3.269754768</v>
      </c>
      <c r="L222" s="203">
        <f t="shared" si="143"/>
        <v>1101</v>
      </c>
      <c r="M222" s="208">
        <f>3600/('Wednesday (022824)'!AY159)</f>
        <v>14.51612903</v>
      </c>
      <c r="N222" s="203">
        <f t="shared" si="144"/>
        <v>248</v>
      </c>
      <c r="O222" s="204">
        <f>3600/('Thursday (022924)'!V159 + 'Thursday (022924)'!AY159)</f>
        <v>3.31797235</v>
      </c>
      <c r="P222" s="203">
        <f t="shared" si="145"/>
        <v>1085</v>
      </c>
      <c r="Q222" s="208">
        <f>3600/('Thursday (022924)'!AY159)</f>
        <v>15.06276151</v>
      </c>
      <c r="R222" s="203">
        <f t="shared" si="146"/>
        <v>239</v>
      </c>
      <c r="S222" s="204">
        <f>3600/('Friday (030124)'!V159 + 'Friday (030124)'!AY159)</f>
        <v>3.249097473</v>
      </c>
      <c r="T222" s="203">
        <f t="shared" si="147"/>
        <v>1108</v>
      </c>
      <c r="U222" s="208">
        <f>3600/('Friday (030124)'!AY159)</f>
        <v>13.18681319</v>
      </c>
      <c r="V222" s="203">
        <f t="shared" si="148"/>
        <v>273</v>
      </c>
      <c r="W222" s="5"/>
      <c r="X222" s="5"/>
    </row>
    <row r="223">
      <c r="A223" s="195"/>
      <c r="B223" s="201" t="s">
        <v>90</v>
      </c>
      <c r="C223" s="207">
        <f>3600/('Monday (022624)'!V163)</f>
        <v>4.580152672</v>
      </c>
      <c r="D223" s="203">
        <f t="shared" si="139"/>
        <v>786</v>
      </c>
      <c r="E223" s="208">
        <f>3600/('Monday (022624)'!AY163)</f>
        <v>18.65284974</v>
      </c>
      <c r="F223" s="203">
        <f t="shared" si="140"/>
        <v>193</v>
      </c>
      <c r="G223" s="204">
        <f>3600/('Tuesday (022724)'!V163 + 'Tuesday (022724)'!AY163)</f>
        <v>3.614457831</v>
      </c>
      <c r="H223" s="203">
        <f t="shared" si="141"/>
        <v>996</v>
      </c>
      <c r="I223" s="208">
        <f>3600/('Tuesday (022724)'!AY163)</f>
        <v>16.90140845</v>
      </c>
      <c r="J223" s="203">
        <f t="shared" si="142"/>
        <v>213</v>
      </c>
      <c r="K223" s="204">
        <f>3600/('Wednesday (022824)'!V163 + 'Wednesday (022824)'!AY163)</f>
        <v>3.643724696</v>
      </c>
      <c r="L223" s="203">
        <f t="shared" si="143"/>
        <v>988</v>
      </c>
      <c r="M223" s="208">
        <f>3600/('Wednesday (022824)'!AY163)</f>
        <v>17.06161137</v>
      </c>
      <c r="N223" s="203">
        <f t="shared" si="144"/>
        <v>211</v>
      </c>
      <c r="O223" s="204">
        <f>3600/('Thursday (022924)'!V163 + 'Thursday (022924)'!AY163)</f>
        <v>3.596403596</v>
      </c>
      <c r="P223" s="203">
        <f t="shared" si="145"/>
        <v>1001</v>
      </c>
      <c r="Q223" s="208">
        <f>3600/('Thursday (022924)'!AY163)</f>
        <v>15.25423729</v>
      </c>
      <c r="R223" s="203">
        <f t="shared" si="146"/>
        <v>236</v>
      </c>
      <c r="S223" s="204">
        <f>3600/('Friday (030124)'!V163 + 'Friday (030124)'!AY163)</f>
        <v>3.415559772</v>
      </c>
      <c r="T223" s="203">
        <f t="shared" si="147"/>
        <v>1054</v>
      </c>
      <c r="U223" s="208">
        <f>3600/('Friday (030124)'!AY163)</f>
        <v>15.12605042</v>
      </c>
      <c r="V223" s="203">
        <f t="shared" si="148"/>
        <v>238</v>
      </c>
      <c r="W223" s="5"/>
      <c r="X223" s="5"/>
    </row>
    <row r="224">
      <c r="A224" s="195"/>
      <c r="B224" s="201" t="s">
        <v>76</v>
      </c>
      <c r="C224" s="207">
        <f>3600/('Monday (022624)'!V167)</f>
        <v>4.181184669</v>
      </c>
      <c r="D224" s="203">
        <f t="shared" si="139"/>
        <v>861</v>
      </c>
      <c r="E224" s="208">
        <f>3600/('Monday (022624)'!AY167)</f>
        <v>13.28413284</v>
      </c>
      <c r="F224" s="203">
        <f t="shared" si="140"/>
        <v>271</v>
      </c>
      <c r="G224" s="204">
        <f>3600/('Tuesday (022724)'!V167 + 'Tuesday (022724)'!AY167)</f>
        <v>3.393025448</v>
      </c>
      <c r="H224" s="203">
        <f t="shared" si="141"/>
        <v>1061</v>
      </c>
      <c r="I224" s="208">
        <f>3600/('Tuesday (022724)'!AY167)</f>
        <v>15.31914894</v>
      </c>
      <c r="J224" s="203">
        <f t="shared" si="142"/>
        <v>235</v>
      </c>
      <c r="K224" s="204">
        <f>3600/('Wednesday (022824)'!V167 + 'Wednesday (022824)'!AY167)</f>
        <v>3.481624758</v>
      </c>
      <c r="L224" s="203">
        <f t="shared" si="143"/>
        <v>1034</v>
      </c>
      <c r="M224" s="208">
        <f>3600/('Wednesday (022824)'!AY167)</f>
        <v>15.45064378</v>
      </c>
      <c r="N224" s="203">
        <f t="shared" si="144"/>
        <v>233</v>
      </c>
      <c r="O224" s="204">
        <f>3600/('Thursday (022924)'!V167 + 'Thursday (022924)'!AY167)</f>
        <v>3.491755577</v>
      </c>
      <c r="P224" s="203">
        <f t="shared" si="145"/>
        <v>1031</v>
      </c>
      <c r="Q224" s="208">
        <f>3600/('Thursday (022924)'!AY167)</f>
        <v>14.63414634</v>
      </c>
      <c r="R224" s="203">
        <f t="shared" si="146"/>
        <v>246</v>
      </c>
      <c r="S224" s="204">
        <f>3600/('Friday (030124)'!V167 + 'Friday (030124)'!AY167)</f>
        <v>3.474903475</v>
      </c>
      <c r="T224" s="203">
        <f t="shared" si="147"/>
        <v>1036</v>
      </c>
      <c r="U224" s="208">
        <f>3600/('Friday (030124)'!AY167)</f>
        <v>14.34262948</v>
      </c>
      <c r="V224" s="203">
        <f t="shared" si="148"/>
        <v>251</v>
      </c>
      <c r="W224" s="5"/>
      <c r="X224" s="5"/>
    </row>
    <row r="225">
      <c r="A225" s="195"/>
      <c r="B225" s="201" t="s">
        <v>79</v>
      </c>
      <c r="C225" s="207">
        <f>3600/('Monday (022624)'!V171)</f>
        <v>3.854389722</v>
      </c>
      <c r="D225" s="203">
        <f t="shared" si="139"/>
        <v>934</v>
      </c>
      <c r="E225" s="208">
        <f>3600/('Monday (022624)'!AY171)</f>
        <v>21.55688623</v>
      </c>
      <c r="F225" s="203">
        <f t="shared" si="140"/>
        <v>167</v>
      </c>
      <c r="G225" s="204">
        <f>3600/('Tuesday (022724)'!V171 + 'Tuesday (022724)'!AY171)</f>
        <v>3.396226415</v>
      </c>
      <c r="H225" s="203">
        <f t="shared" si="141"/>
        <v>1060</v>
      </c>
      <c r="I225" s="208">
        <f>3600/('Tuesday (022724)'!AY171)</f>
        <v>16.07142857</v>
      </c>
      <c r="J225" s="203">
        <f t="shared" si="142"/>
        <v>224</v>
      </c>
      <c r="K225" s="204">
        <f>3600/('Wednesday (022824)'!V171 + 'Wednesday (022824)'!AY171)</f>
        <v>3.281677302</v>
      </c>
      <c r="L225" s="203">
        <f t="shared" si="143"/>
        <v>1097</v>
      </c>
      <c r="M225" s="208">
        <f>3600/('Wednesday (022824)'!AY171)</f>
        <v>16.21621622</v>
      </c>
      <c r="N225" s="203">
        <f t="shared" si="144"/>
        <v>222</v>
      </c>
      <c r="O225" s="204">
        <f>3600/('Thursday (022924)'!V171 + 'Thursday (022924)'!AY171)</f>
        <v>3.281677302</v>
      </c>
      <c r="P225" s="203">
        <f t="shared" si="145"/>
        <v>1097</v>
      </c>
      <c r="Q225" s="208">
        <f>3600/('Thursday (022924)'!AY171)</f>
        <v>15.38461538</v>
      </c>
      <c r="R225" s="203">
        <f t="shared" si="146"/>
        <v>234</v>
      </c>
      <c r="S225" s="204">
        <f>3600/('Friday (030124)'!V171 + 'Friday (030124)'!AY171)</f>
        <v>3.269754768</v>
      </c>
      <c r="T225" s="203">
        <f t="shared" si="147"/>
        <v>1101</v>
      </c>
      <c r="U225" s="208">
        <f>3600/('Friday (030124)'!AY171)</f>
        <v>13.33333333</v>
      </c>
      <c r="V225" s="203">
        <f t="shared" si="148"/>
        <v>270</v>
      </c>
      <c r="W225" s="5"/>
      <c r="X225" s="5"/>
    </row>
    <row r="226">
      <c r="A226" s="195"/>
      <c r="B226" s="201" t="s">
        <v>82</v>
      </c>
      <c r="C226" s="207">
        <f>3600/('Monday (022624)'!V175)</f>
        <v>3.578528827</v>
      </c>
      <c r="D226" s="203">
        <f t="shared" si="139"/>
        <v>1006</v>
      </c>
      <c r="E226" s="204">
        <f>3600/('Monday (022624)'!AY175)</f>
        <v>17.82178218</v>
      </c>
      <c r="F226" s="203">
        <f t="shared" si="140"/>
        <v>202</v>
      </c>
      <c r="G226" s="204">
        <f>3600/('Tuesday (022724)'!V175 + 'Tuesday (022724)'!AY175)</f>
        <v>3.146853147</v>
      </c>
      <c r="H226" s="203">
        <f t="shared" si="141"/>
        <v>1144</v>
      </c>
      <c r="I226" s="204">
        <f>3600/('Tuesday (022724)'!AY175)</f>
        <v>16.21621622</v>
      </c>
      <c r="J226" s="203">
        <f t="shared" si="142"/>
        <v>222</v>
      </c>
      <c r="K226" s="204">
        <f>3600/('Wednesday (022824)'!V175 + 'Wednesday (022824)'!AY175)</f>
        <v>3.254972875</v>
      </c>
      <c r="L226" s="203">
        <f t="shared" si="143"/>
        <v>1106</v>
      </c>
      <c r="M226" s="204">
        <f>3600/('Wednesday (022824)'!AY175)</f>
        <v>17.06161137</v>
      </c>
      <c r="N226" s="203">
        <f t="shared" si="144"/>
        <v>211</v>
      </c>
      <c r="O226" s="204">
        <f>3600/('Thursday (022924)'!V175 + 'Thursday (022924)'!AY175)</f>
        <v>3.272727273</v>
      </c>
      <c r="P226" s="203">
        <f t="shared" si="145"/>
        <v>1100</v>
      </c>
      <c r="Q226" s="204">
        <f>3600/('Thursday (022924)'!AY175)</f>
        <v>15.78947368</v>
      </c>
      <c r="R226" s="203">
        <f t="shared" si="146"/>
        <v>228</v>
      </c>
      <c r="S226" s="204">
        <f>3600/('Friday (030124)'!V175 + 'Friday (030124)'!AY175)</f>
        <v>2.764976959</v>
      </c>
      <c r="T226" s="203">
        <f t="shared" si="147"/>
        <v>1302</v>
      </c>
      <c r="U226" s="204">
        <f>3600/('Friday (030124)'!AY175)</f>
        <v>12.90322581</v>
      </c>
      <c r="V226" s="203">
        <f t="shared" si="148"/>
        <v>279</v>
      </c>
      <c r="W226" s="5"/>
      <c r="X226" s="5"/>
    </row>
    <row r="227">
      <c r="A227" s="195"/>
      <c r="B227" s="201" t="s">
        <v>80</v>
      </c>
      <c r="C227" s="207">
        <f>3600/('Monday (022624)'!V179)</f>
        <v>3.287671233</v>
      </c>
      <c r="D227" s="203">
        <f t="shared" si="139"/>
        <v>1095</v>
      </c>
      <c r="E227" s="208">
        <f>3600/('Monday (022624)'!AY179)</f>
        <v>14.63414634</v>
      </c>
      <c r="F227" s="203">
        <f t="shared" si="140"/>
        <v>246</v>
      </c>
      <c r="G227" s="204">
        <f>3600/('Tuesday (022724)'!V179 + 'Tuesday (022724)'!AY179)</f>
        <v>2.857142857</v>
      </c>
      <c r="H227" s="203">
        <f t="shared" si="141"/>
        <v>1260</v>
      </c>
      <c r="I227" s="208">
        <f>3600/('Tuesday (022724)'!AY179)</f>
        <v>14.93775934</v>
      </c>
      <c r="J227" s="203">
        <f t="shared" si="142"/>
        <v>241</v>
      </c>
      <c r="K227" s="204">
        <f>3600/('Wednesday (022824)'!V179 + 'Wednesday (022824)'!AY179)</f>
        <v>2.631578947</v>
      </c>
      <c r="L227" s="203">
        <f t="shared" si="143"/>
        <v>1368</v>
      </c>
      <c r="M227" s="208">
        <f>3600/('Wednesday (022824)'!AY179)</f>
        <v>16.14349776</v>
      </c>
      <c r="N227" s="203">
        <f t="shared" si="144"/>
        <v>223</v>
      </c>
      <c r="O227" s="204">
        <f>3600/('Thursday (022924)'!V179 + 'Thursday (022924)'!AY179)</f>
        <v>2.633504023</v>
      </c>
      <c r="P227" s="203">
        <f t="shared" si="145"/>
        <v>1367</v>
      </c>
      <c r="Q227" s="208">
        <f>3600/('Thursday (022924)'!AY179)</f>
        <v>14.45783133</v>
      </c>
      <c r="R227" s="203">
        <f t="shared" si="146"/>
        <v>249</v>
      </c>
      <c r="S227" s="204">
        <f>3600/('Friday (030124)'!V179 + 'Friday (030124)'!AY179)</f>
        <v>2.741812643</v>
      </c>
      <c r="T227" s="203">
        <f t="shared" si="147"/>
        <v>1313</v>
      </c>
      <c r="U227" s="208">
        <f>3600/('Friday (030124)'!AY179)</f>
        <v>15.78947368</v>
      </c>
      <c r="V227" s="203">
        <f t="shared" si="148"/>
        <v>228</v>
      </c>
      <c r="W227" s="5"/>
      <c r="X227" s="5"/>
    </row>
    <row r="228">
      <c r="A228" s="195"/>
      <c r="B228" s="201" t="s">
        <v>73</v>
      </c>
      <c r="C228" s="207">
        <f>3600/('Monday (022624)'!V183)</f>
        <v>2.171290712</v>
      </c>
      <c r="D228" s="203">
        <f t="shared" si="139"/>
        <v>1658</v>
      </c>
      <c r="E228" s="208">
        <f>3600/('Monday (022624)'!AY183)</f>
        <v>12.99638989</v>
      </c>
      <c r="F228" s="203">
        <f t="shared" si="140"/>
        <v>277</v>
      </c>
      <c r="G228" s="204">
        <f>3600/('Tuesday (022724)'!V183 + 'Tuesday (022724)'!AY183)</f>
        <v>1.965065502</v>
      </c>
      <c r="H228" s="203">
        <f t="shared" si="141"/>
        <v>1832</v>
      </c>
      <c r="I228" s="208">
        <f>3600/('Tuesday (022724)'!AY183)</f>
        <v>13.18681319</v>
      </c>
      <c r="J228" s="203">
        <f t="shared" si="142"/>
        <v>273</v>
      </c>
      <c r="K228" s="204">
        <f>3600/('Wednesday (022824)'!V183 + 'Wednesday (022824)'!AY183)</f>
        <v>1.901743265</v>
      </c>
      <c r="L228" s="203">
        <f t="shared" si="143"/>
        <v>1893</v>
      </c>
      <c r="M228" s="208">
        <f>3600/('Wednesday (022824)'!AY183)</f>
        <v>13.58490566</v>
      </c>
      <c r="N228" s="203">
        <f t="shared" si="144"/>
        <v>265</v>
      </c>
      <c r="O228" s="204">
        <f>3600/('Thursday (022924)'!V183 + 'Thursday (022924)'!AY183)</f>
        <v>2.216748768</v>
      </c>
      <c r="P228" s="203">
        <f t="shared" si="145"/>
        <v>1624</v>
      </c>
      <c r="Q228" s="208">
        <f>3600/('Thursday (022924)'!AY183)</f>
        <v>14.63414634</v>
      </c>
      <c r="R228" s="203">
        <f t="shared" si="146"/>
        <v>246</v>
      </c>
      <c r="S228" s="204">
        <f>3600/('Friday (030124)'!V183 + 'Friday (030124)'!AY183)</f>
        <v>1.935483871</v>
      </c>
      <c r="T228" s="203">
        <f t="shared" si="147"/>
        <v>1860</v>
      </c>
      <c r="U228" s="208">
        <f>3600/('Friday (030124)'!AY183)</f>
        <v>12.16216216</v>
      </c>
      <c r="V228" s="203">
        <f t="shared" si="148"/>
        <v>296</v>
      </c>
      <c r="W228" s="5"/>
      <c r="X228" s="5"/>
    </row>
    <row r="229">
      <c r="A229" s="195"/>
      <c r="B229" s="201" t="s">
        <v>74</v>
      </c>
      <c r="C229" s="207">
        <f>3600/('Monday (022624)'!V187)</f>
        <v>2.588066139</v>
      </c>
      <c r="D229" s="203">
        <f t="shared" si="139"/>
        <v>1391</v>
      </c>
      <c r="E229" s="208">
        <f>3600/('Monday (022624)'!AY187)</f>
        <v>15.65217391</v>
      </c>
      <c r="F229" s="203">
        <f t="shared" si="140"/>
        <v>230</v>
      </c>
      <c r="G229" s="204">
        <f>3600/('Tuesday (022724)'!V187 + 'Tuesday (022724)'!AY187)</f>
        <v>2.172601086</v>
      </c>
      <c r="H229" s="203">
        <f t="shared" si="141"/>
        <v>1657</v>
      </c>
      <c r="I229" s="208">
        <f>3600/('Tuesday (022724)'!AY187)</f>
        <v>13.68821293</v>
      </c>
      <c r="J229" s="203">
        <f t="shared" si="142"/>
        <v>263</v>
      </c>
      <c r="K229" s="204">
        <f>3600/('Wednesday (022824)'!V187 + 'Wednesday (022824)'!AY187)</f>
        <v>2.204531537</v>
      </c>
      <c r="L229" s="203">
        <f t="shared" si="143"/>
        <v>1633</v>
      </c>
      <c r="M229" s="208">
        <f>3600/('Wednesday (022824)'!AY187)</f>
        <v>14.17322835</v>
      </c>
      <c r="N229" s="203">
        <f t="shared" si="144"/>
        <v>254</v>
      </c>
      <c r="O229" s="204">
        <f>3600/('Thursday (022924)'!V187 + 'Thursday (022924)'!AY187)</f>
        <v>2.56593015</v>
      </c>
      <c r="P229" s="203">
        <f t="shared" si="145"/>
        <v>1403</v>
      </c>
      <c r="Q229" s="208">
        <f>3600/('Thursday (022924)'!AY187)</f>
        <v>15.25423729</v>
      </c>
      <c r="R229" s="203">
        <f t="shared" si="146"/>
        <v>236</v>
      </c>
      <c r="S229" s="204">
        <f>3600/('Friday (030124)'!V187 + 'Friday (030124)'!AY187)</f>
        <v>2.145411204</v>
      </c>
      <c r="T229" s="203">
        <f t="shared" si="147"/>
        <v>1678</v>
      </c>
      <c r="U229" s="208">
        <f>3600/('Friday (030124)'!AY187)</f>
        <v>14.28571429</v>
      </c>
      <c r="V229" s="203">
        <f t="shared" si="148"/>
        <v>252</v>
      </c>
      <c r="W229" s="5"/>
      <c r="X229" s="5"/>
    </row>
    <row r="230">
      <c r="A230" s="195"/>
      <c r="B230" s="201" t="s">
        <v>77</v>
      </c>
      <c r="C230" s="207">
        <f>3600/('Monday (022624)'!V191)</f>
        <v>3.396226415</v>
      </c>
      <c r="D230" s="203">
        <f t="shared" si="139"/>
        <v>1060</v>
      </c>
      <c r="E230" s="208">
        <f>3600/('Monday (022624)'!AY191)</f>
        <v>15.65217391</v>
      </c>
      <c r="F230" s="203">
        <f t="shared" si="140"/>
        <v>230</v>
      </c>
      <c r="G230" s="204">
        <f>3600/('Tuesday (022724)'!V191 + 'Tuesday (022724)'!AY191)</f>
        <v>2.977667494</v>
      </c>
      <c r="H230" s="203">
        <f t="shared" si="141"/>
        <v>1209</v>
      </c>
      <c r="I230" s="208">
        <f>3600/('Tuesday (022724)'!AY191)</f>
        <v>17.30769231</v>
      </c>
      <c r="J230" s="203">
        <f t="shared" si="142"/>
        <v>208</v>
      </c>
      <c r="K230" s="204">
        <f>3600/('Wednesday (022824)'!V191 + 'Wednesday (022824)'!AY191)</f>
        <v>2.80155642</v>
      </c>
      <c r="L230" s="203">
        <f t="shared" si="143"/>
        <v>1285</v>
      </c>
      <c r="M230" s="208">
        <f>3600/('Wednesday (022824)'!AY191)</f>
        <v>15.45064378</v>
      </c>
      <c r="N230" s="203">
        <f t="shared" si="144"/>
        <v>233</v>
      </c>
      <c r="O230" s="204">
        <f>3600/('Thursday (022924)'!V191 + 'Thursday (022924)'!AY191)</f>
        <v>3.715170279</v>
      </c>
      <c r="P230" s="203">
        <f t="shared" si="145"/>
        <v>969</v>
      </c>
      <c r="Q230" s="208">
        <f>3600/('Thursday (022924)'!AY191)</f>
        <v>21.42857143</v>
      </c>
      <c r="R230" s="203">
        <f t="shared" si="146"/>
        <v>168</v>
      </c>
      <c r="S230" s="204">
        <f>3600/('Friday (030124)'!V191 + 'Friday (030124)'!AY191)</f>
        <v>2.498265094</v>
      </c>
      <c r="T230" s="203">
        <f t="shared" si="147"/>
        <v>1441</v>
      </c>
      <c r="U230" s="208">
        <f>3600/('Friday (030124)'!AY191)</f>
        <v>15.18987342</v>
      </c>
      <c r="V230" s="203">
        <f t="shared" si="148"/>
        <v>237</v>
      </c>
      <c r="W230" s="5"/>
      <c r="X230" s="5"/>
    </row>
    <row r="231">
      <c r="A231" s="195"/>
      <c r="B231" s="201" t="s">
        <v>83</v>
      </c>
      <c r="C231" s="207">
        <f>3600/('Monday (022624)'!V195)</f>
        <v>4.395604396</v>
      </c>
      <c r="D231" s="203">
        <f t="shared" si="139"/>
        <v>819</v>
      </c>
      <c r="E231" s="208">
        <f>3600/('Monday (022624)'!AY195)</f>
        <v>18.94736842</v>
      </c>
      <c r="F231" s="203">
        <f t="shared" si="140"/>
        <v>190</v>
      </c>
      <c r="G231" s="204">
        <f>3600/('Tuesday (022724)'!V195 + 'Tuesday (022724)'!AY195)</f>
        <v>3.074295474</v>
      </c>
      <c r="H231" s="203">
        <f t="shared" si="141"/>
        <v>1171</v>
      </c>
      <c r="I231" s="208">
        <f>3600/('Tuesday (022724)'!AY195)</f>
        <v>19.14893617</v>
      </c>
      <c r="J231" s="203">
        <f t="shared" si="142"/>
        <v>188</v>
      </c>
      <c r="K231" s="204">
        <f>3600/('Wednesday (022824)'!V195 + 'Wednesday (022824)'!AY195)</f>
        <v>3.370786517</v>
      </c>
      <c r="L231" s="203">
        <f t="shared" si="143"/>
        <v>1068</v>
      </c>
      <c r="M231" s="208">
        <f>3600/('Wednesday (022824)'!AY195)</f>
        <v>19.04761905</v>
      </c>
      <c r="N231" s="203">
        <f t="shared" si="144"/>
        <v>189</v>
      </c>
      <c r="O231" s="204">
        <f>3600/('Thursday (022924)'!V195 + 'Thursday (022924)'!AY195)</f>
        <v>3.4416826</v>
      </c>
      <c r="P231" s="203">
        <f t="shared" si="145"/>
        <v>1046</v>
      </c>
      <c r="Q231" s="208">
        <f>3600/('Thursday (022924)'!AY195)</f>
        <v>16.36363636</v>
      </c>
      <c r="R231" s="203">
        <f t="shared" si="146"/>
        <v>220</v>
      </c>
      <c r="S231" s="204">
        <f>3600/('Friday (030124)'!V195 + 'Friday (030124)'!AY195)</f>
        <v>3.106125971</v>
      </c>
      <c r="T231" s="203">
        <f t="shared" si="147"/>
        <v>1159</v>
      </c>
      <c r="U231" s="208">
        <f>3600/('Friday (030124)'!AY195)</f>
        <v>14.22924901</v>
      </c>
      <c r="V231" s="203">
        <f t="shared" si="148"/>
        <v>253</v>
      </c>
      <c r="W231" s="5"/>
      <c r="X231" s="5"/>
    </row>
    <row r="232">
      <c r="A232" s="195"/>
      <c r="B232" s="210" t="s">
        <v>81</v>
      </c>
      <c r="C232" s="222">
        <f>3600/('Monday (022624)'!V199)</f>
        <v>4.539722573</v>
      </c>
      <c r="D232" s="214">
        <f t="shared" si="139"/>
        <v>793</v>
      </c>
      <c r="E232" s="213">
        <f>3600/('Monday (022624)'!AY199)</f>
        <v>18.75</v>
      </c>
      <c r="F232" s="214">
        <f t="shared" si="140"/>
        <v>192</v>
      </c>
      <c r="G232" s="223">
        <f>3600/('Tuesday (022724)'!V199 + 'Tuesday (022724)'!AY199)</f>
        <v>3.742203742</v>
      </c>
      <c r="H232" s="214">
        <f t="shared" si="141"/>
        <v>962</v>
      </c>
      <c r="I232" s="213">
        <f>3600/('Tuesday (022724)'!AY199)</f>
        <v>18.94736842</v>
      </c>
      <c r="J232" s="214">
        <f t="shared" si="142"/>
        <v>190</v>
      </c>
      <c r="K232" s="223">
        <f>3600/('Wednesday (022824)'!V199 + 'Wednesday (022824)'!AY199)</f>
        <v>3.564356436</v>
      </c>
      <c r="L232" s="214">
        <f t="shared" si="143"/>
        <v>1010</v>
      </c>
      <c r="M232" s="213">
        <f>3600/('Wednesday (022824)'!AY199)</f>
        <v>18.27411168</v>
      </c>
      <c r="N232" s="214">
        <f t="shared" si="144"/>
        <v>197</v>
      </c>
      <c r="O232" s="223">
        <f>3600/('Thursday (022924)'!V199 + 'Thursday (022924)'!AY199)</f>
        <v>3.177405119</v>
      </c>
      <c r="P232" s="214">
        <f t="shared" si="145"/>
        <v>1133</v>
      </c>
      <c r="Q232" s="213">
        <f>3600/('Thursday (022924)'!AY199)</f>
        <v>16.28959276</v>
      </c>
      <c r="R232" s="214">
        <f t="shared" si="146"/>
        <v>221</v>
      </c>
      <c r="S232" s="223">
        <f>3600/('Friday (030124)'!V199 + 'Friday (030124)'!AY199)</f>
        <v>3.327171904</v>
      </c>
      <c r="T232" s="214">
        <f t="shared" si="147"/>
        <v>1082</v>
      </c>
      <c r="U232" s="213">
        <f>3600/('Friday (030124)'!AY199)</f>
        <v>16.90140845</v>
      </c>
      <c r="V232" s="214">
        <f t="shared" si="148"/>
        <v>213</v>
      </c>
      <c r="W232" s="5"/>
      <c r="X232" s="5"/>
    </row>
    <row r="233">
      <c r="A233" s="216" t="s">
        <v>142</v>
      </c>
      <c r="B233" s="189" t="s">
        <v>123</v>
      </c>
      <c r="C233" s="192" t="s">
        <v>122</v>
      </c>
      <c r="D233" s="191" t="s">
        <v>113</v>
      </c>
      <c r="E233" s="194" t="s">
        <v>122</v>
      </c>
      <c r="F233" s="191" t="s">
        <v>113</v>
      </c>
      <c r="G233" s="221" t="s">
        <v>122</v>
      </c>
      <c r="H233" s="191" t="s">
        <v>113</v>
      </c>
      <c r="I233" s="194" t="s">
        <v>122</v>
      </c>
      <c r="J233" s="191" t="s">
        <v>113</v>
      </c>
      <c r="K233" s="221" t="s">
        <v>122</v>
      </c>
      <c r="L233" s="191" t="s">
        <v>113</v>
      </c>
      <c r="M233" s="194" t="s">
        <v>122</v>
      </c>
      <c r="N233" s="191" t="s">
        <v>113</v>
      </c>
      <c r="O233" s="221" t="s">
        <v>122</v>
      </c>
      <c r="P233" s="191" t="s">
        <v>113</v>
      </c>
      <c r="Q233" s="194" t="s">
        <v>122</v>
      </c>
      <c r="R233" s="191" t="s">
        <v>113</v>
      </c>
      <c r="S233" s="221" t="s">
        <v>122</v>
      </c>
      <c r="T233" s="191" t="s">
        <v>113</v>
      </c>
      <c r="U233" s="194" t="s">
        <v>122</v>
      </c>
      <c r="V233" s="191" t="s">
        <v>113</v>
      </c>
      <c r="W233" s="5"/>
      <c r="X233" s="5"/>
    </row>
    <row r="234">
      <c r="A234" s="195"/>
      <c r="B234" s="196" t="s">
        <v>74</v>
      </c>
      <c r="C234" s="197">
        <f>3600/('Monday (022624)'!V207)</f>
        <v>5.381165919</v>
      </c>
      <c r="D234" s="198">
        <f t="shared" ref="D234:D249" si="149">1/C140 * 3600</f>
        <v>1273</v>
      </c>
      <c r="E234" s="199">
        <f>3600/('Monday (022624)'!AY207)</f>
        <v>5.960264901</v>
      </c>
      <c r="F234" s="198">
        <f t="shared" ref="F234:F249" si="150">1/E234 * 3600</f>
        <v>604</v>
      </c>
      <c r="G234" s="199">
        <f>3600/('Tuesday (022724)'!V207)</f>
        <v>4.951856946</v>
      </c>
      <c r="H234" s="198">
        <f t="shared" ref="H234:H249" si="151">1/G234 * 3600</f>
        <v>727</v>
      </c>
      <c r="I234" s="199">
        <f>3600/('Tuesday (022724)'!AY207)</f>
        <v>5.901639344</v>
      </c>
      <c r="J234" s="198">
        <f t="shared" ref="J234:J249" si="152">1/I234 * 3600</f>
        <v>610</v>
      </c>
      <c r="K234" s="199">
        <f>3600/('Wednesday (022824)'!V207 + 'Wednesday (022824)'!AY207)</f>
        <v>2.839116719</v>
      </c>
      <c r="L234" s="198">
        <f t="shared" ref="L234:L249" si="153">1/K234 * 3600</f>
        <v>1268</v>
      </c>
      <c r="M234" s="199">
        <f>3600/('Wednesday (022824)'!AY207)</f>
        <v>6.081081081</v>
      </c>
      <c r="N234" s="198">
        <f t="shared" ref="N234:N249" si="154">1/M234 * 3600</f>
        <v>592</v>
      </c>
      <c r="O234" s="199">
        <f>3600/('Thursday (022924)'!V207 + 'Thursday (022924)'!AY207)</f>
        <v>3.116883117</v>
      </c>
      <c r="P234" s="198">
        <f t="shared" ref="P234:P249" si="155">1/O234 * 3600</f>
        <v>1155</v>
      </c>
      <c r="Q234" s="199">
        <f>3600/('Thursday (022924)'!AY207)</f>
        <v>6.557377049</v>
      </c>
      <c r="R234" s="198">
        <f t="shared" ref="R234:R249" si="156">1/Q234 * 3600</f>
        <v>549</v>
      </c>
      <c r="S234" s="199">
        <f>3600/('Friday (030124)'!V207 + 'Friday (030124)'!AY207)</f>
        <v>2.437373053</v>
      </c>
      <c r="T234" s="198">
        <f t="shared" ref="T234:T249" si="157">1/S234 * 3600</f>
        <v>1477</v>
      </c>
      <c r="U234" s="199">
        <f>3600/('Friday (030124)'!AY207)</f>
        <v>4.832214765</v>
      </c>
      <c r="V234" s="198">
        <f t="shared" ref="V234:V249" si="158">1/U234 * 3600</f>
        <v>745</v>
      </c>
      <c r="W234" s="5"/>
      <c r="X234" s="5"/>
    </row>
    <row r="235">
      <c r="A235" s="195"/>
      <c r="B235" s="201" t="s">
        <v>77</v>
      </c>
      <c r="C235" s="207">
        <f>3600/('Monday (022624)'!V211)</f>
        <v>3.498542274</v>
      </c>
      <c r="D235" s="203">
        <f t="shared" si="149"/>
        <v>1788</v>
      </c>
      <c r="E235" s="208">
        <f>3600/('Monday (022624)'!AY211)</f>
        <v>4.743083004</v>
      </c>
      <c r="F235" s="203">
        <f t="shared" si="150"/>
        <v>759</v>
      </c>
      <c r="G235" s="204">
        <f>3600/('Tuesday (022724)'!V211)</f>
        <v>3.296703297</v>
      </c>
      <c r="H235" s="203">
        <f t="shared" si="151"/>
        <v>1092</v>
      </c>
      <c r="I235" s="208">
        <f>3600/('Tuesday (022724)'!AY211)</f>
        <v>4.494382022</v>
      </c>
      <c r="J235" s="203">
        <f t="shared" si="152"/>
        <v>801</v>
      </c>
      <c r="K235" s="204">
        <f>3600/('Wednesday (022824)'!V211 + 'Wednesday (022824)'!AY211)</f>
        <v>1.993355482</v>
      </c>
      <c r="L235" s="203">
        <f t="shared" si="153"/>
        <v>1806</v>
      </c>
      <c r="M235" s="208">
        <f>3600/('Wednesday (022824)'!AY211)</f>
        <v>4.705882353</v>
      </c>
      <c r="N235" s="203">
        <f t="shared" si="154"/>
        <v>765</v>
      </c>
      <c r="O235" s="204">
        <f>3600/('Thursday (022924)'!V211 + 'Thursday (022924)'!AY211)</f>
        <v>2.105263158</v>
      </c>
      <c r="P235" s="203">
        <f t="shared" si="155"/>
        <v>1710</v>
      </c>
      <c r="Q235" s="208">
        <f>3600/('Thursday (022924)'!AY211)</f>
        <v>4.938271605</v>
      </c>
      <c r="R235" s="203">
        <f t="shared" si="156"/>
        <v>729</v>
      </c>
      <c r="S235" s="204">
        <f>3600/('Friday (030124)'!V211 + 'Friday (030124)'!AY211)</f>
        <v>2.216748768</v>
      </c>
      <c r="T235" s="203">
        <f t="shared" si="157"/>
        <v>1624</v>
      </c>
      <c r="U235" s="208">
        <f>3600/('Friday (030124)'!AY211)</f>
        <v>5.278592375</v>
      </c>
      <c r="V235" s="203">
        <f t="shared" si="158"/>
        <v>682</v>
      </c>
      <c r="W235" s="5"/>
      <c r="X235" s="5"/>
    </row>
    <row r="236">
      <c r="A236" s="195"/>
      <c r="B236" s="201" t="s">
        <v>126</v>
      </c>
      <c r="C236" s="207">
        <f>3600/('Monday (022624)'!V215)</f>
        <v>4.104903079</v>
      </c>
      <c r="D236" s="203">
        <f t="shared" si="149"/>
        <v>1411</v>
      </c>
      <c r="E236" s="208">
        <f>3600/('Monday (022624)'!AY215)</f>
        <v>6.741573034</v>
      </c>
      <c r="F236" s="203">
        <f t="shared" si="150"/>
        <v>534</v>
      </c>
      <c r="G236" s="204">
        <f>3600/('Tuesday (022724)'!V215)</f>
        <v>3.85026738</v>
      </c>
      <c r="H236" s="203">
        <f t="shared" si="151"/>
        <v>935</v>
      </c>
      <c r="I236" s="208">
        <f>3600/('Tuesday (022724)'!AY215)</f>
        <v>6.52173913</v>
      </c>
      <c r="J236" s="203">
        <f t="shared" si="152"/>
        <v>552</v>
      </c>
      <c r="K236" s="204">
        <f>3600/('Wednesday (022824)'!V215+ 'Wednesday (022824)'!AY215)</f>
        <v>2.551381999</v>
      </c>
      <c r="L236" s="203">
        <f t="shared" si="153"/>
        <v>1411</v>
      </c>
      <c r="M236" s="208">
        <f>3600/('Wednesday (022824)'!AY215)</f>
        <v>6.831119545</v>
      </c>
      <c r="N236" s="203">
        <f t="shared" si="154"/>
        <v>527</v>
      </c>
      <c r="O236" s="204">
        <f>3600/('Thursday (022924)'!V215+ 'Thursday (022924)'!AY215)</f>
        <v>2.688573562</v>
      </c>
      <c r="P236" s="203">
        <f t="shared" si="155"/>
        <v>1339</v>
      </c>
      <c r="Q236" s="208">
        <f>3600/('Thursday (022924)'!AY215)</f>
        <v>7.214428858</v>
      </c>
      <c r="R236" s="203">
        <f t="shared" si="156"/>
        <v>499</v>
      </c>
      <c r="S236" s="204">
        <f>3600/('Friday (030124)'!V215+ 'Friday (030124)'!AY215)</f>
        <v>2.240199129</v>
      </c>
      <c r="T236" s="203">
        <f t="shared" si="157"/>
        <v>1607</v>
      </c>
      <c r="U236" s="208">
        <f>3600/('Friday (030124)'!AY215)</f>
        <v>5.438066465</v>
      </c>
      <c r="V236" s="203">
        <f t="shared" si="158"/>
        <v>662</v>
      </c>
      <c r="W236" s="5"/>
      <c r="X236" s="5"/>
    </row>
    <row r="237">
      <c r="A237" s="195"/>
      <c r="B237" s="201" t="s">
        <v>81</v>
      </c>
      <c r="C237" s="207">
        <f>3600/('Monday (022624)'!V219)</f>
        <v>4.585987261</v>
      </c>
      <c r="D237" s="203">
        <f t="shared" si="149"/>
        <v>1258</v>
      </c>
      <c r="E237" s="208">
        <f>3600/('Monday (022624)'!AY219)</f>
        <v>7.610993658</v>
      </c>
      <c r="F237" s="203">
        <f t="shared" si="150"/>
        <v>473</v>
      </c>
      <c r="G237" s="204">
        <f>3600/('Tuesday (022724)'!V219)</f>
        <v>4.235294118</v>
      </c>
      <c r="H237" s="203">
        <f t="shared" si="151"/>
        <v>850</v>
      </c>
      <c r="I237" s="208">
        <f>3600/('Tuesday (022724)'!AY219)</f>
        <v>7.100591716</v>
      </c>
      <c r="J237" s="203">
        <f t="shared" si="152"/>
        <v>507</v>
      </c>
      <c r="K237" s="204">
        <f>3600/('Wednesday (022824)'!V219 + 'Wednesday (022824)'!AY219)</f>
        <v>2.836879433</v>
      </c>
      <c r="L237" s="203">
        <f t="shared" si="153"/>
        <v>1269</v>
      </c>
      <c r="M237" s="208">
        <f>3600/('Wednesday (022824)'!AY219)</f>
        <v>7.741935484</v>
      </c>
      <c r="N237" s="203">
        <f t="shared" si="154"/>
        <v>465</v>
      </c>
      <c r="O237" s="204">
        <f>3600/('Thursday (022924)'!V219 + 'Thursday (022924)'!AY219)</f>
        <v>3.022670025</v>
      </c>
      <c r="P237" s="203">
        <f t="shared" si="155"/>
        <v>1191</v>
      </c>
      <c r="Q237" s="208">
        <f>3600/('Thursday (022924)'!AY219)</f>
        <v>8.294930876</v>
      </c>
      <c r="R237" s="203">
        <f t="shared" si="156"/>
        <v>434</v>
      </c>
      <c r="S237" s="204">
        <f>3600/('Friday (030124)'!V219 + 'Friday (030124)'!AY219)</f>
        <v>2.272727273</v>
      </c>
      <c r="T237" s="203">
        <f t="shared" si="157"/>
        <v>1584</v>
      </c>
      <c r="U237" s="208">
        <f>3600/('Friday (030124)'!AY219)</f>
        <v>5.286343612</v>
      </c>
      <c r="V237" s="203">
        <f t="shared" si="158"/>
        <v>681</v>
      </c>
      <c r="W237" s="5"/>
      <c r="X237" s="5"/>
    </row>
    <row r="238">
      <c r="A238" s="195"/>
      <c r="B238" s="201" t="s">
        <v>72</v>
      </c>
      <c r="C238" s="207">
        <f>3600/('Monday (022624)'!V223)</f>
        <v>5.389221557</v>
      </c>
      <c r="D238" s="203">
        <f t="shared" si="149"/>
        <v>1202</v>
      </c>
      <c r="E238" s="208">
        <f>3600/('Monday (022624)'!AY223)</f>
        <v>6.741573034</v>
      </c>
      <c r="F238" s="203">
        <f t="shared" si="150"/>
        <v>534</v>
      </c>
      <c r="G238" s="204">
        <f>3600/('Tuesday (022724)'!V223)</f>
        <v>4.958677686</v>
      </c>
      <c r="H238" s="203">
        <f t="shared" si="151"/>
        <v>726</v>
      </c>
      <c r="I238" s="208">
        <f>3600/('Tuesday (022724)'!AY223)</f>
        <v>6.581352834</v>
      </c>
      <c r="J238" s="203">
        <f t="shared" si="152"/>
        <v>547</v>
      </c>
      <c r="K238" s="204">
        <f>3600/('Wednesday (022824)'!V223 + 'Wednesday (022824)'!AY223)</f>
        <v>2.992518703</v>
      </c>
      <c r="L238" s="203">
        <f t="shared" si="153"/>
        <v>1203</v>
      </c>
      <c r="M238" s="208">
        <f>3600/('Wednesday (022824)'!AY223)</f>
        <v>6.870229008</v>
      </c>
      <c r="N238" s="203">
        <f t="shared" si="154"/>
        <v>524</v>
      </c>
      <c r="O238" s="204">
        <f>3600/('Thursday (022924)'!V223 + 'Thursday (022924)'!AY223)</f>
        <v>3.188662533</v>
      </c>
      <c r="P238" s="203">
        <f t="shared" si="155"/>
        <v>1129</v>
      </c>
      <c r="Q238" s="208">
        <f>3600/('Thursday (022924)'!AY223)</f>
        <v>7.51565762</v>
      </c>
      <c r="R238" s="203">
        <f t="shared" si="156"/>
        <v>479</v>
      </c>
      <c r="S238" s="204">
        <f>3600/('Friday (030124)'!V223 + 'Friday (030124)'!AY223)</f>
        <v>2.442333786</v>
      </c>
      <c r="T238" s="203">
        <f t="shared" si="157"/>
        <v>1474</v>
      </c>
      <c r="U238" s="208">
        <f>3600/('Friday (030124)'!AY223)</f>
        <v>5.270863836</v>
      </c>
      <c r="V238" s="203">
        <f t="shared" si="158"/>
        <v>683</v>
      </c>
      <c r="W238" s="5"/>
      <c r="X238" s="5"/>
    </row>
    <row r="239">
      <c r="A239" s="195"/>
      <c r="B239" s="201" t="s">
        <v>75</v>
      </c>
      <c r="C239" s="207">
        <f>3600/('Monday (022624)'!V227)</f>
        <v>6.451612903</v>
      </c>
      <c r="D239" s="203">
        <f t="shared" si="149"/>
        <v>1066</v>
      </c>
      <c r="E239" s="208">
        <f>3600/('Monday (022624)'!AY227)</f>
        <v>7.086614173</v>
      </c>
      <c r="F239" s="203">
        <f t="shared" si="150"/>
        <v>508</v>
      </c>
      <c r="G239" s="204">
        <f>3600/('Tuesday (022724)'!V227)</f>
        <v>5.741626794</v>
      </c>
      <c r="H239" s="203">
        <f t="shared" si="151"/>
        <v>627</v>
      </c>
      <c r="I239" s="208">
        <f>3600/('Tuesday (022724)'!AY227)</f>
        <v>6.691449814</v>
      </c>
      <c r="J239" s="203">
        <f t="shared" si="152"/>
        <v>538</v>
      </c>
      <c r="K239" s="204">
        <f>3600/('Wednesday (022824)'!V227 + 'Wednesday (022824)'!AY227)</f>
        <v>3.355079217</v>
      </c>
      <c r="L239" s="203">
        <f t="shared" si="153"/>
        <v>1073</v>
      </c>
      <c r="M239" s="208">
        <f>3600/('Wednesday (022824)'!AY227)</f>
        <v>7.157057654</v>
      </c>
      <c r="N239" s="203">
        <f t="shared" si="154"/>
        <v>503</v>
      </c>
      <c r="O239" s="204">
        <f>3600/('Thursday (022924)'!V227 + 'Thursday (022924)'!AY227)</f>
        <v>3.557312253</v>
      </c>
      <c r="P239" s="203">
        <f t="shared" si="155"/>
        <v>1012</v>
      </c>
      <c r="Q239" s="208">
        <f>3600/('Thursday (022924)'!AY227)</f>
        <v>7.578947368</v>
      </c>
      <c r="R239" s="203">
        <f t="shared" si="156"/>
        <v>475</v>
      </c>
      <c r="S239" s="204">
        <f>3600/('Friday (030124)'!V227 + 'Friday (030124)'!AY227)</f>
        <v>2.575107296</v>
      </c>
      <c r="T239" s="203">
        <f t="shared" si="157"/>
        <v>1398</v>
      </c>
      <c r="U239" s="208">
        <f>3600/('Friday (030124)'!AY227)</f>
        <v>5.113636364</v>
      </c>
      <c r="V239" s="203">
        <f t="shared" si="158"/>
        <v>704</v>
      </c>
      <c r="W239" s="5"/>
      <c r="X239" s="5"/>
    </row>
    <row r="240">
      <c r="A240" s="195"/>
      <c r="B240" s="201" t="s">
        <v>90</v>
      </c>
      <c r="C240" s="207">
        <f>3600/('Monday (022624)'!V231)</f>
        <v>6.394316163</v>
      </c>
      <c r="D240" s="203">
        <f t="shared" si="149"/>
        <v>1070</v>
      </c>
      <c r="E240" s="208">
        <f>3600/('Monday (022624)'!AY231)</f>
        <v>7.100591716</v>
      </c>
      <c r="F240" s="203">
        <f t="shared" si="150"/>
        <v>507</v>
      </c>
      <c r="G240" s="204">
        <f>3600/('Tuesday (022724)'!V231)</f>
        <v>5.769230769</v>
      </c>
      <c r="H240" s="203">
        <f t="shared" si="151"/>
        <v>624</v>
      </c>
      <c r="I240" s="208">
        <f>3600/('Tuesday (022724)'!AY231)</f>
        <v>6.79245283</v>
      </c>
      <c r="J240" s="203">
        <f t="shared" si="152"/>
        <v>530</v>
      </c>
      <c r="K240" s="204">
        <f>3600/('Wednesday (022824)'!V231 + 'Wednesday (022824)'!AY231)</f>
        <v>3.358208955</v>
      </c>
      <c r="L240" s="203">
        <f t="shared" si="153"/>
        <v>1072</v>
      </c>
      <c r="M240" s="208">
        <f>3600/('Wednesday (022824)'!AY231)</f>
        <v>7.185628743</v>
      </c>
      <c r="N240" s="203">
        <f t="shared" si="154"/>
        <v>501</v>
      </c>
      <c r="O240" s="204">
        <f>3600/('Thursday (022924)'!V231 + 'Thursday (022924)'!AY231)</f>
        <v>3.603603604</v>
      </c>
      <c r="P240" s="203">
        <f t="shared" si="155"/>
        <v>999</v>
      </c>
      <c r="Q240" s="208">
        <f>3600/('Thursday (022924)'!AY231)</f>
        <v>7.75862069</v>
      </c>
      <c r="R240" s="203">
        <f t="shared" si="156"/>
        <v>464</v>
      </c>
      <c r="S240" s="204">
        <f>3600/('Friday (030124)'!V231 + 'Friday (030124)'!AY231)</f>
        <v>2.839116719</v>
      </c>
      <c r="T240" s="203">
        <f t="shared" si="157"/>
        <v>1268</v>
      </c>
      <c r="U240" s="208">
        <f>3600/('Friday (030124)'!AY231)</f>
        <v>5.255474453</v>
      </c>
      <c r="V240" s="203">
        <f t="shared" si="158"/>
        <v>685</v>
      </c>
      <c r="W240" s="5"/>
      <c r="X240" s="5"/>
    </row>
    <row r="241">
      <c r="A241" s="195"/>
      <c r="B241" s="201" t="s">
        <v>76</v>
      </c>
      <c r="C241" s="207">
        <f>3600/('Monday (022624)'!V235)</f>
        <v>7.5</v>
      </c>
      <c r="D241" s="203">
        <f t="shared" si="149"/>
        <v>952</v>
      </c>
      <c r="E241" s="208">
        <f>3600/('Monday (022624)'!AY235)</f>
        <v>7.627118644</v>
      </c>
      <c r="F241" s="203">
        <f t="shared" si="150"/>
        <v>472</v>
      </c>
      <c r="G241" s="204">
        <f>3600/('Tuesday (022724)'!V235)</f>
        <v>6.486486486</v>
      </c>
      <c r="H241" s="203">
        <f t="shared" si="151"/>
        <v>555</v>
      </c>
      <c r="I241" s="208">
        <f>3600/('Tuesday (022724)'!AY235)</f>
        <v>7.185628743</v>
      </c>
      <c r="J241" s="203">
        <f t="shared" si="152"/>
        <v>501</v>
      </c>
      <c r="K241" s="204">
        <f>3600/('Wednesday (022824)'!V235 + 'Wednesday (022824)'!AY235)</f>
        <v>3.742203742</v>
      </c>
      <c r="L241" s="203">
        <f t="shared" si="153"/>
        <v>962</v>
      </c>
      <c r="M241" s="208">
        <f>3600/('Wednesday (022824)'!AY235)</f>
        <v>7.826086957</v>
      </c>
      <c r="N241" s="203">
        <f t="shared" si="154"/>
        <v>460</v>
      </c>
      <c r="O241" s="204">
        <f>3600/('Thursday (022924)'!V235 + 'Thursday (022924)'!AY235)</f>
        <v>4.077010193</v>
      </c>
      <c r="P241" s="203">
        <f t="shared" si="155"/>
        <v>883</v>
      </c>
      <c r="Q241" s="208">
        <f>3600/('Thursday (022924)'!AY235)</f>
        <v>8.674698795</v>
      </c>
      <c r="R241" s="203">
        <f t="shared" si="156"/>
        <v>415</v>
      </c>
      <c r="S241" s="204">
        <f>3600/('Friday (030124)'!V235 + 'Friday (030124)'!AY235)</f>
        <v>2.863961814</v>
      </c>
      <c r="T241" s="203">
        <f t="shared" si="157"/>
        <v>1257</v>
      </c>
      <c r="U241" s="208">
        <f>3600/('Friday (030124)'!AY235)</f>
        <v>5.202312139</v>
      </c>
      <c r="V241" s="203">
        <f t="shared" si="158"/>
        <v>692</v>
      </c>
      <c r="W241" s="5"/>
      <c r="X241" s="5"/>
    </row>
    <row r="242">
      <c r="A242" s="195"/>
      <c r="B242" s="201" t="s">
        <v>79</v>
      </c>
      <c r="C242" s="207">
        <f>3600/('Monday (022624)'!V239)</f>
        <v>7.214428858</v>
      </c>
      <c r="D242" s="203">
        <f t="shared" si="149"/>
        <v>1063</v>
      </c>
      <c r="E242" s="208">
        <f>3600/('Monday (022624)'!AY239)</f>
        <v>6.382978723</v>
      </c>
      <c r="F242" s="203">
        <f t="shared" si="150"/>
        <v>564</v>
      </c>
      <c r="G242" s="204">
        <f>3600/('Tuesday (022724)'!V239)</f>
        <v>6.498194946</v>
      </c>
      <c r="H242" s="203">
        <f t="shared" si="151"/>
        <v>554</v>
      </c>
      <c r="I242" s="208">
        <f>3600/('Tuesday (022724)'!AY239)</f>
        <v>6.030150754</v>
      </c>
      <c r="J242" s="203">
        <f t="shared" si="152"/>
        <v>597</v>
      </c>
      <c r="K242" s="204">
        <f>3600/('Wednesday (022824)'!V239 + 'Wednesday (022824)'!AY239)</f>
        <v>3.415559772</v>
      </c>
      <c r="L242" s="203">
        <f t="shared" si="153"/>
        <v>1054</v>
      </c>
      <c r="M242" s="208">
        <f>3600/('Wednesday (022824)'!AY239)</f>
        <v>6.486486486</v>
      </c>
      <c r="N242" s="203">
        <f t="shared" si="154"/>
        <v>555</v>
      </c>
      <c r="O242" s="204">
        <f>3600/('Thursday (022924)'!V239 + 'Thursday (022924)'!AY239)</f>
        <v>3.692307692</v>
      </c>
      <c r="P242" s="203">
        <f t="shared" si="155"/>
        <v>975</v>
      </c>
      <c r="Q242" s="208">
        <f>3600/('Thursday (022924)'!AY239)</f>
        <v>6.963249516</v>
      </c>
      <c r="R242" s="203">
        <f t="shared" si="156"/>
        <v>517</v>
      </c>
      <c r="S242" s="204">
        <f>3600/('Friday (030124)'!V239 + 'Friday (030124)'!AY239)</f>
        <v>2.922077922</v>
      </c>
      <c r="T242" s="203">
        <f t="shared" si="157"/>
        <v>1232</v>
      </c>
      <c r="U242" s="208">
        <f>3600/('Friday (030124)'!AY239)</f>
        <v>5.020920502</v>
      </c>
      <c r="V242" s="203">
        <f t="shared" si="158"/>
        <v>717</v>
      </c>
      <c r="W242" s="5"/>
      <c r="X242" s="5"/>
    </row>
    <row r="243">
      <c r="A243" s="195"/>
      <c r="B243" s="201" t="s">
        <v>82</v>
      </c>
      <c r="C243" s="207">
        <f>3600/('Monday (022624)'!V243)</f>
        <v>6.417112299</v>
      </c>
      <c r="D243" s="203">
        <f t="shared" si="149"/>
        <v>1135</v>
      </c>
      <c r="E243" s="208">
        <f>3600/('Monday (022624)'!AY243)</f>
        <v>6.271777003</v>
      </c>
      <c r="F243" s="203">
        <f t="shared" si="150"/>
        <v>574</v>
      </c>
      <c r="G243" s="204">
        <f>3600/('Tuesday (022724)'!V243)</f>
        <v>5.797101449</v>
      </c>
      <c r="H243" s="203">
        <f t="shared" si="151"/>
        <v>621</v>
      </c>
      <c r="I243" s="208">
        <f>3600/('Tuesday (022724)'!AY243)</f>
        <v>6.101694915</v>
      </c>
      <c r="J243" s="203">
        <f t="shared" si="152"/>
        <v>590</v>
      </c>
      <c r="K243" s="204">
        <f>3600/('Wednesday (022824)'!V243 + 'Wednesday (022824)'!AY243)</f>
        <v>3.194321207</v>
      </c>
      <c r="L243" s="203">
        <f t="shared" si="153"/>
        <v>1127</v>
      </c>
      <c r="M243" s="208">
        <f>3600/('Wednesday (022824)'!AY243)</f>
        <v>6.360424028</v>
      </c>
      <c r="N243" s="203">
        <f t="shared" si="154"/>
        <v>566</v>
      </c>
      <c r="O243" s="204">
        <f>3600/('Thursday (022924)'!V243 + 'Thursday (022924)'!AY243)</f>
        <v>3.448275862</v>
      </c>
      <c r="P243" s="203">
        <f t="shared" si="155"/>
        <v>1044</v>
      </c>
      <c r="Q243" s="208">
        <f>3600/('Thursday (022924)'!AY243)</f>
        <v>6.883365201</v>
      </c>
      <c r="R243" s="203">
        <f t="shared" si="156"/>
        <v>523</v>
      </c>
      <c r="S243" s="204">
        <f>3600/('Friday (030124)'!V243 + 'Friday (030124)'!AY243)</f>
        <v>2.799377916</v>
      </c>
      <c r="T243" s="203">
        <f t="shared" si="157"/>
        <v>1286</v>
      </c>
      <c r="U243" s="208">
        <f>3600/('Friday (030124)'!AY243)</f>
        <v>4.8</v>
      </c>
      <c r="V243" s="203">
        <f t="shared" si="158"/>
        <v>750</v>
      </c>
      <c r="W243" s="5"/>
      <c r="X243" s="5"/>
    </row>
    <row r="244">
      <c r="A244" s="195"/>
      <c r="B244" s="201" t="s">
        <v>80</v>
      </c>
      <c r="C244" s="207">
        <f>3600/('Monday (022624)'!V247)</f>
        <v>5.778491172</v>
      </c>
      <c r="D244" s="203">
        <f t="shared" si="149"/>
        <v>1193</v>
      </c>
      <c r="E244" s="208">
        <f>3600/('Monday (022624)'!AY247)</f>
        <v>6.315789474</v>
      </c>
      <c r="F244" s="203">
        <f t="shared" si="150"/>
        <v>570</v>
      </c>
      <c r="G244" s="204">
        <f>3600/('Tuesday (022724)'!V247)</f>
        <v>5.381165919</v>
      </c>
      <c r="H244" s="203">
        <f t="shared" si="151"/>
        <v>669</v>
      </c>
      <c r="I244" s="208">
        <f>3600/('Tuesday (022724)'!AY247)</f>
        <v>6.112054329</v>
      </c>
      <c r="J244" s="203">
        <f t="shared" si="152"/>
        <v>589</v>
      </c>
      <c r="K244" s="204">
        <f>3600/('Wednesday (022824)'!V247 + 'Wednesday (022824)'!AY247)</f>
        <v>3.045685279</v>
      </c>
      <c r="L244" s="203">
        <f t="shared" si="153"/>
        <v>1182</v>
      </c>
      <c r="M244" s="208">
        <f>3600/('Wednesday (022824)'!AY247)</f>
        <v>6.428571429</v>
      </c>
      <c r="N244" s="203">
        <f t="shared" si="154"/>
        <v>560</v>
      </c>
      <c r="O244" s="204">
        <f>3600/('Thursday (022924)'!V247 + 'Thursday (022924)'!AY247)</f>
        <v>3.2936871</v>
      </c>
      <c r="P244" s="203">
        <f t="shared" si="155"/>
        <v>1093</v>
      </c>
      <c r="Q244" s="208">
        <f>3600/('Thursday (022924)'!AY247)</f>
        <v>7.045009785</v>
      </c>
      <c r="R244" s="203">
        <f t="shared" si="156"/>
        <v>511</v>
      </c>
      <c r="S244" s="204">
        <f>3600/('Friday (030124)'!V247 + 'Friday (030124)'!AY247)</f>
        <v>2.610587382</v>
      </c>
      <c r="T244" s="203">
        <f t="shared" si="157"/>
        <v>1379</v>
      </c>
      <c r="U244" s="208">
        <f>3600/('Friday (030124)'!AY247)</f>
        <v>4.511278195</v>
      </c>
      <c r="V244" s="203">
        <f t="shared" si="158"/>
        <v>798</v>
      </c>
      <c r="W244" s="5"/>
      <c r="X244" s="5"/>
    </row>
    <row r="245">
      <c r="A245" s="195"/>
      <c r="B245" s="201" t="s">
        <v>73</v>
      </c>
      <c r="C245" s="207">
        <f>3600/('Monday (022624)'!V251)</f>
        <v>5.397301349</v>
      </c>
      <c r="D245" s="203">
        <f t="shared" si="149"/>
        <v>1251</v>
      </c>
      <c r="E245" s="208">
        <f>3600/('Monday (022624)'!AY251)</f>
        <v>6.164383562</v>
      </c>
      <c r="F245" s="203">
        <f t="shared" si="150"/>
        <v>584</v>
      </c>
      <c r="G245" s="204">
        <f>3600/('Tuesday (022724)'!V251)</f>
        <v>4.965517241</v>
      </c>
      <c r="H245" s="203">
        <f t="shared" si="151"/>
        <v>725</v>
      </c>
      <c r="I245" s="208">
        <f>3600/('Tuesday (022724)'!AY251)</f>
        <v>5.901639344</v>
      </c>
      <c r="J245" s="203">
        <f t="shared" si="152"/>
        <v>610</v>
      </c>
      <c r="K245" s="204">
        <f>3600/('Wednesday (022824)'!V251 + 'Wednesday (022824)'!AY251)</f>
        <v>2.868525896</v>
      </c>
      <c r="L245" s="203">
        <f t="shared" si="153"/>
        <v>1255</v>
      </c>
      <c r="M245" s="208">
        <f>3600/('Wednesday (022824)'!AY251)</f>
        <v>6.196213425</v>
      </c>
      <c r="N245" s="203">
        <f t="shared" si="154"/>
        <v>581</v>
      </c>
      <c r="O245" s="204">
        <f>3600/('Thursday (022924)'!V251 + 'Thursday (022924)'!AY251)</f>
        <v>3.032855939</v>
      </c>
      <c r="P245" s="203">
        <f t="shared" si="155"/>
        <v>1187</v>
      </c>
      <c r="Q245" s="208">
        <f>3600/('Thursday (022924)'!AY251)</f>
        <v>6.642066421</v>
      </c>
      <c r="R245" s="203">
        <f t="shared" si="156"/>
        <v>542</v>
      </c>
      <c r="S245" s="204">
        <f>3600/('Friday (030124)'!V251 + 'Friday (030124)'!AY251)</f>
        <v>2.547770701</v>
      </c>
      <c r="T245" s="203">
        <f t="shared" si="157"/>
        <v>1413</v>
      </c>
      <c r="U245" s="208">
        <f>3600/('Friday (030124)'!AY251)</f>
        <v>4.755614267</v>
      </c>
      <c r="V245" s="203">
        <f t="shared" si="158"/>
        <v>757</v>
      </c>
      <c r="W245" s="5"/>
      <c r="X245" s="5"/>
    </row>
    <row r="246">
      <c r="A246" s="195"/>
      <c r="B246" s="201" t="s">
        <v>74</v>
      </c>
      <c r="C246" s="207">
        <f>3600/('Monday (022624)'!V255)</f>
        <v>5.863192182</v>
      </c>
      <c r="D246" s="203">
        <f t="shared" si="149"/>
        <v>1171</v>
      </c>
      <c r="E246" s="208">
        <f>3600/('Monday (022624)'!AY255)</f>
        <v>6.463195691</v>
      </c>
      <c r="F246" s="203">
        <f t="shared" si="150"/>
        <v>557</v>
      </c>
      <c r="G246" s="204">
        <f>3600/('Tuesday (022724)'!V255)</f>
        <v>5.255474453</v>
      </c>
      <c r="H246" s="203">
        <f t="shared" si="151"/>
        <v>685</v>
      </c>
      <c r="I246" s="208">
        <f>3600/('Tuesday (022724)'!AY255)</f>
        <v>6.228373702</v>
      </c>
      <c r="J246" s="203">
        <f t="shared" si="152"/>
        <v>578</v>
      </c>
      <c r="K246" s="204">
        <f>3600/('Wednesday (022824)'!V255 + 'Wednesday (022824)'!AY255)</f>
        <v>3.027754415</v>
      </c>
      <c r="L246" s="203">
        <f t="shared" si="153"/>
        <v>1189</v>
      </c>
      <c r="M246" s="208">
        <f>3600/('Wednesday (022824)'!AY255)</f>
        <v>6.463195691</v>
      </c>
      <c r="N246" s="203">
        <f t="shared" si="154"/>
        <v>557</v>
      </c>
      <c r="O246" s="204">
        <f>3600/('Thursday (022924)'!V255 + 'Thursday (022924)'!AY255)</f>
        <v>3.263825929</v>
      </c>
      <c r="P246" s="203">
        <f t="shared" si="155"/>
        <v>1103</v>
      </c>
      <c r="Q246" s="208">
        <f>3600/('Thursday (022924)'!AY255)</f>
        <v>7.045009785</v>
      </c>
      <c r="R246" s="203">
        <f t="shared" si="156"/>
        <v>511</v>
      </c>
      <c r="S246" s="204">
        <f>3600/('Friday (030124)'!V255 + 'Friday (030124)'!AY255)</f>
        <v>2.491349481</v>
      </c>
      <c r="T246" s="203">
        <f t="shared" si="157"/>
        <v>1445</v>
      </c>
      <c r="U246" s="208">
        <f>3600/('Friday (030124)'!AY255)</f>
        <v>4.87804878</v>
      </c>
      <c r="V246" s="203">
        <f t="shared" si="158"/>
        <v>738</v>
      </c>
      <c r="W246" s="5"/>
      <c r="X246" s="5"/>
    </row>
    <row r="247">
      <c r="A247" s="195"/>
      <c r="B247" s="201" t="s">
        <v>77</v>
      </c>
      <c r="C247" s="207">
        <f>3600/('Monday (022624)'!V259)</f>
        <v>6.617647059</v>
      </c>
      <c r="D247" s="203">
        <f t="shared" si="149"/>
        <v>1227</v>
      </c>
      <c r="E247" s="208">
        <f>3600/('Monday (022624)'!AY259)</f>
        <v>5.270863836</v>
      </c>
      <c r="F247" s="203">
        <f t="shared" si="150"/>
        <v>683</v>
      </c>
      <c r="G247" s="204">
        <f>3600/('Tuesday (022724)'!V259)</f>
        <v>6</v>
      </c>
      <c r="H247" s="203">
        <f t="shared" si="151"/>
        <v>600</v>
      </c>
      <c r="I247" s="208">
        <f>3600/('Tuesday (022724)'!AY259)</f>
        <v>5.263157895</v>
      </c>
      <c r="J247" s="203">
        <f t="shared" si="152"/>
        <v>684</v>
      </c>
      <c r="K247" s="204">
        <f>3600/('Wednesday (022824)'!V259 + 'Wednesday (022824)'!AY259)</f>
        <v>2.950819672</v>
      </c>
      <c r="L247" s="203">
        <f t="shared" si="153"/>
        <v>1220</v>
      </c>
      <c r="M247" s="208">
        <f>3600/('Wednesday (022824)'!AY259)</f>
        <v>5.341246291</v>
      </c>
      <c r="N247" s="203">
        <f t="shared" si="154"/>
        <v>674</v>
      </c>
      <c r="O247" s="204">
        <f>3600/('Thursday (022924)'!V259 + 'Thursday (022924)'!AY259)</f>
        <v>3.155127082</v>
      </c>
      <c r="P247" s="203">
        <f t="shared" si="155"/>
        <v>1141</v>
      </c>
      <c r="Q247" s="208">
        <f>3600/('Thursday (022924)'!AY259)</f>
        <v>5.797101449</v>
      </c>
      <c r="R247" s="203">
        <f t="shared" si="156"/>
        <v>621</v>
      </c>
      <c r="S247" s="204">
        <f>3600/('Friday (030124)'!V259 + 'Friday (030124)'!AY259)</f>
        <v>2.61627907</v>
      </c>
      <c r="T247" s="203">
        <f t="shared" si="157"/>
        <v>1376</v>
      </c>
      <c r="U247" s="208">
        <f>3600/('Friday (030124)'!AY259)</f>
        <v>4.693611473</v>
      </c>
      <c r="V247" s="203">
        <f t="shared" si="158"/>
        <v>767</v>
      </c>
      <c r="W247" s="5"/>
      <c r="X247" s="5"/>
    </row>
    <row r="248">
      <c r="A248" s="195"/>
      <c r="B248" s="201" t="s">
        <v>83</v>
      </c>
      <c r="C248" s="207">
        <f>3600/('Monday (022624)'!V263)</f>
        <v>7.75862069</v>
      </c>
      <c r="D248" s="203">
        <f t="shared" si="149"/>
        <v>1152</v>
      </c>
      <c r="E248" s="208">
        <f>3600/('Monday (022624)'!AY263)</f>
        <v>5.23255814</v>
      </c>
      <c r="F248" s="203">
        <f t="shared" si="150"/>
        <v>688</v>
      </c>
      <c r="G248" s="204">
        <f>3600/('Tuesday (022724)'!V263)</f>
        <v>6.990291262</v>
      </c>
      <c r="H248" s="203">
        <f t="shared" si="151"/>
        <v>515</v>
      </c>
      <c r="I248" s="208">
        <f>3600/('Tuesday (022724)'!AY263)</f>
        <v>5.056179775</v>
      </c>
      <c r="J248" s="203">
        <f t="shared" si="152"/>
        <v>712</v>
      </c>
      <c r="K248" s="204">
        <f>3600/('Wednesday (022824)'!V263 + 'Wednesday (022824)'!AY263)</f>
        <v>3.174603175</v>
      </c>
      <c r="L248" s="203">
        <f t="shared" si="153"/>
        <v>1134</v>
      </c>
      <c r="M248" s="208">
        <f>3600/('Wednesday (022824)'!AY263)</f>
        <v>5.317577548</v>
      </c>
      <c r="N248" s="203">
        <f t="shared" si="154"/>
        <v>677</v>
      </c>
      <c r="O248" s="204">
        <f>3600/('Thursday (022924)'!V263 + 'Thursday (022924)'!AY263)</f>
        <v>3.342618384</v>
      </c>
      <c r="P248" s="203">
        <f t="shared" si="155"/>
        <v>1077</v>
      </c>
      <c r="Q248" s="208">
        <f>3600/('Thursday (022924)'!AY263)</f>
        <v>5.660377358</v>
      </c>
      <c r="R248" s="203">
        <f t="shared" si="156"/>
        <v>636</v>
      </c>
      <c r="S248" s="204">
        <f>3600/('Friday (030124)'!V263 + 'Friday (030124)'!AY263)</f>
        <v>2.814698984</v>
      </c>
      <c r="T248" s="203">
        <f t="shared" si="157"/>
        <v>1279</v>
      </c>
      <c r="U248" s="208">
        <f>3600/('Friday (030124)'!AY263)</f>
        <v>4.780876494</v>
      </c>
      <c r="V248" s="203">
        <f t="shared" si="158"/>
        <v>753</v>
      </c>
      <c r="W248" s="5"/>
      <c r="X248" s="5"/>
    </row>
    <row r="249">
      <c r="A249" s="224"/>
      <c r="B249" s="225" t="s">
        <v>81</v>
      </c>
      <c r="C249" s="226">
        <f>3600/('Monday (022624)'!V267)</f>
        <v>9.473684211</v>
      </c>
      <c r="D249" s="227">
        <f t="shared" si="149"/>
        <v>965</v>
      </c>
      <c r="E249" s="228">
        <f>3600/('Monday (022624)'!AY267)</f>
        <v>6.153846154</v>
      </c>
      <c r="F249" s="229">
        <f t="shared" si="150"/>
        <v>585</v>
      </c>
      <c r="G249" s="230">
        <f>3600/('Tuesday (022724)'!V267)</f>
        <v>8.23798627</v>
      </c>
      <c r="H249" s="229">
        <f t="shared" si="151"/>
        <v>437</v>
      </c>
      <c r="I249" s="228">
        <f>3600/('Tuesday (022724)'!AY267)</f>
        <v>5.825242718</v>
      </c>
      <c r="J249" s="229">
        <f t="shared" si="152"/>
        <v>618</v>
      </c>
      <c r="K249" s="230">
        <f>3600/('Wednesday (022824)'!V267 + 'Wednesday (022824)'!AY267)</f>
        <v>3.722854188</v>
      </c>
      <c r="L249" s="229">
        <f t="shared" si="153"/>
        <v>967</v>
      </c>
      <c r="M249" s="228">
        <f>3600/('Wednesday (022824)'!AY267)</f>
        <v>6.070826307</v>
      </c>
      <c r="N249" s="229">
        <f t="shared" si="154"/>
        <v>593</v>
      </c>
      <c r="O249" s="230">
        <f>3600/('Thursday (022924)'!V267 + 'Thursday (022924)'!AY267)</f>
        <v>4.017857143</v>
      </c>
      <c r="P249" s="229">
        <f t="shared" si="155"/>
        <v>896</v>
      </c>
      <c r="Q249" s="228">
        <f>3600/('Thursday (022924)'!AY267)</f>
        <v>6.498194946</v>
      </c>
      <c r="R249" s="229">
        <f t="shared" si="156"/>
        <v>554</v>
      </c>
      <c r="S249" s="230">
        <f>3600/('Friday (030124)'!V267 + 'Friday (030124)'!AY267)</f>
        <v>3.302752294</v>
      </c>
      <c r="T249" s="229">
        <f t="shared" si="157"/>
        <v>1090</v>
      </c>
      <c r="U249" s="228">
        <f>3600/('Friday (030124)'!AY267)</f>
        <v>5.389221557</v>
      </c>
      <c r="V249" s="229">
        <f t="shared" si="158"/>
        <v>668</v>
      </c>
      <c r="W249" s="5"/>
      <c r="X249" s="5"/>
    </row>
    <row r="250">
      <c r="E250" s="5"/>
      <c r="I250" s="5"/>
      <c r="M250" s="5"/>
      <c r="Q250" s="13"/>
      <c r="U250" s="5"/>
    </row>
    <row r="251">
      <c r="A251" s="12" t="s">
        <v>154</v>
      </c>
      <c r="B251" s="231">
        <f>70/190</f>
        <v>0.3684210526</v>
      </c>
      <c r="E251" s="5"/>
      <c r="I251" s="5"/>
      <c r="M251" s="5"/>
      <c r="Q251" s="13"/>
      <c r="U251" s="5"/>
    </row>
    <row r="252">
      <c r="E252" s="5"/>
      <c r="I252" s="5"/>
      <c r="M252" s="5"/>
      <c r="Q252" s="13"/>
      <c r="U252" s="5"/>
    </row>
    <row r="253">
      <c r="E253" s="5"/>
      <c r="I253" s="5"/>
      <c r="M253" s="5"/>
      <c r="Q253" s="13"/>
      <c r="U253" s="5"/>
    </row>
    <row r="254">
      <c r="E254" s="5"/>
      <c r="I254" s="5"/>
      <c r="M254" s="5"/>
      <c r="Q254" s="13"/>
      <c r="U254" s="5"/>
    </row>
    <row r="255">
      <c r="A255" s="232" t="s">
        <v>155</v>
      </c>
      <c r="B255" s="233" t="s">
        <v>57</v>
      </c>
      <c r="C255" s="181"/>
      <c r="D255" s="181"/>
      <c r="E255" s="182"/>
      <c r="F255" s="233" t="s">
        <v>58</v>
      </c>
      <c r="G255" s="181"/>
      <c r="H255" s="181"/>
      <c r="I255" s="181"/>
      <c r="J255" s="233" t="s">
        <v>59</v>
      </c>
      <c r="K255" s="181"/>
      <c r="L255" s="181"/>
      <c r="M255" s="181"/>
      <c r="N255" s="233" t="s">
        <v>60</v>
      </c>
      <c r="O255" s="181"/>
      <c r="P255" s="181"/>
      <c r="Q255" s="181"/>
      <c r="R255" s="233" t="s">
        <v>61</v>
      </c>
      <c r="S255" s="181"/>
      <c r="T255" s="181"/>
      <c r="U255" s="182"/>
    </row>
    <row r="256">
      <c r="A256" s="234" t="s">
        <v>156</v>
      </c>
      <c r="B256" s="235" t="s">
        <v>152</v>
      </c>
      <c r="C256" s="236" t="s">
        <v>157</v>
      </c>
      <c r="D256" s="235" t="s">
        <v>153</v>
      </c>
      <c r="E256" s="237" t="s">
        <v>157</v>
      </c>
      <c r="F256" s="235" t="s">
        <v>152</v>
      </c>
      <c r="G256" s="236" t="s">
        <v>157</v>
      </c>
      <c r="H256" s="235" t="s">
        <v>153</v>
      </c>
      <c r="I256" s="237" t="s">
        <v>157</v>
      </c>
      <c r="J256" s="235" t="s">
        <v>152</v>
      </c>
      <c r="K256" s="236" t="s">
        <v>157</v>
      </c>
      <c r="L256" s="235" t="s">
        <v>153</v>
      </c>
      <c r="M256" s="237" t="s">
        <v>157</v>
      </c>
      <c r="N256" s="235" t="s">
        <v>152</v>
      </c>
      <c r="O256" s="236" t="s">
        <v>157</v>
      </c>
      <c r="P256" s="235" t="s">
        <v>153</v>
      </c>
      <c r="Q256" s="237" t="s">
        <v>157</v>
      </c>
      <c r="R256" s="235" t="s">
        <v>152</v>
      </c>
      <c r="S256" s="236" t="s">
        <v>157</v>
      </c>
      <c r="T256" s="235" t="s">
        <v>153</v>
      </c>
      <c r="U256" s="237" t="s">
        <v>157</v>
      </c>
    </row>
    <row r="257">
      <c r="A257" s="238" t="s">
        <v>158</v>
      </c>
      <c r="B257" s="239">
        <f>(0.38*190*(1-$B$251)^2)/(1-($B$251)*('Monday (022624)'!$T$3))+173*'Monday (022624)'!$T$3^2*(('Monday (022624)'!$T$3-1)+(('Monday (022624)'!$T$3-1)^2+(16*'Monday (022624)'!$T$3/190))^0.5)</f>
        <v>40.85841273</v>
      </c>
      <c r="C257" s="240" t="str">
        <f t="shared" ref="C257:C320" si="159">IFS(B257&lt;0.5,"A",AND(B257&gt;=5.1,B257&lt;=15),"B",AND(B257&gt;=15.1,B257&lt;=25),"C",AND(B257&gt;=25.1,B257&lt;=40),"D",AND(B257&gt;=40.1,B257&lt;=60),"E",(B257&gt;=60),"F")</f>
        <v>E</v>
      </c>
      <c r="D257" s="241">
        <f>(0.38*190*(1-$B$251)^2)/(1-($B$251)*('Monday (022624)'!$AW3))+173*'Monday (022624)'!$AW3^2*(('Monday (022624)'!$AW3-1)+(('Monday (022624)'!$AW3-1)^2+(16*'Monday (022624)'!$AW3/190))^0.5)</f>
        <v>38.60534075</v>
      </c>
      <c r="E257" s="242" t="str">
        <f t="shared" ref="E257:E320" si="160">IFS(D257&lt;0.5,"A",AND(D257&gt;=5.1,D257&lt;=15),"B",AND(D257&gt;=15.1,D257&lt;=25),"C",AND(D257&gt;=25.1,D257&lt;=40),"D",AND(D257&gt;=40.1,D257&lt;=60),"E",(D257&gt;=60),"F")</f>
        <v>D</v>
      </c>
      <c r="F257" s="241">
        <f>(0.38*190*(1-$B$251)^2)/(1-($B$251)*('Tuesday (022724)'!$T3))+173*'Tuesday (022724)'!$T3^2*(('Tuesday (022724)'!$T3-1)+(('Tuesday (022724)'!$T3-1)^2+(16*'Tuesday (022724)'!$T3/190))^0.5)</f>
        <v>42.56319688</v>
      </c>
      <c r="G257" s="243" t="str">
        <f t="shared" ref="G257:G320" si="161">IFS(F257&lt;0.5,"A",AND(F257&gt;=5.1,F257&lt;=15),"B",AND(F257&gt;=15.1,F257&lt;=25),"C",AND(F257&gt;=25.1,F257&lt;=40),"D",AND(F257&gt;=40.1,F257&lt;=60),"E",(F257&gt;=60),"F")</f>
        <v>E</v>
      </c>
      <c r="H257" s="241">
        <f>(0.38*190*(1-$B$251)^2)/(1-($B$251)*('Tuesday (022724)'!$AW3))+173*'Tuesday (022724)'!$AW3^2*(('Tuesday (022724)'!$AW3-1)+(('Tuesday (022724)'!$AW3-1)^2+(16*'Tuesday (022724)'!$AW3/190))^0.5)</f>
        <v>42.1399937</v>
      </c>
      <c r="I257" s="242" t="str">
        <f t="shared" ref="I257:I320" si="162">IFS(H257&lt;0.5,"A",AND(H257&gt;=5.1,H257&lt;=15),"B",AND(H257&gt;=15.1,H257&lt;=25),"C",AND(H257&gt;=25.1,H257&lt;=40),"D",AND(H257&gt;=40.1,H257&lt;=60),"E",(H257&gt;=60),"F")</f>
        <v>E</v>
      </c>
      <c r="J257" s="241">
        <f>(0.38*190*(1-$B$251)^2)/(1-($B$251)*('Wednesday (022824)'!$T3))+173*'Wednesday (022824)'!$T3^2*(('Wednesday (022824)'!$T3-1)+(('Wednesday (022824)'!$T3-1)^2+(16*'Wednesday (022824)'!$T3/190))^0.5)</f>
        <v>37.3148749</v>
      </c>
      <c r="K257" s="243" t="str">
        <f t="shared" ref="K257:K320" si="163">IFS(J257&lt;0.5,"A",AND(J257&gt;=5.1,J257&lt;=15),"B",AND(J257&gt;=15.1,J257&lt;=25),"C",AND(J257&gt;=25.1,J257&lt;=40),"D",AND(J257&gt;=40.1,J257&lt;=60),"E",(J257&gt;=60),"F")</f>
        <v>D</v>
      </c>
      <c r="L257" s="241">
        <f>(0.38*190*(1-$B$251)^2)/(1-($B$251)*('Wednesday (022824)'!$AW3))+173*'Wednesday (022824)'!$AW3^2*(('Wednesday (022824)'!$AW3-1)+(('Wednesday (022824)'!$AW3-1)^2+(16*'Wednesday (022824)'!$AW3/190))^0.5)</f>
        <v>40.43236122</v>
      </c>
      <c r="M257" s="242" t="str">
        <f t="shared" ref="M257:M320" si="164">IFS(L257&lt;0.5,"A",AND(L257&gt;=5.1,L257&lt;=15),"B",AND(L257&gt;=15.1,L257&lt;=25),"C",AND(L257&gt;=25.1,L257&lt;=40),"D",AND(L257&gt;=40.1,L257&lt;=60),"E",(L257&gt;=60),"F")</f>
        <v>E</v>
      </c>
      <c r="N257" s="241">
        <f>(0.38*190*(1-$B$251)^2)/(1-($B$251)*('Thursday (022924)'!$T3))+173*'Thursday (022924)'!$T3^2*(('Thursday (022924)'!$T3-1)+(('Thursday (022924)'!$T3-1)^2+(16*'Thursday (022924)'!$T3/190))^0.5)</f>
        <v>39.62727763</v>
      </c>
      <c r="O257" s="243" t="str">
        <f t="shared" ref="O257:O320" si="165">IFS(N257&lt;0.5,"A",AND(N257&gt;=5.1,N257&lt;=15),"B",AND(N257&gt;=15.1,N257&lt;=25),"C",AND(N257&gt;=25.1,N257&lt;=40),"D",AND(N257&gt;=40.1,N257&lt;=60),"E",(N257&gt;=60),"F")</f>
        <v>D</v>
      </c>
      <c r="P257" s="241">
        <f>(0.38*190*(1-$B$251)^2)/(1-($B$251)*('Thursday (022924)'!$AW3))+173*'Thursday (022924)'!$AW3^2*(('Thursday (022924)'!$AW3-1)+(('Thursday (022924)'!$AW3-1)^2+(16*'Thursday (022924)'!$AW3/190))^0.5)</f>
        <v>38.02420648</v>
      </c>
      <c r="Q257" s="242" t="str">
        <f t="shared" ref="Q257:Q320" si="166">IFS(P257&lt;0.5,"A",AND(P257&gt;=5.1,P257&lt;=15),"B",AND(P257&gt;=15.1,P257&lt;=25),"C",AND(P257&gt;=25.1,P257&lt;=40),"D",AND(P257&gt;=40.1,P257&lt;=60),"E",(P257&gt;=60),"F")</f>
        <v>D</v>
      </c>
      <c r="R257" s="241">
        <f>(0.38*190*(1-$B$251)^2)/(1-($B$251)*('Friday (030124)'!$T3))+173*'Friday (030124)'!$T3^2*(('Friday (030124)'!$T3-1)+(('Friday (030124)'!$T3-1)^2+(16*'Friday (030124)'!$T3/190))^0.5)</f>
        <v>38.27772897</v>
      </c>
      <c r="S257" s="243" t="str">
        <f t="shared" ref="S257:S320" si="167">IFS(R257&lt;0.5,"A",AND(R257&gt;=5.1,R257&lt;=15),"B",AND(R257&gt;=15.1,R257&lt;=25),"C",AND(R257&gt;=25.1,R257&lt;=40),"D",AND(R257&gt;=40.1,R257&lt;=60),"E",(R257&gt;=60),"F")</f>
        <v>D</v>
      </c>
      <c r="T257" s="241">
        <f>(0.38*190*(1-$B$251)^2)/(1-($B$251)*('Friday (030124)'!$AW3))+173*'Friday (030124)'!$AW3^2*(('Friday (030124)'!$AW3-1)+(('Friday (030124)'!$AW3-1)^2+(16*'Friday (030124)'!$AW3/190))^0.5)</f>
        <v>35.98304327</v>
      </c>
      <c r="U257" s="244" t="str">
        <f t="shared" ref="U257:U320" si="168">IFS(T257&lt;0.5,"A",AND(T257&gt;=5.1,T257&lt;=15),"B",AND(T257&gt;=15.1,T257&lt;=25),"C",AND(T257&gt;=25.1,T257&lt;=40),"D",AND(T257&gt;=40.1,T257&lt;=60),"E",(T257&gt;=60),"F")</f>
        <v>D</v>
      </c>
    </row>
    <row r="258">
      <c r="A258" s="245" t="s">
        <v>159</v>
      </c>
      <c r="B258" s="246">
        <f>(0.38*190*(1-$B$251)^2)/(1-($B$251)*('Monday (022624)'!$T4))+173*'Monday (022624)'!$T4^2*(('Monday (022624)'!$T4-1)+(('Monday (022624)'!$T4-1)^2+(16*'Monday (022624)'!$T4/190))^0.5)</f>
        <v>40.69363291</v>
      </c>
      <c r="C258" s="247" t="str">
        <f t="shared" si="159"/>
        <v>E</v>
      </c>
      <c r="D258" s="248">
        <f>(0.38*190*(1-$B$251)^2)/(1-($B$251)*('Monday (022624)'!$AW4))+173*'Monday (022624)'!$AW4^2*(('Monday (022624)'!$AW4-1)+(('Monday (022624)'!$AW4-1)^2+(16*'Monday (022624)'!$AW4/190))^0.5)</f>
        <v>35.97680678</v>
      </c>
      <c r="E258" s="249" t="str">
        <f t="shared" si="160"/>
        <v>D</v>
      </c>
      <c r="F258" s="248">
        <f>(0.38*190*(1-$B$251)^2)/(1-($B$251)*('Tuesday (022724)'!$T4))+173*'Tuesday (022724)'!$T4^2*(('Tuesday (022724)'!$T4-1)+(('Tuesday (022724)'!$T4-1)^2+(16*'Tuesday (022724)'!$T4/190))^0.5)</f>
        <v>60.7559742</v>
      </c>
      <c r="G258" s="250" t="str">
        <f t="shared" si="161"/>
        <v>F</v>
      </c>
      <c r="H258" s="248">
        <f>(0.38*190*(1-$B$251)^2)/(1-($B$251)*('Tuesday (022724)'!$AW4))+173*'Tuesday (022724)'!$AW4^2*(('Tuesday (022724)'!$AW4-1)+(('Tuesday (022724)'!$AW4-1)^2+(16*'Tuesday (022724)'!$AW4/190))^0.5)</f>
        <v>38.0575231</v>
      </c>
      <c r="I258" s="249" t="str">
        <f t="shared" si="162"/>
        <v>D</v>
      </c>
      <c r="J258" s="248">
        <f>(0.38*190*(1-$B$251)^2)/(1-($B$251)*('Wednesday (022824)'!$T4))+173*'Wednesday (022824)'!$T4^2*(('Wednesday (022824)'!$T4-1)+(('Wednesday (022824)'!$T4-1)^2+(16*'Wednesday (022824)'!$T4/190))^0.5)</f>
        <v>53.96316629</v>
      </c>
      <c r="K258" s="250" t="str">
        <f t="shared" si="163"/>
        <v>E</v>
      </c>
      <c r="L258" s="248">
        <f>(0.38*190*(1-$B$251)^2)/(1-($B$251)*('Wednesday (022824)'!$AW4))+173*'Wednesday (022824)'!$AW4^2*(('Wednesday (022824)'!$AW4-1)+(('Wednesday (022824)'!$AW4-1)^2+(16*'Wednesday (022824)'!$AW4/190))^0.5)</f>
        <v>39.46708021</v>
      </c>
      <c r="M258" s="249" t="str">
        <f t="shared" si="164"/>
        <v>D</v>
      </c>
      <c r="N258" s="248">
        <f>(0.38*190*(1-$B$251)^2)/(1-($B$251)*('Thursday (022924)'!$T4))+173*'Thursday (022924)'!$T4^2*(('Thursday (022924)'!$T4-1)+(('Thursday (022924)'!$T4-1)^2+(16*'Thursday (022924)'!$T4/190))^0.5)</f>
        <v>50.88926122</v>
      </c>
      <c r="O258" s="250" t="str">
        <f t="shared" si="165"/>
        <v>E</v>
      </c>
      <c r="P258" s="248">
        <f>(0.38*190*(1-$B$251)^2)/(1-($B$251)*('Thursday (022924)'!$AW4))+173*'Thursday (022924)'!$AW4^2*(('Thursday (022924)'!$AW4-1)+(('Thursday (022924)'!$AW4-1)^2+(16*'Thursday (022924)'!$AW4/190))^0.5)</f>
        <v>41.99606151</v>
      </c>
      <c r="Q258" s="249" t="str">
        <f t="shared" si="166"/>
        <v>E</v>
      </c>
      <c r="R258" s="248">
        <f>(0.38*190*(1-$B$251)^2)/(1-($B$251)*('Friday (030124)'!$T4))+173*'Friday (030124)'!$T4^2*(('Friday (030124)'!$T4-1)+(('Friday (030124)'!$T4-1)^2+(16*'Friday (030124)'!$T4/190))^0.5)</f>
        <v>41.50485304</v>
      </c>
      <c r="S258" s="250" t="str">
        <f t="shared" si="167"/>
        <v>E</v>
      </c>
      <c r="T258" s="248">
        <f>(0.38*190*(1-$B$251)^2)/(1-($B$251)*('Friday (030124)'!$AW4))+173*'Friday (030124)'!$AW4^2*(('Friday (030124)'!$AW4-1)+(('Friday (030124)'!$AW4-1)^2+(16*'Friday (030124)'!$AW4/190))^0.5)</f>
        <v>43.90452632</v>
      </c>
      <c r="U258" s="251" t="str">
        <f t="shared" si="168"/>
        <v>E</v>
      </c>
      <c r="W258" s="5">
        <f>MIN(B257:B320)</f>
        <v>38.72108025</v>
      </c>
    </row>
    <row r="259">
      <c r="A259" s="245" t="s">
        <v>160</v>
      </c>
      <c r="B259" s="246">
        <f>(0.38*190*(1-$B$251)^2)/(1-($B$251)*('Monday (022624)'!$T5))+173*'Monday (022624)'!$T5^2*(('Monday (022624)'!$T5-1)+(('Monday (022624)'!$T5-1)^2+(16*'Monday (022624)'!$T5/190))^0.5)</f>
        <v>44.44775345</v>
      </c>
      <c r="C259" s="247" t="str">
        <f t="shared" si="159"/>
        <v>E</v>
      </c>
      <c r="D259" s="248">
        <f>(0.38*190*(1-$B$251)^2)/(1-($B$251)*('Monday (022624)'!$AW5))+173*'Monday (022624)'!$AW5^2*(('Monday (022624)'!$AW5-1)+(('Monday (022624)'!$AW5-1)^2+(16*'Monday (022624)'!$AW5/190))^0.5)</f>
        <v>51.3842956</v>
      </c>
      <c r="E259" s="249" t="str">
        <f t="shared" si="160"/>
        <v>E</v>
      </c>
      <c r="F259" s="248">
        <f>(0.38*190*(1-$B$251)^2)/(1-($B$251)*('Tuesday (022724)'!$T5))+173*'Tuesday (022724)'!$T5^2*(('Tuesday (022724)'!$T5-1)+(('Tuesday (022724)'!$T5-1)^2+(16*'Tuesday (022724)'!$T5/190))^0.5)</f>
        <v>49.57740982</v>
      </c>
      <c r="G259" s="250" t="str">
        <f t="shared" si="161"/>
        <v>E</v>
      </c>
      <c r="H259" s="248">
        <f>(0.38*190*(1-$B$251)^2)/(1-($B$251)*('Tuesday (022724)'!$AW5))+173*'Tuesday (022724)'!$AW5^2*(('Tuesday (022724)'!$AW5-1)+(('Tuesday (022724)'!$AW5-1)^2+(16*'Tuesday (022724)'!$AW5/190))^0.5)</f>
        <v>44.2384677</v>
      </c>
      <c r="I259" s="249" t="str">
        <f t="shared" si="162"/>
        <v>E</v>
      </c>
      <c r="J259" s="248">
        <f>(0.38*190*(1-$B$251)^2)/(1-($B$251)*('Wednesday (022824)'!$T5))+173*'Wednesday (022824)'!$T5^2*(('Wednesday (022824)'!$T5-1)+(('Wednesday (022824)'!$T5-1)^2+(16*'Wednesday (022824)'!$T5/190))^0.5)</f>
        <v>47.35964313</v>
      </c>
      <c r="K259" s="250" t="str">
        <f t="shared" si="163"/>
        <v>E</v>
      </c>
      <c r="L259" s="248">
        <f>(0.38*190*(1-$B$251)^2)/(1-($B$251)*('Wednesday (022824)'!$AW5))+173*'Wednesday (022824)'!$AW5^2*(('Wednesday (022824)'!$AW5-1)+(('Wednesday (022824)'!$AW5-1)^2+(16*'Wednesday (022824)'!$AW5/190))^0.5)</f>
        <v>45.45854915</v>
      </c>
      <c r="M259" s="249" t="str">
        <f t="shared" si="164"/>
        <v>E</v>
      </c>
      <c r="N259" s="248">
        <f>(0.38*190*(1-$B$251)^2)/(1-($B$251)*('Thursday (022924)'!$T5))+173*'Thursday (022924)'!$T5^2*(('Thursday (022924)'!$T5-1)+(('Thursday (022924)'!$T5-1)^2+(16*'Thursday (022924)'!$T5/190))^0.5)</f>
        <v>43.55507429</v>
      </c>
      <c r="O259" s="250" t="str">
        <f t="shared" si="165"/>
        <v>E</v>
      </c>
      <c r="P259" s="248">
        <f>(0.38*190*(1-$B$251)^2)/(1-($B$251)*('Thursday (022924)'!$AW5))+173*'Thursday (022924)'!$AW5^2*(('Thursday (022924)'!$AW5-1)+(('Thursday (022924)'!$AW5-1)^2+(16*'Thursday (022924)'!$AW5/190))^0.5)</f>
        <v>46.65508824</v>
      </c>
      <c r="Q259" s="249" t="str">
        <f t="shared" si="166"/>
        <v>E</v>
      </c>
      <c r="R259" s="248">
        <f>(0.38*190*(1-$B$251)^2)/(1-($B$251)*('Friday (030124)'!$T5))+173*'Friday (030124)'!$T5^2*(('Friday (030124)'!$T5-1)+(('Friday (030124)'!$T5-1)^2+(16*'Friday (030124)'!$T5/190))^0.5)</f>
        <v>53.96523645</v>
      </c>
      <c r="S259" s="250" t="str">
        <f t="shared" si="167"/>
        <v>E</v>
      </c>
      <c r="T259" s="248">
        <f>(0.38*190*(1-$B$251)^2)/(1-($B$251)*('Friday (030124)'!$AW5))+173*'Friday (030124)'!$AW5^2*(('Friday (030124)'!$AW5-1)+(('Friday (030124)'!$AW5-1)^2+(16*'Friday (030124)'!$AW5/190))^0.5)</f>
        <v>61.15520245</v>
      </c>
      <c r="U259" s="251" t="str">
        <f t="shared" si="168"/>
        <v>F</v>
      </c>
      <c r="W259" s="5">
        <f>MAX(B257:B320)</f>
        <v>59.1704809</v>
      </c>
    </row>
    <row r="260">
      <c r="A260" s="252" t="s">
        <v>161</v>
      </c>
      <c r="B260" s="253">
        <f>(0.38*190*(1-$B$251)^2)/(1-($B$251)*('Monday (022624)'!$T6))+173*'Monday (022624)'!$T6^2*(('Monday (022624)'!$T6-1)+(('Monday (022624)'!$T6-1)^2+(16*'Monday (022624)'!$T6/190))^0.5)</f>
        <v>59.1704809</v>
      </c>
      <c r="C260" s="254" t="str">
        <f t="shared" si="159"/>
        <v>E</v>
      </c>
      <c r="D260" s="255">
        <f>(0.38*190*(1-$B$251)^2)/(1-($B$251)*('Monday (022624)'!$AW6))+173*'Monday (022624)'!$AW6^2*(('Monday (022624)'!$AW6-1)+(('Monday (022624)'!$AW6-1)^2+(16*'Monday (022624)'!$AW6/190))^0.5)</f>
        <v>78.75491517</v>
      </c>
      <c r="E260" s="256" t="str">
        <f t="shared" si="160"/>
        <v>F</v>
      </c>
      <c r="F260" s="255">
        <f>(0.38*190*(1-$B$251)^2)/(1-($B$251)*('Tuesday (022724)'!$T6))+173*'Tuesday (022724)'!$T6^2*(('Tuesday (022724)'!$T6-1)+(('Tuesday (022724)'!$T6-1)^2+(16*'Tuesday (022724)'!$T6/190))^0.5)</f>
        <v>54.53318543</v>
      </c>
      <c r="G260" s="257" t="str">
        <f t="shared" si="161"/>
        <v>E</v>
      </c>
      <c r="H260" s="255">
        <f>(0.38*190*(1-$B$251)^2)/(1-($B$251)*('Tuesday (022724)'!$AW6))+173*'Tuesday (022724)'!$AW6^2*(('Tuesday (022724)'!$AW6-1)+(('Tuesday (022724)'!$AW6-1)^2+(16*'Tuesday (022724)'!$AW6/190))^0.5)</f>
        <v>66.23103558</v>
      </c>
      <c r="I260" s="256" t="str">
        <f t="shared" si="162"/>
        <v>F</v>
      </c>
      <c r="J260" s="255">
        <f>(0.38*190*(1-$B$251)^2)/(1-($B$251)*('Wednesday (022824)'!$T6))+173*'Wednesday (022824)'!$T6^2*(('Wednesday (022824)'!$T6-1)+(('Wednesday (022824)'!$T6-1)^2+(16*'Wednesday (022824)'!$T6/190))^0.5)</f>
        <v>45.88112554</v>
      </c>
      <c r="K260" s="257" t="str">
        <f t="shared" si="163"/>
        <v>E</v>
      </c>
      <c r="L260" s="255">
        <f>(0.38*190*(1-$B$251)^2)/(1-($B$251)*('Wednesday (022824)'!$AW6))+173*'Wednesday (022824)'!$AW6^2*(('Wednesday (022824)'!$AW6-1)+(('Wednesday (022824)'!$AW6-1)^2+(16*'Wednesday (022824)'!$AW6/190))^0.5)</f>
        <v>62.6099618</v>
      </c>
      <c r="M260" s="256" t="str">
        <f t="shared" si="164"/>
        <v>F</v>
      </c>
      <c r="N260" s="255">
        <f>(0.38*190*(1-$B$251)^2)/(1-($B$251)*('Thursday (022924)'!$T6))+173*'Thursday (022924)'!$T6^2*(('Thursday (022924)'!$T6-1)+(('Thursday (022924)'!$T6-1)^2+(16*'Thursday (022924)'!$T6/190))^0.5)</f>
        <v>47.4835336</v>
      </c>
      <c r="O260" s="257" t="str">
        <f t="shared" si="165"/>
        <v>E</v>
      </c>
      <c r="P260" s="255">
        <f>(0.38*190*(1-$B$251)^2)/(1-($B$251)*('Thursday (022924)'!$AW6))+173*'Thursday (022924)'!$AW6^2*(('Thursday (022924)'!$AW6-1)+(('Thursday (022924)'!$AW6-1)^2+(16*'Thursday (022924)'!$AW6/190))^0.5)</f>
        <v>60.89253972</v>
      </c>
      <c r="Q260" s="256" t="str">
        <f t="shared" si="166"/>
        <v>F</v>
      </c>
      <c r="R260" s="255">
        <f>(0.38*190*(1-$B$251)^2)/(1-($B$251)*('Friday (030124)'!$T6))+173*'Friday (030124)'!$T6^2*(('Friday (030124)'!$T6-1)+(('Friday (030124)'!$T6-1)^2+(16*'Friday (030124)'!$T6/190))^0.5)</f>
        <v>51.37913133</v>
      </c>
      <c r="S260" s="257" t="str">
        <f t="shared" si="167"/>
        <v>E</v>
      </c>
      <c r="T260" s="255">
        <f>(0.38*190*(1-$B$251)^2)/(1-($B$251)*('Friday (030124)'!$AW6))+173*'Friday (030124)'!$AW6^2*(('Friday (030124)'!$AW6-1)+(('Friday (030124)'!$AW6-1)^2+(16*'Friday (030124)'!$AW6/190))^0.5)</f>
        <v>49.13142943</v>
      </c>
      <c r="U260" s="258" t="str">
        <f t="shared" si="168"/>
        <v>E</v>
      </c>
      <c r="W260" s="5">
        <f>AVERAGE(B257:B320)</f>
        <v>44.99489682</v>
      </c>
    </row>
    <row r="261">
      <c r="A261" s="259" t="s">
        <v>162</v>
      </c>
      <c r="B261" s="260">
        <f>(0.38*190*(1-$B$251)^2)/(1-($B$251)*('Monday (022624)'!$T7))+173*'Monday (022624)'!$T7^2*(('Monday (022624)'!$T7-1)+(('Monday (022624)'!$T7-1)^2+(16*'Monday (022624)'!$T7/190))^0.5)</f>
        <v>44.96819743</v>
      </c>
      <c r="C261" s="261" t="str">
        <f t="shared" si="159"/>
        <v>E</v>
      </c>
      <c r="D261" s="262">
        <f>(0.38*190*(1-$B$251)^2)/(1-($B$251)*('Monday (022624)'!$AW7))+173*'Monday (022624)'!$AW7^2*(('Monday (022624)'!$AW7-1)+(('Monday (022624)'!$AW7-1)^2+(16*'Monday (022624)'!$AW7/190))^0.5)</f>
        <v>50.47609624</v>
      </c>
      <c r="E261" s="263" t="str">
        <f t="shared" si="160"/>
        <v>E</v>
      </c>
      <c r="F261" s="262">
        <f>(0.38*190*(1-$B$251)^2)/(1-($B$251)*('Tuesday (022724)'!$T7))+173*'Tuesday (022724)'!$T7^2*(('Tuesday (022724)'!$T7-1)+(('Tuesday (022724)'!$T7-1)^2+(16*'Tuesday (022724)'!$T7/190))^0.5)</f>
        <v>48.46787152</v>
      </c>
      <c r="G261" s="264" t="str">
        <f t="shared" si="161"/>
        <v>E</v>
      </c>
      <c r="H261" s="262">
        <f>(0.38*190*(1-$B$251)^2)/(1-($B$251)*('Tuesday (022724)'!$AW7))+173*'Tuesday (022724)'!$AW7^2*(('Tuesday (022724)'!$AW7-1)+(('Tuesday (022724)'!$AW7-1)^2+(16*'Tuesday (022724)'!$AW7/190))^0.5)</f>
        <v>43.73080674</v>
      </c>
      <c r="I261" s="263" t="str">
        <f t="shared" si="162"/>
        <v>E</v>
      </c>
      <c r="J261" s="262">
        <f>(0.38*190*(1-$B$251)^2)/(1-($B$251)*('Wednesday (022824)'!$T7))+173*'Wednesday (022824)'!$T7^2*(('Wednesday (022824)'!$T7-1)+(('Wednesday (022824)'!$T7-1)^2+(16*'Wednesday (022824)'!$T7/190))^0.5)</f>
        <v>41.6432554</v>
      </c>
      <c r="K261" s="264" t="str">
        <f t="shared" si="163"/>
        <v>E</v>
      </c>
      <c r="L261" s="262">
        <f>(0.38*190*(1-$B$251)^2)/(1-($B$251)*('Wednesday (022824)'!$AW7))+173*'Wednesday (022824)'!$AW7^2*(('Wednesday (022824)'!$AW7-1)+(('Wednesday (022824)'!$AW7-1)^2+(16*'Wednesday (022824)'!$AW7/190))^0.5)</f>
        <v>47.50374411</v>
      </c>
      <c r="M261" s="263" t="str">
        <f t="shared" si="164"/>
        <v>E</v>
      </c>
      <c r="N261" s="262">
        <f>(0.38*190*(1-$B$251)^2)/(1-($B$251)*('Thursday (022924)'!$T7))+173*'Thursday (022924)'!$T7^2*(('Thursday (022924)'!$T7-1)+(('Thursday (022924)'!$T7-1)^2+(16*'Thursday (022924)'!$T7/190))^0.5)</f>
        <v>44.98114937</v>
      </c>
      <c r="O261" s="264" t="str">
        <f t="shared" si="165"/>
        <v>E</v>
      </c>
      <c r="P261" s="262">
        <f>(0.38*190*(1-$B$251)^2)/(1-($B$251)*('Thursday (022924)'!$AW7))+173*'Thursday (022924)'!$AW7^2*(('Thursday (022924)'!$AW7-1)+(('Thursday (022924)'!$AW7-1)^2+(16*'Thursday (022924)'!$AW7/190))^0.5)</f>
        <v>37.99377545</v>
      </c>
      <c r="Q261" s="263" t="str">
        <f t="shared" si="166"/>
        <v>D</v>
      </c>
      <c r="R261" s="262">
        <f>(0.38*190*(1-$B$251)^2)/(1-($B$251)*('Friday (030124)'!$T7))+173*'Friday (030124)'!$T7^2*(('Friday (030124)'!$T7-1)+(('Friday (030124)'!$T7-1)^2+(16*'Friday (030124)'!$T7/190))^0.5)</f>
        <v>44.25464933</v>
      </c>
      <c r="S261" s="264" t="str">
        <f t="shared" si="167"/>
        <v>E</v>
      </c>
      <c r="T261" s="262">
        <f>(0.38*190*(1-$B$251)^2)/(1-($B$251)*('Friday (030124)'!$AW7))+173*'Friday (030124)'!$AW7^2*(('Friday (030124)'!$AW7-1)+(('Friday (030124)'!$AW7-1)^2+(16*'Friday (030124)'!$AW7/190))^0.5)</f>
        <v>44.96027967</v>
      </c>
      <c r="U261" s="265" t="str">
        <f t="shared" si="168"/>
        <v>E</v>
      </c>
    </row>
    <row r="262">
      <c r="A262" s="266" t="s">
        <v>163</v>
      </c>
      <c r="B262" s="50">
        <f>(0.38*190*(1-$B$251)^2)/(1-($B$251)*('Monday (022624)'!$T8))+173*'Monday (022624)'!$T8^2*(('Monday (022624)'!$T8-1)+(('Monday (022624)'!$T8-1)^2+(16*'Monday (022624)'!$T8/190))^0.5)</f>
        <v>45.97273919</v>
      </c>
      <c r="C262" s="267" t="str">
        <f t="shared" si="159"/>
        <v>E</v>
      </c>
      <c r="D262" s="268">
        <f>(0.38*190*(1-$B$251)^2)/(1-($B$251)*('Monday (022624)'!$AW8))+173*'Monday (022624)'!$AW8^2*(('Monday (022624)'!$AW8-1)+(('Monday (022624)'!$AW8-1)^2+(16*'Monday (022624)'!$AW8/190))^0.5)</f>
        <v>41.21250034</v>
      </c>
      <c r="E262" s="269" t="str">
        <f t="shared" si="160"/>
        <v>E</v>
      </c>
      <c r="F262" s="268">
        <f>(0.38*190*(1-$B$251)^2)/(1-($B$251)*('Tuesday (022724)'!$T8))+173*'Tuesday (022724)'!$T8^2*(('Tuesday (022724)'!$T8-1)+(('Tuesday (022724)'!$T8-1)^2+(16*'Tuesday (022724)'!$T8/190))^0.5)</f>
        <v>53.77084289</v>
      </c>
      <c r="G262" s="270" t="str">
        <f t="shared" si="161"/>
        <v>E</v>
      </c>
      <c r="H262" s="268">
        <f>(0.38*190*(1-$B$251)^2)/(1-($B$251)*('Tuesday (022724)'!$AW8))+173*'Tuesday (022724)'!$AW8^2*(('Tuesday (022724)'!$AW8-1)+(('Tuesday (022724)'!$AW8-1)^2+(16*'Tuesday (022724)'!$AW8/190))^0.5)</f>
        <v>43.20664456</v>
      </c>
      <c r="I262" s="269" t="str">
        <f t="shared" si="162"/>
        <v>E</v>
      </c>
      <c r="J262" s="268">
        <f>(0.38*190*(1-$B$251)^2)/(1-($B$251)*('Wednesday (022824)'!$T8))+173*'Wednesday (022824)'!$T8^2*(('Wednesday (022824)'!$T8-1)+(('Wednesday (022824)'!$T8-1)^2+(16*'Wednesday (022824)'!$T8/190))^0.5)</f>
        <v>47.5882591</v>
      </c>
      <c r="K262" s="270" t="str">
        <f t="shared" si="163"/>
        <v>E</v>
      </c>
      <c r="L262" s="268">
        <f>(0.38*190*(1-$B$251)^2)/(1-($B$251)*('Wednesday (022824)'!$AW8))+173*'Wednesday (022824)'!$AW8^2*(('Wednesday (022824)'!$AW8-1)+(('Wednesday (022824)'!$AW8-1)^2+(16*'Wednesday (022824)'!$AW8/190))^0.5)</f>
        <v>44.70464604</v>
      </c>
      <c r="M262" s="269" t="str">
        <f t="shared" si="164"/>
        <v>E</v>
      </c>
      <c r="N262" s="268">
        <f>(0.38*190*(1-$B$251)^2)/(1-($B$251)*('Thursday (022924)'!$T8))+173*'Thursday (022924)'!$T8^2*(('Thursday (022924)'!$T8-1)+(('Thursday (022924)'!$T8-1)^2+(16*'Thursday (022924)'!$T8/190))^0.5)</f>
        <v>48.44998285</v>
      </c>
      <c r="O262" s="270" t="str">
        <f t="shared" si="165"/>
        <v>E</v>
      </c>
      <c r="P262" s="268">
        <f>(0.38*190*(1-$B$251)^2)/(1-($B$251)*('Thursday (022924)'!$AW8))+173*'Thursday (022924)'!$AW8^2*(('Thursday (022924)'!$AW8-1)+(('Thursday (022924)'!$AW8-1)^2+(16*'Thursday (022924)'!$AW8/190))^0.5)</f>
        <v>47.60062372</v>
      </c>
      <c r="Q262" s="269" t="str">
        <f t="shared" si="166"/>
        <v>E</v>
      </c>
      <c r="R262" s="268">
        <f>(0.38*190*(1-$B$251)^2)/(1-($B$251)*('Friday (030124)'!$T8))+173*'Friday (030124)'!$T8^2*(('Friday (030124)'!$T8-1)+(('Friday (030124)'!$T8-1)^2+(16*'Friday (030124)'!$T8/190))^0.5)</f>
        <v>46.0412684</v>
      </c>
      <c r="S262" s="270" t="str">
        <f t="shared" si="167"/>
        <v>E</v>
      </c>
      <c r="T262" s="268">
        <f>(0.38*190*(1-$B$251)^2)/(1-($B$251)*('Friday (030124)'!$AW8))+173*'Friday (030124)'!$AW8^2*(('Friday (030124)'!$AW8-1)+(('Friday (030124)'!$AW8-1)^2+(16*'Friday (030124)'!$AW8/190))^0.5)</f>
        <v>44.96027967</v>
      </c>
      <c r="U262" s="271" t="str">
        <f t="shared" si="168"/>
        <v>E</v>
      </c>
    </row>
    <row r="263">
      <c r="A263" s="266" t="s">
        <v>164</v>
      </c>
      <c r="B263" s="50">
        <f>(0.38*190*(1-$B$251)^2)/(1-($B$251)*('Monday (022624)'!$T9))+173*'Monday (022624)'!$T9^2*(('Monday (022624)'!$T9-1)+(('Monday (022624)'!$T9-1)^2+(16*'Monday (022624)'!$T9/190))^0.5)</f>
        <v>45.36113665</v>
      </c>
      <c r="C263" s="267" t="str">
        <f t="shared" si="159"/>
        <v>E</v>
      </c>
      <c r="D263" s="268">
        <f>(0.38*190*(1-$B$251)^2)/(1-($B$251)*('Monday (022624)'!$AW9))+173*'Monday (022624)'!$AW9^2*(('Monday (022624)'!$AW9-1)+(('Monday (022624)'!$AW9-1)^2+(16*'Monday (022624)'!$AW9/190))^0.5)</f>
        <v>44.35481095</v>
      </c>
      <c r="E263" s="269" t="str">
        <f t="shared" si="160"/>
        <v>E</v>
      </c>
      <c r="F263" s="268">
        <f>(0.38*190*(1-$B$251)^2)/(1-($B$251)*('Tuesday (022724)'!$T9))+173*'Tuesday (022724)'!$T9^2*(('Tuesday (022724)'!$T9-1)+(('Tuesday (022724)'!$T9-1)^2+(16*'Tuesday (022724)'!$T9/190))^0.5)</f>
        <v>50.85164232</v>
      </c>
      <c r="G263" s="270" t="str">
        <f t="shared" si="161"/>
        <v>E</v>
      </c>
      <c r="H263" s="268">
        <f>(0.38*190*(1-$B$251)^2)/(1-($B$251)*('Tuesday (022724)'!$AW9))+173*'Tuesday (022724)'!$AW9^2*(('Tuesday (022724)'!$AW9-1)+(('Tuesday (022724)'!$AW9-1)^2+(16*'Tuesday (022724)'!$AW9/190))^0.5)</f>
        <v>41.53668484</v>
      </c>
      <c r="I263" s="269" t="str">
        <f t="shared" si="162"/>
        <v>E</v>
      </c>
      <c r="J263" s="268">
        <f>(0.38*190*(1-$B$251)^2)/(1-($B$251)*('Wednesday (022824)'!$T9))+173*'Wednesday (022824)'!$T9^2*(('Wednesday (022824)'!$T9-1)+(('Wednesday (022824)'!$T9-1)^2+(16*'Wednesday (022824)'!$T9/190))^0.5)</f>
        <v>45.98376893</v>
      </c>
      <c r="K263" s="270" t="str">
        <f t="shared" si="163"/>
        <v>E</v>
      </c>
      <c r="L263" s="268">
        <f>(0.38*190*(1-$B$251)^2)/(1-($B$251)*('Wednesday (022824)'!$AW9))+173*'Wednesday (022824)'!$AW9^2*(('Wednesday (022824)'!$AW9-1)+(('Wednesday (022824)'!$AW9-1)^2+(16*'Wednesday (022824)'!$AW9/190))^0.5)</f>
        <v>47.12235591</v>
      </c>
      <c r="M263" s="269" t="str">
        <f t="shared" si="164"/>
        <v>E</v>
      </c>
      <c r="N263" s="268">
        <f>(0.38*190*(1-$B$251)^2)/(1-($B$251)*('Thursday (022924)'!$T9))+173*'Thursday (022924)'!$T9^2*(('Thursday (022924)'!$T9-1)+(('Thursday (022924)'!$T9-1)^2+(16*'Thursday (022924)'!$T9/190))^0.5)</f>
        <v>47.19984098</v>
      </c>
      <c r="O263" s="270" t="str">
        <f t="shared" si="165"/>
        <v>E</v>
      </c>
      <c r="P263" s="268">
        <f>(0.38*190*(1-$B$251)^2)/(1-($B$251)*('Thursday (022924)'!$AW9))+173*'Thursday (022924)'!$AW9^2*(('Thursday (022924)'!$AW9-1)+(('Thursday (022924)'!$AW9-1)^2+(16*'Thursday (022924)'!$AW9/190))^0.5)</f>
        <v>44.06793709</v>
      </c>
      <c r="Q263" s="269" t="str">
        <f t="shared" si="166"/>
        <v>E</v>
      </c>
      <c r="R263" s="268">
        <f>(0.38*190*(1-$B$251)^2)/(1-($B$251)*('Friday (030124)'!$T9))+173*'Friday (030124)'!$T9^2*(('Friday (030124)'!$T9-1)+(('Friday (030124)'!$T9-1)^2+(16*'Friday (030124)'!$T9/190))^0.5)</f>
        <v>44.85817796</v>
      </c>
      <c r="S263" s="270" t="str">
        <f t="shared" si="167"/>
        <v>E</v>
      </c>
      <c r="T263" s="268">
        <f>(0.38*190*(1-$B$251)^2)/(1-($B$251)*('Friday (030124)'!$AW9))+173*'Friday (030124)'!$AW9^2*(('Friday (030124)'!$AW9-1)+(('Friday (030124)'!$AW9-1)^2+(16*'Friday (030124)'!$AW9/190))^0.5)</f>
        <v>51.32429312</v>
      </c>
      <c r="U263" s="271" t="str">
        <f t="shared" si="168"/>
        <v>E</v>
      </c>
    </row>
    <row r="264">
      <c r="A264" s="272" t="s">
        <v>165</v>
      </c>
      <c r="B264" s="273">
        <f>(0.38*190*(1-$B$251)^2)/(1-($B$251)*('Monday (022624)'!$T10))+173*'Monday (022624)'!$T10^2*(('Monday (022624)'!$T10-1)+(('Monday (022624)'!$T10-1)^2+(16*'Monday (022624)'!$T10/190))^0.5)</f>
        <v>42.75291418</v>
      </c>
      <c r="C264" s="267" t="str">
        <f t="shared" si="159"/>
        <v>E</v>
      </c>
      <c r="D264" s="268">
        <f>(0.38*190*(1-$B$251)^2)/(1-($B$251)*('Monday (022624)'!$AW10))+173*'Monday (022624)'!$AW10^2*(('Monday (022624)'!$AW10-1)+(('Monday (022624)'!$AW10-1)^2+(16*'Monday (022624)'!$AW10/190))^0.5)</f>
        <v>44.35481095</v>
      </c>
      <c r="E264" s="269" t="str">
        <f t="shared" si="160"/>
        <v>E</v>
      </c>
      <c r="F264" s="268">
        <f>(0.38*190*(1-$B$251)^2)/(1-($B$251)*('Tuesday (022724)'!$T10))+173*'Tuesday (022724)'!$T10^2*(('Tuesday (022724)'!$T10-1)+(('Tuesday (022724)'!$T10-1)^2+(16*'Tuesday (022724)'!$T10/190))^0.5)</f>
        <v>42.27659126</v>
      </c>
      <c r="G264" s="270" t="str">
        <f t="shared" si="161"/>
        <v>E</v>
      </c>
      <c r="H264" s="268">
        <f>(0.38*190*(1-$B$251)^2)/(1-($B$251)*('Tuesday (022724)'!$AW10))+173*'Tuesday (022724)'!$AW10^2*(('Tuesday (022724)'!$AW10-1)+(('Tuesday (022724)'!$AW10-1)^2+(16*'Tuesday (022724)'!$AW10/190))^0.5)</f>
        <v>52.76101342</v>
      </c>
      <c r="I264" s="269" t="str">
        <f t="shared" si="162"/>
        <v>E</v>
      </c>
      <c r="J264" s="268">
        <f>(0.38*190*(1-$B$251)^2)/(1-($B$251)*('Wednesday (022824)'!$T10))+173*'Wednesday (022824)'!$T10^2*(('Wednesday (022824)'!$T10-1)+(('Wednesday (022824)'!$T10-1)^2+(16*'Wednesday (022824)'!$T10/190))^0.5)</f>
        <v>44.36394165</v>
      </c>
      <c r="K264" s="270" t="str">
        <f t="shared" si="163"/>
        <v>E</v>
      </c>
      <c r="L264" s="268">
        <f>(0.38*190*(1-$B$251)^2)/(1-($B$251)*('Wednesday (022824)'!$AW10))+173*'Wednesday (022824)'!$AW10^2*(('Wednesday (022824)'!$AW10-1)+(('Wednesday (022824)'!$AW10-1)^2+(16*'Wednesday (022824)'!$AW10/190))^0.5)</f>
        <v>40.70060205</v>
      </c>
      <c r="M264" s="269" t="str">
        <f t="shared" si="164"/>
        <v>E</v>
      </c>
      <c r="N264" s="268">
        <f>(0.38*190*(1-$B$251)^2)/(1-($B$251)*('Thursday (022924)'!$T10))+173*'Thursday (022924)'!$T10^2*(('Thursday (022924)'!$T10-1)+(('Thursday (022924)'!$T10-1)^2+(16*'Thursday (022924)'!$T10/190))^0.5)</f>
        <v>39.95490711</v>
      </c>
      <c r="O264" s="270" t="str">
        <f t="shared" si="165"/>
        <v>D</v>
      </c>
      <c r="P264" s="268">
        <f>(0.38*190*(1-$B$251)^2)/(1-($B$251)*('Thursday (022924)'!$AW10))+173*'Thursday (022924)'!$AW10^2*(('Thursday (022924)'!$AW10-1)+(('Thursday (022924)'!$AW10-1)^2+(16*'Thursday (022924)'!$AW10/190))^0.5)</f>
        <v>54.43128101</v>
      </c>
      <c r="Q264" s="269" t="str">
        <f t="shared" si="166"/>
        <v>E</v>
      </c>
      <c r="R264" s="268">
        <f>(0.38*190*(1-$B$251)^2)/(1-($B$251)*('Friday (030124)'!$T10))+173*'Friday (030124)'!$T10^2*(('Friday (030124)'!$T10-1)+(('Friday (030124)'!$T10-1)^2+(16*'Friday (030124)'!$T10/190))^0.5)</f>
        <v>43.77262328</v>
      </c>
      <c r="S264" s="270" t="str">
        <f t="shared" si="167"/>
        <v>E</v>
      </c>
      <c r="T264" s="268">
        <f>(0.38*190*(1-$B$251)^2)/(1-($B$251)*('Friday (030124)'!$AW10))+173*'Friday (030124)'!$AW10^2*(('Friday (030124)'!$AW10-1)+(('Friday (030124)'!$AW10-1)^2+(16*'Friday (030124)'!$AW10/190))^0.5)</f>
        <v>39.96438746</v>
      </c>
      <c r="U264" s="271" t="str">
        <f t="shared" si="168"/>
        <v>D</v>
      </c>
    </row>
    <row r="265">
      <c r="A265" s="274" t="s">
        <v>166</v>
      </c>
      <c r="B265" s="275">
        <f>(0.38*190*(1-$B$251)^2)/(1-($B$251)*('Monday (022624)'!$T11))+173*'Monday (022624)'!$T11^2*(('Monday (022624)'!$T11-1)+(('Monday (022624)'!$T11-1)^2+(16*'Monday (022624)'!$T11/190))^0.5)</f>
        <v>48.20638581</v>
      </c>
      <c r="C265" s="276" t="str">
        <f t="shared" si="159"/>
        <v>E</v>
      </c>
      <c r="D265" s="277">
        <f>(0.38*190*(1-$B$251)^2)/(1-($B$251)*('Monday (022624)'!$AW11))+173*'Monday (022624)'!$AW11^2*(('Monday (022624)'!$AW11-1)+(('Monday (022624)'!$AW11-1)^2+(16*'Monday (022624)'!$AW11/190))^0.5)</f>
        <v>37.07782896</v>
      </c>
      <c r="E265" s="278" t="str">
        <f t="shared" si="160"/>
        <v>D</v>
      </c>
      <c r="F265" s="277">
        <f>(0.38*190*(1-$B$251)^2)/(1-($B$251)*('Tuesday (022724)'!$T11))+173*'Tuesday (022724)'!$T11^2*(('Tuesday (022724)'!$T11-1)+(('Tuesday (022724)'!$T11-1)^2+(16*'Tuesday (022724)'!$T11/190))^0.5)</f>
        <v>75.33561789</v>
      </c>
      <c r="G265" s="279" t="str">
        <f t="shared" si="161"/>
        <v>F</v>
      </c>
      <c r="H265" s="277">
        <f>(0.38*190*(1-$B$251)^2)/(1-($B$251)*('Tuesday (022724)'!$AW11))+173*'Tuesday (022724)'!$AW11^2*(('Tuesday (022724)'!$AW11-1)+(('Tuesday (022724)'!$AW11-1)^2+(16*'Tuesday (022724)'!$AW11/190))^0.5)</f>
        <v>226.1503068</v>
      </c>
      <c r="I265" s="278" t="str">
        <f t="shared" si="162"/>
        <v>F</v>
      </c>
      <c r="J265" s="277">
        <f>(0.38*190*(1-$B$251)^2)/(1-($B$251)*('Wednesday (022824)'!$T11))+173*'Wednesday (022824)'!$T11^2*(('Wednesday (022824)'!$T11-1)+(('Wednesday (022824)'!$T11-1)^2+(16*'Wednesday (022824)'!$T11/190))^0.5)</f>
        <v>62.99502441</v>
      </c>
      <c r="K265" s="279" t="str">
        <f t="shared" si="163"/>
        <v>F</v>
      </c>
      <c r="L265" s="277">
        <f>(0.38*190*(1-$B$251)^2)/(1-($B$251)*('Wednesday (022824)'!$AW11))+173*'Wednesday (022824)'!$AW11^2*(('Wednesday (022824)'!$AW11-1)+(('Wednesday (022824)'!$AW11-1)^2+(16*'Wednesday (022824)'!$AW11/190))^0.5)</f>
        <v>61.704213</v>
      </c>
      <c r="M265" s="278" t="str">
        <f t="shared" si="164"/>
        <v>F</v>
      </c>
      <c r="N265" s="277">
        <f>(0.38*190*(1-$B$251)^2)/(1-($B$251)*('Thursday (022924)'!$T11))+173*'Thursday (022924)'!$T11^2*(('Thursday (022924)'!$T11-1)+(('Thursday (022924)'!$T11-1)^2+(16*'Thursday (022924)'!$T11/190))^0.5)</f>
        <v>51.58293509</v>
      </c>
      <c r="O265" s="279" t="str">
        <f t="shared" si="165"/>
        <v>E</v>
      </c>
      <c r="P265" s="277">
        <f>(0.38*190*(1-$B$251)^2)/(1-($B$251)*('Thursday (022924)'!$AW11))+173*'Thursday (022924)'!$AW11^2*(('Thursday (022924)'!$AW11-1)+(('Thursday (022924)'!$AW11-1)^2+(16*'Thursday (022924)'!$AW11/190))^0.5)</f>
        <v>197.4133363</v>
      </c>
      <c r="Q265" s="278" t="str">
        <f t="shared" si="166"/>
        <v>F</v>
      </c>
      <c r="R265" s="277">
        <f>(0.38*190*(1-$B$251)^2)/(1-($B$251)*('Friday (030124)'!$T11))+173*'Friday (030124)'!$T11^2*(('Friday (030124)'!$T11-1)+(('Friday (030124)'!$T11-1)^2+(16*'Friday (030124)'!$T11/190))^0.5)</f>
        <v>44.42728446</v>
      </c>
      <c r="S265" s="279" t="str">
        <f t="shared" si="167"/>
        <v>E</v>
      </c>
      <c r="T265" s="277">
        <f>(0.38*190*(1-$B$251)^2)/(1-($B$251)*('Friday (030124)'!$AW11))+173*'Friday (030124)'!$AW11^2*(('Friday (030124)'!$AW11-1)+(('Friday (030124)'!$AW11-1)^2+(16*'Friday (030124)'!$AW11/190))^0.5)</f>
        <v>33.85225223</v>
      </c>
      <c r="U265" s="280" t="str">
        <f t="shared" si="168"/>
        <v>D</v>
      </c>
    </row>
    <row r="266">
      <c r="A266" s="281" t="s">
        <v>167</v>
      </c>
      <c r="B266" s="282">
        <f>(0.38*190*(1-$B$251)^2)/(1-($B$251)*('Monday (022624)'!$T12))+173*'Monday (022624)'!$T12^2*(('Monday (022624)'!$T12-1)+(('Monday (022624)'!$T12-1)^2+(16*'Monday (022624)'!$T12/190))^0.5)</f>
        <v>46.82142247</v>
      </c>
      <c r="C266" s="283" t="str">
        <f t="shared" si="159"/>
        <v>E</v>
      </c>
      <c r="D266" s="284">
        <f>(0.38*190*(1-$B$251)^2)/(1-($B$251)*('Monday (022624)'!$AW12))+173*'Monday (022624)'!$AW12^2*(('Monday (022624)'!$AW12-1)+(('Monday (022624)'!$AW12-1)^2+(16*'Monday (022624)'!$AW12/190))^0.5)</f>
        <v>36.31846917</v>
      </c>
      <c r="E266" s="285" t="str">
        <f t="shared" si="160"/>
        <v>D</v>
      </c>
      <c r="F266" s="284">
        <f>(0.38*190*(1-$B$251)^2)/(1-($B$251)*('Tuesday (022724)'!$T12))+173*'Tuesday (022724)'!$T12^2*(('Tuesday (022724)'!$T12-1)+(('Tuesday (022724)'!$T12-1)^2+(16*'Tuesday (022724)'!$T12/190))^0.5)</f>
        <v>59.51301937</v>
      </c>
      <c r="G266" s="286" t="str">
        <f t="shared" si="161"/>
        <v>E</v>
      </c>
      <c r="H266" s="284">
        <f>(0.38*190*(1-$B$251)^2)/(1-($B$251)*('Tuesday (022724)'!$AW12))+173*'Tuesday (022724)'!$AW12^2*(('Tuesday (022724)'!$AW12-1)+(('Tuesday (022724)'!$AW12-1)^2+(16*'Tuesday (022724)'!$AW12/190))^0.5)</f>
        <v>91.55168594</v>
      </c>
      <c r="I266" s="285" t="str">
        <f t="shared" si="162"/>
        <v>F</v>
      </c>
      <c r="J266" s="284">
        <f>(0.38*190*(1-$B$251)^2)/(1-($B$251)*('Wednesday (022824)'!$T12))+173*'Wednesday (022824)'!$T12^2*(('Wednesday (022824)'!$T12-1)+(('Wednesday (022824)'!$T12-1)^2+(16*'Wednesday (022824)'!$T12/190))^0.5)</f>
        <v>44.16487356</v>
      </c>
      <c r="K266" s="286" t="str">
        <f t="shared" si="163"/>
        <v>E</v>
      </c>
      <c r="L266" s="284">
        <f>(0.38*190*(1-$B$251)^2)/(1-($B$251)*('Wednesday (022824)'!$AW12))+173*'Wednesday (022824)'!$AW12^2*(('Wednesday (022824)'!$AW12-1)+(('Wednesday (022824)'!$AW12-1)^2+(16*'Wednesday (022824)'!$AW12/190))^0.5)</f>
        <v>47.33102762</v>
      </c>
      <c r="M266" s="285" t="str">
        <f t="shared" si="164"/>
        <v>E</v>
      </c>
      <c r="N266" s="284">
        <f>(0.38*190*(1-$B$251)^2)/(1-($B$251)*('Thursday (022924)'!$T12))+173*'Thursday (022924)'!$T12^2*(('Thursday (022924)'!$T12-1)+(('Thursday (022924)'!$T12-1)^2+(16*'Thursday (022924)'!$T12/190))^0.5)</f>
        <v>45.20438311</v>
      </c>
      <c r="O266" s="286" t="str">
        <f t="shared" si="165"/>
        <v>E</v>
      </c>
      <c r="P266" s="284">
        <f>(0.38*190*(1-$B$251)^2)/(1-($B$251)*('Thursday (022924)'!$AW12))+173*'Thursday (022924)'!$AW12^2*(('Thursday (022924)'!$AW12-1)+(('Thursday (022924)'!$AW12-1)^2+(16*'Thursday (022924)'!$AW12/190))^0.5)</f>
        <v>52.91106667</v>
      </c>
      <c r="Q266" s="285" t="str">
        <f t="shared" si="166"/>
        <v>E</v>
      </c>
      <c r="R266" s="284">
        <f>(0.38*190*(1-$B$251)^2)/(1-($B$251)*('Friday (030124)'!$T12))+173*'Friday (030124)'!$T12^2*(('Friday (030124)'!$T12-1)+(('Friday (030124)'!$T12-1)^2+(16*'Friday (030124)'!$T12/190))^0.5)</f>
        <v>46.82465072</v>
      </c>
      <c r="S266" s="286" t="str">
        <f t="shared" si="167"/>
        <v>E</v>
      </c>
      <c r="T266" s="284">
        <f>(0.38*190*(1-$B$251)^2)/(1-($B$251)*('Friday (030124)'!$AW12))+173*'Friday (030124)'!$AW12^2*(('Friday (030124)'!$AW12-1)+(('Friday (030124)'!$AW12-1)^2+(16*'Friday (030124)'!$AW12/190))^0.5)</f>
        <v>33.24363586</v>
      </c>
      <c r="U266" s="287" t="str">
        <f t="shared" si="168"/>
        <v>D</v>
      </c>
    </row>
    <row r="267">
      <c r="A267" s="245" t="s">
        <v>168</v>
      </c>
      <c r="B267" s="246">
        <f>(0.38*190*(1-$B$251)^2)/(1-($B$251)*('Monday (022624)'!$T13))+173*'Monday (022624)'!$T13^2*(('Monday (022624)'!$T13-1)+(('Monday (022624)'!$T13-1)^2+(16*'Monday (022624)'!$T13/190))^0.5)</f>
        <v>47.68798574</v>
      </c>
      <c r="C267" s="247" t="str">
        <f t="shared" si="159"/>
        <v>E</v>
      </c>
      <c r="D267" s="248">
        <f>(0.38*190*(1-$B$251)^2)/(1-($B$251)*('Monday (022624)'!$AW13))+173*'Monday (022624)'!$AW13^2*(('Monday (022624)'!$AW13-1)+(('Monday (022624)'!$AW13-1)^2+(16*'Monday (022624)'!$AW13/190))^0.5)</f>
        <v>43.96907545</v>
      </c>
      <c r="E267" s="249" t="str">
        <f t="shared" si="160"/>
        <v>E</v>
      </c>
      <c r="F267" s="248">
        <f>(0.38*190*(1-$B$251)^2)/(1-($B$251)*('Tuesday (022724)'!$T13))+173*'Tuesday (022724)'!$T13^2*(('Tuesday (022724)'!$T13-1)+(('Tuesday (022724)'!$T13-1)^2+(16*'Tuesday (022724)'!$T13/190))^0.5)</f>
        <v>49.58186594</v>
      </c>
      <c r="G267" s="250" t="str">
        <f t="shared" si="161"/>
        <v>E</v>
      </c>
      <c r="H267" s="248">
        <f>(0.38*190*(1-$B$251)^2)/(1-($B$251)*('Tuesday (022724)'!$AW13))+173*'Tuesday (022724)'!$AW13^2*(('Tuesday (022724)'!$AW13-1)+(('Tuesday (022724)'!$AW13-1)^2+(16*'Tuesday (022724)'!$AW13/190))^0.5)</f>
        <v>67.50432752</v>
      </c>
      <c r="I267" s="249" t="str">
        <f t="shared" si="162"/>
        <v>F</v>
      </c>
      <c r="J267" s="248">
        <f>(0.38*190*(1-$B$251)^2)/(1-($B$251)*('Wednesday (022824)'!$T13))+173*'Wednesday (022824)'!$T13^2*(('Wednesday (022824)'!$T13-1)+(('Wednesday (022824)'!$T13-1)^2+(16*'Wednesday (022824)'!$T13/190))^0.5)</f>
        <v>40.28521105</v>
      </c>
      <c r="K267" s="250" t="str">
        <f t="shared" si="163"/>
        <v>E</v>
      </c>
      <c r="L267" s="248">
        <f>(0.38*190*(1-$B$251)^2)/(1-($B$251)*('Wednesday (022824)'!$AW13))+173*'Wednesday (022824)'!$AW13^2*(('Wednesday (022824)'!$AW13-1)+(('Wednesday (022824)'!$AW13-1)^2+(16*'Wednesday (022824)'!$AW13/190))^0.5)</f>
        <v>45.12317885</v>
      </c>
      <c r="M267" s="249" t="str">
        <f t="shared" si="164"/>
        <v>E</v>
      </c>
      <c r="N267" s="248">
        <f>(0.38*190*(1-$B$251)^2)/(1-($B$251)*('Thursday (022924)'!$T13))+173*'Thursday (022924)'!$T13^2*(('Thursday (022924)'!$T13-1)+(('Thursday (022924)'!$T13-1)^2+(16*'Thursday (022924)'!$T13/190))^0.5)</f>
        <v>41.47038168</v>
      </c>
      <c r="O267" s="250" t="str">
        <f t="shared" si="165"/>
        <v>E</v>
      </c>
      <c r="P267" s="248">
        <f>(0.38*190*(1-$B$251)^2)/(1-($B$251)*('Thursday (022924)'!$AW13))+173*'Thursday (022924)'!$AW13^2*(('Thursday (022924)'!$AW13-1)+(('Thursday (022924)'!$AW13-1)^2+(16*'Thursday (022924)'!$AW13/190))^0.5)</f>
        <v>39.15971764</v>
      </c>
      <c r="Q267" s="249" t="str">
        <f t="shared" si="166"/>
        <v>D</v>
      </c>
      <c r="R267" s="248">
        <f>(0.38*190*(1-$B$251)^2)/(1-($B$251)*('Friday (030124)'!$T13))+173*'Friday (030124)'!$T13^2*(('Friday (030124)'!$T13-1)+(('Friday (030124)'!$T13-1)^2+(16*'Friday (030124)'!$T13/190))^0.5)</f>
        <v>44.7301567</v>
      </c>
      <c r="S267" s="250" t="str">
        <f t="shared" si="167"/>
        <v>E</v>
      </c>
      <c r="T267" s="248">
        <f>(0.38*190*(1-$B$251)^2)/(1-($B$251)*('Friday (030124)'!$AW13))+173*'Friday (030124)'!$AW13^2*(('Friday (030124)'!$AW13-1)+(('Friday (030124)'!$AW13-1)^2+(16*'Friday (030124)'!$AW13/190))^0.5)</f>
        <v>34.22440813</v>
      </c>
      <c r="U267" s="251" t="str">
        <f t="shared" si="168"/>
        <v>D</v>
      </c>
    </row>
    <row r="268">
      <c r="A268" s="252" t="s">
        <v>169</v>
      </c>
      <c r="B268" s="253">
        <f>(0.38*190*(1-$B$251)^2)/(1-($B$251)*('Monday (022624)'!$T14))+173*'Monday (022624)'!$T14^2*(('Monday (022624)'!$T14-1)+(('Monday (022624)'!$T14-1)^2+(16*'Monday (022624)'!$T14/190))^0.5)</f>
        <v>38.77732685</v>
      </c>
      <c r="C268" s="254" t="str">
        <f t="shared" si="159"/>
        <v>D</v>
      </c>
      <c r="D268" s="255">
        <f>(0.38*190*(1-$B$251)^2)/(1-($B$251)*('Monday (022624)'!$AW14))+173*'Monday (022624)'!$AW14^2*(('Monday (022624)'!$AW14-1)+(('Monday (022624)'!$AW14-1)^2+(16*'Monday (022624)'!$AW14/190))^0.5)</f>
        <v>37.48503228</v>
      </c>
      <c r="E268" s="256" t="str">
        <f t="shared" si="160"/>
        <v>D</v>
      </c>
      <c r="F268" s="255">
        <f>(0.38*190*(1-$B$251)^2)/(1-($B$251)*('Tuesday (022724)'!$T14))+173*'Tuesday (022724)'!$T14^2*(('Tuesday (022724)'!$T14-1)+(('Tuesday (022724)'!$T14-1)^2+(16*'Tuesday (022724)'!$T14/190))^0.5)</f>
        <v>52.04493312</v>
      </c>
      <c r="G268" s="257" t="str">
        <f t="shared" si="161"/>
        <v>E</v>
      </c>
      <c r="H268" s="255">
        <f>(0.38*190*(1-$B$251)^2)/(1-($B$251)*('Tuesday (022724)'!$AW14))+173*'Tuesday (022724)'!$AW14^2*(('Tuesday (022724)'!$AW14-1)+(('Tuesday (022724)'!$AW14-1)^2+(16*'Tuesday (022724)'!$AW14/190))^0.5)</f>
        <v>51.19523127</v>
      </c>
      <c r="I268" s="256" t="str">
        <f t="shared" si="162"/>
        <v>E</v>
      </c>
      <c r="J268" s="255">
        <f>(0.38*190*(1-$B$251)^2)/(1-($B$251)*('Wednesday (022824)'!$T14))+173*'Wednesday (022824)'!$T14^2*(('Wednesday (022824)'!$T14-1)+(('Wednesday (022824)'!$T14-1)^2+(16*'Wednesday (022824)'!$T14/190))^0.5)</f>
        <v>40.35073397</v>
      </c>
      <c r="K268" s="257" t="str">
        <f t="shared" si="163"/>
        <v>E</v>
      </c>
      <c r="L268" s="255">
        <f>(0.38*190*(1-$B$251)^2)/(1-($B$251)*('Wednesday (022824)'!$AW14))+173*'Wednesday (022824)'!$AW14^2*(('Wednesday (022824)'!$AW14-1)+(('Wednesday (022824)'!$AW14-1)^2+(16*'Wednesday (022824)'!$AW14/190))^0.5)</f>
        <v>44.78729559</v>
      </c>
      <c r="M268" s="256" t="str">
        <f t="shared" si="164"/>
        <v>E</v>
      </c>
      <c r="N268" s="255">
        <f>(0.38*190*(1-$B$251)^2)/(1-($B$251)*('Thursday (022924)'!$T14))+173*'Thursday (022924)'!$T14^2*(('Thursday (022924)'!$T14-1)+(('Thursday (022924)'!$T14-1)^2+(16*'Thursday (022924)'!$T14/190))^0.5)</f>
        <v>42.614966</v>
      </c>
      <c r="O268" s="257" t="str">
        <f t="shared" si="165"/>
        <v>E</v>
      </c>
      <c r="P268" s="255">
        <f>(0.38*190*(1-$B$251)^2)/(1-($B$251)*('Thursday (022924)'!$AW14))+173*'Thursday (022924)'!$AW14^2*(('Thursday (022924)'!$AW14-1)+(('Thursday (022924)'!$AW14-1)^2+(16*'Thursday (022924)'!$AW14/190))^0.5)</f>
        <v>36.66438454</v>
      </c>
      <c r="Q268" s="256" t="str">
        <f t="shared" si="166"/>
        <v>D</v>
      </c>
      <c r="R268" s="255">
        <f>(0.38*190*(1-$B$251)^2)/(1-($B$251)*('Friday (030124)'!$T14))+173*'Friday (030124)'!$T14^2*(('Friday (030124)'!$T14-1)+(('Friday (030124)'!$T14-1)^2+(16*'Friday (030124)'!$T14/190))^0.5)</f>
        <v>43.10270879</v>
      </c>
      <c r="S268" s="257" t="str">
        <f t="shared" si="167"/>
        <v>E</v>
      </c>
      <c r="T268" s="255">
        <f>(0.38*190*(1-$B$251)^2)/(1-($B$251)*('Friday (030124)'!$AW14))+173*'Friday (030124)'!$AW14^2*(('Friday (030124)'!$AW14-1)+(('Friday (030124)'!$AW14-1)^2+(16*'Friday (030124)'!$AW14/190))^0.5)</f>
        <v>35.3561159</v>
      </c>
      <c r="U268" s="258" t="str">
        <f t="shared" si="168"/>
        <v>D</v>
      </c>
    </row>
    <row r="269">
      <c r="A269" s="259" t="s">
        <v>170</v>
      </c>
      <c r="B269" s="260">
        <f>(0.38*190*(1-$B$251)^2)/(1-($B$251)*('Monday (022624)'!$T15))+173*'Monday (022624)'!$T15^2*(('Monday (022624)'!$T15-1)+(('Monday (022624)'!$T15-1)^2+(16*'Monday (022624)'!$T15/190))^0.5)</f>
        <v>43.741233</v>
      </c>
      <c r="C269" s="261" t="str">
        <f t="shared" si="159"/>
        <v>E</v>
      </c>
      <c r="D269" s="262">
        <f>(0.38*190*(1-$B$251)^2)/(1-($B$251)*('Monday (022624)'!$AW15))+173*'Monday (022624)'!$AW15^2*(('Monday (022624)'!$AW15-1)+(('Monday (022624)'!$AW15-1)^2+(16*'Monday (022624)'!$AW15/190))^0.5)</f>
        <v>38.36152625</v>
      </c>
      <c r="E269" s="263" t="str">
        <f t="shared" si="160"/>
        <v>D</v>
      </c>
      <c r="F269" s="262">
        <f>(0.38*190*(1-$B$251)^2)/(1-($B$251)*('Tuesday (022724)'!$T15))+173*'Tuesday (022724)'!$T15^2*(('Tuesday (022724)'!$T15-1)+(('Tuesday (022724)'!$T15-1)^2+(16*'Tuesday (022724)'!$T15/190))^0.5)</f>
        <v>57.74076612</v>
      </c>
      <c r="G269" s="264" t="str">
        <f t="shared" si="161"/>
        <v>E</v>
      </c>
      <c r="H269" s="262">
        <f>(0.38*190*(1-$B$251)^2)/(1-($B$251)*('Tuesday (022724)'!$AW15))+173*'Tuesday (022724)'!$AW15^2*(('Tuesday (022724)'!$AW15-1)+(('Tuesday (022724)'!$AW15-1)^2+(16*'Tuesday (022724)'!$AW15/190))^0.5)</f>
        <v>43.17140679</v>
      </c>
      <c r="I269" s="263" t="str">
        <f t="shared" si="162"/>
        <v>E</v>
      </c>
      <c r="J269" s="262">
        <f>(0.38*190*(1-$B$251)^2)/(1-($B$251)*('Wednesday (022824)'!$T15))+173*'Wednesday (022824)'!$T15^2*(('Wednesday (022824)'!$T15-1)+(('Wednesday (022824)'!$T15-1)^2+(16*'Wednesday (022824)'!$T15/190))^0.5)</f>
        <v>47.1978576</v>
      </c>
      <c r="K269" s="264" t="str">
        <f t="shared" si="163"/>
        <v>E</v>
      </c>
      <c r="L269" s="262">
        <f>(0.38*190*(1-$B$251)^2)/(1-($B$251)*('Wednesday (022824)'!$AW15))+173*'Wednesday (022824)'!$AW15^2*(('Wednesday (022824)'!$AW15-1)+(('Wednesday (022824)'!$AW15-1)^2+(16*'Wednesday (022824)'!$AW15/190))^0.5)</f>
        <v>38.34942375</v>
      </c>
      <c r="M269" s="263" t="str">
        <f t="shared" si="164"/>
        <v>D</v>
      </c>
      <c r="N269" s="262">
        <f>(0.38*190*(1-$B$251)^2)/(1-($B$251)*('Thursday (022924)'!$T15))+173*'Thursday (022924)'!$T15^2*(('Thursday (022924)'!$T15-1)+(('Thursday (022924)'!$T15-1)^2+(16*'Thursday (022924)'!$T15/190))^0.5)</f>
        <v>50.7556214</v>
      </c>
      <c r="O269" s="264" t="str">
        <f t="shared" si="165"/>
        <v>E</v>
      </c>
      <c r="P269" s="262">
        <f>(0.38*190*(1-$B$251)^2)/(1-($B$251)*('Thursday (022924)'!$AW15))+173*'Thursday (022924)'!$AW15^2*(('Thursday (022924)'!$AW15-1)+(('Thursday (022924)'!$AW15-1)^2+(16*'Thursday (022924)'!$AW15/190))^0.5)</f>
        <v>39.15971764</v>
      </c>
      <c r="Q269" s="263" t="str">
        <f t="shared" si="166"/>
        <v>D</v>
      </c>
      <c r="R269" s="262">
        <f>(0.38*190*(1-$B$251)^2)/(1-($B$251)*('Friday (030124)'!$T15))+173*'Friday (030124)'!$T15^2*(('Friday (030124)'!$T15-1)+(('Friday (030124)'!$T15-1)^2+(16*'Friday (030124)'!$T15/190))^0.5)</f>
        <v>42.92497764</v>
      </c>
      <c r="S269" s="264" t="str">
        <f t="shared" si="167"/>
        <v>E</v>
      </c>
      <c r="T269" s="262">
        <f>(0.38*190*(1-$B$251)^2)/(1-($B$251)*('Friday (030124)'!$AW15))+173*'Friday (030124)'!$AW15^2*(('Friday (030124)'!$AW15-1)+(('Friday (030124)'!$AW15-1)^2+(16*'Friday (030124)'!$AW15/190))^0.5)</f>
        <v>34.92460931</v>
      </c>
      <c r="U269" s="265" t="str">
        <f t="shared" si="168"/>
        <v>D</v>
      </c>
    </row>
    <row r="270">
      <c r="A270" s="266" t="s">
        <v>171</v>
      </c>
      <c r="B270" s="50">
        <f>(0.38*190*(1-$B$251)^2)/(1-($B$251)*('Monday (022624)'!$T16))+173*'Monday (022624)'!$T16^2*(('Monday (022624)'!$T16-1)+(('Monday (022624)'!$T16-1)^2+(16*'Monday (022624)'!$T16/190))^0.5)</f>
        <v>42.01636964</v>
      </c>
      <c r="C270" s="267" t="str">
        <f t="shared" si="159"/>
        <v>E</v>
      </c>
      <c r="D270" s="268">
        <f>(0.38*190*(1-$B$251)^2)/(1-($B$251)*('Monday (022624)'!$AW16))+173*'Monday (022624)'!$AW16^2*(('Monday (022624)'!$AW16-1)+(('Monday (022624)'!$AW16-1)^2+(16*'Monday (022624)'!$AW16/190))^0.5)</f>
        <v>34.49407717</v>
      </c>
      <c r="E270" s="269" t="str">
        <f t="shared" si="160"/>
        <v>D</v>
      </c>
      <c r="F270" s="268">
        <f>(0.38*190*(1-$B$251)^2)/(1-($B$251)*('Tuesday (022724)'!$T16))+173*'Tuesday (022724)'!$T16^2*(('Tuesday (022724)'!$T16-1)+(('Tuesday (022724)'!$T16-1)^2+(16*'Tuesday (022724)'!$T16/190))^0.5)</f>
        <v>50.47734166</v>
      </c>
      <c r="G270" s="270" t="str">
        <f t="shared" si="161"/>
        <v>E</v>
      </c>
      <c r="H270" s="268">
        <f>(0.38*190*(1-$B$251)^2)/(1-($B$251)*('Tuesday (022724)'!$AW16))+173*'Tuesday (022724)'!$AW16^2*(('Tuesday (022724)'!$AW16-1)+(('Tuesday (022724)'!$AW16-1)^2+(16*'Tuesday (022724)'!$AW16/190))^0.5)</f>
        <v>46.63790635</v>
      </c>
      <c r="I270" s="269" t="str">
        <f t="shared" si="162"/>
        <v>E</v>
      </c>
      <c r="J270" s="268">
        <f>(0.38*190*(1-$B$251)^2)/(1-($B$251)*('Wednesday (022824)'!$T16))+173*'Wednesday (022824)'!$T16^2*(('Wednesday (022824)'!$T16-1)+(('Wednesday (022824)'!$T16-1)^2+(16*'Wednesday (022824)'!$T16/190))^0.5)</f>
        <v>50.19292529</v>
      </c>
      <c r="K270" s="270" t="str">
        <f t="shared" si="163"/>
        <v>E</v>
      </c>
      <c r="L270" s="268">
        <f>(0.38*190*(1-$B$251)^2)/(1-($B$251)*('Wednesday (022824)'!$AW16))+173*'Wednesday (022824)'!$AW16^2*(('Wednesday (022824)'!$AW16-1)+(('Wednesday (022824)'!$AW16-1)^2+(16*'Wednesday (022824)'!$AW16/190))^0.5)</f>
        <v>46.18400599</v>
      </c>
      <c r="M270" s="269" t="str">
        <f t="shared" si="164"/>
        <v>E</v>
      </c>
      <c r="N270" s="268">
        <f>(0.38*190*(1-$B$251)^2)/(1-($B$251)*('Thursday (022924)'!$T16))+173*'Thursday (022924)'!$T16^2*(('Thursday (022924)'!$T16-1)+(('Thursday (022924)'!$T16-1)^2+(16*'Thursday (022924)'!$T16/190))^0.5)</f>
        <v>44.85522616</v>
      </c>
      <c r="O270" s="270" t="str">
        <f t="shared" si="165"/>
        <v>E</v>
      </c>
      <c r="P270" s="268">
        <f>(0.38*190*(1-$B$251)^2)/(1-($B$251)*('Thursday (022924)'!$AW16))+173*'Thursday (022924)'!$AW16^2*(('Thursday (022924)'!$AW16-1)+(('Thursday (022924)'!$AW16-1)^2+(16*'Thursday (022924)'!$AW16/190))^0.5)</f>
        <v>43.21875003</v>
      </c>
      <c r="Q270" s="269" t="str">
        <f t="shared" si="166"/>
        <v>E</v>
      </c>
      <c r="R270" s="268">
        <f>(0.38*190*(1-$B$251)^2)/(1-($B$251)*('Friday (030124)'!$T16))+173*'Friday (030124)'!$T16^2*(('Friday (030124)'!$T16-1)+(('Friday (030124)'!$T16-1)^2+(16*'Friday (030124)'!$T16/190))^0.5)</f>
        <v>43.91060942</v>
      </c>
      <c r="S270" s="270" t="str">
        <f t="shared" si="167"/>
        <v>E</v>
      </c>
      <c r="T270" s="268">
        <f>(0.38*190*(1-$B$251)^2)/(1-($B$251)*('Friday (030124)'!$AW16))+173*'Friday (030124)'!$AW16^2*(('Friday (030124)'!$AW16-1)+(('Friday (030124)'!$AW16-1)^2+(16*'Friday (030124)'!$AW16/190))^0.5)</f>
        <v>36.17451719</v>
      </c>
      <c r="U270" s="271" t="str">
        <f t="shared" si="168"/>
        <v>D</v>
      </c>
    </row>
    <row r="271">
      <c r="A271" s="266" t="s">
        <v>172</v>
      </c>
      <c r="B271" s="50">
        <f>(0.38*190*(1-$B$251)^2)/(1-($B$251)*('Monday (022624)'!$T17))+173*'Monday (022624)'!$T17^2*(('Monday (022624)'!$T17-1)+(('Monday (022624)'!$T17-1)^2+(16*'Monday (022624)'!$T17/190))^0.5)</f>
        <v>43.17481535</v>
      </c>
      <c r="C271" s="267" t="str">
        <f t="shared" si="159"/>
        <v>E</v>
      </c>
      <c r="D271" s="268">
        <f>(0.38*190*(1-$B$251)^2)/(1-($B$251)*('Monday (022624)'!$AW17))+173*'Monday (022624)'!$AW17^2*(('Monday (022624)'!$AW17-1)+(('Monday (022624)'!$AW17-1)^2+(16*'Monday (022624)'!$AW17/190))^0.5)</f>
        <v>37.76762404</v>
      </c>
      <c r="E271" s="269" t="str">
        <f t="shared" si="160"/>
        <v>D</v>
      </c>
      <c r="F271" s="268">
        <f>(0.38*190*(1-$B$251)^2)/(1-($B$251)*('Tuesday (022724)'!$T17))+173*'Tuesday (022724)'!$T17^2*(('Tuesday (022724)'!$T17-1)+(('Tuesday (022724)'!$T17-1)^2+(16*'Tuesday (022724)'!$T17/190))^0.5)</f>
        <v>46.72418862</v>
      </c>
      <c r="G271" s="270" t="str">
        <f t="shared" si="161"/>
        <v>E</v>
      </c>
      <c r="H271" s="268">
        <f>(0.38*190*(1-$B$251)^2)/(1-($B$251)*('Tuesday (022724)'!$AW17))+173*'Tuesday (022724)'!$AW17^2*(('Tuesday (022724)'!$AW17-1)+(('Tuesday (022724)'!$AW17-1)^2+(16*'Tuesday (022724)'!$AW17/190))^0.5)</f>
        <v>44.11777308</v>
      </c>
      <c r="I271" s="269" t="str">
        <f t="shared" si="162"/>
        <v>E</v>
      </c>
      <c r="J271" s="268">
        <f>(0.38*190*(1-$B$251)^2)/(1-($B$251)*('Wednesday (022824)'!$T17))+173*'Wednesday (022824)'!$T17^2*(('Wednesday (022824)'!$T17-1)+(('Wednesday (022824)'!$T17-1)^2+(16*'Wednesday (022824)'!$T17/190))^0.5)</f>
        <v>43.26977049</v>
      </c>
      <c r="K271" s="270" t="str">
        <f t="shared" si="163"/>
        <v>E</v>
      </c>
      <c r="L271" s="268">
        <f>(0.38*190*(1-$B$251)^2)/(1-($B$251)*('Wednesday (022824)'!$AW17))+173*'Wednesday (022824)'!$AW17^2*(('Wednesday (022824)'!$AW17-1)+(('Wednesday (022824)'!$AW17-1)^2+(16*'Wednesday (022824)'!$AW17/190))^0.5)</f>
        <v>37.31131485</v>
      </c>
      <c r="M271" s="269" t="str">
        <f t="shared" si="164"/>
        <v>D</v>
      </c>
      <c r="N271" s="268">
        <f>(0.38*190*(1-$B$251)^2)/(1-($B$251)*('Thursday (022924)'!$T17))+173*'Thursday (022924)'!$T17^2*(('Thursday (022924)'!$T17-1)+(('Thursday (022924)'!$T17-1)^2+(16*'Thursday (022924)'!$T17/190))^0.5)</f>
        <v>42.94636788</v>
      </c>
      <c r="O271" s="270" t="str">
        <f t="shared" si="165"/>
        <v>E</v>
      </c>
      <c r="P271" s="268">
        <f>(0.38*190*(1-$B$251)^2)/(1-($B$251)*('Thursday (022924)'!$AW17))+173*'Thursday (022924)'!$AW17^2*(('Thursday (022924)'!$AW17-1)+(('Thursday (022924)'!$AW17-1)^2+(16*'Thursday (022924)'!$AW17/190))^0.5)</f>
        <v>45.51720363</v>
      </c>
      <c r="Q271" s="269" t="str">
        <f t="shared" si="166"/>
        <v>E</v>
      </c>
      <c r="R271" s="268">
        <f>(0.38*190*(1-$B$251)^2)/(1-($B$251)*('Friday (030124)'!$T17))+173*'Friday (030124)'!$T17^2*(('Friday (030124)'!$T17-1)+(('Friday (030124)'!$T17-1)^2+(16*'Friday (030124)'!$T17/190))^0.5)</f>
        <v>46.38941448</v>
      </c>
      <c r="S271" s="270" t="str">
        <f t="shared" si="167"/>
        <v>E</v>
      </c>
      <c r="T271" s="268">
        <f>(0.38*190*(1-$B$251)^2)/(1-($B$251)*('Friday (030124)'!$AW17))+173*'Friday (030124)'!$AW17^2*(('Friday (030124)'!$AW17-1)+(('Friday (030124)'!$AW17-1)^2+(16*'Friday (030124)'!$AW17/190))^0.5)</f>
        <v>37.22476913</v>
      </c>
      <c r="U271" s="271" t="str">
        <f t="shared" si="168"/>
        <v>D</v>
      </c>
    </row>
    <row r="272">
      <c r="A272" s="288" t="s">
        <v>173</v>
      </c>
      <c r="B272" s="289">
        <f>(0.38*190*(1-$B$251)^2)/(1-($B$251)*('Monday (022624)'!$T18))+173*'Monday (022624)'!$T18^2*(('Monday (022624)'!$T18-1)+(('Monday (022624)'!$T18-1)^2+(16*'Monday (022624)'!$T18/190))^0.5)</f>
        <v>51.80983581</v>
      </c>
      <c r="C272" s="276" t="str">
        <f t="shared" si="159"/>
        <v>E</v>
      </c>
      <c r="D272" s="277">
        <f>(0.38*190*(1-$B$251)^2)/(1-($B$251)*('Monday (022624)'!$AW18))+173*'Monday (022624)'!$AW18^2*(('Monday (022624)'!$AW18-1)+(('Monday (022624)'!$AW18-1)^2+(16*'Monday (022624)'!$AW18/190))^0.5)</f>
        <v>33.59708059</v>
      </c>
      <c r="E272" s="278" t="str">
        <f t="shared" si="160"/>
        <v>D</v>
      </c>
      <c r="F272" s="277">
        <f>(0.38*190*(1-$B$251)^2)/(1-($B$251)*('Tuesday (022724)'!$T18))+173*'Tuesday (022724)'!$T18^2*(('Tuesday (022724)'!$T18-1)+(('Tuesday (022724)'!$T18-1)^2+(16*'Tuesday (022724)'!$T18/190))^0.5)</f>
        <v>45.47713668</v>
      </c>
      <c r="G272" s="279" t="str">
        <f t="shared" si="161"/>
        <v>E</v>
      </c>
      <c r="H272" s="277">
        <f>(0.38*190*(1-$B$251)^2)/(1-($B$251)*('Tuesday (022724)'!$AW18))+173*'Tuesday (022724)'!$AW18^2*(('Tuesday (022724)'!$AW18-1)+(('Tuesday (022724)'!$AW18-1)^2+(16*'Tuesday (022724)'!$AW18/190))^0.5)</f>
        <v>44.790701</v>
      </c>
      <c r="I272" s="278" t="str">
        <f t="shared" si="162"/>
        <v>E</v>
      </c>
      <c r="J272" s="277">
        <f>(0.38*190*(1-$B$251)^2)/(1-($B$251)*('Wednesday (022824)'!$T18))+173*'Wednesday (022824)'!$T18^2*(('Wednesday (022824)'!$T18-1)+(('Wednesday (022824)'!$T18-1)^2+(16*'Wednesday (022824)'!$T18/190))^0.5)</f>
        <v>40.30422884</v>
      </c>
      <c r="K272" s="279" t="str">
        <f t="shared" si="163"/>
        <v>E</v>
      </c>
      <c r="L272" s="277">
        <f>(0.38*190*(1-$B$251)^2)/(1-($B$251)*('Wednesday (022824)'!$AW18))+173*'Wednesday (022824)'!$AW18^2*(('Wednesday (022824)'!$AW18-1)+(('Wednesday (022824)'!$AW18-1)^2+(16*'Wednesday (022824)'!$AW18/190))^0.5)</f>
        <v>45.12317885</v>
      </c>
      <c r="M272" s="278" t="str">
        <f t="shared" si="164"/>
        <v>E</v>
      </c>
      <c r="N272" s="277">
        <f>(0.38*190*(1-$B$251)^2)/(1-($B$251)*('Thursday (022924)'!$T18))+173*'Thursday (022924)'!$T18^2*(('Thursday (022924)'!$T18-1)+(('Thursday (022924)'!$T18-1)^2+(16*'Thursday (022924)'!$T18/190))^0.5)</f>
        <v>41.85537481</v>
      </c>
      <c r="O272" s="279" t="str">
        <f t="shared" si="165"/>
        <v>E</v>
      </c>
      <c r="P272" s="277">
        <f>(0.38*190*(1-$B$251)^2)/(1-($B$251)*('Thursday (022924)'!$AW18))+173*'Thursday (022924)'!$AW18^2*(('Thursday (022924)'!$AW18-1)+(('Thursday (022924)'!$AW18-1)^2+(16*'Thursday (022924)'!$AW18/190))^0.5)</f>
        <v>38.24784082</v>
      </c>
      <c r="Q272" s="278" t="str">
        <f t="shared" si="166"/>
        <v>D</v>
      </c>
      <c r="R272" s="277">
        <f>(0.38*190*(1-$B$251)^2)/(1-($B$251)*('Friday (030124)'!$T18))+173*'Friday (030124)'!$T18^2*(('Friday (030124)'!$T18-1)+(('Friday (030124)'!$T18-1)^2+(16*'Friday (030124)'!$T18/190))^0.5)</f>
        <v>45.90363222</v>
      </c>
      <c r="S272" s="279" t="str">
        <f t="shared" si="167"/>
        <v>E</v>
      </c>
      <c r="T272" s="277">
        <f>(0.38*190*(1-$B$251)^2)/(1-($B$251)*('Friday (030124)'!$AW18))+173*'Friday (030124)'!$AW18^2*(('Friday (030124)'!$AW18-1)+(('Friday (030124)'!$AW18-1)^2+(16*'Friday (030124)'!$AW18/190))^0.5)</f>
        <v>37.22476913</v>
      </c>
      <c r="U272" s="280" t="str">
        <f t="shared" si="168"/>
        <v>D</v>
      </c>
    </row>
    <row r="273">
      <c r="A273" s="281" t="s">
        <v>174</v>
      </c>
      <c r="B273" s="282">
        <f>(0.38*190*(1-$B$251)^2)/(1-($B$251)*('Monday (022624)'!$T19))+173*'Monday (022624)'!$T19^2*(('Monday (022624)'!$T19-1)+(('Monday (022624)'!$T19-1)^2+(16*'Monday (022624)'!$T19/190))^0.5)</f>
        <v>44.31505563</v>
      </c>
      <c r="C273" s="283" t="str">
        <f t="shared" si="159"/>
        <v>E</v>
      </c>
      <c r="D273" s="284">
        <f>(0.38*190*(1-$B$251)^2)/(1-($B$251)*('Monday (022624)'!$AW19))+173*'Monday (022624)'!$AW19^2*(('Monday (022624)'!$AW19-1)+(('Monday (022624)'!$AW19-1)^2+(16*'Monday (022624)'!$AW19/190))^0.5)</f>
        <v>45.99707006</v>
      </c>
      <c r="E273" s="285" t="str">
        <f t="shared" si="160"/>
        <v>E</v>
      </c>
      <c r="F273" s="284">
        <f>(0.38*190*(1-$B$251)^2)/(1-($B$251)*('Tuesday (022724)'!$T19))+173*'Tuesday (022724)'!$T19^2*(('Tuesday (022724)'!$T19-1)+(('Tuesday (022724)'!$T19-1)^2+(16*'Tuesday (022724)'!$T19/190))^0.5)</f>
        <v>40.59373538</v>
      </c>
      <c r="G273" s="286" t="str">
        <f t="shared" si="161"/>
        <v>E</v>
      </c>
      <c r="H273" s="284">
        <f>(0.38*190*(1-$B$251)^2)/(1-($B$251)*('Tuesday (022724)'!$AW19))+173*'Tuesday (022724)'!$AW19^2*(('Tuesday (022724)'!$AW19-1)+(('Tuesday (022724)'!$AW19-1)^2+(16*'Tuesday (022724)'!$AW19/190))^0.5)</f>
        <v>43.78472073</v>
      </c>
      <c r="I273" s="285" t="str">
        <f t="shared" si="162"/>
        <v>E</v>
      </c>
      <c r="J273" s="284">
        <f>(0.38*190*(1-$B$251)^2)/(1-($B$251)*('Wednesday (022824)'!$T19))+173*'Wednesday (022824)'!$T19^2*(('Wednesday (022824)'!$T19-1)+(('Wednesday (022824)'!$T19-1)^2+(16*'Wednesday (022824)'!$T19/190))^0.5)</f>
        <v>53.66344125</v>
      </c>
      <c r="K273" s="286" t="str">
        <f t="shared" si="163"/>
        <v>E</v>
      </c>
      <c r="L273" s="284">
        <f>(0.38*190*(1-$B$251)^2)/(1-($B$251)*('Wednesday (022824)'!$AW19))+173*'Wednesday (022824)'!$AW19^2*(('Wednesday (022824)'!$AW19-1)+(('Wednesday (022824)'!$AW19-1)^2+(16*'Wednesday (022824)'!$AW19/190))^0.5)</f>
        <v>43.02535081</v>
      </c>
      <c r="M273" s="285" t="str">
        <f t="shared" si="164"/>
        <v>E</v>
      </c>
      <c r="N273" s="284">
        <f>(0.38*190*(1-$B$251)^2)/(1-($B$251)*('Thursday (022924)'!$T19))+173*'Thursday (022924)'!$T19^2*(('Thursday (022924)'!$T19-1)+(('Thursday (022924)'!$T19-1)^2+(16*'Thursday (022924)'!$T19/190))^0.5)</f>
        <v>51.31278827</v>
      </c>
      <c r="O273" s="286" t="str">
        <f t="shared" si="165"/>
        <v>E</v>
      </c>
      <c r="P273" s="284">
        <f>(0.38*190*(1-$B$251)^2)/(1-($B$251)*('Thursday (022924)'!$AW19))+173*'Thursday (022924)'!$AW19^2*(('Thursday (022924)'!$AW19-1)+(('Thursday (022924)'!$AW19-1)^2+(16*'Thursday (022924)'!$AW19/190))^0.5)</f>
        <v>48.61509629</v>
      </c>
      <c r="Q273" s="285" t="str">
        <f t="shared" si="166"/>
        <v>E</v>
      </c>
      <c r="R273" s="284">
        <f>(0.38*190*(1-$B$251)^2)/(1-($B$251)*('Friday (030124)'!$T19))+173*'Friday (030124)'!$T19^2*(('Friday (030124)'!$T19-1)+(('Friday (030124)'!$T19-1)^2+(16*'Friday (030124)'!$T19/190))^0.5)</f>
        <v>46.84595041</v>
      </c>
      <c r="S273" s="286" t="str">
        <f t="shared" si="167"/>
        <v>E</v>
      </c>
      <c r="T273" s="284">
        <f>(0.38*190*(1-$B$251)^2)/(1-($B$251)*('Friday (030124)'!$AW19))+173*'Friday (030124)'!$AW19^2*(('Friday (030124)'!$AW19-1)+(('Friday (030124)'!$AW19-1)^2+(16*'Friday (030124)'!$AW19/190))^0.5)</f>
        <v>47.85341384</v>
      </c>
      <c r="U273" s="287" t="str">
        <f t="shared" si="168"/>
        <v>E</v>
      </c>
    </row>
    <row r="274">
      <c r="A274" s="245" t="s">
        <v>175</v>
      </c>
      <c r="B274" s="246">
        <f>(0.38*190*(1-$B$251)^2)/(1-($B$251)*('Monday (022624)'!$T20))+173*'Monday (022624)'!$T20^2*(('Monday (022624)'!$T20-1)+(('Monday (022624)'!$T20-1)^2+(16*'Monday (022624)'!$T20/190))^0.5)</f>
        <v>45.29573317</v>
      </c>
      <c r="C274" s="247" t="str">
        <f t="shared" si="159"/>
        <v>E</v>
      </c>
      <c r="D274" s="248">
        <f>(0.38*190*(1-$B$251)^2)/(1-($B$251)*('Monday (022624)'!$AW20))+173*'Monday (022624)'!$AW20^2*(('Monday (022624)'!$AW20-1)+(('Monday (022624)'!$AW20-1)^2+(16*'Monday (022624)'!$AW20/190))^0.5)</f>
        <v>45.04497811</v>
      </c>
      <c r="E274" s="249" t="str">
        <f t="shared" si="160"/>
        <v>E</v>
      </c>
      <c r="F274" s="248">
        <f>(0.38*190*(1-$B$251)^2)/(1-($B$251)*('Tuesday (022724)'!$T20))+173*'Tuesday (022724)'!$T20^2*(('Tuesday (022724)'!$T20-1)+(('Tuesday (022724)'!$T20-1)^2+(16*'Tuesday (022724)'!$T20/190))^0.5)</f>
        <v>36.43872845</v>
      </c>
      <c r="G274" s="250" t="str">
        <f t="shared" si="161"/>
        <v>D</v>
      </c>
      <c r="H274" s="248">
        <f>(0.38*190*(1-$B$251)^2)/(1-($B$251)*('Tuesday (022724)'!$AW20))+173*'Tuesday (022724)'!$AW20^2*(('Tuesday (022724)'!$AW20-1)+(('Tuesday (022724)'!$AW20-1)^2+(16*'Tuesday (022724)'!$AW20/190))^0.5)</f>
        <v>42.12946661</v>
      </c>
      <c r="I274" s="249" t="str">
        <f t="shared" si="162"/>
        <v>E</v>
      </c>
      <c r="J274" s="248">
        <f>(0.38*190*(1-$B$251)^2)/(1-($B$251)*('Wednesday (022824)'!$T20))+173*'Wednesday (022824)'!$T20^2*(('Wednesday (022824)'!$T20-1)+(('Wednesday (022824)'!$T20-1)^2+(16*'Wednesday (022824)'!$T20/190))^0.5)</f>
        <v>43.47147081</v>
      </c>
      <c r="K274" s="250" t="str">
        <f t="shared" si="163"/>
        <v>E</v>
      </c>
      <c r="L274" s="248">
        <f>(0.38*190*(1-$B$251)^2)/(1-($B$251)*('Wednesday (022824)'!$AW20))+173*'Wednesday (022824)'!$AW20^2*(('Wednesday (022824)'!$AW20-1)+(('Wednesday (022824)'!$AW20-1)^2+(16*'Wednesday (022824)'!$AW20/190))^0.5)</f>
        <v>47.55871734</v>
      </c>
      <c r="M274" s="249" t="str">
        <f t="shared" si="164"/>
        <v>E</v>
      </c>
      <c r="N274" s="248">
        <f>(0.38*190*(1-$B$251)^2)/(1-($B$251)*('Thursday (022924)'!$T20))+173*'Thursday (022924)'!$T20^2*(('Thursday (022924)'!$T20-1)+(('Thursday (022924)'!$T20-1)^2+(16*'Thursday (022924)'!$T20/190))^0.5)</f>
        <v>41.18880459</v>
      </c>
      <c r="O274" s="250" t="str">
        <f t="shared" si="165"/>
        <v>E</v>
      </c>
      <c r="P274" s="248">
        <f>(0.38*190*(1-$B$251)^2)/(1-($B$251)*('Thursday (022924)'!$AW20))+173*'Thursday (022924)'!$AW20^2*(('Thursday (022924)'!$AW20-1)+(('Thursday (022924)'!$AW20-1)^2+(16*'Thursday (022924)'!$AW20/190))^0.5)</f>
        <v>45.58575335</v>
      </c>
      <c r="Q274" s="249" t="str">
        <f t="shared" si="166"/>
        <v>E</v>
      </c>
      <c r="R274" s="248">
        <f>(0.38*190*(1-$B$251)^2)/(1-($B$251)*('Friday (030124)'!$T20))+173*'Friday (030124)'!$T20^2*(('Friday (030124)'!$T20-1)+(('Friday (030124)'!$T20-1)^2+(16*'Friday (030124)'!$T20/190))^0.5)</f>
        <v>44.67511742</v>
      </c>
      <c r="S274" s="250" t="str">
        <f t="shared" si="167"/>
        <v>E</v>
      </c>
      <c r="T274" s="248">
        <f>(0.38*190*(1-$B$251)^2)/(1-($B$251)*('Friday (030124)'!$AW20))+173*'Friday (030124)'!$AW20^2*(('Friday (030124)'!$AW20-1)+(('Friday (030124)'!$AW20-1)^2+(16*'Friday (030124)'!$AW20/190))^0.5)</f>
        <v>44.81772406</v>
      </c>
      <c r="U274" s="251" t="str">
        <f t="shared" si="168"/>
        <v>E</v>
      </c>
    </row>
    <row r="275">
      <c r="A275" s="245" t="s">
        <v>176</v>
      </c>
      <c r="B275" s="246">
        <f>(0.38*190*(1-$B$251)^2)/(1-($B$251)*('Monday (022624)'!$T21))+173*'Monday (022624)'!$T21^2*(('Monday (022624)'!$T21-1)+(('Monday (022624)'!$T21-1)^2+(16*'Monday (022624)'!$T21/190))^0.5)</f>
        <v>44.43368156</v>
      </c>
      <c r="C275" s="247" t="str">
        <f t="shared" si="159"/>
        <v>E</v>
      </c>
      <c r="D275" s="248">
        <f>(0.38*190*(1-$B$251)^2)/(1-($B$251)*('Monday (022624)'!$AW21))+173*'Monday (022624)'!$AW21^2*(('Monday (022624)'!$AW21-1)+(('Monday (022624)'!$AW21-1)^2+(16*'Monday (022624)'!$AW21/190))^0.5)</f>
        <v>47.5576916</v>
      </c>
      <c r="E275" s="249" t="str">
        <f t="shared" si="160"/>
        <v>E</v>
      </c>
      <c r="F275" s="248">
        <f>(0.38*190*(1-$B$251)^2)/(1-($B$251)*('Tuesday (022724)'!$T21))+173*'Tuesday (022724)'!$T21^2*(('Tuesday (022724)'!$T21-1)+(('Tuesday (022724)'!$T21-1)^2+(16*'Tuesday (022724)'!$T21/190))^0.5)</f>
        <v>37.53906655</v>
      </c>
      <c r="G275" s="250" t="str">
        <f t="shared" si="161"/>
        <v>D</v>
      </c>
      <c r="H275" s="248">
        <f>(0.38*190*(1-$B$251)^2)/(1-($B$251)*('Tuesday (022724)'!$AW21))+173*'Tuesday (022724)'!$AW21^2*(('Tuesday (022724)'!$AW21-1)+(('Tuesday (022724)'!$AW21-1)^2+(16*'Tuesday (022724)'!$AW21/190))^0.5)</f>
        <v>49.94954197</v>
      </c>
      <c r="I275" s="249" t="str">
        <f t="shared" si="162"/>
        <v>E</v>
      </c>
      <c r="J275" s="248">
        <f>(0.38*190*(1-$B$251)^2)/(1-($B$251)*('Wednesday (022824)'!$T21))+173*'Wednesday (022824)'!$T21^2*(('Wednesday (022824)'!$T21-1)+(('Wednesday (022824)'!$T21-1)^2+(16*'Wednesday (022824)'!$T21/190))^0.5)</f>
        <v>45.91649004</v>
      </c>
      <c r="K275" s="250" t="str">
        <f t="shared" si="163"/>
        <v>E</v>
      </c>
      <c r="L275" s="248">
        <f>(0.38*190*(1-$B$251)^2)/(1-($B$251)*('Wednesday (022824)'!$AW21))+173*'Wednesday (022824)'!$AW21^2*(('Wednesday (022824)'!$AW21-1)+(('Wednesday (022824)'!$AW21-1)^2+(16*'Wednesday (022824)'!$AW21/190))^0.5)</f>
        <v>43.02535081</v>
      </c>
      <c r="M275" s="249" t="str">
        <f t="shared" si="164"/>
        <v>E</v>
      </c>
      <c r="N275" s="248">
        <f>(0.38*190*(1-$B$251)^2)/(1-($B$251)*('Thursday (022924)'!$T21))+173*'Thursday (022924)'!$T21^2*(('Thursday (022924)'!$T21-1)+(('Thursday (022924)'!$T21-1)^2+(16*'Thursday (022924)'!$T21/190))^0.5)</f>
        <v>42.7633777</v>
      </c>
      <c r="O275" s="250" t="str">
        <f t="shared" si="165"/>
        <v>E</v>
      </c>
      <c r="P275" s="248">
        <f>(0.38*190*(1-$B$251)^2)/(1-($B$251)*('Thursday (022924)'!$AW21))+173*'Thursday (022924)'!$AW21^2*(('Thursday (022924)'!$AW21-1)+(('Thursday (022924)'!$AW21-1)^2+(16*'Thursday (022924)'!$AW21/190))^0.5)</f>
        <v>41.69394398</v>
      </c>
      <c r="Q275" s="249" t="str">
        <f t="shared" si="166"/>
        <v>E</v>
      </c>
      <c r="R275" s="248">
        <f>(0.38*190*(1-$B$251)^2)/(1-($B$251)*('Friday (030124)'!$T21))+173*'Friday (030124)'!$T21^2*(('Friday (030124)'!$T21-1)+(('Friday (030124)'!$T21-1)^2+(16*'Friday (030124)'!$T21/190))^0.5)</f>
        <v>42.9159388</v>
      </c>
      <c r="S275" s="250" t="str">
        <f t="shared" si="167"/>
        <v>E</v>
      </c>
      <c r="T275" s="248">
        <f>(0.38*190*(1-$B$251)^2)/(1-($B$251)*('Friday (030124)'!$AW21))+173*'Friday (030124)'!$AW21^2*(('Friday (030124)'!$AW21-1)+(('Friday (030124)'!$AW21-1)^2+(16*'Friday (030124)'!$AW21/190))^0.5)</f>
        <v>47.30104397</v>
      </c>
      <c r="U275" s="251" t="str">
        <f t="shared" si="168"/>
        <v>E</v>
      </c>
    </row>
    <row r="276">
      <c r="A276" s="252" t="s">
        <v>177</v>
      </c>
      <c r="B276" s="253">
        <f>(0.38*190*(1-$B$251)^2)/(1-($B$251)*('Monday (022624)'!$T22))+173*'Monday (022624)'!$T22^2*(('Monday (022624)'!$T22-1)+(('Monday (022624)'!$T22-1)^2+(16*'Monday (022624)'!$T22/190))^0.5)</f>
        <v>44.79623586</v>
      </c>
      <c r="C276" s="254" t="str">
        <f t="shared" si="159"/>
        <v>E</v>
      </c>
      <c r="D276" s="255">
        <f>(0.38*190*(1-$B$251)^2)/(1-($B$251)*('Monday (022624)'!$AW22))+173*'Monday (022624)'!$AW22^2*(('Monday (022624)'!$AW22-1)+(('Monday (022624)'!$AW22-1)^2+(16*'Monday (022624)'!$AW22/190))^0.5)</f>
        <v>41.13745334</v>
      </c>
      <c r="E276" s="256" t="str">
        <f t="shared" si="160"/>
        <v>E</v>
      </c>
      <c r="F276" s="255">
        <f>(0.38*190*(1-$B$251)^2)/(1-($B$251)*('Tuesday (022724)'!$T22))+173*'Tuesday (022724)'!$T22^2*(('Tuesday (022724)'!$T22-1)+(('Tuesday (022724)'!$T22-1)^2+(16*'Tuesday (022724)'!$T22/190))^0.5)</f>
        <v>37.91827204</v>
      </c>
      <c r="G276" s="257" t="str">
        <f t="shared" si="161"/>
        <v>D</v>
      </c>
      <c r="H276" s="255">
        <f>(0.38*190*(1-$B$251)^2)/(1-($B$251)*('Tuesday (022724)'!$AW22))+173*'Tuesday (022724)'!$AW22^2*(('Tuesday (022724)'!$AW22-1)+(('Tuesday (022724)'!$AW22-1)^2+(16*'Tuesday (022724)'!$AW22/190))^0.5)</f>
        <v>44.14474216</v>
      </c>
      <c r="I276" s="256" t="str">
        <f t="shared" si="162"/>
        <v>E</v>
      </c>
      <c r="J276" s="255">
        <f>(0.38*190*(1-$B$251)^2)/(1-($B$251)*('Wednesday (022824)'!$T22))+173*'Wednesday (022824)'!$T22^2*(('Wednesday (022824)'!$T22-1)+(('Wednesday (022824)'!$T22-1)^2+(16*'Wednesday (022824)'!$T22/190))^0.5)</f>
        <v>39.45808335</v>
      </c>
      <c r="K276" s="257" t="str">
        <f t="shared" si="163"/>
        <v>D</v>
      </c>
      <c r="L276" s="255">
        <f>(0.38*190*(1-$B$251)^2)/(1-($B$251)*('Wednesday (022824)'!$AW22))+173*'Wednesday (022824)'!$AW22^2*(('Wednesday (022824)'!$AW22-1)+(('Wednesday (022824)'!$AW22-1)^2+(16*'Wednesday (022824)'!$AW22/190))^0.5)</f>
        <v>45.76046398</v>
      </c>
      <c r="M276" s="256" t="str">
        <f t="shared" si="164"/>
        <v>E</v>
      </c>
      <c r="N276" s="255">
        <f>(0.38*190*(1-$B$251)^2)/(1-($B$251)*('Thursday (022924)'!$T22))+173*'Thursday (022924)'!$T22^2*(('Thursday (022924)'!$T22-1)+(('Thursday (022924)'!$T22-1)^2+(16*'Thursday (022924)'!$T22/190))^0.5)</f>
        <v>45.59831865</v>
      </c>
      <c r="O276" s="257" t="str">
        <f t="shared" si="165"/>
        <v>E</v>
      </c>
      <c r="P276" s="255">
        <f>(0.38*190*(1-$B$251)^2)/(1-($B$251)*('Thursday (022924)'!$AW22))+173*'Thursday (022924)'!$AW22^2*(('Thursday (022924)'!$AW22-1)+(('Thursday (022924)'!$AW22-1)^2+(16*'Thursday (022924)'!$AW22/190))^0.5)</f>
        <v>43.87923255</v>
      </c>
      <c r="Q276" s="256" t="str">
        <f t="shared" si="166"/>
        <v>E</v>
      </c>
      <c r="R276" s="255">
        <f>(0.38*190*(1-$B$251)^2)/(1-($B$251)*('Friday (030124)'!$T22))+173*'Friday (030124)'!$T22^2*(('Friday (030124)'!$T22-1)+(('Friday (030124)'!$T22-1)^2+(16*'Friday (030124)'!$T22/190))^0.5)</f>
        <v>44.67511742</v>
      </c>
      <c r="S276" s="257" t="str">
        <f t="shared" si="167"/>
        <v>E</v>
      </c>
      <c r="T276" s="255">
        <f>(0.38*190*(1-$B$251)^2)/(1-($B$251)*('Friday (030124)'!$AW22))+173*'Friday (030124)'!$AW22^2*(('Friday (030124)'!$AW22-1)+(('Friday (030124)'!$AW22-1)^2+(16*'Friday (030124)'!$AW22/190))^0.5)</f>
        <v>40.32101102</v>
      </c>
      <c r="U276" s="258" t="str">
        <f t="shared" si="168"/>
        <v>E</v>
      </c>
    </row>
    <row r="277">
      <c r="A277" s="259" t="s">
        <v>178</v>
      </c>
      <c r="B277" s="260">
        <f>(0.38*190*(1-$B$251)^2)/(1-($B$251)*('Monday (022624)'!$T23))+173*'Monday (022624)'!$T23^2*(('Monday (022624)'!$T23-1)+(('Monday (022624)'!$T23-1)^2+(16*'Monday (022624)'!$T23/190))^0.5)</f>
        <v>51.43452584</v>
      </c>
      <c r="C277" s="261" t="str">
        <f t="shared" si="159"/>
        <v>E</v>
      </c>
      <c r="D277" s="262">
        <f>(0.38*190*(1-$B$251)^2)/(1-($B$251)*('Monday (022624)'!$AW23))+173*'Monday (022624)'!$AW23^2*(('Monday (022624)'!$AW23-1)+(('Monday (022624)'!$AW23-1)^2+(16*'Monday (022624)'!$AW23/190))^0.5)</f>
        <v>45.26155827</v>
      </c>
      <c r="E277" s="263" t="str">
        <f t="shared" si="160"/>
        <v>E</v>
      </c>
      <c r="F277" s="262">
        <f>(0.38*190*(1-$B$251)^2)/(1-($B$251)*('Tuesday (022724)'!$T23))+173*'Tuesday (022724)'!$T23^2*(('Tuesday (022724)'!$T23-1)+(('Tuesday (022724)'!$T23-1)^2+(16*'Tuesday (022724)'!$T23/190))^0.5)</f>
        <v>41.53702136</v>
      </c>
      <c r="G277" s="264" t="str">
        <f t="shared" si="161"/>
        <v>E</v>
      </c>
      <c r="H277" s="262">
        <f>(0.38*190*(1-$B$251)^2)/(1-($B$251)*('Tuesday (022724)'!$AW23))+173*'Tuesday (022724)'!$AW23^2*(('Tuesday (022724)'!$AW23-1)+(('Tuesday (022724)'!$AW23-1)^2+(16*'Tuesday (022724)'!$AW23/190))^0.5)</f>
        <v>43.79539862</v>
      </c>
      <c r="I277" s="263" t="str">
        <f t="shared" si="162"/>
        <v>E</v>
      </c>
      <c r="J277" s="262">
        <f>(0.38*190*(1-$B$251)^2)/(1-($B$251)*('Wednesday (022824)'!$T23))+173*'Wednesday (022824)'!$T23^2*(('Wednesday (022824)'!$T23-1)+(('Wednesday (022824)'!$T23-1)^2+(16*'Wednesday (022824)'!$T23/190))^0.5)</f>
        <v>43.01454154</v>
      </c>
      <c r="K277" s="264" t="str">
        <f t="shared" si="163"/>
        <v>E</v>
      </c>
      <c r="L277" s="262">
        <f>(0.38*190*(1-$B$251)^2)/(1-($B$251)*('Wednesday (022824)'!$AW23))+173*'Wednesday (022824)'!$AW23^2*(('Wednesday (022824)'!$AW23-1)+(('Wednesday (022824)'!$AW23-1)^2+(16*'Wednesday (022824)'!$AW23/190))^0.5)</f>
        <v>44.22600408</v>
      </c>
      <c r="M277" s="263" t="str">
        <f t="shared" si="164"/>
        <v>E</v>
      </c>
      <c r="N277" s="262">
        <f>(0.38*190*(1-$B$251)^2)/(1-($B$251)*('Thursday (022924)'!$T23))+173*'Thursday (022924)'!$T23^2*(('Thursday (022924)'!$T23-1)+(('Thursday (022924)'!$T23-1)^2+(16*'Thursday (022924)'!$T23/190))^0.5)</f>
        <v>42.46105248</v>
      </c>
      <c r="O277" s="264" t="str">
        <f t="shared" si="165"/>
        <v>E</v>
      </c>
      <c r="P277" s="262">
        <f>(0.38*190*(1-$B$251)^2)/(1-($B$251)*('Thursday (022924)'!$AW23))+173*'Thursday (022924)'!$AW23^2*(('Thursday (022924)'!$AW23-1)+(('Thursday (022924)'!$AW23-1)^2+(16*'Thursday (022924)'!$AW23/190))^0.5)</f>
        <v>45.66693256</v>
      </c>
      <c r="Q277" s="263" t="str">
        <f t="shared" si="166"/>
        <v>E</v>
      </c>
      <c r="R277" s="262">
        <f>(0.38*190*(1-$B$251)^2)/(1-($B$251)*('Friday (030124)'!$T23))+173*'Friday (030124)'!$T23^2*(('Friday (030124)'!$T23-1)+(('Friday (030124)'!$T23-1)^2+(16*'Friday (030124)'!$T23/190))^0.5)</f>
        <v>44.25807029</v>
      </c>
      <c r="S277" s="264" t="str">
        <f t="shared" si="167"/>
        <v>E</v>
      </c>
      <c r="T277" s="262">
        <f>(0.38*190*(1-$B$251)^2)/(1-($B$251)*('Friday (030124)'!$AW23))+173*'Friday (030124)'!$AW23^2*(('Friday (030124)'!$AW23-1)+(('Friday (030124)'!$AW23-1)^2+(16*'Friday (030124)'!$AW23/190))^0.5)</f>
        <v>45.49523634</v>
      </c>
      <c r="U277" s="265" t="str">
        <f t="shared" si="168"/>
        <v>E</v>
      </c>
    </row>
    <row r="278">
      <c r="A278" s="266" t="s">
        <v>179</v>
      </c>
      <c r="B278" s="50">
        <f>(0.38*190*(1-$B$251)^2)/(1-($B$251)*('Monday (022624)'!$T24))+173*'Monday (022624)'!$T24^2*(('Monday (022624)'!$T24-1)+(('Monday (022624)'!$T24-1)^2+(16*'Monday (022624)'!$T24/190))^0.5)</f>
        <v>43.78741364</v>
      </c>
      <c r="C278" s="267" t="str">
        <f t="shared" si="159"/>
        <v>E</v>
      </c>
      <c r="D278" s="268">
        <f>(0.38*190*(1-$B$251)^2)/(1-($B$251)*('Monday (022624)'!$AW24))+173*'Monday (022624)'!$AW24^2*(('Monday (022624)'!$AW24-1)+(('Monday (022624)'!$AW24-1)^2+(16*'Monday (022624)'!$AW24/190))^0.5)</f>
        <v>41.38146134</v>
      </c>
      <c r="E278" s="269" t="str">
        <f t="shared" si="160"/>
        <v>E</v>
      </c>
      <c r="F278" s="268">
        <f>(0.38*190*(1-$B$251)^2)/(1-($B$251)*('Tuesday (022724)'!$T24))+173*'Tuesday (022724)'!$T24^2*(('Tuesday (022724)'!$T24-1)+(('Tuesday (022724)'!$T24-1)^2+(16*'Tuesday (022724)'!$T24/190))^0.5)</f>
        <v>44.02559734</v>
      </c>
      <c r="G278" s="270" t="str">
        <f t="shared" si="161"/>
        <v>E</v>
      </c>
      <c r="H278" s="268">
        <f>(0.38*190*(1-$B$251)^2)/(1-($B$251)*('Tuesday (022724)'!$AW24))+173*'Tuesday (022724)'!$AW24^2*(('Tuesday (022724)'!$AW24-1)+(('Tuesday (022724)'!$AW24-1)^2+(16*'Tuesday (022724)'!$AW24/190))^0.5)</f>
        <v>44.09130775</v>
      </c>
      <c r="I278" s="269" t="str">
        <f t="shared" si="162"/>
        <v>E</v>
      </c>
      <c r="J278" s="268">
        <f>(0.38*190*(1-$B$251)^2)/(1-($B$251)*('Wednesday (022824)'!$T24))+173*'Wednesday (022824)'!$T24^2*(('Wednesday (022824)'!$T24-1)+(('Wednesday (022824)'!$T24-1)^2+(16*'Wednesday (022824)'!$T24/190))^0.5)</f>
        <v>44.61302927</v>
      </c>
      <c r="K278" s="270" t="str">
        <f t="shared" si="163"/>
        <v>E</v>
      </c>
      <c r="L278" s="268">
        <f>(0.38*190*(1-$B$251)^2)/(1-($B$251)*('Wednesday (022824)'!$AW24))+173*'Wednesday (022824)'!$AW24^2*(('Wednesday (022824)'!$AW24-1)+(('Wednesday (022824)'!$AW24-1)^2+(16*'Wednesday (022824)'!$AW24/190))^0.5)</f>
        <v>43.61466418</v>
      </c>
      <c r="M278" s="269" t="str">
        <f t="shared" si="164"/>
        <v>E</v>
      </c>
      <c r="N278" s="268">
        <f>(0.38*190*(1-$B$251)^2)/(1-($B$251)*('Thursday (022924)'!$T24))+173*'Thursday (022924)'!$T24^2*(('Thursday (022924)'!$T24-1)+(('Thursday (022924)'!$T24-1)^2+(16*'Thursday (022924)'!$T24/190))^0.5)</f>
        <v>45.85700183</v>
      </c>
      <c r="O278" s="270" t="str">
        <f t="shared" si="165"/>
        <v>E</v>
      </c>
      <c r="P278" s="268">
        <f>(0.38*190*(1-$B$251)^2)/(1-($B$251)*('Thursday (022924)'!$AW24))+173*'Thursday (022924)'!$AW24^2*(('Thursday (022924)'!$AW24-1)+(('Thursday (022924)'!$AW24-1)^2+(16*'Thursday (022924)'!$AW24/190))^0.5)</f>
        <v>68.14779913</v>
      </c>
      <c r="Q278" s="269" t="str">
        <f t="shared" si="166"/>
        <v>F</v>
      </c>
      <c r="R278" s="268">
        <f>(0.38*190*(1-$B$251)^2)/(1-($B$251)*('Friday (030124)'!$T24))+173*'Friday (030124)'!$T24^2*(('Friday (030124)'!$T24-1)+(('Friday (030124)'!$T24-1)^2+(16*'Friday (030124)'!$T24/190))^0.5)</f>
        <v>44.49431928</v>
      </c>
      <c r="S278" s="270" t="str">
        <f t="shared" si="167"/>
        <v>E</v>
      </c>
      <c r="T278" s="268">
        <f>(0.38*190*(1-$B$251)^2)/(1-($B$251)*('Friday (030124)'!$AW24))+173*'Friday (030124)'!$AW24^2*(('Friday (030124)'!$AW24-1)+(('Friday (030124)'!$AW24-1)^2+(16*'Friday (030124)'!$AW24/190))^0.5)</f>
        <v>41.87475322</v>
      </c>
      <c r="U278" s="271" t="str">
        <f t="shared" si="168"/>
        <v>E</v>
      </c>
    </row>
    <row r="279">
      <c r="A279" s="266" t="s">
        <v>180</v>
      </c>
      <c r="B279" s="50">
        <f>(0.38*190*(1-$B$251)^2)/(1-($B$251)*('Monday (022624)'!$T25))+173*'Monday (022624)'!$T25^2*(('Monday (022624)'!$T25-1)+(('Monday (022624)'!$T25-1)^2+(16*'Monday (022624)'!$T25/190))^0.5)</f>
        <v>41.83272308</v>
      </c>
      <c r="C279" s="267" t="str">
        <f t="shared" si="159"/>
        <v>E</v>
      </c>
      <c r="D279" s="268">
        <f>(0.38*190*(1-$B$251)^2)/(1-($B$251)*('Monday (022624)'!$AW25))+173*'Monday (022624)'!$AW25^2*(('Monday (022624)'!$AW25-1)+(('Monday (022624)'!$AW25-1)^2+(16*'Monday (022624)'!$AW25/190))^0.5)</f>
        <v>43.55794246</v>
      </c>
      <c r="E279" s="269" t="str">
        <f t="shared" si="160"/>
        <v>E</v>
      </c>
      <c r="F279" s="268">
        <f>(0.38*190*(1-$B$251)^2)/(1-($B$251)*('Tuesday (022724)'!$T25))+173*'Tuesday (022724)'!$T25^2*(('Tuesday (022724)'!$T25-1)+(('Tuesday (022724)'!$T25-1)^2+(16*'Tuesday (022724)'!$T25/190))^0.5)</f>
        <v>41.15480583</v>
      </c>
      <c r="G279" s="270" t="str">
        <f t="shared" si="161"/>
        <v>E</v>
      </c>
      <c r="H279" s="268">
        <f>(0.38*190*(1-$B$251)^2)/(1-($B$251)*('Tuesday (022724)'!$AW25))+173*'Tuesday (022724)'!$AW25^2*(('Tuesday (022724)'!$AW25-1)+(('Tuesday (022724)'!$AW25-1)^2+(16*'Tuesday (022724)'!$AW25/190))^0.5)</f>
        <v>43.50637089</v>
      </c>
      <c r="I279" s="269" t="str">
        <f t="shared" si="162"/>
        <v>E</v>
      </c>
      <c r="J279" s="268">
        <f>(0.38*190*(1-$B$251)^2)/(1-($B$251)*('Wednesday (022824)'!$T25))+173*'Wednesday (022824)'!$T25^2*(('Wednesday (022824)'!$T25-1)+(('Wednesday (022824)'!$T25-1)^2+(16*'Wednesday (022824)'!$T25/190))^0.5)</f>
        <v>47.0032149</v>
      </c>
      <c r="K279" s="270" t="str">
        <f t="shared" si="163"/>
        <v>E</v>
      </c>
      <c r="L279" s="268">
        <f>(0.38*190*(1-$B$251)^2)/(1-($B$251)*('Wednesday (022824)'!$AW25))+173*'Wednesday (022824)'!$AW25^2*(('Wednesday (022824)'!$AW25-1)+(('Wednesday (022824)'!$AW25-1)^2+(16*'Wednesday (022824)'!$AW25/190))^0.5)</f>
        <v>49.95165296</v>
      </c>
      <c r="M279" s="269" t="str">
        <f t="shared" si="164"/>
        <v>E</v>
      </c>
      <c r="N279" s="268">
        <f>(0.38*190*(1-$B$251)^2)/(1-($B$251)*('Thursday (022924)'!$T25))+173*'Thursday (022924)'!$T25^2*(('Thursday (022924)'!$T25-1)+(('Thursday (022924)'!$T25-1)^2+(16*'Thursday (022924)'!$T25/190))^0.5)</f>
        <v>43.84385775</v>
      </c>
      <c r="O279" s="270" t="str">
        <f t="shared" si="165"/>
        <v>E</v>
      </c>
      <c r="P279" s="268">
        <f>(0.38*190*(1-$B$251)^2)/(1-($B$251)*('Thursday (022924)'!$AW25))+173*'Thursday (022924)'!$AW25^2*(('Thursday (022924)'!$AW25-1)+(('Thursday (022924)'!$AW25-1)^2+(16*'Thursday (022924)'!$AW25/190))^0.5)</f>
        <v>37.91647816</v>
      </c>
      <c r="Q279" s="269" t="str">
        <f t="shared" si="166"/>
        <v>D</v>
      </c>
      <c r="R279" s="268">
        <f>(0.38*190*(1-$B$251)^2)/(1-($B$251)*('Friday (030124)'!$T25))+173*'Friday (030124)'!$T25^2*(('Friday (030124)'!$T25-1)+(('Friday (030124)'!$T25-1)^2+(16*'Friday (030124)'!$T25/190))^0.5)</f>
        <v>45.10444444</v>
      </c>
      <c r="S279" s="270" t="str">
        <f t="shared" si="167"/>
        <v>E</v>
      </c>
      <c r="T279" s="268">
        <f>(0.38*190*(1-$B$251)^2)/(1-($B$251)*('Friday (030124)'!$AW25))+173*'Friday (030124)'!$AW25^2*(('Friday (030124)'!$AW25-1)+(('Friday (030124)'!$AW25-1)^2+(16*'Friday (030124)'!$AW25/190))^0.5)</f>
        <v>43.35363093</v>
      </c>
      <c r="U279" s="271" t="str">
        <f t="shared" si="168"/>
        <v>E</v>
      </c>
    </row>
    <row r="280">
      <c r="A280" s="288" t="s">
        <v>181</v>
      </c>
      <c r="B280" s="289">
        <f>(0.38*190*(1-$B$251)^2)/(1-($B$251)*('Monday (022624)'!$T26))+173*'Monday (022624)'!$T26^2*(('Monday (022624)'!$T26-1)+(('Monday (022624)'!$T26-1)^2+(16*'Monday (022624)'!$T26/190))^0.5)</f>
        <v>43.55371067</v>
      </c>
      <c r="C280" s="276" t="str">
        <f t="shared" si="159"/>
        <v>E</v>
      </c>
      <c r="D280" s="277">
        <f>(0.38*190*(1-$B$251)^2)/(1-($B$251)*('Monday (022624)'!$AW26))+173*'Monday (022624)'!$AW26^2*(('Monday (022624)'!$AW26-1)+(('Monday (022624)'!$AW26-1)^2+(16*'Monday (022624)'!$AW26/190))^0.5)</f>
        <v>50.07036587</v>
      </c>
      <c r="E280" s="278" t="str">
        <f t="shared" si="160"/>
        <v>E</v>
      </c>
      <c r="F280" s="277">
        <f>(0.38*190*(1-$B$251)^2)/(1-($B$251)*('Tuesday (022724)'!$T26))+173*'Tuesday (022724)'!$T26^2*(('Tuesday (022724)'!$T26-1)+(('Tuesday (022724)'!$T26-1)^2+(16*'Tuesday (022724)'!$T26/190))^0.5)</f>
        <v>44.2683755</v>
      </c>
      <c r="G280" s="279" t="str">
        <f t="shared" si="161"/>
        <v>E</v>
      </c>
      <c r="H280" s="277">
        <f>(0.38*190*(1-$B$251)^2)/(1-($B$251)*('Tuesday (022724)'!$AW26))+173*'Tuesday (022724)'!$AW26^2*(('Tuesday (022724)'!$AW26-1)+(('Tuesday (022724)'!$AW26-1)^2+(16*'Tuesday (022724)'!$AW26/190))^0.5)</f>
        <v>47.86822408</v>
      </c>
      <c r="I280" s="278" t="str">
        <f t="shared" si="162"/>
        <v>E</v>
      </c>
      <c r="J280" s="277">
        <f>(0.38*190*(1-$B$251)^2)/(1-($B$251)*('Wednesday (022824)'!$T26))+173*'Wednesday (022824)'!$T26^2*(('Wednesday (022824)'!$T26-1)+(('Wednesday (022824)'!$T26-1)^2+(16*'Wednesday (022824)'!$T26/190))^0.5)</f>
        <v>44.49187046</v>
      </c>
      <c r="K280" s="279" t="str">
        <f t="shared" si="163"/>
        <v>E</v>
      </c>
      <c r="L280" s="277">
        <f>(0.38*190*(1-$B$251)^2)/(1-($B$251)*('Wednesday (022824)'!$AW26))+173*'Wednesday (022824)'!$AW26^2*(('Wednesday (022824)'!$AW26-1)+(('Wednesday (022824)'!$AW26-1)^2+(16*'Wednesday (022824)'!$AW26/190))^0.5)</f>
        <v>42.20900945</v>
      </c>
      <c r="M280" s="278" t="str">
        <f t="shared" si="164"/>
        <v>E</v>
      </c>
      <c r="N280" s="277">
        <f>(0.38*190*(1-$B$251)^2)/(1-($B$251)*('Thursday (022924)'!$T26))+173*'Thursday (022924)'!$T26^2*(('Thursday (022924)'!$T26-1)+(('Thursday (022924)'!$T26-1)^2+(16*'Thursday (022924)'!$T26/190))^0.5)</f>
        <v>47.15610073</v>
      </c>
      <c r="O280" s="279" t="str">
        <f t="shared" si="165"/>
        <v>E</v>
      </c>
      <c r="P280" s="277">
        <f>(0.38*190*(1-$B$251)^2)/(1-($B$251)*('Thursday (022924)'!$AW26))+173*'Thursday (022924)'!$AW26^2*(('Thursday (022924)'!$AW26-1)+(('Thursday (022924)'!$AW26-1)^2+(16*'Thursday (022924)'!$AW26/190))^0.5)</f>
        <v>40.77569864</v>
      </c>
      <c r="Q280" s="278" t="str">
        <f t="shared" si="166"/>
        <v>E</v>
      </c>
      <c r="R280" s="277">
        <f>(0.38*190*(1-$B$251)^2)/(1-($B$251)*('Friday (030124)'!$T26))+173*'Friday (030124)'!$T26^2*(('Friday (030124)'!$T26-1)+(('Friday (030124)'!$T26-1)^2+(16*'Friday (030124)'!$T26/190))^0.5)</f>
        <v>44.98013628</v>
      </c>
      <c r="S280" s="279" t="str">
        <f t="shared" si="167"/>
        <v>E</v>
      </c>
      <c r="T280" s="277">
        <f>(0.38*190*(1-$B$251)^2)/(1-($B$251)*('Friday (030124)'!$AW26))+173*'Friday (030124)'!$AW26^2*(('Friday (030124)'!$AW26-1)+(('Friday (030124)'!$AW26-1)^2+(16*'Friday (030124)'!$AW26/190))^0.5)</f>
        <v>49.18549796</v>
      </c>
      <c r="U280" s="280" t="str">
        <f t="shared" si="168"/>
        <v>E</v>
      </c>
    </row>
    <row r="281">
      <c r="A281" s="281" t="s">
        <v>182</v>
      </c>
      <c r="B281" s="282">
        <f>(0.38*190*(1-$B$251)^2)/(1-($B$251)*('Monday (022624)'!$T27))+173*'Monday (022624)'!$T27^2*(('Monday (022624)'!$T27-1)+(('Monday (022624)'!$T27-1)^2+(16*'Monday (022624)'!$T27/190))^0.5)</f>
        <v>44.04146401</v>
      </c>
      <c r="C281" s="283" t="str">
        <f t="shared" si="159"/>
        <v>E</v>
      </c>
      <c r="D281" s="284">
        <f>(0.38*190*(1-$B$251)^2)/(1-($B$251)*('Monday (022624)'!$AW27))+173*'Monday (022624)'!$AW27^2*(('Monday (022624)'!$AW27-1)+(('Monday (022624)'!$AW27-1)^2+(16*'Monday (022624)'!$AW27/190))^0.5)</f>
        <v>48.01991827</v>
      </c>
      <c r="E281" s="285" t="str">
        <f t="shared" si="160"/>
        <v>E</v>
      </c>
      <c r="F281" s="284">
        <f>(0.38*190*(1-$B$251)^2)/(1-($B$251)*('Tuesday (022724)'!$T27))+173*'Tuesday (022724)'!$T27^2*(('Tuesday (022724)'!$T27-1)+(('Tuesday (022724)'!$T27-1)^2+(16*'Tuesday (022724)'!$T27/190))^0.5)</f>
        <v>49.9322954</v>
      </c>
      <c r="G281" s="286" t="str">
        <f t="shared" si="161"/>
        <v>E</v>
      </c>
      <c r="H281" s="284">
        <f>(0.38*190*(1-$B$251)^2)/(1-($B$251)*('Tuesday (022724)'!$AW27))+173*'Tuesday (022724)'!$AW27^2*(('Tuesday (022724)'!$AW27-1)+(('Tuesday (022724)'!$AW27-1)^2+(16*'Tuesday (022724)'!$AW27/190))^0.5)</f>
        <v>52.20074717</v>
      </c>
      <c r="I281" s="285" t="str">
        <f t="shared" si="162"/>
        <v>E</v>
      </c>
      <c r="J281" s="284">
        <f>(0.38*190*(1-$B$251)^2)/(1-($B$251)*('Wednesday (022824)'!$T27))+173*'Wednesday (022824)'!$T27^2*(('Wednesday (022824)'!$T27-1)+(('Wednesday (022824)'!$T27-1)^2+(16*'Wednesday (022824)'!$T27/190))^0.5)</f>
        <v>41.86613084</v>
      </c>
      <c r="K281" s="286" t="str">
        <f t="shared" si="163"/>
        <v>E</v>
      </c>
      <c r="L281" s="284">
        <f>(0.38*190*(1-$B$251)^2)/(1-($B$251)*('Wednesday (022824)'!$AW27))+173*'Wednesday (022824)'!$AW27^2*(('Wednesday (022824)'!$AW27-1)+(('Wednesday (022824)'!$AW27-1)^2+(16*'Wednesday (022824)'!$AW27/190))^0.5)</f>
        <v>46.39824257</v>
      </c>
      <c r="M281" s="285" t="str">
        <f t="shared" si="164"/>
        <v>E</v>
      </c>
      <c r="N281" s="284">
        <f>(0.38*190*(1-$B$251)^2)/(1-($B$251)*('Thursday (022924)'!$T27))+173*'Thursday (022924)'!$T27^2*(('Thursday (022924)'!$T27-1)+(('Thursday (022924)'!$T27-1)^2+(16*'Thursday (022924)'!$T27/190))^0.5)</f>
        <v>53.71989457</v>
      </c>
      <c r="O281" s="286" t="str">
        <f t="shared" si="165"/>
        <v>E</v>
      </c>
      <c r="P281" s="284">
        <f>(0.38*190*(1-$B$251)^2)/(1-($B$251)*('Thursday (022924)'!$AW27))+173*'Thursday (022924)'!$AW27^2*(('Thursday (022924)'!$AW27-1)+(('Thursday (022924)'!$AW27-1)^2+(16*'Thursday (022924)'!$AW27/190))^0.5)</f>
        <v>44.94553763</v>
      </c>
      <c r="Q281" s="285" t="str">
        <f t="shared" si="166"/>
        <v>E</v>
      </c>
      <c r="R281" s="284">
        <f>(0.38*190*(1-$B$251)^2)/(1-($B$251)*('Friday (030124)'!$T27))+173*'Friday (030124)'!$T27^2*(('Friday (030124)'!$T27-1)+(('Friday (030124)'!$T27-1)^2+(16*'Friday (030124)'!$T27/190))^0.5)</f>
        <v>45.32434618</v>
      </c>
      <c r="S281" s="286" t="str">
        <f t="shared" si="167"/>
        <v>E</v>
      </c>
      <c r="T281" s="284">
        <f>(0.38*190*(1-$B$251)^2)/(1-($B$251)*('Friday (030124)'!$AW27))+173*'Friday (030124)'!$AW27^2*(('Friday (030124)'!$AW27-1)+(('Friday (030124)'!$AW27-1)^2+(16*'Friday (030124)'!$AW27/190))^0.5)</f>
        <v>49.18254172</v>
      </c>
      <c r="U281" s="287" t="str">
        <f t="shared" si="168"/>
        <v>E</v>
      </c>
    </row>
    <row r="282">
      <c r="A282" s="245" t="s">
        <v>183</v>
      </c>
      <c r="B282" s="246">
        <f>(0.38*190*(1-$B$251)^2)/(1-($B$251)*('Monday (022624)'!$T28))+173*'Monday (022624)'!$T28^2*(('Monday (022624)'!$T28-1)+(('Monday (022624)'!$T28-1)^2+(16*'Monday (022624)'!$T28/190))^0.5)</f>
        <v>42.32217258</v>
      </c>
      <c r="C282" s="247" t="str">
        <f t="shared" si="159"/>
        <v>E</v>
      </c>
      <c r="D282" s="248">
        <f>(0.38*190*(1-$B$251)^2)/(1-($B$251)*('Monday (022624)'!$AW28))+173*'Monday (022624)'!$AW28^2*(('Monday (022624)'!$AW28-1)+(('Monday (022624)'!$AW28-1)^2+(16*'Monday (022624)'!$AW28/190))^0.5)</f>
        <v>43.26482659</v>
      </c>
      <c r="E282" s="249" t="str">
        <f t="shared" si="160"/>
        <v>E</v>
      </c>
      <c r="F282" s="248">
        <f>(0.38*190*(1-$B$251)^2)/(1-($B$251)*('Tuesday (022724)'!$T28))+173*'Tuesday (022724)'!$T28^2*(('Tuesday (022724)'!$T28-1)+(('Tuesday (022724)'!$T28-1)^2+(16*'Tuesday (022724)'!$T28/190))^0.5)</f>
        <v>44.16515882</v>
      </c>
      <c r="G282" s="250" t="str">
        <f t="shared" si="161"/>
        <v>E</v>
      </c>
      <c r="H282" s="248">
        <f>(0.38*190*(1-$B$251)^2)/(1-($B$251)*('Tuesday (022724)'!$AW28))+173*'Tuesday (022724)'!$AW28^2*(('Tuesday (022724)'!$AW28-1)+(('Tuesday (022724)'!$AW28-1)^2+(16*'Tuesday (022724)'!$AW28/190))^0.5)</f>
        <v>46.37596433</v>
      </c>
      <c r="I282" s="249" t="str">
        <f t="shared" si="162"/>
        <v>E</v>
      </c>
      <c r="J282" s="248">
        <f>(0.38*190*(1-$B$251)^2)/(1-($B$251)*('Wednesday (022824)'!$T28))+173*'Wednesday (022824)'!$T28^2*(('Wednesday (022824)'!$T28-1)+(('Wednesday (022824)'!$T28-1)^2+(16*'Wednesday (022824)'!$T28/190))^0.5)</f>
        <v>44.05360403</v>
      </c>
      <c r="K282" s="250" t="str">
        <f t="shared" si="163"/>
        <v>E</v>
      </c>
      <c r="L282" s="248">
        <f>(0.38*190*(1-$B$251)^2)/(1-($B$251)*('Wednesday (022824)'!$AW28))+173*'Wednesday (022824)'!$AW28^2*(('Wednesday (022824)'!$AW28-1)+(('Wednesday (022824)'!$AW28-1)^2+(16*'Wednesday (022824)'!$AW28/190))^0.5)</f>
        <v>46.855817</v>
      </c>
      <c r="M282" s="249" t="str">
        <f t="shared" si="164"/>
        <v>E</v>
      </c>
      <c r="N282" s="248">
        <f>(0.38*190*(1-$B$251)^2)/(1-($B$251)*('Thursday (022924)'!$T28))+173*'Thursday (022924)'!$T28^2*(('Thursday (022924)'!$T28-1)+(('Thursday (022924)'!$T28-1)^2+(16*'Thursday (022924)'!$T28/190))^0.5)</f>
        <v>45.39675552</v>
      </c>
      <c r="O282" s="250" t="str">
        <f t="shared" si="165"/>
        <v>E</v>
      </c>
      <c r="P282" s="248">
        <f>(0.38*190*(1-$B$251)^2)/(1-($B$251)*('Thursday (022924)'!$AW28))+173*'Thursday (022924)'!$AW28^2*(('Thursday (022924)'!$AW28-1)+(('Thursday (022924)'!$AW28-1)^2+(16*'Thursday (022924)'!$AW28/190))^0.5)</f>
        <v>39.56213199</v>
      </c>
      <c r="Q282" s="249" t="str">
        <f t="shared" si="166"/>
        <v>D</v>
      </c>
      <c r="R282" s="248">
        <f>(0.38*190*(1-$B$251)^2)/(1-($B$251)*('Friday (030124)'!$T28))+173*'Friday (030124)'!$T28^2*(('Friday (030124)'!$T28-1)+(('Friday (030124)'!$T28-1)^2+(16*'Friday (030124)'!$T28/190))^0.5)</f>
        <v>46.10751834</v>
      </c>
      <c r="S282" s="250" t="str">
        <f t="shared" si="167"/>
        <v>E</v>
      </c>
      <c r="T282" s="248">
        <f>(0.38*190*(1-$B$251)^2)/(1-($B$251)*('Friday (030124)'!$AW28))+173*'Friday (030124)'!$AW28^2*(('Friday (030124)'!$AW28-1)+(('Friday (030124)'!$AW28-1)^2+(16*'Friday (030124)'!$AW28/190))^0.5)</f>
        <v>43.23787322</v>
      </c>
      <c r="U282" s="251" t="str">
        <f t="shared" si="168"/>
        <v>E</v>
      </c>
    </row>
    <row r="283">
      <c r="A283" s="245" t="s">
        <v>184</v>
      </c>
      <c r="B283" s="246">
        <f>(0.38*190*(1-$B$251)^2)/(1-($B$251)*('Monday (022624)'!$T29))+173*'Monday (022624)'!$T29^2*(('Monday (022624)'!$T29-1)+(('Monday (022624)'!$T29-1)^2+(16*'Monday (022624)'!$T29/190))^0.5)</f>
        <v>45.33517664</v>
      </c>
      <c r="C283" s="247" t="str">
        <f t="shared" si="159"/>
        <v>E</v>
      </c>
      <c r="D283" s="248">
        <f>(0.38*190*(1-$B$251)^2)/(1-($B$251)*('Monday (022624)'!$AW29))+173*'Monday (022624)'!$AW29^2*(('Monday (022624)'!$AW29-1)+(('Monday (022624)'!$AW29-1)^2+(16*'Monday (022624)'!$AW29/190))^0.5)</f>
        <v>41.89756403</v>
      </c>
      <c r="E283" s="249" t="str">
        <f t="shared" si="160"/>
        <v>E</v>
      </c>
      <c r="F283" s="248">
        <f>(0.38*190*(1-$B$251)^2)/(1-($B$251)*('Tuesday (022724)'!$T29))+173*'Tuesday (022724)'!$T29^2*(('Tuesday (022724)'!$T29-1)+(('Tuesday (022724)'!$T29-1)^2+(16*'Tuesday (022724)'!$T29/190))^0.5)</f>
        <v>42.00658124</v>
      </c>
      <c r="G283" s="250" t="str">
        <f t="shared" si="161"/>
        <v>E</v>
      </c>
      <c r="H283" s="248">
        <f>(0.38*190*(1-$B$251)^2)/(1-($B$251)*('Tuesday (022724)'!$AW29))+173*'Tuesday (022724)'!$AW29^2*(('Tuesday (022724)'!$AW29-1)+(('Tuesday (022724)'!$AW29-1)^2+(16*'Tuesday (022724)'!$AW29/190))^0.5)</f>
        <v>41.96925474</v>
      </c>
      <c r="I283" s="249" t="str">
        <f t="shared" si="162"/>
        <v>E</v>
      </c>
      <c r="J283" s="248">
        <f>(0.38*190*(1-$B$251)^2)/(1-($B$251)*('Wednesday (022824)'!$T29))+173*'Wednesday (022824)'!$T29^2*(('Wednesday (022824)'!$T29-1)+(('Wednesday (022824)'!$T29-1)^2+(16*'Wednesday (022824)'!$T29/190))^0.5)</f>
        <v>47.76673375</v>
      </c>
      <c r="K283" s="250" t="str">
        <f t="shared" si="163"/>
        <v>E</v>
      </c>
      <c r="L283" s="248">
        <f>(0.38*190*(1-$B$251)^2)/(1-($B$251)*('Wednesday (022824)'!$AW29))+173*'Wednesday (022824)'!$AW29^2*(('Wednesday (022824)'!$AW29-1)+(('Wednesday (022824)'!$AW29-1)^2+(16*'Wednesday (022824)'!$AW29/190))^0.5)</f>
        <v>41.56205835</v>
      </c>
      <c r="M283" s="249" t="str">
        <f t="shared" si="164"/>
        <v>E</v>
      </c>
      <c r="N283" s="248">
        <f>(0.38*190*(1-$B$251)^2)/(1-($B$251)*('Thursday (022924)'!$T29))+173*'Thursday (022924)'!$T29^2*(('Thursday (022924)'!$T29-1)+(('Thursday (022924)'!$T29-1)^2+(16*'Thursday (022924)'!$T29/190))^0.5)</f>
        <v>43.32688726</v>
      </c>
      <c r="O283" s="250" t="str">
        <f t="shared" si="165"/>
        <v>E</v>
      </c>
      <c r="P283" s="248">
        <f>(0.38*190*(1-$B$251)^2)/(1-($B$251)*('Thursday (022924)'!$AW29))+173*'Thursday (022924)'!$AW29^2*(('Thursday (022924)'!$AW29-1)+(('Thursday (022924)'!$AW29-1)^2+(16*'Thursday (022924)'!$AW29/190))^0.5)</f>
        <v>53.97182009</v>
      </c>
      <c r="Q283" s="249" t="str">
        <f t="shared" si="166"/>
        <v>E</v>
      </c>
      <c r="R283" s="248">
        <f>(0.38*190*(1-$B$251)^2)/(1-($B$251)*('Friday (030124)'!$T29))+173*'Friday (030124)'!$T29^2*(('Friday (030124)'!$T29-1)+(('Friday (030124)'!$T29-1)^2+(16*'Friday (030124)'!$T29/190))^0.5)</f>
        <v>45.07298746</v>
      </c>
      <c r="S283" s="250" t="str">
        <f t="shared" si="167"/>
        <v>E</v>
      </c>
      <c r="T283" s="248">
        <f>(0.38*190*(1-$B$251)^2)/(1-($B$251)*('Friday (030124)'!$AW29))+173*'Friday (030124)'!$AW29^2*(('Friday (030124)'!$AW29-1)+(('Friday (030124)'!$AW29-1)^2+(16*'Friday (030124)'!$AW29/190))^0.5)</f>
        <v>41.84810226</v>
      </c>
      <c r="U283" s="251" t="str">
        <f t="shared" si="168"/>
        <v>E</v>
      </c>
    </row>
    <row r="284">
      <c r="A284" s="252" t="s">
        <v>185</v>
      </c>
      <c r="B284" s="253">
        <f>(0.38*190*(1-$B$251)^2)/(1-($B$251)*('Monday (022624)'!$T30))+173*'Monday (022624)'!$T30^2*(('Monday (022624)'!$T30-1)+(('Monday (022624)'!$T30-1)^2+(16*'Monday (022624)'!$T30/190))^0.5)</f>
        <v>47.69797443</v>
      </c>
      <c r="C284" s="254" t="str">
        <f t="shared" si="159"/>
        <v>E</v>
      </c>
      <c r="D284" s="255">
        <f>(0.38*190*(1-$B$251)^2)/(1-($B$251)*('Monday (022624)'!$AW30))+173*'Monday (022624)'!$AW30^2*(('Monday (022624)'!$AW30-1)+(('Monday (022624)'!$AW30-1)^2+(16*'Monday (022624)'!$AW30/190))^0.5)</f>
        <v>46.55359</v>
      </c>
      <c r="E284" s="256" t="str">
        <f t="shared" si="160"/>
        <v>E</v>
      </c>
      <c r="F284" s="255">
        <f>(0.38*190*(1-$B$251)^2)/(1-($B$251)*('Tuesday (022724)'!$T30))+173*'Tuesday (022724)'!$T30^2*(('Tuesday (022724)'!$T30-1)+(('Tuesday (022724)'!$T30-1)^2+(16*'Tuesday (022724)'!$T30/190))^0.5)</f>
        <v>39.27635159</v>
      </c>
      <c r="G284" s="257" t="str">
        <f t="shared" si="161"/>
        <v>D</v>
      </c>
      <c r="H284" s="255">
        <f>(0.38*190*(1-$B$251)^2)/(1-($B$251)*('Tuesday (022724)'!$AW30))+173*'Tuesday (022724)'!$AW30^2*(('Tuesday (022724)'!$AW30-1)+(('Tuesday (022724)'!$AW30-1)^2+(16*'Tuesday (022724)'!$AW30/190))^0.5)</f>
        <v>40.9611919</v>
      </c>
      <c r="I284" s="256" t="str">
        <f t="shared" si="162"/>
        <v>E</v>
      </c>
      <c r="J284" s="255">
        <f>(0.38*190*(1-$B$251)^2)/(1-($B$251)*('Wednesday (022824)'!$T30))+173*'Wednesday (022824)'!$T30^2*(('Wednesday (022824)'!$T30-1)+(('Wednesday (022824)'!$T30-1)^2+(16*'Wednesday (022824)'!$T30/190))^0.5)</f>
        <v>45.86678978</v>
      </c>
      <c r="K284" s="257" t="str">
        <f t="shared" si="163"/>
        <v>E</v>
      </c>
      <c r="L284" s="255">
        <f>(0.38*190*(1-$B$251)^2)/(1-($B$251)*('Wednesday (022824)'!$AW30))+173*'Wednesday (022824)'!$AW30^2*(('Wednesday (022824)'!$AW30-1)+(('Wednesday (022824)'!$AW30-1)^2+(16*'Wednesday (022824)'!$AW30/190))^0.5)</f>
        <v>44.70464604</v>
      </c>
      <c r="M284" s="256" t="str">
        <f t="shared" si="164"/>
        <v>E</v>
      </c>
      <c r="N284" s="255">
        <f>(0.38*190*(1-$B$251)^2)/(1-($B$251)*('Thursday (022924)'!$T30))+173*'Thursday (022924)'!$T30^2*(('Thursday (022924)'!$T30-1)+(('Thursday (022924)'!$T30-1)^2+(16*'Thursday (022924)'!$T30/190))^0.5)</f>
        <v>39.84950249</v>
      </c>
      <c r="O284" s="257" t="str">
        <f t="shared" si="165"/>
        <v>D</v>
      </c>
      <c r="P284" s="255">
        <f>(0.38*190*(1-$B$251)^2)/(1-($B$251)*('Thursday (022924)'!$AW30))+173*'Thursday (022924)'!$AW30^2*(('Thursday (022924)'!$AW30-1)+(('Thursday (022924)'!$AW30-1)^2+(16*'Thursday (022924)'!$AW30/190))^0.5)</f>
        <v>44.00774714</v>
      </c>
      <c r="Q284" s="256" t="str">
        <f t="shared" si="166"/>
        <v>E</v>
      </c>
      <c r="R284" s="255">
        <f>(0.38*190*(1-$B$251)^2)/(1-($B$251)*('Friday (030124)'!$T30))+173*'Friday (030124)'!$T30^2*(('Friday (030124)'!$T30-1)+(('Friday (030124)'!$T30-1)^2+(16*'Friday (030124)'!$T30/190))^0.5)</f>
        <v>42.59230224</v>
      </c>
      <c r="S284" s="257" t="str">
        <f t="shared" si="167"/>
        <v>E</v>
      </c>
      <c r="T284" s="255">
        <f>(0.38*190*(1-$B$251)^2)/(1-($B$251)*('Friday (030124)'!$AW30))+173*'Friday (030124)'!$AW30^2*(('Friday (030124)'!$AW30-1)+(('Friday (030124)'!$AW30-1)^2+(16*'Friday (030124)'!$AW30/190))^0.5)</f>
        <v>45.67188329</v>
      </c>
      <c r="U284" s="258" t="str">
        <f t="shared" si="168"/>
        <v>E</v>
      </c>
    </row>
    <row r="285">
      <c r="A285" s="259" t="s">
        <v>186</v>
      </c>
      <c r="B285" s="260">
        <f>(0.38*190*(1-$B$251)^2)/(1-($B$251)*('Monday (022624)'!$T31))+173*'Monday (022624)'!$T31^2*(('Monday (022624)'!$T31-1)+(('Monday (022624)'!$T31-1)^2+(16*'Monday (022624)'!$T31/190))^0.5)</f>
        <v>43.50102882</v>
      </c>
      <c r="C285" s="261" t="str">
        <f t="shared" si="159"/>
        <v>E</v>
      </c>
      <c r="D285" s="262">
        <f>(0.38*190*(1-$B$251)^2)/(1-($B$251)*('Monday (022624)'!$AW31))+173*'Monday (022624)'!$AW31^2*(('Monday (022624)'!$AW31-1)+(('Monday (022624)'!$AW31-1)^2+(16*'Monday (022624)'!$AW31/190))^0.5)</f>
        <v>44.18897689</v>
      </c>
      <c r="E285" s="263" t="str">
        <f t="shared" si="160"/>
        <v>E</v>
      </c>
      <c r="F285" s="262">
        <f>(0.38*190*(1-$B$251)^2)/(1-($B$251)*('Tuesday (022724)'!$T31))+173*'Tuesday (022724)'!$T31^2*(('Tuesday (022724)'!$T31-1)+(('Tuesday (022724)'!$T31-1)^2+(16*'Tuesday (022724)'!$T31/190))^0.5)</f>
        <v>36.38552746</v>
      </c>
      <c r="G285" s="264" t="str">
        <f t="shared" si="161"/>
        <v>D</v>
      </c>
      <c r="H285" s="262">
        <f>(0.38*190*(1-$B$251)^2)/(1-($B$251)*('Tuesday (022724)'!$AW31))+173*'Tuesday (022724)'!$AW31^2*(('Tuesday (022724)'!$AW31-1)+(('Tuesday (022724)'!$AW31-1)^2+(16*'Tuesday (022724)'!$AW31/190))^0.5)</f>
        <v>44.03742889</v>
      </c>
      <c r="I285" s="263" t="str">
        <f t="shared" si="162"/>
        <v>E</v>
      </c>
      <c r="J285" s="262">
        <f>(0.38*190*(1-$B$251)^2)/(1-($B$251)*('Wednesday (022824)'!$T31))+173*'Wednesday (022824)'!$T31^2*(('Wednesday (022824)'!$T31-1)+(('Wednesday (022824)'!$T31-1)^2+(16*'Wednesday (022824)'!$T31/190))^0.5)</f>
        <v>44.28752445</v>
      </c>
      <c r="K285" s="264" t="str">
        <f t="shared" si="163"/>
        <v>E</v>
      </c>
      <c r="L285" s="262">
        <f>(0.38*190*(1-$B$251)^2)/(1-($B$251)*('Wednesday (022824)'!$AW31))+173*'Wednesday (022824)'!$AW31^2*(('Wednesday (022824)'!$AW31-1)+(('Wednesday (022824)'!$AW31-1)^2+(16*'Wednesday (022824)'!$AW31/190))^0.5)</f>
        <v>40.61119472</v>
      </c>
      <c r="M285" s="263" t="str">
        <f t="shared" si="164"/>
        <v>E</v>
      </c>
      <c r="N285" s="262">
        <f>(0.38*190*(1-$B$251)^2)/(1-($B$251)*('Thursday (022924)'!$T31))+173*'Thursday (022924)'!$T31^2*(('Thursday (022924)'!$T31-1)+(('Thursday (022924)'!$T31-1)^2+(16*'Thursday (022924)'!$T31/190))^0.5)</f>
        <v>42.40139006</v>
      </c>
      <c r="O285" s="264" t="str">
        <f t="shared" si="165"/>
        <v>E</v>
      </c>
      <c r="P285" s="262">
        <f>(0.38*190*(1-$B$251)^2)/(1-($B$251)*('Thursday (022924)'!$AW31))+173*'Thursday (022924)'!$AW31^2*(('Thursday (022924)'!$AW31-1)+(('Thursday (022924)'!$AW31-1)^2+(16*'Thursday (022924)'!$AW31/190))^0.5)</f>
        <v>36.54429919</v>
      </c>
      <c r="Q285" s="263" t="str">
        <f t="shared" si="166"/>
        <v>D</v>
      </c>
      <c r="R285" s="262">
        <f>(0.38*190*(1-$B$251)^2)/(1-($B$251)*('Friday (030124)'!$T31))+173*'Friday (030124)'!$T31^2*(('Friday (030124)'!$T31-1)+(('Friday (030124)'!$T31-1)^2+(16*'Friday (030124)'!$T31/190))^0.5)</f>
        <v>44.61221838</v>
      </c>
      <c r="S285" s="264" t="str">
        <f t="shared" si="167"/>
        <v>E</v>
      </c>
      <c r="T285" s="262">
        <f>(0.38*190*(1-$B$251)^2)/(1-($B$251)*('Friday (030124)'!$AW31))+173*'Friday (030124)'!$AW31^2*(('Friday (030124)'!$AW31-1)+(('Friday (030124)'!$AW31-1)^2+(16*'Friday (030124)'!$AW31/190))^0.5)</f>
        <v>44.81302962</v>
      </c>
      <c r="U285" s="265" t="str">
        <f t="shared" si="168"/>
        <v>E</v>
      </c>
    </row>
    <row r="286">
      <c r="A286" s="266" t="s">
        <v>187</v>
      </c>
      <c r="B286" s="50">
        <f>(0.38*190*(1-$B$251)^2)/(1-($B$251)*('Monday (022624)'!$T32))+173*'Monday (022624)'!$T32^2*(('Monday (022624)'!$T32-1)+(('Monday (022624)'!$T32-1)^2+(16*'Monday (022624)'!$T32/190))^0.5)</f>
        <v>43.72156374</v>
      </c>
      <c r="C286" s="267" t="str">
        <f t="shared" si="159"/>
        <v>E</v>
      </c>
      <c r="D286" s="268">
        <f>(0.38*190*(1-$B$251)^2)/(1-($B$251)*('Monday (022624)'!$AW32))+173*'Monday (022624)'!$AW32^2*(('Monday (022624)'!$AW32-1)+(('Monday (022624)'!$AW32-1)^2+(16*'Monday (022624)'!$AW32/190))^0.5)</f>
        <v>44.18897689</v>
      </c>
      <c r="E286" s="269" t="str">
        <f t="shared" si="160"/>
        <v>E</v>
      </c>
      <c r="F286" s="268">
        <f>(0.38*190*(1-$B$251)^2)/(1-($B$251)*('Tuesday (022724)'!$T32))+173*'Tuesday (022724)'!$T32^2*(('Tuesday (022724)'!$T32-1)+(('Tuesday (022724)'!$T32-1)^2+(16*'Tuesday (022724)'!$T32/190))^0.5)</f>
        <v>37.28436965</v>
      </c>
      <c r="G286" s="270" t="str">
        <f t="shared" si="161"/>
        <v>D</v>
      </c>
      <c r="H286" s="268">
        <f>(0.38*190*(1-$B$251)^2)/(1-($B$251)*('Tuesday (022724)'!$AW32))+173*'Tuesday (022724)'!$AW32^2*(('Tuesday (022724)'!$AW32-1)+(('Tuesday (022724)'!$AW32-1)^2+(16*'Tuesday (022724)'!$AW32/190))^0.5)</f>
        <v>48.37862843</v>
      </c>
      <c r="I286" s="269" t="str">
        <f t="shared" si="162"/>
        <v>E</v>
      </c>
      <c r="J286" s="268">
        <f>(0.38*190*(1-$B$251)^2)/(1-($B$251)*('Wednesday (022824)'!$T32))+173*'Wednesday (022824)'!$T32^2*(('Wednesday (022824)'!$T32-1)+(('Wednesday (022824)'!$T32-1)^2+(16*'Wednesday (022824)'!$T32/190))^0.5)</f>
        <v>45.47672286</v>
      </c>
      <c r="K286" s="270" t="str">
        <f t="shared" si="163"/>
        <v>E</v>
      </c>
      <c r="L286" s="268">
        <f>(0.38*190*(1-$B$251)^2)/(1-($B$251)*('Wednesday (022824)'!$AW32))+173*'Wednesday (022824)'!$AW32^2*(('Wednesday (022824)'!$AW32-1)+(('Wednesday (022824)'!$AW32-1)^2+(16*'Wednesday (022824)'!$AW32/190))^0.5)</f>
        <v>43.70072012</v>
      </c>
      <c r="M286" s="269" t="str">
        <f t="shared" si="164"/>
        <v>E</v>
      </c>
      <c r="N286" s="268">
        <f>(0.38*190*(1-$B$251)^2)/(1-($B$251)*('Thursday (022924)'!$T32))+173*'Thursday (022924)'!$T32^2*(('Thursday (022924)'!$T32-1)+(('Thursday (022924)'!$T32-1)^2+(16*'Thursday (022924)'!$T32/190))^0.5)</f>
        <v>45.51370667</v>
      </c>
      <c r="O286" s="270" t="str">
        <f t="shared" si="165"/>
        <v>E</v>
      </c>
      <c r="P286" s="268">
        <f>(0.38*190*(1-$B$251)^2)/(1-($B$251)*('Thursday (022924)'!$AW32))+173*'Thursday (022924)'!$AW32^2*(('Thursday (022924)'!$AW32-1)+(('Thursday (022924)'!$AW32-1)^2+(16*'Thursday (022924)'!$AW32/190))^0.5)</f>
        <v>47.26254928</v>
      </c>
      <c r="Q286" s="269" t="str">
        <f t="shared" si="166"/>
        <v>E</v>
      </c>
      <c r="R286" s="268">
        <f>(0.38*190*(1-$B$251)^2)/(1-($B$251)*('Friday (030124)'!$T32))+173*'Friday (030124)'!$T32^2*(('Friday (030124)'!$T32-1)+(('Friday (030124)'!$T32-1)^2+(16*'Friday (030124)'!$T32/190))^0.5)</f>
        <v>45.6330144</v>
      </c>
      <c r="S286" s="270" t="str">
        <f t="shared" si="167"/>
        <v>E</v>
      </c>
      <c r="T286" s="268">
        <f>(0.38*190*(1-$B$251)^2)/(1-($B$251)*('Friday (030124)'!$AW32))+173*'Friday (030124)'!$AW32^2*(('Friday (030124)'!$AW32-1)+(('Friday (030124)'!$AW32-1)^2+(16*'Friday (030124)'!$AW32/190))^0.5)</f>
        <v>43.18082277</v>
      </c>
      <c r="U286" s="271" t="str">
        <f t="shared" si="168"/>
        <v>E</v>
      </c>
    </row>
    <row r="287">
      <c r="A287" s="266" t="s">
        <v>188</v>
      </c>
      <c r="B287" s="50">
        <f>(0.38*190*(1-$B$251)^2)/(1-($B$251)*('Monday (022624)'!$T33))+173*'Monday (022624)'!$T33^2*(('Monday (022624)'!$T33-1)+(('Monday (022624)'!$T33-1)^2+(16*'Monday (022624)'!$T33/190))^0.5)</f>
        <v>45.63826055</v>
      </c>
      <c r="C287" s="267" t="str">
        <f t="shared" si="159"/>
        <v>E</v>
      </c>
      <c r="D287" s="268">
        <f>(0.38*190*(1-$B$251)^2)/(1-($B$251)*('Monday (022624)'!$AW33))+173*'Monday (022624)'!$AW33^2*(('Monday (022624)'!$AW33-1)+(('Monday (022624)'!$AW33-1)^2+(16*'Monday (022624)'!$AW33/190))^0.5)</f>
        <v>40.70908717</v>
      </c>
      <c r="E287" s="269" t="str">
        <f t="shared" si="160"/>
        <v>E</v>
      </c>
      <c r="F287" s="268">
        <f>(0.38*190*(1-$B$251)^2)/(1-($B$251)*('Tuesday (022724)'!$T33))+173*'Tuesday (022724)'!$T33^2*(('Tuesday (022724)'!$T33-1)+(('Tuesday (022724)'!$T33-1)^2+(16*'Tuesday (022724)'!$T33/190))^0.5)</f>
        <v>36.87911841</v>
      </c>
      <c r="G287" s="270" t="str">
        <f t="shared" si="161"/>
        <v>D</v>
      </c>
      <c r="H287" s="268">
        <f>(0.38*190*(1-$B$251)^2)/(1-($B$251)*('Tuesday (022724)'!$AW33))+173*'Tuesday (022724)'!$AW33^2*(('Tuesday (022724)'!$AW33-1)+(('Tuesday (022724)'!$AW33-1)^2+(16*'Tuesday (022724)'!$AW33/190))^0.5)</f>
        <v>41.99152793</v>
      </c>
      <c r="I287" s="269" t="str">
        <f t="shared" si="162"/>
        <v>E</v>
      </c>
      <c r="J287" s="268">
        <f>(0.38*190*(1-$B$251)^2)/(1-($B$251)*('Wednesday (022824)'!$T33))+173*'Wednesday (022824)'!$T33^2*(('Wednesday (022824)'!$T33-1)+(('Wednesday (022824)'!$T33-1)^2+(16*'Wednesday (022824)'!$T33/190))^0.5)</f>
        <v>44.28752445</v>
      </c>
      <c r="K287" s="270" t="str">
        <f t="shared" si="163"/>
        <v>E</v>
      </c>
      <c r="L287" s="268">
        <f>(0.38*190*(1-$B$251)^2)/(1-($B$251)*('Wednesday (022824)'!$AW33))+173*'Wednesday (022824)'!$AW33^2*(('Wednesday (022824)'!$AW33-1)+(('Wednesday (022824)'!$AW33-1)^2+(16*'Wednesday (022824)'!$AW33/190))^0.5)</f>
        <v>45.79217454</v>
      </c>
      <c r="M287" s="269" t="str">
        <f t="shared" si="164"/>
        <v>E</v>
      </c>
      <c r="N287" s="268">
        <f>(0.38*190*(1-$B$251)^2)/(1-($B$251)*('Thursday (022924)'!$T33))+173*'Thursday (022924)'!$T33^2*(('Thursday (022924)'!$T33-1)+(('Thursday (022924)'!$T33-1)^2+(16*'Thursday (022924)'!$T33/190))^0.5)</f>
        <v>44.44562955</v>
      </c>
      <c r="O287" s="270" t="str">
        <f t="shared" si="165"/>
        <v>E</v>
      </c>
      <c r="P287" s="268">
        <f>(0.38*190*(1-$B$251)^2)/(1-($B$251)*('Thursday (022924)'!$AW33))+173*'Thursday (022924)'!$AW33^2*(('Thursday (022924)'!$AW33-1)+(('Thursday (022924)'!$AW33-1)^2+(16*'Thursday (022924)'!$AW33/190))^0.5)</f>
        <v>64.3532264</v>
      </c>
      <c r="Q287" s="269" t="str">
        <f t="shared" si="166"/>
        <v>F</v>
      </c>
      <c r="R287" s="268">
        <f>(0.38*190*(1-$B$251)^2)/(1-($B$251)*('Friday (030124)'!$T33))+173*'Friday (030124)'!$T33^2*(('Friday (030124)'!$T33-1)+(('Friday (030124)'!$T33-1)^2+(16*'Friday (030124)'!$T33/190))^0.5)</f>
        <v>45.90071684</v>
      </c>
      <c r="S287" s="270" t="str">
        <f t="shared" si="167"/>
        <v>E</v>
      </c>
      <c r="T287" s="268">
        <f>(0.38*190*(1-$B$251)^2)/(1-($B$251)*('Friday (030124)'!$AW33))+173*'Friday (030124)'!$AW33^2*(('Friday (030124)'!$AW33-1)+(('Friday (030124)'!$AW33-1)^2+(16*'Friday (030124)'!$AW33/190))^0.5)</f>
        <v>41.4113414</v>
      </c>
      <c r="U287" s="271" t="str">
        <f t="shared" si="168"/>
        <v>E</v>
      </c>
    </row>
    <row r="288">
      <c r="A288" s="288" t="s">
        <v>189</v>
      </c>
      <c r="B288" s="289">
        <f>(0.38*190*(1-$B$251)^2)/(1-($B$251)*('Monday (022624)'!$T34))+173*'Monday (022624)'!$T34^2*(('Monday (022624)'!$T34-1)+(('Monday (022624)'!$T34-1)^2+(16*'Monday (022624)'!$T34/190))^0.5)</f>
        <v>46.16366277</v>
      </c>
      <c r="C288" s="276" t="str">
        <f t="shared" si="159"/>
        <v>E</v>
      </c>
      <c r="D288" s="277">
        <f>(0.38*190*(1-$B$251)^2)/(1-($B$251)*('Monday (022624)'!$AW34))+173*'Monday (022624)'!$AW34^2*(('Monday (022624)'!$AW34-1)+(('Monday (022624)'!$AW34-1)^2+(16*'Monday (022624)'!$AW34/190))^0.5)</f>
        <v>52.06280977</v>
      </c>
      <c r="E288" s="278" t="str">
        <f t="shared" si="160"/>
        <v>E</v>
      </c>
      <c r="F288" s="277">
        <f>(0.38*190*(1-$B$251)^2)/(1-($B$251)*('Tuesday (022724)'!$T34))+173*'Tuesday (022724)'!$T34^2*(('Tuesday (022724)'!$T34-1)+(('Tuesday (022724)'!$T34-1)^2+(16*'Tuesday (022724)'!$T34/190))^0.5)</f>
        <v>37.64777423</v>
      </c>
      <c r="G288" s="279" t="str">
        <f t="shared" si="161"/>
        <v>D</v>
      </c>
      <c r="H288" s="277">
        <f>(0.38*190*(1-$B$251)^2)/(1-($B$251)*('Tuesday (022724)'!$AW34))+173*'Tuesday (022724)'!$AW34^2*(('Tuesday (022724)'!$AW34-1)+(('Tuesday (022724)'!$AW34-1)^2+(16*'Tuesday (022724)'!$AW34/190))^0.5)</f>
        <v>45.20308213</v>
      </c>
      <c r="I288" s="278" t="str">
        <f t="shared" si="162"/>
        <v>E</v>
      </c>
      <c r="J288" s="277">
        <f>(0.38*190*(1-$B$251)^2)/(1-($B$251)*('Wednesday (022824)'!$T34))+173*'Wednesday (022824)'!$T34^2*(('Wednesday (022824)'!$T34-1)+(('Wednesday (022824)'!$T34-1)^2+(16*'Wednesday (022824)'!$T34/190))^0.5)</f>
        <v>44.80283845</v>
      </c>
      <c r="K288" s="279" t="str">
        <f t="shared" si="163"/>
        <v>E</v>
      </c>
      <c r="L288" s="277">
        <f>(0.38*190*(1-$B$251)^2)/(1-($B$251)*('Wednesday (022824)'!$AW34))+173*'Wednesday (022824)'!$AW34^2*(('Wednesday (022824)'!$AW34-1)+(('Wednesday (022824)'!$AW34-1)^2+(16*'Wednesday (022824)'!$AW34/190))^0.5)</f>
        <v>50.65552889</v>
      </c>
      <c r="M288" s="278" t="str">
        <f t="shared" si="164"/>
        <v>E</v>
      </c>
      <c r="N288" s="277">
        <f>(0.38*190*(1-$B$251)^2)/(1-($B$251)*('Thursday (022924)'!$T34))+173*'Thursday (022924)'!$T34^2*(('Thursday (022924)'!$T34-1)+(('Thursday (022924)'!$T34-1)^2+(16*'Thursday (022924)'!$T34/190))^0.5)</f>
        <v>46.87524008</v>
      </c>
      <c r="O288" s="279" t="str">
        <f t="shared" si="165"/>
        <v>E</v>
      </c>
      <c r="P288" s="277">
        <f>(0.38*190*(1-$B$251)^2)/(1-($B$251)*('Thursday (022924)'!$AW34))+173*'Thursday (022924)'!$AW34^2*(('Thursday (022924)'!$AW34-1)+(('Thursday (022924)'!$AW34-1)^2+(16*'Thursday (022924)'!$AW34/190))^0.5)</f>
        <v>42.92737999</v>
      </c>
      <c r="Q288" s="278" t="str">
        <f t="shared" si="166"/>
        <v>E</v>
      </c>
      <c r="R288" s="277">
        <f>(0.38*190*(1-$B$251)^2)/(1-($B$251)*('Friday (030124)'!$T34))+173*'Friday (030124)'!$T34^2*(('Friday (030124)'!$T34-1)+(('Friday (030124)'!$T34-1)^2+(16*'Friday (030124)'!$T34/190))^0.5)</f>
        <v>42.89314599</v>
      </c>
      <c r="S288" s="279" t="str">
        <f t="shared" si="167"/>
        <v>E</v>
      </c>
      <c r="T288" s="277">
        <f>(0.38*190*(1-$B$251)^2)/(1-($B$251)*('Friday (030124)'!$AW34))+173*'Friday (030124)'!$AW34^2*(('Friday (030124)'!$AW34-1)+(('Friday (030124)'!$AW34-1)^2+(16*'Friday (030124)'!$AW34/190))^0.5)</f>
        <v>51.28208506</v>
      </c>
      <c r="U288" s="280" t="str">
        <f t="shared" si="168"/>
        <v>E</v>
      </c>
    </row>
    <row r="289">
      <c r="A289" s="281" t="s">
        <v>190</v>
      </c>
      <c r="B289" s="282">
        <f>(0.38*190*(1-$B$251)^2)/(1-($B$251)*('Monday (022624)'!$T35))+173*'Monday (022624)'!$T35^2*(('Monday (022624)'!$T35-1)+(('Monday (022624)'!$T35-1)^2+(16*'Monday (022624)'!$T35/190))^0.5)</f>
        <v>44.51586498</v>
      </c>
      <c r="C289" s="283" t="str">
        <f t="shared" si="159"/>
        <v>E</v>
      </c>
      <c r="D289" s="284">
        <f>(0.38*190*(1-$B$251)^2)/(1-($B$251)*('Monday (022624)'!$AW35))+173*'Monday (022624)'!$AW35^2*(('Monday (022624)'!$AW35-1)+(('Monday (022624)'!$AW35-1)^2+(16*'Monday (022624)'!$AW35/190))^0.5)</f>
        <v>43.41382569</v>
      </c>
      <c r="E289" s="285" t="str">
        <f t="shared" si="160"/>
        <v>E</v>
      </c>
      <c r="F289" s="284">
        <f>(0.38*190*(1-$B$251)^2)/(1-($B$251)*('Tuesday (022724)'!$T35))+173*'Tuesday (022724)'!$T35^2*(('Tuesday (022724)'!$T35-1)+(('Tuesday (022724)'!$T35-1)^2+(16*'Tuesday (022724)'!$T35/190))^0.5)</f>
        <v>39.8339152</v>
      </c>
      <c r="G289" s="286" t="str">
        <f t="shared" si="161"/>
        <v>D</v>
      </c>
      <c r="H289" s="284">
        <f>(0.38*190*(1-$B$251)^2)/(1-($B$251)*('Tuesday (022724)'!$AW35))+173*'Tuesday (022724)'!$AW35^2*(('Tuesday (022724)'!$AW35-1)+(('Tuesday (022724)'!$AW35-1)^2+(16*'Tuesday (022724)'!$AW35/190))^0.5)</f>
        <v>42.36818868</v>
      </c>
      <c r="I289" s="285" t="str">
        <f t="shared" si="162"/>
        <v>E</v>
      </c>
      <c r="J289" s="284">
        <f>(0.38*190*(1-$B$251)^2)/(1-($B$251)*('Wednesday (022824)'!$T35))+173*'Wednesday (022824)'!$T35^2*(('Wednesday (022824)'!$T35-1)+(('Wednesday (022824)'!$T35-1)^2+(16*'Wednesday (022824)'!$T35/190))^0.5)</f>
        <v>45.19527654</v>
      </c>
      <c r="K289" s="286" t="str">
        <f t="shared" si="163"/>
        <v>E</v>
      </c>
      <c r="L289" s="284">
        <f>(0.38*190*(1-$B$251)^2)/(1-($B$251)*('Wednesday (022824)'!$AW35))+173*'Wednesday (022824)'!$AW35^2*(('Wednesday (022824)'!$AW35-1)+(('Wednesday (022824)'!$AW35-1)^2+(16*'Wednesday (022824)'!$AW35/190))^0.5)</f>
        <v>44.88515958</v>
      </c>
      <c r="M289" s="285" t="str">
        <f t="shared" si="164"/>
        <v>E</v>
      </c>
      <c r="N289" s="284">
        <f>(0.38*190*(1-$B$251)^2)/(1-($B$251)*('Thursday (022924)'!$T35))+173*'Thursday (022924)'!$T35^2*(('Thursday (022924)'!$T35-1)+(('Thursday (022924)'!$T35-1)^2+(16*'Thursday (022924)'!$T35/190))^0.5)</f>
        <v>40.85233668</v>
      </c>
      <c r="O289" s="286" t="str">
        <f t="shared" si="165"/>
        <v>E</v>
      </c>
      <c r="P289" s="284">
        <f>(0.38*190*(1-$B$251)^2)/(1-($B$251)*('Thursday (022924)'!$AW35))+173*'Thursday (022924)'!$AW35^2*(('Thursday (022924)'!$AW35-1)+(('Thursday (022924)'!$AW35-1)^2+(16*'Thursday (022924)'!$AW35/190))^0.5)</f>
        <v>42.27480773</v>
      </c>
      <c r="Q289" s="285" t="str">
        <f t="shared" si="166"/>
        <v>E</v>
      </c>
      <c r="R289" s="284">
        <f>(0.38*190*(1-$B$251)^2)/(1-($B$251)*('Friday (030124)'!$T35))+173*'Friday (030124)'!$T35^2*(('Friday (030124)'!$T35-1)+(('Friday (030124)'!$T35-1)^2+(16*'Friday (030124)'!$T35/190))^0.5)</f>
        <v>46.81784702</v>
      </c>
      <c r="S289" s="286" t="str">
        <f t="shared" si="167"/>
        <v>E</v>
      </c>
      <c r="T289" s="284">
        <f>(0.38*190*(1-$B$251)^2)/(1-($B$251)*('Friday (030124)'!$AW35))+173*'Friday (030124)'!$AW35^2*(('Friday (030124)'!$AW35-1)+(('Friday (030124)'!$AW35-1)^2+(16*'Friday (030124)'!$AW35/190))^0.5)</f>
        <v>43.00097415</v>
      </c>
      <c r="U289" s="287" t="str">
        <f t="shared" si="168"/>
        <v>E</v>
      </c>
    </row>
    <row r="290">
      <c r="A290" s="245" t="s">
        <v>191</v>
      </c>
      <c r="B290" s="246">
        <f>(0.38*190*(1-$B$251)^2)/(1-($B$251)*('Monday (022624)'!$T36))+173*'Monday (022624)'!$T36^2*(('Monday (022624)'!$T36-1)+(('Monday (022624)'!$T36-1)^2+(16*'Monday (022624)'!$T36/190))^0.5)</f>
        <v>44.64141388</v>
      </c>
      <c r="C290" s="247" t="str">
        <f t="shared" si="159"/>
        <v>E</v>
      </c>
      <c r="D290" s="248">
        <f>(0.38*190*(1-$B$251)^2)/(1-($B$251)*('Monday (022624)'!$AW36))+173*'Monday (022624)'!$AW36^2*(('Monday (022624)'!$AW36-1)+(('Monday (022624)'!$AW36-1)^2+(16*'Monday (022624)'!$AW36/190))^0.5)</f>
        <v>45.76458482</v>
      </c>
      <c r="E290" s="249" t="str">
        <f t="shared" si="160"/>
        <v>E</v>
      </c>
      <c r="F290" s="248">
        <f>(0.38*190*(1-$B$251)^2)/(1-($B$251)*('Tuesday (022724)'!$T36))+173*'Tuesday (022724)'!$T36^2*(('Tuesday (022724)'!$T36-1)+(('Tuesday (022724)'!$T36-1)^2+(16*'Tuesday (022724)'!$T36/190))^0.5)</f>
        <v>45.69116983</v>
      </c>
      <c r="G290" s="250" t="str">
        <f t="shared" si="161"/>
        <v>E</v>
      </c>
      <c r="H290" s="248">
        <f>(0.38*190*(1-$B$251)^2)/(1-($B$251)*('Tuesday (022724)'!$AW36))+173*'Tuesday (022724)'!$AW36^2*(('Tuesday (022724)'!$AW36-1)+(('Tuesday (022724)'!$AW36-1)^2+(16*'Tuesday (022724)'!$AW36/190))^0.5)</f>
        <v>47.78437587</v>
      </c>
      <c r="I290" s="249" t="str">
        <f t="shared" si="162"/>
        <v>E</v>
      </c>
      <c r="J290" s="248">
        <f>(0.38*190*(1-$B$251)^2)/(1-($B$251)*('Wednesday (022824)'!$T36))+173*'Wednesday (022824)'!$T36^2*(('Wednesday (022824)'!$T36-1)+(('Wednesday (022824)'!$T36-1)^2+(16*'Wednesday (022824)'!$T36/190))^0.5)</f>
        <v>44.80132338</v>
      </c>
      <c r="K290" s="250" t="str">
        <f t="shared" si="163"/>
        <v>E</v>
      </c>
      <c r="L290" s="248">
        <f>(0.38*190*(1-$B$251)^2)/(1-($B$251)*('Wednesday (022824)'!$AW36))+173*'Wednesday (022824)'!$AW36^2*(('Wednesday (022824)'!$AW36-1)+(('Wednesday (022824)'!$AW36-1)^2+(16*'Wednesday (022824)'!$AW36/190))^0.5)</f>
        <v>46.83587896</v>
      </c>
      <c r="M290" s="249" t="str">
        <f t="shared" si="164"/>
        <v>E</v>
      </c>
      <c r="N290" s="248">
        <f>(0.38*190*(1-$B$251)^2)/(1-($B$251)*('Thursday (022924)'!$T36))+173*'Thursday (022924)'!$T36^2*(('Thursday (022924)'!$T36-1)+(('Thursday (022924)'!$T36-1)^2+(16*'Thursday (022924)'!$T36/190))^0.5)</f>
        <v>46.77955719</v>
      </c>
      <c r="O290" s="250" t="str">
        <f t="shared" si="165"/>
        <v>E</v>
      </c>
      <c r="P290" s="248">
        <f>(0.38*190*(1-$B$251)^2)/(1-($B$251)*('Thursday (022924)'!$AW36))+173*'Thursday (022924)'!$AW36^2*(('Thursday (022924)'!$AW36-1)+(('Thursday (022924)'!$AW36-1)^2+(16*'Thursday (022924)'!$AW36/190))^0.5)</f>
        <v>57.60409883</v>
      </c>
      <c r="Q290" s="249" t="str">
        <f t="shared" si="166"/>
        <v>E</v>
      </c>
      <c r="R290" s="248">
        <f>(0.38*190*(1-$B$251)^2)/(1-($B$251)*('Friday (030124)'!$T36))+173*'Friday (030124)'!$T36^2*(('Friday (030124)'!$T36-1)+(('Friday (030124)'!$T36-1)^2+(16*'Friday (030124)'!$T36/190))^0.5)</f>
        <v>43.37854983</v>
      </c>
      <c r="S290" s="250" t="str">
        <f t="shared" si="167"/>
        <v>E</v>
      </c>
      <c r="T290" s="248">
        <f>(0.38*190*(1-$B$251)^2)/(1-($B$251)*('Friday (030124)'!$AW36))+173*'Friday (030124)'!$AW36^2*(('Friday (030124)'!$AW36-1)+(('Friday (030124)'!$AW36-1)^2+(16*'Friday (030124)'!$AW36/190))^0.5)</f>
        <v>46.07517086</v>
      </c>
      <c r="U290" s="251" t="str">
        <f t="shared" si="168"/>
        <v>E</v>
      </c>
    </row>
    <row r="291">
      <c r="A291" s="245" t="s">
        <v>192</v>
      </c>
      <c r="B291" s="246">
        <f>(0.38*190*(1-$B$251)^2)/(1-($B$251)*('Monday (022624)'!$T37))+173*'Monday (022624)'!$T37^2*(('Monday (022624)'!$T37-1)+(('Monday (022624)'!$T37-1)^2+(16*'Monday (022624)'!$T37/190))^0.5)</f>
        <v>45.15599722</v>
      </c>
      <c r="C291" s="247" t="str">
        <f t="shared" si="159"/>
        <v>E</v>
      </c>
      <c r="D291" s="248">
        <f>(0.38*190*(1-$B$251)^2)/(1-($B$251)*('Monday (022624)'!$AW37))+173*'Monday (022624)'!$AW37^2*(('Monday (022624)'!$AW37-1)+(('Monday (022624)'!$AW37-1)^2+(16*'Monday (022624)'!$AW37/190))^0.5)</f>
        <v>42.81583608</v>
      </c>
      <c r="E291" s="249" t="str">
        <f t="shared" si="160"/>
        <v>E</v>
      </c>
      <c r="F291" s="248">
        <f>(0.38*190*(1-$B$251)^2)/(1-($B$251)*('Tuesday (022724)'!$T37))+173*'Tuesday (022724)'!$T37^2*(('Tuesday (022724)'!$T37-1)+(('Tuesday (022724)'!$T37-1)^2+(16*'Tuesday (022724)'!$T37/190))^0.5)</f>
        <v>45.69116983</v>
      </c>
      <c r="G291" s="250" t="str">
        <f t="shared" si="161"/>
        <v>E</v>
      </c>
      <c r="H291" s="248">
        <f>(0.38*190*(1-$B$251)^2)/(1-($B$251)*('Tuesday (022724)'!$AW37))+173*'Tuesday (022724)'!$AW37^2*(('Tuesday (022724)'!$AW37-1)+(('Tuesday (022724)'!$AW37-1)^2+(16*'Tuesday (022724)'!$AW37/190))^0.5)</f>
        <v>46.86641022</v>
      </c>
      <c r="I291" s="249" t="str">
        <f t="shared" si="162"/>
        <v>E</v>
      </c>
      <c r="J291" s="248">
        <f>(0.38*190*(1-$B$251)^2)/(1-($B$251)*('Wednesday (022824)'!$T37))+173*'Wednesday (022824)'!$T37^2*(('Wednesday (022824)'!$T37-1)+(('Wednesday (022824)'!$T37-1)^2+(16*'Wednesday (022824)'!$T37/190))^0.5)</f>
        <v>45.46451125</v>
      </c>
      <c r="K291" s="250" t="str">
        <f t="shared" si="163"/>
        <v>E</v>
      </c>
      <c r="L291" s="248">
        <f>(0.38*190*(1-$B$251)^2)/(1-($B$251)*('Wednesday (022824)'!$AW37))+173*'Wednesday (022824)'!$AW37^2*(('Wednesday (022824)'!$AW37-1)+(('Wednesday (022824)'!$AW37-1)^2+(16*'Wednesday (022824)'!$AW37/190))^0.5)</f>
        <v>46.02247954</v>
      </c>
      <c r="M291" s="249" t="str">
        <f t="shared" si="164"/>
        <v>E</v>
      </c>
      <c r="N291" s="248">
        <f>(0.38*190*(1-$B$251)^2)/(1-($B$251)*('Thursday (022924)'!$T37))+173*'Thursday (022924)'!$T37^2*(('Thursday (022924)'!$T37-1)+(('Thursday (022924)'!$T37-1)^2+(16*'Thursday (022924)'!$T37/190))^0.5)</f>
        <v>46.46357715</v>
      </c>
      <c r="O291" s="250" t="str">
        <f t="shared" si="165"/>
        <v>E</v>
      </c>
      <c r="P291" s="248">
        <f>(0.38*190*(1-$B$251)^2)/(1-($B$251)*('Thursday (022924)'!$AW37))+173*'Thursday (022924)'!$AW37^2*(('Thursday (022924)'!$AW37-1)+(('Thursday (022924)'!$AW37-1)^2+(16*'Thursday (022924)'!$AW37/190))^0.5)</f>
        <v>47.68915494</v>
      </c>
      <c r="Q291" s="249" t="str">
        <f t="shared" si="166"/>
        <v>E</v>
      </c>
      <c r="R291" s="248">
        <f>(0.38*190*(1-$B$251)^2)/(1-($B$251)*('Friday (030124)'!$T37))+173*'Friday (030124)'!$T37^2*(('Friday (030124)'!$T37-1)+(('Friday (030124)'!$T37-1)^2+(16*'Friday (030124)'!$T37/190))^0.5)</f>
        <v>43.71866884</v>
      </c>
      <c r="S291" s="250" t="str">
        <f t="shared" si="167"/>
        <v>E</v>
      </c>
      <c r="T291" s="248">
        <f>(0.38*190*(1-$B$251)^2)/(1-($B$251)*('Friday (030124)'!$AW37))+173*'Friday (030124)'!$AW37^2*(('Friday (030124)'!$AW37-1)+(('Friday (030124)'!$AW37-1)^2+(16*'Friday (030124)'!$AW37/190))^0.5)</f>
        <v>43.30785797</v>
      </c>
      <c r="U291" s="251" t="str">
        <f t="shared" si="168"/>
        <v>E</v>
      </c>
    </row>
    <row r="292">
      <c r="A292" s="252" t="s">
        <v>193</v>
      </c>
      <c r="B292" s="253">
        <f>(0.38*190*(1-$B$251)^2)/(1-($B$251)*('Monday (022624)'!$T38))+173*'Monday (022624)'!$T38^2*(('Monday (022624)'!$T38-1)+(('Monday (022624)'!$T38-1)^2+(16*'Monday (022624)'!$T38/190))^0.5)</f>
        <v>44.51586498</v>
      </c>
      <c r="C292" s="254" t="str">
        <f t="shared" si="159"/>
        <v>E</v>
      </c>
      <c r="D292" s="255">
        <f>(0.38*190*(1-$B$251)^2)/(1-($B$251)*('Monday (022624)'!$AW38))+173*'Monday (022624)'!$AW38^2*(('Monday (022624)'!$AW38-1)+(('Monday (022624)'!$AW38-1)^2+(16*'Monday (022624)'!$AW38/190))^0.5)</f>
        <v>47.31648535</v>
      </c>
      <c r="E292" s="256" t="str">
        <f t="shared" si="160"/>
        <v>E</v>
      </c>
      <c r="F292" s="255">
        <f>(0.38*190*(1-$B$251)^2)/(1-($B$251)*('Tuesday (022724)'!$T38))+173*'Tuesday (022724)'!$T38^2*(('Tuesday (022724)'!$T38-1)+(('Tuesday (022724)'!$T38-1)^2+(16*'Tuesday (022724)'!$T38/190))^0.5)</f>
        <v>44.2683755</v>
      </c>
      <c r="G292" s="257" t="str">
        <f t="shared" si="161"/>
        <v>E</v>
      </c>
      <c r="H292" s="255">
        <f>(0.38*190*(1-$B$251)^2)/(1-($B$251)*('Tuesday (022724)'!$AW38))+173*'Tuesday (022724)'!$AW38^2*(('Tuesday (022724)'!$AW38-1)+(('Tuesday (022724)'!$AW38-1)^2+(16*'Tuesday (022724)'!$AW38/190))^0.5)</f>
        <v>42.68701571</v>
      </c>
      <c r="I292" s="256" t="str">
        <f t="shared" si="162"/>
        <v>E</v>
      </c>
      <c r="J292" s="255">
        <f>(0.38*190*(1-$B$251)^2)/(1-($B$251)*('Wednesday (022824)'!$T38))+173*'Wednesday (022824)'!$T38^2*(('Wednesday (022824)'!$T38-1)+(('Wednesday (022824)'!$T38-1)^2+(16*'Wednesday (022824)'!$T38/190))^0.5)</f>
        <v>43.45182047</v>
      </c>
      <c r="K292" s="257" t="str">
        <f t="shared" si="163"/>
        <v>E</v>
      </c>
      <c r="L292" s="255">
        <f>(0.38*190*(1-$B$251)^2)/(1-($B$251)*('Wednesday (022824)'!$AW38))+173*'Wednesday (022824)'!$AW38^2*(('Wednesday (022824)'!$AW38-1)+(('Wednesday (022824)'!$AW38-1)^2+(16*'Wednesday (022824)'!$AW38/190))^0.5)</f>
        <v>41.69679152</v>
      </c>
      <c r="M292" s="256" t="str">
        <f t="shared" si="164"/>
        <v>E</v>
      </c>
      <c r="N292" s="255">
        <f>(0.38*190*(1-$B$251)^2)/(1-($B$251)*('Thursday (022924)'!$T38))+173*'Thursday (022924)'!$T38^2*(('Thursday (022924)'!$T38-1)+(('Thursday (022924)'!$T38-1)^2+(16*'Thursday (022924)'!$T38/190))^0.5)</f>
        <v>45.70306989</v>
      </c>
      <c r="O292" s="257" t="str">
        <f t="shared" si="165"/>
        <v>E</v>
      </c>
      <c r="P292" s="255">
        <f>(0.38*190*(1-$B$251)^2)/(1-($B$251)*('Thursday (022924)'!$AW38))+173*'Thursday (022924)'!$AW38^2*(('Thursday (022924)'!$AW38-1)+(('Thursday (022924)'!$AW38-1)^2+(16*'Thursday (022924)'!$AW38/190))^0.5)</f>
        <v>38.16855487</v>
      </c>
      <c r="Q292" s="256" t="str">
        <f t="shared" si="166"/>
        <v>D</v>
      </c>
      <c r="R292" s="255">
        <f>(0.38*190*(1-$B$251)^2)/(1-($B$251)*('Friday (030124)'!$T38))+173*'Friday (030124)'!$T38^2*(('Friday (030124)'!$T38-1)+(('Friday (030124)'!$T38-1)^2+(16*'Friday (030124)'!$T38/190))^0.5)</f>
        <v>45.17893611</v>
      </c>
      <c r="S292" s="257" t="str">
        <f t="shared" si="167"/>
        <v>E</v>
      </c>
      <c r="T292" s="255">
        <f>(0.38*190*(1-$B$251)^2)/(1-($B$251)*('Friday (030124)'!$AW38))+173*'Friday (030124)'!$AW38^2*(('Friday (030124)'!$AW38-1)+(('Friday (030124)'!$AW38-1)^2+(16*'Friday (030124)'!$AW38/190))^0.5)</f>
        <v>46.86548493</v>
      </c>
      <c r="U292" s="258" t="str">
        <f t="shared" si="168"/>
        <v>E</v>
      </c>
    </row>
    <row r="293">
      <c r="A293" s="259" t="s">
        <v>194</v>
      </c>
      <c r="B293" s="260">
        <f>(0.38*190*(1-$B$251)^2)/(1-($B$251)*('Monday (022624)'!$T39))+173*'Monday (022624)'!$T39^2*(('Monday (022624)'!$T39-1)+(('Monday (022624)'!$T39-1)^2+(16*'Monday (022624)'!$T39/190))^0.5)</f>
        <v>42.5286529</v>
      </c>
      <c r="C293" s="261" t="str">
        <f t="shared" si="159"/>
        <v>E</v>
      </c>
      <c r="D293" s="262">
        <f>(0.38*190*(1-$B$251)^2)/(1-($B$251)*('Monday (022624)'!$AW39))+173*'Monday (022624)'!$AW39^2*(('Monday (022624)'!$AW39-1)+(('Monday (022624)'!$AW39-1)^2+(16*'Monday (022624)'!$AW39/190))^0.5)</f>
        <v>45.73143149</v>
      </c>
      <c r="E293" s="263" t="str">
        <f t="shared" si="160"/>
        <v>E</v>
      </c>
      <c r="F293" s="262">
        <f>(0.38*190*(1-$B$251)^2)/(1-($B$251)*('Tuesday (022724)'!$T39))+173*'Tuesday (022724)'!$T39^2*(('Tuesday (022724)'!$T39-1)+(('Tuesday (022724)'!$T39-1)^2+(16*'Tuesday (022724)'!$T39/190))^0.5)</f>
        <v>45.47713668</v>
      </c>
      <c r="G293" s="264" t="str">
        <f t="shared" si="161"/>
        <v>E</v>
      </c>
      <c r="H293" s="262">
        <f>(0.38*190*(1-$B$251)^2)/(1-($B$251)*('Tuesday (022724)'!$AW39))+173*'Tuesday (022724)'!$AW39^2*(('Tuesday (022724)'!$AW39-1)+(('Tuesday (022724)'!$AW39-1)^2+(16*'Tuesday (022724)'!$AW39/190))^0.5)</f>
        <v>45.22632058</v>
      </c>
      <c r="I293" s="263" t="str">
        <f t="shared" si="162"/>
        <v>E</v>
      </c>
      <c r="J293" s="262">
        <f>(0.38*190*(1-$B$251)^2)/(1-($B$251)*('Wednesday (022824)'!$T39))+173*'Wednesday (022824)'!$T39^2*(('Wednesday (022824)'!$T39-1)+(('Wednesday (022824)'!$T39-1)^2+(16*'Wednesday (022824)'!$T39/190))^0.5)</f>
        <v>43.23868036</v>
      </c>
      <c r="K293" s="264" t="str">
        <f t="shared" si="163"/>
        <v>E</v>
      </c>
      <c r="L293" s="262">
        <f>(0.38*190*(1-$B$251)^2)/(1-($B$251)*('Wednesday (022824)'!$AW39))+173*'Wednesday (022824)'!$AW39^2*(('Wednesday (022824)'!$AW39-1)+(('Wednesday (022824)'!$AW39-1)^2+(16*'Wednesday (022824)'!$AW39/190))^0.5)</f>
        <v>45.20547246</v>
      </c>
      <c r="M293" s="263" t="str">
        <f t="shared" si="164"/>
        <v>E</v>
      </c>
      <c r="N293" s="262">
        <f>(0.38*190*(1-$B$251)^2)/(1-($B$251)*('Thursday (022924)'!$T39))+173*'Thursday (022924)'!$T39^2*(('Thursday (022924)'!$T39-1)+(('Thursday (022924)'!$T39-1)^2+(16*'Thursday (022924)'!$T39/190))^0.5)</f>
        <v>43.80064516</v>
      </c>
      <c r="O293" s="264" t="str">
        <f t="shared" si="165"/>
        <v>E</v>
      </c>
      <c r="P293" s="262">
        <f>(0.38*190*(1-$B$251)^2)/(1-($B$251)*('Thursday (022924)'!$AW39))+173*'Thursday (022924)'!$AW39^2*(('Thursday (022924)'!$AW39-1)+(('Thursday (022924)'!$AW39-1)^2+(16*'Thursday (022924)'!$AW39/190))^0.5)</f>
        <v>48.4913695</v>
      </c>
      <c r="Q293" s="263" t="str">
        <f t="shared" si="166"/>
        <v>E</v>
      </c>
      <c r="R293" s="262">
        <f>(0.38*190*(1-$B$251)^2)/(1-($B$251)*('Friday (030124)'!$T39))+173*'Friday (030124)'!$T39^2*(('Friday (030124)'!$T39-1)+(('Friday (030124)'!$T39-1)^2+(16*'Friday (030124)'!$T39/190))^0.5)</f>
        <v>45.02121797</v>
      </c>
      <c r="S293" s="264" t="str">
        <f t="shared" si="167"/>
        <v>E</v>
      </c>
      <c r="T293" s="262">
        <f>(0.38*190*(1-$B$251)^2)/(1-($B$251)*('Friday (030124)'!$AW39))+173*'Friday (030124)'!$AW39^2*(('Friday (030124)'!$AW39-1)+(('Friday (030124)'!$AW39-1)^2+(16*'Friday (030124)'!$AW39/190))^0.5)</f>
        <v>46.15107404</v>
      </c>
      <c r="U293" s="265" t="str">
        <f t="shared" si="168"/>
        <v>E</v>
      </c>
    </row>
    <row r="294">
      <c r="A294" s="266" t="s">
        <v>195</v>
      </c>
      <c r="B294" s="50">
        <f>(0.38*190*(1-$B$251)^2)/(1-($B$251)*('Monday (022624)'!$T40))+173*'Monday (022624)'!$T40^2*(('Monday (022624)'!$T40-1)+(('Monday (022624)'!$T40-1)^2+(16*'Monday (022624)'!$T40/190))^0.5)</f>
        <v>43.9753019</v>
      </c>
      <c r="C294" s="267" t="str">
        <f t="shared" si="159"/>
        <v>E</v>
      </c>
      <c r="D294" s="268">
        <f>(0.38*190*(1-$B$251)^2)/(1-($B$251)*('Monday (022624)'!$AW40))+173*'Monday (022624)'!$AW40^2*(('Monday (022624)'!$AW40-1)+(('Monday (022624)'!$AW40-1)^2+(16*'Monday (022624)'!$AW40/190))^0.5)</f>
        <v>42.94636788</v>
      </c>
      <c r="E294" s="269" t="str">
        <f t="shared" si="160"/>
        <v>E</v>
      </c>
      <c r="F294" s="268">
        <f>(0.38*190*(1-$B$251)^2)/(1-($B$251)*('Tuesday (022724)'!$T40))+173*'Tuesday (022724)'!$T40^2*(('Tuesday (022724)'!$T40-1)+(('Tuesday (022724)'!$T40-1)^2+(16*'Tuesday (022724)'!$T40/190))^0.5)</f>
        <v>50.29490898</v>
      </c>
      <c r="G294" s="270" t="str">
        <f t="shared" si="161"/>
        <v>E</v>
      </c>
      <c r="H294" s="268">
        <f>(0.38*190*(1-$B$251)^2)/(1-($B$251)*('Tuesday (022724)'!$AW40))+173*'Tuesday (022724)'!$AW40^2*(('Tuesday (022724)'!$AW40-1)+(('Tuesday (022724)'!$AW40-1)^2+(16*'Tuesday (022724)'!$AW40/190))^0.5)</f>
        <v>45.9548836</v>
      </c>
      <c r="I294" s="269" t="str">
        <f t="shared" si="162"/>
        <v>E</v>
      </c>
      <c r="J294" s="268">
        <f>(0.38*190*(1-$B$251)^2)/(1-($B$251)*('Wednesday (022824)'!$T40))+173*'Wednesday (022824)'!$T40^2*(('Wednesday (022824)'!$T40-1)+(('Wednesday (022824)'!$T40-1)^2+(16*'Wednesday (022824)'!$T40/190))^0.5)</f>
        <v>47.87681862</v>
      </c>
      <c r="K294" s="270" t="str">
        <f t="shared" si="163"/>
        <v>E</v>
      </c>
      <c r="L294" s="268">
        <f>(0.38*190*(1-$B$251)^2)/(1-($B$251)*('Wednesday (022824)'!$AW40))+173*'Wednesday (022824)'!$AW40^2*(('Wednesday (022824)'!$AW40-1)+(('Wednesday (022824)'!$AW40-1)^2+(16*'Wednesday (022824)'!$AW40/190))^0.5)</f>
        <v>45.90363222</v>
      </c>
      <c r="M294" s="269" t="str">
        <f t="shared" si="164"/>
        <v>E</v>
      </c>
      <c r="N294" s="268">
        <f>(0.38*190*(1-$B$251)^2)/(1-($B$251)*('Thursday (022924)'!$T40))+173*'Thursday (022924)'!$T40^2*(('Thursday (022924)'!$T40-1)+(('Thursday (022924)'!$T40-1)^2+(16*'Thursday (022924)'!$T40/190))^0.5)</f>
        <v>48.64687646</v>
      </c>
      <c r="O294" s="270" t="str">
        <f t="shared" si="165"/>
        <v>E</v>
      </c>
      <c r="P294" s="268">
        <f>(0.38*190*(1-$B$251)^2)/(1-($B$251)*('Thursday (022924)'!$AW40))+173*'Thursday (022924)'!$AW40^2*(('Thursday (022924)'!$AW40-1)+(('Thursday (022924)'!$AW40-1)^2+(16*'Thursday (022924)'!$AW40/190))^0.5)</f>
        <v>57.20196542</v>
      </c>
      <c r="Q294" s="269" t="str">
        <f t="shared" si="166"/>
        <v>E</v>
      </c>
      <c r="R294" s="268">
        <f>(0.38*190*(1-$B$251)^2)/(1-($B$251)*('Friday (030124)'!$T40))+173*'Friday (030124)'!$T40^2*(('Friday (030124)'!$T40-1)+(('Friday (030124)'!$T40-1)^2+(16*'Friday (030124)'!$T40/190))^0.5)</f>
        <v>41.9382163</v>
      </c>
      <c r="S294" s="270" t="str">
        <f t="shared" si="167"/>
        <v>E</v>
      </c>
      <c r="T294" s="268">
        <f>(0.38*190*(1-$B$251)^2)/(1-($B$251)*('Friday (030124)'!$AW40))+173*'Friday (030124)'!$AW40^2*(('Friday (030124)'!$AW40-1)+(('Friday (030124)'!$AW40-1)^2+(16*'Friday (030124)'!$AW40/190))^0.5)</f>
        <v>42.6052543</v>
      </c>
      <c r="U294" s="271" t="str">
        <f t="shared" si="168"/>
        <v>E</v>
      </c>
    </row>
    <row r="295">
      <c r="A295" s="266" t="s">
        <v>196</v>
      </c>
      <c r="B295" s="50">
        <f>(0.38*190*(1-$B$251)^2)/(1-($B$251)*('Monday (022624)'!$T41))+173*'Monday (022624)'!$T41^2*(('Monday (022624)'!$T41-1)+(('Monday (022624)'!$T41-1)^2+(16*'Monday (022624)'!$T41/190))^0.5)</f>
        <v>47.01675923</v>
      </c>
      <c r="C295" s="267" t="str">
        <f t="shared" si="159"/>
        <v>E</v>
      </c>
      <c r="D295" s="268">
        <f>(0.38*190*(1-$B$251)^2)/(1-($B$251)*('Monday (022624)'!$AW41))+173*'Monday (022624)'!$AW41^2*(('Monday (022624)'!$AW41-1)+(('Monday (022624)'!$AW41-1)^2+(16*'Monday (022624)'!$AW41/190))^0.5)</f>
        <v>44.97694368</v>
      </c>
      <c r="E295" s="269" t="str">
        <f t="shared" si="160"/>
        <v>E</v>
      </c>
      <c r="F295" s="268">
        <f>(0.38*190*(1-$B$251)^2)/(1-($B$251)*('Tuesday (022724)'!$T41))+173*'Tuesday (022724)'!$T41^2*(('Tuesday (022724)'!$T41-1)+(('Tuesday (022724)'!$T41-1)^2+(16*'Tuesday (022724)'!$T41/190))^0.5)</f>
        <v>47.93065903</v>
      </c>
      <c r="G295" s="270" t="str">
        <f t="shared" si="161"/>
        <v>E</v>
      </c>
      <c r="H295" s="268">
        <f>(0.38*190*(1-$B$251)^2)/(1-($B$251)*('Tuesday (022724)'!$AW41))+173*'Tuesday (022724)'!$AW41^2*(('Tuesday (022724)'!$AW41-1)+(('Tuesday (022724)'!$AW41-1)^2+(16*'Tuesday (022724)'!$AW41/190))^0.5)</f>
        <v>43.25595283</v>
      </c>
      <c r="I295" s="269" t="str">
        <f t="shared" si="162"/>
        <v>E</v>
      </c>
      <c r="J295" s="268">
        <f>(0.38*190*(1-$B$251)^2)/(1-($B$251)*('Wednesday (022824)'!$T41))+173*'Wednesday (022824)'!$T41^2*(('Wednesday (022824)'!$T41-1)+(('Wednesday (022824)'!$T41-1)^2+(16*'Wednesday (022824)'!$T41/190))^0.5)</f>
        <v>45.61900178</v>
      </c>
      <c r="K295" s="270" t="str">
        <f t="shared" si="163"/>
        <v>E</v>
      </c>
      <c r="L295" s="268">
        <f>(0.38*190*(1-$B$251)^2)/(1-($B$251)*('Wednesday (022824)'!$AW41))+173*'Wednesday (022824)'!$AW41^2*(('Wednesday (022824)'!$AW41-1)+(('Wednesday (022824)'!$AW41-1)^2+(16*'Wednesday (022824)'!$AW41/190))^0.5)</f>
        <v>43.30968653</v>
      </c>
      <c r="M295" s="269" t="str">
        <f t="shared" si="164"/>
        <v>E</v>
      </c>
      <c r="N295" s="268">
        <f>(0.38*190*(1-$B$251)^2)/(1-($B$251)*('Thursday (022924)'!$T41))+173*'Thursday (022924)'!$T41^2*(('Thursday (022924)'!$T41-1)+(('Thursday (022924)'!$T41-1)^2+(16*'Thursday (022924)'!$T41/190))^0.5)</f>
        <v>45.27891162</v>
      </c>
      <c r="O295" s="270" t="str">
        <f t="shared" si="165"/>
        <v>E</v>
      </c>
      <c r="P295" s="268">
        <f>(0.38*190*(1-$B$251)^2)/(1-($B$251)*('Thursday (022924)'!$AW41))+173*'Thursday (022924)'!$AW41^2*(('Thursday (022924)'!$AW41-1)+(('Thursday (022924)'!$AW41-1)^2+(16*'Thursday (022924)'!$AW41/190))^0.5)</f>
        <v>46.34828885</v>
      </c>
      <c r="Q295" s="269" t="str">
        <f t="shared" si="166"/>
        <v>E</v>
      </c>
      <c r="R295" s="268">
        <f>(0.38*190*(1-$B$251)^2)/(1-($B$251)*('Friday (030124)'!$T41))+173*'Friday (030124)'!$T41^2*(('Friday (030124)'!$T41-1)+(('Friday (030124)'!$T41-1)^2+(16*'Friday (030124)'!$T41/190))^0.5)</f>
        <v>43.9053709</v>
      </c>
      <c r="S295" s="270" t="str">
        <f t="shared" si="167"/>
        <v>E</v>
      </c>
      <c r="T295" s="268">
        <f>(0.38*190*(1-$B$251)^2)/(1-($B$251)*('Friday (030124)'!$AW41))+173*'Friday (030124)'!$AW41^2*(('Friday (030124)'!$AW41-1)+(('Friday (030124)'!$AW41-1)^2+(16*'Friday (030124)'!$AW41/190))^0.5)</f>
        <v>44.98176082</v>
      </c>
      <c r="U295" s="271" t="str">
        <f t="shared" si="168"/>
        <v>E</v>
      </c>
    </row>
    <row r="296">
      <c r="A296" s="288" t="s">
        <v>197</v>
      </c>
      <c r="B296" s="289">
        <f>(0.38*190*(1-$B$251)^2)/(1-($B$251)*('Monday (022624)'!$T42))+173*'Monday (022624)'!$T42^2*(('Monday (022624)'!$T42-1)+(('Monday (022624)'!$T42-1)^2+(16*'Monday (022624)'!$T42/190))^0.5)</f>
        <v>45.74479384</v>
      </c>
      <c r="C296" s="276" t="str">
        <f t="shared" si="159"/>
        <v>E</v>
      </c>
      <c r="D296" s="277">
        <f>(0.38*190*(1-$B$251)^2)/(1-($B$251)*('Monday (022624)'!$AW42))+173*'Monday (022624)'!$AW42^2*(('Monday (022624)'!$AW42-1)+(('Monday (022624)'!$AW42-1)^2+(16*'Monday (022624)'!$AW42/190))^0.5)</f>
        <v>45.34892256</v>
      </c>
      <c r="E296" s="278" t="str">
        <f t="shared" si="160"/>
        <v>E</v>
      </c>
      <c r="F296" s="277">
        <f>(0.38*190*(1-$B$251)^2)/(1-($B$251)*('Tuesday (022724)'!$T42))+173*'Tuesday (022724)'!$T42^2*(('Tuesday (022724)'!$T42-1)+(('Tuesday (022724)'!$T42-1)^2+(16*'Tuesday (022724)'!$T42/190))^0.5)</f>
        <v>44.45689533</v>
      </c>
      <c r="G296" s="279" t="str">
        <f t="shared" si="161"/>
        <v>E</v>
      </c>
      <c r="H296" s="277">
        <f>(0.38*190*(1-$B$251)^2)/(1-($B$251)*('Tuesday (022724)'!$AW42))+173*'Tuesday (022724)'!$AW42^2*(('Tuesday (022724)'!$AW42-1)+(('Tuesday (022724)'!$AW42-1)^2+(16*'Tuesday (022724)'!$AW42/190))^0.5)</f>
        <v>44.53525835</v>
      </c>
      <c r="I296" s="278" t="str">
        <f t="shared" si="162"/>
        <v>E</v>
      </c>
      <c r="J296" s="277">
        <f>(0.38*190*(1-$B$251)^2)/(1-($B$251)*('Wednesday (022824)'!$T42))+173*'Wednesday (022824)'!$T42^2*(('Wednesday (022824)'!$T42-1)+(('Wednesday (022824)'!$T42-1)^2+(16*'Wednesday (022824)'!$T42/190))^0.5)</f>
        <v>42.70849065</v>
      </c>
      <c r="K296" s="279" t="str">
        <f t="shared" si="163"/>
        <v>E</v>
      </c>
      <c r="L296" s="277">
        <f>(0.38*190*(1-$B$251)^2)/(1-($B$251)*('Wednesday (022824)'!$AW42))+173*'Wednesday (022824)'!$AW42^2*(('Wednesday (022824)'!$AW42-1)+(('Wednesday (022824)'!$AW42-1)^2+(16*'Wednesday (022824)'!$AW42/190))^0.5)</f>
        <v>44.54185952</v>
      </c>
      <c r="M296" s="278" t="str">
        <f t="shared" si="164"/>
        <v>E</v>
      </c>
      <c r="N296" s="277">
        <f>(0.38*190*(1-$B$251)^2)/(1-($B$251)*('Thursday (022924)'!$T42))+173*'Thursday (022924)'!$T42^2*(('Thursday (022924)'!$T42-1)+(('Thursday (022924)'!$T42-1)^2+(16*'Thursday (022924)'!$T42/190))^0.5)</f>
        <v>41.97004378</v>
      </c>
      <c r="O296" s="279" t="str">
        <f t="shared" si="165"/>
        <v>E</v>
      </c>
      <c r="P296" s="277">
        <f>(0.38*190*(1-$B$251)^2)/(1-($B$251)*('Thursday (022924)'!$AW42))+173*'Thursday (022924)'!$AW42^2*(('Thursday (022924)'!$AW42-1)+(('Thursday (022924)'!$AW42-1)^2+(16*'Thursday (022924)'!$AW42/190))^0.5)</f>
        <v>35.93756321</v>
      </c>
      <c r="Q296" s="278" t="str">
        <f t="shared" si="166"/>
        <v>D</v>
      </c>
      <c r="R296" s="277">
        <f>(0.38*190*(1-$B$251)^2)/(1-($B$251)*('Friday (030124)'!$T42))+173*'Friday (030124)'!$T42^2*(('Friday (030124)'!$T42-1)+(('Friday (030124)'!$T42-1)^2+(16*'Friday (030124)'!$T42/190))^0.5)</f>
        <v>48.8813589</v>
      </c>
      <c r="S296" s="279" t="str">
        <f t="shared" si="167"/>
        <v>E</v>
      </c>
      <c r="T296" s="277">
        <f>(0.38*190*(1-$B$251)^2)/(1-($B$251)*('Friday (030124)'!$AW42))+173*'Friday (030124)'!$AW42^2*(('Friday (030124)'!$AW42-1)+(('Friday (030124)'!$AW42-1)^2+(16*'Friday (030124)'!$AW42/190))^0.5)</f>
        <v>45.36048227</v>
      </c>
      <c r="U296" s="280" t="str">
        <f t="shared" si="168"/>
        <v>E</v>
      </c>
    </row>
    <row r="297">
      <c r="A297" s="281" t="s">
        <v>198</v>
      </c>
      <c r="B297" s="282">
        <f>(0.38*190*(1-$B$251)^2)/(1-($B$251)*('Monday (022624)'!$T43))+173*'Monday (022624)'!$T43^2*(('Monday (022624)'!$T43-1)+(('Monday (022624)'!$T43-1)^2+(16*'Monday (022624)'!$T43/190))^0.5)</f>
        <v>42.56377024</v>
      </c>
      <c r="C297" s="283" t="str">
        <f t="shared" si="159"/>
        <v>E</v>
      </c>
      <c r="D297" s="284">
        <f>(0.38*190*(1-$B$251)^2)/(1-($B$251)*('Monday (022624)'!$AW43))+173*'Monday (022624)'!$AW43^2*(('Monday (022624)'!$AW43-1)+(('Monday (022624)'!$AW43-1)^2+(16*'Monday (022624)'!$AW43/190))^0.5)</f>
        <v>42.66533402</v>
      </c>
      <c r="E297" s="285" t="str">
        <f t="shared" si="160"/>
        <v>E</v>
      </c>
      <c r="F297" s="284">
        <f>(0.38*190*(1-$B$251)^2)/(1-($B$251)*('Tuesday (022724)'!$T43))+173*'Tuesday (022724)'!$T43^2*(('Tuesday (022724)'!$T43-1)+(('Tuesday (022724)'!$T43-1)^2+(16*'Tuesday (022724)'!$T43/190))^0.5)</f>
        <v>42.93898633</v>
      </c>
      <c r="G297" s="286" t="str">
        <f t="shared" si="161"/>
        <v>E</v>
      </c>
      <c r="H297" s="284">
        <f>(0.38*190*(1-$B$251)^2)/(1-($B$251)*('Tuesday (022724)'!$AW43))+173*'Tuesday (022724)'!$AW43^2*(('Tuesday (022724)'!$AW43-1)+(('Tuesday (022724)'!$AW43-1)^2+(16*'Tuesday (022724)'!$AW43/190))^0.5)</f>
        <v>44.17770185</v>
      </c>
      <c r="I297" s="285" t="str">
        <f t="shared" si="162"/>
        <v>E</v>
      </c>
      <c r="J297" s="284">
        <f>(0.38*190*(1-$B$251)^2)/(1-($B$251)*('Wednesday (022824)'!$T43))+173*'Wednesday (022824)'!$T43^2*(('Wednesday (022824)'!$T43-1)+(('Wednesday (022824)'!$T43-1)^2+(16*'Wednesday (022824)'!$T43/190))^0.5)</f>
        <v>45.15702135</v>
      </c>
      <c r="K297" s="286" t="str">
        <f t="shared" si="163"/>
        <v>E</v>
      </c>
      <c r="L297" s="284">
        <f>(0.38*190*(1-$B$251)^2)/(1-($B$251)*('Wednesday (022824)'!$AW43))+173*'Wednesday (022824)'!$AW43^2*(('Wednesday (022824)'!$AW43-1)+(('Wednesday (022824)'!$AW43-1)^2+(16*'Wednesday (022824)'!$AW43/190))^0.5)</f>
        <v>44.44984281</v>
      </c>
      <c r="M297" s="285" t="str">
        <f t="shared" si="164"/>
        <v>E</v>
      </c>
      <c r="N297" s="284">
        <f>(0.38*190*(1-$B$251)^2)/(1-($B$251)*('Thursday (022924)'!$T43))+173*'Thursday (022924)'!$T43^2*(('Thursday (022924)'!$T43-1)+(('Thursday (022924)'!$T43-1)^2+(16*'Thursday (022924)'!$T43/190))^0.5)</f>
        <v>45.51964236</v>
      </c>
      <c r="O297" s="286" t="str">
        <f t="shared" si="165"/>
        <v>E</v>
      </c>
      <c r="P297" s="284">
        <f>(0.38*190*(1-$B$251)^2)/(1-($B$251)*('Thursday (022924)'!$AW43))+173*'Thursday (022924)'!$AW43^2*(('Thursday (022924)'!$AW43-1)+(('Thursday (022924)'!$AW43-1)^2+(16*'Thursday (022924)'!$AW43/190))^0.5)</f>
        <v>43.70552175</v>
      </c>
      <c r="Q297" s="285" t="str">
        <f t="shared" si="166"/>
        <v>E</v>
      </c>
      <c r="R297" s="284">
        <f>(0.38*190*(1-$B$251)^2)/(1-($B$251)*('Friday (030124)'!$T43))+173*'Friday (030124)'!$T43^2*(('Friday (030124)'!$T43-1)+(('Friday (030124)'!$T43-1)^2+(16*'Friday (030124)'!$T43/190))^0.5)</f>
        <v>44.06751487</v>
      </c>
      <c r="S297" s="286" t="str">
        <f t="shared" si="167"/>
        <v>E</v>
      </c>
      <c r="T297" s="284">
        <f>(0.38*190*(1-$B$251)^2)/(1-($B$251)*('Friday (030124)'!$AW43))+173*'Friday (030124)'!$AW43^2*(('Friday (030124)'!$AW43-1)+(('Friday (030124)'!$AW43-1)^2+(16*'Friday (030124)'!$AW43/190))^0.5)</f>
        <v>42.57880786</v>
      </c>
      <c r="U297" s="287" t="str">
        <f t="shared" si="168"/>
        <v>E</v>
      </c>
    </row>
    <row r="298">
      <c r="A298" s="245" t="s">
        <v>199</v>
      </c>
      <c r="B298" s="246">
        <f>(0.38*190*(1-$B$251)^2)/(1-($B$251)*('Monday (022624)'!$T44))+173*'Monday (022624)'!$T44^2*(('Monday (022624)'!$T44-1)+(('Monday (022624)'!$T44-1)^2+(16*'Monday (022624)'!$T44/190))^0.5)</f>
        <v>44.24599485</v>
      </c>
      <c r="C298" s="247" t="str">
        <f t="shared" si="159"/>
        <v>E</v>
      </c>
      <c r="D298" s="248">
        <f>(0.38*190*(1-$B$251)^2)/(1-($B$251)*('Monday (022624)'!$AW44))+173*'Monday (022624)'!$AW44^2*(('Monday (022624)'!$AW44-1)+(('Monday (022624)'!$AW44-1)^2+(16*'Monday (022624)'!$AW44/190))^0.5)</f>
        <v>46.43489223</v>
      </c>
      <c r="E298" s="249" t="str">
        <f t="shared" si="160"/>
        <v>E</v>
      </c>
      <c r="F298" s="248">
        <f>(0.38*190*(1-$B$251)^2)/(1-($B$251)*('Tuesday (022724)'!$T44))+173*'Tuesday (022724)'!$T44^2*(('Tuesday (022724)'!$T44-1)+(('Tuesday (022724)'!$T44-1)^2+(16*'Tuesday (022724)'!$T44/190))^0.5)</f>
        <v>44.45979974</v>
      </c>
      <c r="G298" s="250" t="str">
        <f t="shared" si="161"/>
        <v>E</v>
      </c>
      <c r="H298" s="248">
        <f>(0.38*190*(1-$B$251)^2)/(1-($B$251)*('Tuesday (022724)'!$AW44))+173*'Tuesday (022724)'!$AW44^2*(('Tuesday (022724)'!$AW44-1)+(('Tuesday (022724)'!$AW44-1)^2+(16*'Tuesday (022724)'!$AW44/190))^0.5)</f>
        <v>38.79283634</v>
      </c>
      <c r="I298" s="249" t="str">
        <f t="shared" si="162"/>
        <v>D</v>
      </c>
      <c r="J298" s="248">
        <f>(0.38*190*(1-$B$251)^2)/(1-($B$251)*('Wednesday (022824)'!$T44))+173*'Wednesday (022824)'!$T44^2*(('Wednesday (022824)'!$T44-1)+(('Wednesday (022824)'!$T44-1)^2+(16*'Wednesday (022824)'!$T44/190))^0.5)</f>
        <v>47.27412276</v>
      </c>
      <c r="K298" s="250" t="str">
        <f t="shared" si="163"/>
        <v>E</v>
      </c>
      <c r="L298" s="248">
        <f>(0.38*190*(1-$B$251)^2)/(1-($B$251)*('Wednesday (022824)'!$AW44))+173*'Wednesday (022824)'!$AW44^2*(('Wednesday (022824)'!$AW44-1)+(('Wednesday (022824)'!$AW44-1)^2+(16*'Wednesday (022824)'!$AW44/190))^0.5)</f>
        <v>39.14399582</v>
      </c>
      <c r="M298" s="249" t="str">
        <f t="shared" si="164"/>
        <v>D</v>
      </c>
      <c r="N298" s="248">
        <f>(0.38*190*(1-$B$251)^2)/(1-($B$251)*('Thursday (022924)'!$T44))+173*'Thursday (022924)'!$T44^2*(('Thursday (022924)'!$T44-1)+(('Thursday (022924)'!$T44-1)^2+(16*'Thursday (022924)'!$T44/190))^0.5)</f>
        <v>47.30933583</v>
      </c>
      <c r="O298" s="250" t="str">
        <f t="shared" si="165"/>
        <v>E</v>
      </c>
      <c r="P298" s="248">
        <f>(0.38*190*(1-$B$251)^2)/(1-($B$251)*('Thursday (022924)'!$AW44))+173*'Thursday (022924)'!$AW44^2*(('Thursday (022924)'!$AW44-1)+(('Thursday (022924)'!$AW44-1)^2+(16*'Thursday (022924)'!$AW44/190))^0.5)</f>
        <v>41.59864391</v>
      </c>
      <c r="Q298" s="249" t="str">
        <f t="shared" si="166"/>
        <v>E</v>
      </c>
      <c r="R298" s="248">
        <f>(0.38*190*(1-$B$251)^2)/(1-($B$251)*('Friday (030124)'!$T44))+173*'Friday (030124)'!$T44^2*(('Friday (030124)'!$T44-1)+(('Friday (030124)'!$T44-1)^2+(16*'Friday (030124)'!$T44/190))^0.5)</f>
        <v>43.95989168</v>
      </c>
      <c r="S298" s="250" t="str">
        <f t="shared" si="167"/>
        <v>E</v>
      </c>
      <c r="T298" s="248">
        <f>(0.38*190*(1-$B$251)^2)/(1-($B$251)*('Friday (030124)'!$AW44))+173*'Friday (030124)'!$AW44^2*(('Friday (030124)'!$AW44-1)+(('Friday (030124)'!$AW44-1)^2+(16*'Friday (030124)'!$AW44/190))^0.5)</f>
        <v>46.3732885</v>
      </c>
      <c r="U298" s="251" t="str">
        <f t="shared" si="168"/>
        <v>E</v>
      </c>
    </row>
    <row r="299">
      <c r="A299" s="245" t="s">
        <v>200</v>
      </c>
      <c r="B299" s="246">
        <f>(0.38*190*(1-$B$251)^2)/(1-($B$251)*('Monday (022624)'!$T45))+173*'Monday (022624)'!$T45^2*(('Monday (022624)'!$T45-1)+(('Monday (022624)'!$T45-1)^2+(16*'Monday (022624)'!$T45/190))^0.5)</f>
        <v>45.12317885</v>
      </c>
      <c r="C299" s="247" t="str">
        <f t="shared" si="159"/>
        <v>E</v>
      </c>
      <c r="D299" s="248">
        <f>(0.38*190*(1-$B$251)^2)/(1-($B$251)*('Monday (022624)'!$AW45))+173*'Monday (022624)'!$AW45^2*(('Monday (022624)'!$AW45-1)+(('Monday (022624)'!$AW45-1)^2+(16*'Monday (022624)'!$AW45/190))^0.5)</f>
        <v>44.26924165</v>
      </c>
      <c r="E299" s="249" t="str">
        <f t="shared" si="160"/>
        <v>E</v>
      </c>
      <c r="F299" s="248">
        <f>(0.38*190*(1-$B$251)^2)/(1-($B$251)*('Tuesday (022724)'!$T45))+173*'Tuesday (022724)'!$T45^2*(('Tuesday (022724)'!$T45-1)+(('Tuesday (022724)'!$T45-1)^2+(16*'Tuesday (022724)'!$T45/190))^0.5)</f>
        <v>40.1661085</v>
      </c>
      <c r="G299" s="250" t="str">
        <f t="shared" si="161"/>
        <v>E</v>
      </c>
      <c r="H299" s="248">
        <f>(0.38*190*(1-$B$251)^2)/(1-($B$251)*('Tuesday (022724)'!$AW45))+173*'Tuesday (022724)'!$AW45^2*(('Tuesday (022724)'!$AW45-1)+(('Tuesday (022724)'!$AW45-1)^2+(16*'Tuesday (022724)'!$AW45/190))^0.5)</f>
        <v>44.5265941</v>
      </c>
      <c r="I299" s="249" t="str">
        <f t="shared" si="162"/>
        <v>E</v>
      </c>
      <c r="J299" s="248">
        <f>(0.38*190*(1-$B$251)^2)/(1-($B$251)*('Wednesday (022824)'!$T45))+173*'Wednesday (022824)'!$T45^2*(('Wednesday (022824)'!$T45-1)+(('Wednesday (022824)'!$T45-1)^2+(16*'Wednesday (022824)'!$T45/190))^0.5)</f>
        <v>41.46608829</v>
      </c>
      <c r="K299" s="250" t="str">
        <f t="shared" si="163"/>
        <v>E</v>
      </c>
      <c r="L299" s="248">
        <f>(0.38*190*(1-$B$251)^2)/(1-($B$251)*('Wednesday (022824)'!$AW45))+173*'Wednesday (022824)'!$AW45^2*(('Wednesday (022824)'!$AW45-1)+(('Wednesday (022824)'!$AW45-1)^2+(16*'Wednesday (022824)'!$AW45/190))^0.5)</f>
        <v>44.790701</v>
      </c>
      <c r="M299" s="249" t="str">
        <f t="shared" si="164"/>
        <v>E</v>
      </c>
      <c r="N299" s="248">
        <f>(0.38*190*(1-$B$251)^2)/(1-($B$251)*('Thursday (022924)'!$T45))+173*'Thursday (022924)'!$T45^2*(('Thursday (022924)'!$T45-1)+(('Thursday (022924)'!$T45-1)^2+(16*'Thursday (022924)'!$T45/190))^0.5)</f>
        <v>41.18916062</v>
      </c>
      <c r="O299" s="250" t="str">
        <f t="shared" si="165"/>
        <v>E</v>
      </c>
      <c r="P299" s="248">
        <f>(0.38*190*(1-$B$251)^2)/(1-($B$251)*('Thursday (022924)'!$AW45))+173*'Thursday (022924)'!$AW45^2*(('Thursday (022924)'!$AW45-1)+(('Thursday (022924)'!$AW45-1)^2+(16*'Thursday (022924)'!$AW45/190))^0.5)</f>
        <v>38.80431146</v>
      </c>
      <c r="Q299" s="249" t="str">
        <f t="shared" si="166"/>
        <v>D</v>
      </c>
      <c r="R299" s="248">
        <f>(0.38*190*(1-$B$251)^2)/(1-($B$251)*('Friday (030124)'!$T45))+173*'Friday (030124)'!$T45^2*(('Friday (030124)'!$T45-1)+(('Friday (030124)'!$T45-1)^2+(16*'Friday (030124)'!$T45/190))^0.5)</f>
        <v>45.67642836</v>
      </c>
      <c r="S299" s="250" t="str">
        <f t="shared" si="167"/>
        <v>E</v>
      </c>
      <c r="T299" s="248">
        <f>(0.38*190*(1-$B$251)^2)/(1-($B$251)*('Friday (030124)'!$AW45))+173*'Friday (030124)'!$AW45^2*(('Friday (030124)'!$AW45-1)+(('Friday (030124)'!$AW45-1)^2+(16*'Friday (030124)'!$AW45/190))^0.5)</f>
        <v>44.48238181</v>
      </c>
      <c r="U299" s="251" t="str">
        <f t="shared" si="168"/>
        <v>E</v>
      </c>
    </row>
    <row r="300">
      <c r="A300" s="252" t="s">
        <v>201</v>
      </c>
      <c r="B300" s="253">
        <f>(0.38*190*(1-$B$251)^2)/(1-($B$251)*('Monday (022624)'!$T46))+173*'Monday (022624)'!$T46^2*(('Monday (022624)'!$T46-1)+(('Monday (022624)'!$T46-1)^2+(16*'Monday (022624)'!$T46/190))^0.5)</f>
        <v>47.33102762</v>
      </c>
      <c r="C300" s="254" t="str">
        <f t="shared" si="159"/>
        <v>E</v>
      </c>
      <c r="D300" s="255">
        <f>(0.38*190*(1-$B$251)^2)/(1-($B$251)*('Monday (022624)'!$AW46))+173*'Monday (022624)'!$AW46^2*(('Monday (022624)'!$AW46-1)+(('Monday (022624)'!$AW46-1)^2+(16*'Monday (022624)'!$AW46/190))^0.5)</f>
        <v>45.78017648</v>
      </c>
      <c r="E300" s="256" t="str">
        <f t="shared" si="160"/>
        <v>E</v>
      </c>
      <c r="F300" s="255">
        <f>(0.38*190*(1-$B$251)^2)/(1-($B$251)*('Tuesday (022724)'!$T46))+173*'Tuesday (022724)'!$T46^2*(('Tuesday (022724)'!$T46-1)+(('Tuesday (022724)'!$T46-1)^2+(16*'Tuesday (022724)'!$T46/190))^0.5)</f>
        <v>43.32646904</v>
      </c>
      <c r="G300" s="257" t="str">
        <f t="shared" si="161"/>
        <v>E</v>
      </c>
      <c r="H300" s="255">
        <f>(0.38*190*(1-$B$251)^2)/(1-($B$251)*('Tuesday (022724)'!$AW46))+173*'Tuesday (022724)'!$AW46^2*(('Tuesday (022724)'!$AW46-1)+(('Tuesday (022724)'!$AW46-1)^2+(16*'Tuesday (022724)'!$AW46/190))^0.5)</f>
        <v>56.80898292</v>
      </c>
      <c r="I300" s="256" t="str">
        <f t="shared" si="162"/>
        <v>E</v>
      </c>
      <c r="J300" s="255">
        <f>(0.38*190*(1-$B$251)^2)/(1-($B$251)*('Wednesday (022824)'!$T46))+173*'Wednesday (022824)'!$T46^2*(('Wednesday (022824)'!$T46-1)+(('Wednesday (022824)'!$T46-1)^2+(16*'Wednesday (022824)'!$T46/190))^0.5)</f>
        <v>45.65702591</v>
      </c>
      <c r="K300" s="257" t="str">
        <f t="shared" si="163"/>
        <v>E</v>
      </c>
      <c r="L300" s="255">
        <f>(0.38*190*(1-$B$251)^2)/(1-($B$251)*('Wednesday (022824)'!$AW46))+173*'Wednesday (022824)'!$AW46^2*(('Wednesday (022824)'!$AW46-1)+(('Wednesday (022824)'!$AW46-1)^2+(16*'Wednesday (022824)'!$AW46/190))^0.5)</f>
        <v>54.63308997</v>
      </c>
      <c r="M300" s="256" t="str">
        <f t="shared" si="164"/>
        <v>E</v>
      </c>
      <c r="N300" s="255">
        <f>(0.38*190*(1-$B$251)^2)/(1-($B$251)*('Thursday (022924)'!$T46))+173*'Thursday (022924)'!$T46^2*(('Thursday (022924)'!$T46-1)+(('Thursday (022924)'!$T46-1)^2+(16*'Thursday (022924)'!$T46/190))^0.5)</f>
        <v>45.64952189</v>
      </c>
      <c r="O300" s="257" t="str">
        <f t="shared" si="165"/>
        <v>E</v>
      </c>
      <c r="P300" s="255">
        <f>(0.38*190*(1-$B$251)^2)/(1-($B$251)*('Thursday (022924)'!$AW46))+173*'Thursday (022924)'!$AW46^2*(('Thursday (022924)'!$AW46-1)+(('Thursday (022924)'!$AW46-1)^2+(16*'Thursday (022924)'!$AW46/190))^0.5)</f>
        <v>66.00322402</v>
      </c>
      <c r="Q300" s="256" t="str">
        <f t="shared" si="166"/>
        <v>F</v>
      </c>
      <c r="R300" s="255">
        <f>(0.38*190*(1-$B$251)^2)/(1-($B$251)*('Friday (030124)'!$T46))+173*'Friday (030124)'!$T46^2*(('Friday (030124)'!$T46-1)+(('Friday (030124)'!$T46-1)^2+(16*'Friday (030124)'!$T46/190))^0.5)</f>
        <v>45.19645447</v>
      </c>
      <c r="S300" s="257" t="str">
        <f t="shared" si="167"/>
        <v>E</v>
      </c>
      <c r="T300" s="255">
        <f>(0.38*190*(1-$B$251)^2)/(1-($B$251)*('Friday (030124)'!$AW46))+173*'Friday (030124)'!$AW46^2*(('Friday (030124)'!$AW46-1)+(('Friday (030124)'!$AW46-1)^2+(16*'Friday (030124)'!$AW46/190))^0.5)</f>
        <v>45.71340136</v>
      </c>
      <c r="U300" s="258" t="str">
        <f t="shared" si="168"/>
        <v>E</v>
      </c>
    </row>
    <row r="301">
      <c r="A301" s="259" t="s">
        <v>202</v>
      </c>
      <c r="B301" s="260">
        <f>(0.38*190*(1-$B$251)^2)/(1-($B$251)*('Monday (022624)'!$T47))+173*'Monday (022624)'!$T47^2*(('Monday (022624)'!$T47-1)+(('Monday (022624)'!$T47-1)^2+(16*'Monday (022624)'!$T47/190))^0.5)</f>
        <v>44.35329767</v>
      </c>
      <c r="C301" s="261" t="str">
        <f t="shared" si="159"/>
        <v>E</v>
      </c>
      <c r="D301" s="262">
        <f>(0.38*190*(1-$B$251)^2)/(1-($B$251)*('Monday (022624)'!$AW47))+173*'Monday (022624)'!$AW47^2*(('Monday (022624)'!$AW47-1)+(('Monday (022624)'!$AW47-1)^2+(16*'Monday (022624)'!$AW47/190))^0.5)</f>
        <v>42.1412122</v>
      </c>
      <c r="E301" s="263" t="str">
        <f t="shared" si="160"/>
        <v>E</v>
      </c>
      <c r="F301" s="262">
        <f>(0.38*190*(1-$B$251)^2)/(1-($B$251)*('Tuesday (022724)'!$T47))+173*'Tuesday (022724)'!$T47^2*(('Tuesday (022724)'!$T47-1)+(('Tuesday (022724)'!$T47-1)^2+(16*'Tuesday (022724)'!$T47/190))^0.5)</f>
        <v>40.14882432</v>
      </c>
      <c r="G301" s="264" t="str">
        <f t="shared" si="161"/>
        <v>E</v>
      </c>
      <c r="H301" s="262">
        <f>(0.38*190*(1-$B$251)^2)/(1-($B$251)*('Tuesday (022724)'!$AW47))+173*'Tuesday (022724)'!$AW47^2*(('Tuesday (022724)'!$AW47-1)+(('Tuesday (022724)'!$AW47-1)^2+(16*'Tuesday (022724)'!$AW47/190))^0.5)</f>
        <v>41.13451767</v>
      </c>
      <c r="I301" s="263" t="str">
        <f t="shared" si="162"/>
        <v>E</v>
      </c>
      <c r="J301" s="262">
        <f>(0.38*190*(1-$B$251)^2)/(1-($B$251)*('Wednesday (022824)'!$T47))+173*'Wednesday (022824)'!$T47^2*(('Wednesday (022824)'!$T47-1)+(('Wednesday (022824)'!$T47-1)^2+(16*'Wednesday (022824)'!$T47/190))^0.5)</f>
        <v>38.4339616</v>
      </c>
      <c r="K301" s="264" t="str">
        <f t="shared" si="163"/>
        <v>D</v>
      </c>
      <c r="L301" s="262">
        <f>(0.38*190*(1-$B$251)^2)/(1-($B$251)*('Wednesday (022824)'!$AW47))+173*'Wednesday (022824)'!$AW47^2*(('Wednesday (022824)'!$AW47-1)+(('Wednesday (022824)'!$AW47-1)^2+(16*'Wednesday (022824)'!$AW47/190))^0.5)</f>
        <v>41.09198394</v>
      </c>
      <c r="M301" s="263" t="str">
        <f t="shared" si="164"/>
        <v>E</v>
      </c>
      <c r="N301" s="262">
        <f>(0.38*190*(1-$B$251)^2)/(1-($B$251)*('Thursday (022924)'!$T47))+173*'Thursday (022924)'!$T47^2*(('Thursday (022924)'!$T47-1)+(('Thursday (022924)'!$T47-1)^2+(16*'Thursday (022924)'!$T47/190))^0.5)</f>
        <v>38.65943242</v>
      </c>
      <c r="O301" s="264" t="str">
        <f t="shared" si="165"/>
        <v>D</v>
      </c>
      <c r="P301" s="262">
        <f>(0.38*190*(1-$B$251)^2)/(1-($B$251)*('Thursday (022924)'!$AW47))+173*'Thursday (022924)'!$AW47^2*(('Thursday (022924)'!$AW47-1)+(('Thursday (022924)'!$AW47-1)^2+(16*'Thursday (022924)'!$AW47/190))^0.5)</f>
        <v>42.61086185</v>
      </c>
      <c r="Q301" s="263" t="str">
        <f t="shared" si="166"/>
        <v>E</v>
      </c>
      <c r="R301" s="262">
        <f>(0.38*190*(1-$B$251)^2)/(1-($B$251)*('Friday (030124)'!$T47))+173*'Friday (030124)'!$T47^2*(('Friday (030124)'!$T47-1)+(('Friday (030124)'!$T47-1)^2+(16*'Friday (030124)'!$T47/190))^0.5)</f>
        <v>41.40351976</v>
      </c>
      <c r="S301" s="264" t="str">
        <f t="shared" si="167"/>
        <v>E</v>
      </c>
      <c r="T301" s="262">
        <f>(0.38*190*(1-$B$251)^2)/(1-($B$251)*('Friday (030124)'!$AW47))+173*'Friday (030124)'!$AW47^2*(('Friday (030124)'!$AW47-1)+(('Friday (030124)'!$AW47-1)^2+(16*'Friday (030124)'!$AW47/190))^0.5)</f>
        <v>42.21327537</v>
      </c>
      <c r="U301" s="265" t="str">
        <f t="shared" si="168"/>
        <v>E</v>
      </c>
    </row>
    <row r="302">
      <c r="A302" s="266" t="s">
        <v>203</v>
      </c>
      <c r="B302" s="50">
        <f>(0.38*190*(1-$B$251)^2)/(1-($B$251)*('Monday (022624)'!$T48))+173*'Monday (022624)'!$T48^2*(('Monday (022624)'!$T48-1)+(('Monday (022624)'!$T48-1)^2+(16*'Monday (022624)'!$T48/190))^0.5)</f>
        <v>44.85817796</v>
      </c>
      <c r="C302" s="267" t="str">
        <f t="shared" si="159"/>
        <v>E</v>
      </c>
      <c r="D302" s="268">
        <f>(0.38*190*(1-$B$251)^2)/(1-($B$251)*('Monday (022624)'!$AW48))+173*'Monday (022624)'!$AW48^2*(('Monday (022624)'!$AW48-1)+(('Monday (022624)'!$AW48-1)^2+(16*'Monday (022624)'!$AW48/190))^0.5)</f>
        <v>48.39866999</v>
      </c>
      <c r="E302" s="269" t="str">
        <f t="shared" si="160"/>
        <v>E</v>
      </c>
      <c r="F302" s="268">
        <f>(0.38*190*(1-$B$251)^2)/(1-($B$251)*('Tuesday (022724)'!$T48))+173*'Tuesday (022724)'!$T48^2*(('Tuesday (022724)'!$T48-1)+(('Tuesday (022724)'!$T48-1)^2+(16*'Tuesday (022724)'!$T48/190))^0.5)</f>
        <v>40.28656353</v>
      </c>
      <c r="G302" s="270" t="str">
        <f t="shared" si="161"/>
        <v>E</v>
      </c>
      <c r="H302" s="268">
        <f>(0.38*190*(1-$B$251)^2)/(1-($B$251)*('Tuesday (022724)'!$AW48))+173*'Tuesday (022724)'!$AW48^2*(('Tuesday (022724)'!$AW48-1)+(('Tuesday (022724)'!$AW48-1)^2+(16*'Tuesday (022724)'!$AW48/190))^0.5)</f>
        <v>43.30344981</v>
      </c>
      <c r="I302" s="269" t="str">
        <f t="shared" si="162"/>
        <v>E</v>
      </c>
      <c r="J302" s="268">
        <f>(0.38*190*(1-$B$251)^2)/(1-($B$251)*('Wednesday (022824)'!$T48))+173*'Wednesday (022824)'!$T48^2*(('Wednesday (022824)'!$T48-1)+(('Wednesday (022824)'!$T48-1)^2+(16*'Wednesday (022824)'!$T48/190))^0.5)</f>
        <v>38.59791475</v>
      </c>
      <c r="K302" s="270" t="str">
        <f t="shared" si="163"/>
        <v>D</v>
      </c>
      <c r="L302" s="268">
        <f>(0.38*190*(1-$B$251)^2)/(1-($B$251)*('Wednesday (022824)'!$AW48))+173*'Wednesday (022824)'!$AW48^2*(('Wednesday (022824)'!$AW48-1)+(('Wednesday (022824)'!$AW48-1)^2+(16*'Wednesday (022824)'!$AW48/190))^0.5)</f>
        <v>43.12514928</v>
      </c>
      <c r="M302" s="269" t="str">
        <f t="shared" si="164"/>
        <v>E</v>
      </c>
      <c r="N302" s="268">
        <f>(0.38*190*(1-$B$251)^2)/(1-($B$251)*('Thursday (022924)'!$T48))+173*'Thursday (022924)'!$T48^2*(('Thursday (022924)'!$T48-1)+(('Thursday (022924)'!$T48-1)^2+(16*'Thursday (022924)'!$T48/190))^0.5)</f>
        <v>38.60261725</v>
      </c>
      <c r="O302" s="270" t="str">
        <f t="shared" si="165"/>
        <v>D</v>
      </c>
      <c r="P302" s="268">
        <f>(0.38*190*(1-$B$251)^2)/(1-($B$251)*('Thursday (022924)'!$AW48))+173*'Thursday (022924)'!$AW48^2*(('Thursday (022924)'!$AW48-1)+(('Thursday (022924)'!$AW48-1)^2+(16*'Thursday (022924)'!$AW48/190))^0.5)</f>
        <v>46.31659112</v>
      </c>
      <c r="Q302" s="269" t="str">
        <f t="shared" si="166"/>
        <v>E</v>
      </c>
      <c r="R302" s="268">
        <f>(0.38*190*(1-$B$251)^2)/(1-($B$251)*('Friday (030124)'!$T48))+173*'Friday (030124)'!$T48^2*(('Friday (030124)'!$T48-1)+(('Friday (030124)'!$T48-1)^2+(16*'Friday (030124)'!$T48/190))^0.5)</f>
        <v>47.2894167</v>
      </c>
      <c r="S302" s="270" t="str">
        <f t="shared" si="167"/>
        <v>E</v>
      </c>
      <c r="T302" s="268">
        <f>(0.38*190*(1-$B$251)^2)/(1-($B$251)*('Friday (030124)'!$AW48))+173*'Friday (030124)'!$AW48^2*(('Friday (030124)'!$AW48-1)+(('Friday (030124)'!$AW48-1)^2+(16*'Friday (030124)'!$AW48/190))^0.5)</f>
        <v>48.2925744</v>
      </c>
      <c r="U302" s="271" t="str">
        <f t="shared" si="168"/>
        <v>E</v>
      </c>
    </row>
    <row r="303">
      <c r="A303" s="266" t="s">
        <v>204</v>
      </c>
      <c r="B303" s="50">
        <f>(0.38*190*(1-$B$251)^2)/(1-($B$251)*('Monday (022624)'!$T49))+173*'Monday (022624)'!$T49^2*(('Monday (022624)'!$T49-1)+(('Monday (022624)'!$T49-1)^2+(16*'Monday (022624)'!$T49/190))^0.5)</f>
        <v>44.96153737</v>
      </c>
      <c r="C303" s="267" t="str">
        <f t="shared" si="159"/>
        <v>E</v>
      </c>
      <c r="D303" s="268">
        <f>(0.38*190*(1-$B$251)^2)/(1-($B$251)*('Monday (022624)'!$AW49))+173*'Monday (022624)'!$AW49^2*(('Monday (022624)'!$AW49-1)+(('Monday (022624)'!$AW49-1)^2+(16*'Monday (022624)'!$AW49/190))^0.5)</f>
        <v>43.50501284</v>
      </c>
      <c r="E303" s="269" t="str">
        <f t="shared" si="160"/>
        <v>E</v>
      </c>
      <c r="F303" s="268">
        <f>(0.38*190*(1-$B$251)^2)/(1-($B$251)*('Tuesday (022724)'!$T49))+173*'Tuesday (022724)'!$T49^2*(('Tuesday (022724)'!$T49-1)+(('Tuesday (022724)'!$T49-1)^2+(16*'Tuesday (022724)'!$T49/190))^0.5)</f>
        <v>71.62273908</v>
      </c>
      <c r="G303" s="270" t="str">
        <f t="shared" si="161"/>
        <v>F</v>
      </c>
      <c r="H303" s="268">
        <f>(0.38*190*(1-$B$251)^2)/(1-($B$251)*('Tuesday (022724)'!$AW49))+173*'Tuesday (022724)'!$AW49^2*(('Tuesday (022724)'!$AW49-1)+(('Tuesday (022724)'!$AW49-1)^2+(16*'Tuesday (022724)'!$AW49/190))^0.5)</f>
        <v>46.2742133</v>
      </c>
      <c r="I303" s="269" t="str">
        <f t="shared" si="162"/>
        <v>E</v>
      </c>
      <c r="J303" s="268">
        <f>(0.38*190*(1-$B$251)^2)/(1-($B$251)*('Wednesday (022824)'!$T49))+173*'Wednesday (022824)'!$T49^2*(('Wednesday (022824)'!$T49-1)+(('Wednesday (022824)'!$T49-1)^2+(16*'Wednesday (022824)'!$T49/190))^0.5)</f>
        <v>62.95809372</v>
      </c>
      <c r="K303" s="270" t="str">
        <f t="shared" si="163"/>
        <v>F</v>
      </c>
      <c r="L303" s="268">
        <f>(0.38*190*(1-$B$251)^2)/(1-($B$251)*('Wednesday (022824)'!$AW49))+173*'Wednesday (022824)'!$AW49^2*(('Wednesday (022824)'!$AW49-1)+(('Wednesday (022824)'!$AW49-1)^2+(16*'Wednesday (022824)'!$AW49/190))^0.5)</f>
        <v>46.18523926</v>
      </c>
      <c r="M303" s="269" t="str">
        <f t="shared" si="164"/>
        <v>E</v>
      </c>
      <c r="N303" s="268">
        <f>(0.38*190*(1-$B$251)^2)/(1-($B$251)*('Thursday (022924)'!$T49))+173*'Thursday (022924)'!$T49^2*(('Thursday (022924)'!$T49-1)+(('Thursday (022924)'!$T49-1)^2+(16*'Thursday (022924)'!$T49/190))^0.5)</f>
        <v>61.78022363</v>
      </c>
      <c r="O303" s="270" t="str">
        <f t="shared" si="165"/>
        <v>F</v>
      </c>
      <c r="P303" s="268">
        <f>(0.38*190*(1-$B$251)^2)/(1-($B$251)*('Thursday (022924)'!$AW49))+173*'Thursday (022924)'!$AW49^2*(('Thursday (022924)'!$AW49-1)+(('Thursday (022924)'!$AW49-1)^2+(16*'Thursday (022924)'!$AW49/190))^0.5)</f>
        <v>45.48677839</v>
      </c>
      <c r="Q303" s="269" t="str">
        <f t="shared" si="166"/>
        <v>E</v>
      </c>
      <c r="R303" s="268">
        <f>(0.38*190*(1-$B$251)^2)/(1-($B$251)*('Friday (030124)'!$T49))+173*'Friday (030124)'!$T49^2*(('Friday (030124)'!$T49-1)+(('Friday (030124)'!$T49-1)^2+(16*'Friday (030124)'!$T49/190))^0.5)</f>
        <v>43.53160196</v>
      </c>
      <c r="S303" s="270" t="str">
        <f t="shared" si="167"/>
        <v>E</v>
      </c>
      <c r="T303" s="268">
        <f>(0.38*190*(1-$B$251)^2)/(1-($B$251)*('Friday (030124)'!$AW49))+173*'Friday (030124)'!$AW49^2*(('Friday (030124)'!$AW49-1)+(('Friday (030124)'!$AW49-1)^2+(16*'Friday (030124)'!$AW49/190))^0.5)</f>
        <v>43.36505371</v>
      </c>
      <c r="U303" s="271" t="str">
        <f t="shared" si="168"/>
        <v>E</v>
      </c>
    </row>
    <row r="304">
      <c r="A304" s="288" t="s">
        <v>205</v>
      </c>
      <c r="B304" s="289">
        <f>(0.38*190*(1-$B$251)^2)/(1-($B$251)*('Monday (022624)'!$T50))+173*'Monday (022624)'!$T50^2*(('Monday (022624)'!$T50-1)+(('Monday (022624)'!$T50-1)^2+(16*'Monday (022624)'!$T50/190))^0.5)</f>
        <v>44.65386659</v>
      </c>
      <c r="C304" s="276" t="str">
        <f t="shared" si="159"/>
        <v>E</v>
      </c>
      <c r="D304" s="277">
        <f>(0.38*190*(1-$B$251)^2)/(1-($B$251)*('Monday (022624)'!$AW50))+173*'Monday (022624)'!$AW50^2*(('Monday (022624)'!$AW50-1)+(('Monday (022624)'!$AW50-1)^2+(16*'Monday (022624)'!$AW50/190))^0.5)</f>
        <v>45.5944144</v>
      </c>
      <c r="E304" s="278" t="str">
        <f t="shared" si="160"/>
        <v>E</v>
      </c>
      <c r="F304" s="277">
        <f>(0.38*190*(1-$B$251)^2)/(1-($B$251)*('Tuesday (022724)'!$T50))+173*'Tuesday (022724)'!$T50^2*(('Tuesday (022724)'!$T50-1)+(('Tuesday (022724)'!$T50-1)^2+(16*'Tuesday (022724)'!$T50/190))^0.5)</f>
        <v>55.3600502</v>
      </c>
      <c r="G304" s="279" t="str">
        <f t="shared" si="161"/>
        <v>E</v>
      </c>
      <c r="H304" s="277">
        <f>(0.38*190*(1-$B$251)^2)/(1-($B$251)*('Tuesday (022724)'!$AW50))+173*'Tuesday (022724)'!$AW50^2*(('Tuesday (022724)'!$AW50-1)+(('Tuesday (022724)'!$AW50-1)^2+(16*'Tuesday (022724)'!$AW50/190))^0.5)</f>
        <v>49.61242716</v>
      </c>
      <c r="I304" s="278" t="str">
        <f t="shared" si="162"/>
        <v>E</v>
      </c>
      <c r="J304" s="277">
        <f>(0.38*190*(1-$B$251)^2)/(1-($B$251)*('Wednesday (022824)'!$T50))+173*'Wednesday (022824)'!$T50^2*(('Wednesday (022824)'!$T50-1)+(('Wednesday (022824)'!$T50-1)^2+(16*'Wednesday (022824)'!$T50/190))^0.5)</f>
        <v>51.22486648</v>
      </c>
      <c r="K304" s="279" t="str">
        <f t="shared" si="163"/>
        <v>E</v>
      </c>
      <c r="L304" s="277">
        <f>(0.38*190*(1-$B$251)^2)/(1-($B$251)*('Wednesday (022824)'!$AW50))+173*'Wednesday (022824)'!$AW50^2*(('Wednesday (022824)'!$AW50-1)+(('Wednesday (022824)'!$AW50-1)^2+(16*'Wednesday (022824)'!$AW50/190))^0.5)</f>
        <v>50.0902959</v>
      </c>
      <c r="M304" s="278" t="str">
        <f t="shared" si="164"/>
        <v>E</v>
      </c>
      <c r="N304" s="277">
        <f>(0.38*190*(1-$B$251)^2)/(1-($B$251)*('Thursday (022924)'!$T50))+173*'Thursday (022924)'!$T50^2*(('Thursday (022924)'!$T50-1)+(('Thursday (022924)'!$T50-1)^2+(16*'Thursday (022924)'!$T50/190))^0.5)</f>
        <v>51.32567637</v>
      </c>
      <c r="O304" s="279" t="str">
        <f t="shared" si="165"/>
        <v>E</v>
      </c>
      <c r="P304" s="277">
        <f>(0.38*190*(1-$B$251)^2)/(1-($B$251)*('Thursday (022924)'!$AW50))+173*'Thursday (022924)'!$AW50^2*(('Thursday (022924)'!$AW50-1)+(('Thursday (022924)'!$AW50-1)^2+(16*'Thursday (022924)'!$AW50/190))^0.5)</f>
        <v>44.70464604</v>
      </c>
      <c r="Q304" s="278" t="str">
        <f t="shared" si="166"/>
        <v>E</v>
      </c>
      <c r="R304" s="277">
        <f>(0.38*190*(1-$B$251)^2)/(1-($B$251)*('Friday (030124)'!$T50))+173*'Friday (030124)'!$T50^2*(('Friday (030124)'!$T50-1)+(('Friday (030124)'!$T50-1)^2+(16*'Friday (030124)'!$T50/190))^0.5)</f>
        <v>47.66364213</v>
      </c>
      <c r="S304" s="279" t="str">
        <f t="shared" si="167"/>
        <v>E</v>
      </c>
      <c r="T304" s="277">
        <f>(0.38*190*(1-$B$251)^2)/(1-($B$251)*('Friday (030124)'!$AW50))+173*'Friday (030124)'!$AW50^2*(('Friday (030124)'!$AW50-1)+(('Friday (030124)'!$AW50-1)^2+(16*'Friday (030124)'!$AW50/190))^0.5)</f>
        <v>45.75393687</v>
      </c>
      <c r="U304" s="280" t="str">
        <f t="shared" si="168"/>
        <v>E</v>
      </c>
    </row>
    <row r="305">
      <c r="A305" s="281" t="s">
        <v>206</v>
      </c>
      <c r="B305" s="282">
        <f>(0.38*190*(1-$B$251)^2)/(1-($B$251)*('Monday (022624)'!$T51))+173*'Monday (022624)'!$T51^2*(('Monday (022624)'!$T51-1)+(('Monday (022624)'!$T51-1)^2+(16*'Monday (022624)'!$T51/190))^0.5)</f>
        <v>44.88449341</v>
      </c>
      <c r="C305" s="283" t="str">
        <f t="shared" si="159"/>
        <v>E</v>
      </c>
      <c r="D305" s="284">
        <f>(0.38*190*(1-$B$251)^2)/(1-($B$251)*('Monday (022624)'!$AW51))+173*'Monday (022624)'!$AW51^2*(('Monday (022624)'!$AW51-1)+(('Monday (022624)'!$AW51-1)^2+(16*'Monday (022624)'!$AW51/190))^0.5)</f>
        <v>43.26787301</v>
      </c>
      <c r="E305" s="285" t="str">
        <f t="shared" si="160"/>
        <v>E</v>
      </c>
      <c r="F305" s="284">
        <f>(0.38*190*(1-$B$251)^2)/(1-($B$251)*('Tuesday (022724)'!$T51))+173*'Tuesday (022724)'!$T51^2*(('Tuesday (022724)'!$T51-1)+(('Tuesday (022724)'!$T51-1)^2+(16*'Tuesday (022724)'!$T51/190))^0.5)</f>
        <v>89.08759612</v>
      </c>
      <c r="G305" s="286" t="str">
        <f t="shared" si="161"/>
        <v>F</v>
      </c>
      <c r="H305" s="284">
        <f>(0.38*190*(1-$B$251)^2)/(1-($B$251)*('Tuesday (022724)'!$AW51))+173*'Tuesday (022724)'!$AW51^2*(('Tuesday (022724)'!$AW51-1)+(('Tuesday (022724)'!$AW51-1)^2+(16*'Tuesday (022724)'!$AW51/190))^0.5)</f>
        <v>43.24470569</v>
      </c>
      <c r="I305" s="285" t="str">
        <f t="shared" si="162"/>
        <v>E</v>
      </c>
      <c r="J305" s="284">
        <f>(0.38*190*(1-$B$251)^2)/(1-($B$251)*('Wednesday (022824)'!$T51))+173*'Wednesday (022824)'!$T51^2*(('Wednesday (022824)'!$T51-1)+(('Wednesday (022824)'!$T51-1)^2+(16*'Wednesday (022824)'!$T51/190))^0.5)</f>
        <v>54.10975584</v>
      </c>
      <c r="K305" s="286" t="str">
        <f t="shared" si="163"/>
        <v>E</v>
      </c>
      <c r="L305" s="284">
        <f>(0.38*190*(1-$B$251)^2)/(1-($B$251)*('Wednesday (022824)'!$AW51))+173*'Wednesday (022824)'!$AW51^2*(('Wednesday (022824)'!$AW51-1)+(('Wednesday (022824)'!$AW51-1)^2+(16*'Wednesday (022824)'!$AW51/190))^0.5)</f>
        <v>43.16488482</v>
      </c>
      <c r="M305" s="285" t="str">
        <f t="shared" si="164"/>
        <v>E</v>
      </c>
      <c r="N305" s="284">
        <f>(0.38*190*(1-$B$251)^2)/(1-($B$251)*('Thursday (022924)'!$T51))+173*'Thursday (022924)'!$T51^2*(('Thursday (022924)'!$T51-1)+(('Thursday (022924)'!$T51-1)^2+(16*'Thursday (022924)'!$T51/190))^0.5)</f>
        <v>55.58727768</v>
      </c>
      <c r="O305" s="286" t="str">
        <f t="shared" si="165"/>
        <v>E</v>
      </c>
      <c r="P305" s="284">
        <f>(0.38*190*(1-$B$251)^2)/(1-($B$251)*('Thursday (022924)'!$AW51))+173*'Thursday (022924)'!$AW51^2*(('Thursday (022924)'!$AW51-1)+(('Thursday (022924)'!$AW51-1)^2+(16*'Thursday (022924)'!$AW51/190))^0.5)</f>
        <v>39.4918546</v>
      </c>
      <c r="Q305" s="285" t="str">
        <f t="shared" si="166"/>
        <v>D</v>
      </c>
      <c r="R305" s="284">
        <f>(0.38*190*(1-$B$251)^2)/(1-($B$251)*('Friday (030124)'!$T51))+173*'Friday (030124)'!$T51^2*(('Friday (030124)'!$T51-1)+(('Friday (030124)'!$T51-1)^2+(16*'Friday (030124)'!$T51/190))^0.5)</f>
        <v>43.8875119</v>
      </c>
      <c r="S305" s="286" t="str">
        <f t="shared" si="167"/>
        <v>E</v>
      </c>
      <c r="T305" s="284">
        <f>(0.38*190*(1-$B$251)^2)/(1-($B$251)*('Friday (030124)'!$AW51))+173*'Friday (030124)'!$AW51^2*(('Friday (030124)'!$AW51-1)+(('Friday (030124)'!$AW51-1)^2+(16*'Friday (030124)'!$AW51/190))^0.5)</f>
        <v>43.15990143</v>
      </c>
      <c r="U305" s="287" t="str">
        <f t="shared" si="168"/>
        <v>E</v>
      </c>
    </row>
    <row r="306">
      <c r="A306" s="245" t="s">
        <v>207</v>
      </c>
      <c r="B306" s="246">
        <f>(0.38*190*(1-$B$251)^2)/(1-($B$251)*('Monday (022624)'!$T52))+173*'Monday (022624)'!$T52^2*(('Monday (022624)'!$T52-1)+(('Monday (022624)'!$T52-1)^2+(16*'Monday (022624)'!$T52/190))^0.5)</f>
        <v>45.09308173</v>
      </c>
      <c r="C306" s="247" t="str">
        <f t="shared" si="159"/>
        <v>E</v>
      </c>
      <c r="D306" s="248">
        <f>(0.38*190*(1-$B$251)^2)/(1-($B$251)*('Monday (022624)'!$AW52))+173*'Monday (022624)'!$AW52^2*(('Monday (022624)'!$AW52-1)+(('Monday (022624)'!$AW52-1)^2+(16*'Monday (022624)'!$AW52/190))^0.5)</f>
        <v>44.82217843</v>
      </c>
      <c r="E306" s="249" t="str">
        <f t="shared" si="160"/>
        <v>E</v>
      </c>
      <c r="F306" s="248">
        <f>(0.38*190*(1-$B$251)^2)/(1-($B$251)*('Tuesday (022724)'!$T52))+173*'Tuesday (022724)'!$T52^2*(('Tuesday (022724)'!$T52-1)+(('Tuesday (022724)'!$T52-1)^2+(16*'Tuesday (022724)'!$T52/190))^0.5)</f>
        <v>69.53810298</v>
      </c>
      <c r="G306" s="250" t="str">
        <f t="shared" si="161"/>
        <v>F</v>
      </c>
      <c r="H306" s="248">
        <f>(0.38*190*(1-$B$251)^2)/(1-($B$251)*('Tuesday (022724)'!$AW52))+173*'Tuesday (022724)'!$AW52^2*(('Tuesday (022724)'!$AW52-1)+(('Tuesday (022724)'!$AW52-1)^2+(16*'Tuesday (022724)'!$AW52/190))^0.5)</f>
        <v>50.31508465</v>
      </c>
      <c r="I306" s="249" t="str">
        <f t="shared" si="162"/>
        <v>E</v>
      </c>
      <c r="J306" s="248">
        <f>(0.38*190*(1-$B$251)^2)/(1-($B$251)*('Wednesday (022824)'!$T52))+173*'Wednesday (022824)'!$T52^2*(('Wednesday (022824)'!$T52-1)+(('Wednesday (022824)'!$T52-1)^2+(16*'Wednesday (022824)'!$T52/190))^0.5)</f>
        <v>49.0803753</v>
      </c>
      <c r="K306" s="250" t="str">
        <f t="shared" si="163"/>
        <v>E</v>
      </c>
      <c r="L306" s="248">
        <f>(0.38*190*(1-$B$251)^2)/(1-($B$251)*('Wednesday (022824)'!$AW52))+173*'Wednesday (022824)'!$AW52^2*(('Wednesday (022824)'!$AW52-1)+(('Wednesday (022824)'!$AW52-1)^2+(16*'Wednesday (022824)'!$AW52/190))^0.5)</f>
        <v>50.71168439</v>
      </c>
      <c r="M306" s="249" t="str">
        <f t="shared" si="164"/>
        <v>E</v>
      </c>
      <c r="N306" s="248">
        <f>(0.38*190*(1-$B$251)^2)/(1-($B$251)*('Thursday (022924)'!$T52))+173*'Thursday (022924)'!$T52^2*(('Thursday (022924)'!$T52-1)+(('Thursday (022924)'!$T52-1)^2+(16*'Thursday (022924)'!$T52/190))^0.5)</f>
        <v>48.83697404</v>
      </c>
      <c r="O306" s="250" t="str">
        <f t="shared" si="165"/>
        <v>E</v>
      </c>
      <c r="P306" s="248">
        <f>(0.38*190*(1-$B$251)^2)/(1-($B$251)*('Thursday (022924)'!$AW52))+173*'Thursday (022924)'!$AW52^2*(('Thursday (022924)'!$AW52-1)+(('Thursday (022924)'!$AW52-1)^2+(16*'Thursday (022924)'!$AW52/190))^0.5)</f>
        <v>41.57853136</v>
      </c>
      <c r="Q306" s="249" t="str">
        <f t="shared" si="166"/>
        <v>E</v>
      </c>
      <c r="R306" s="248">
        <f>(0.38*190*(1-$B$251)^2)/(1-($B$251)*('Friday (030124)'!$T52))+173*'Friday (030124)'!$T52^2*(('Friday (030124)'!$T52-1)+(('Friday (030124)'!$T52-1)^2+(16*'Friday (030124)'!$T52/190))^0.5)</f>
        <v>46.09389477</v>
      </c>
      <c r="S306" s="250" t="str">
        <f t="shared" si="167"/>
        <v>E</v>
      </c>
      <c r="T306" s="248">
        <f>(0.38*190*(1-$B$251)^2)/(1-($B$251)*('Friday (030124)'!$AW52))+173*'Friday (030124)'!$AW52^2*(('Friday (030124)'!$AW52-1)+(('Friday (030124)'!$AW52-1)^2+(16*'Friday (030124)'!$AW52/190))^0.5)</f>
        <v>45.18255354</v>
      </c>
      <c r="U306" s="251" t="str">
        <f t="shared" si="168"/>
        <v>E</v>
      </c>
    </row>
    <row r="307">
      <c r="A307" s="245" t="s">
        <v>208</v>
      </c>
      <c r="B307" s="246">
        <f>(0.38*190*(1-$B$251)^2)/(1-($B$251)*('Monday (022624)'!$T53))+173*'Monday (022624)'!$T53^2*(('Monday (022624)'!$T53-1)+(('Monday (022624)'!$T53-1)^2+(16*'Monday (022624)'!$T53/190))^0.5)</f>
        <v>44.08198285</v>
      </c>
      <c r="C307" s="247" t="str">
        <f t="shared" si="159"/>
        <v>E</v>
      </c>
      <c r="D307" s="248">
        <f>(0.38*190*(1-$B$251)^2)/(1-($B$251)*('Monday (022624)'!$AW53))+173*'Monday (022624)'!$AW53^2*(('Monday (022624)'!$AW53-1)+(('Monday (022624)'!$AW53-1)^2+(16*'Monday (022624)'!$AW53/190))^0.5)</f>
        <v>47.69977025</v>
      </c>
      <c r="E307" s="249" t="str">
        <f t="shared" si="160"/>
        <v>E</v>
      </c>
      <c r="F307" s="248">
        <f>(0.38*190*(1-$B$251)^2)/(1-($B$251)*('Tuesday (022724)'!$T53))+173*'Tuesday (022724)'!$T53^2*(('Tuesday (022724)'!$T53-1)+(('Tuesday (022724)'!$T53-1)^2+(16*'Tuesday (022724)'!$T53/190))^0.5)</f>
        <v>58.77973214</v>
      </c>
      <c r="G307" s="250" t="str">
        <f t="shared" si="161"/>
        <v>E</v>
      </c>
      <c r="H307" s="248">
        <f>(0.38*190*(1-$B$251)^2)/(1-($B$251)*('Tuesday (022724)'!$AW53))+173*'Tuesday (022724)'!$AW53^2*(('Tuesday (022724)'!$AW53-1)+(('Tuesday (022724)'!$AW53-1)^2+(16*'Tuesday (022724)'!$AW53/190))^0.5)</f>
        <v>42.29976007</v>
      </c>
      <c r="I307" s="249" t="str">
        <f t="shared" si="162"/>
        <v>E</v>
      </c>
      <c r="J307" s="248">
        <f>(0.38*190*(1-$B$251)^2)/(1-($B$251)*('Wednesday (022824)'!$T53))+173*'Wednesday (022824)'!$T53^2*(('Wednesday (022824)'!$T53-1)+(('Wednesday (022824)'!$T53-1)^2+(16*'Wednesday (022824)'!$T53/190))^0.5)</f>
        <v>44.72543392</v>
      </c>
      <c r="K307" s="250" t="str">
        <f t="shared" si="163"/>
        <v>E</v>
      </c>
      <c r="L307" s="248">
        <f>(0.38*190*(1-$B$251)^2)/(1-($B$251)*('Wednesday (022824)'!$AW53))+173*'Wednesday (022824)'!$AW53^2*(('Wednesday (022824)'!$AW53-1)+(('Wednesday (022824)'!$AW53-1)^2+(16*'Wednesday (022824)'!$AW53/190))^0.5)</f>
        <v>42.44037217</v>
      </c>
      <c r="M307" s="249" t="str">
        <f t="shared" si="164"/>
        <v>E</v>
      </c>
      <c r="N307" s="248">
        <f>(0.38*190*(1-$B$251)^2)/(1-($B$251)*('Thursday (022924)'!$T53))+173*'Thursday (022924)'!$T53^2*(('Thursday (022924)'!$T53-1)+(('Thursday (022924)'!$T53-1)^2+(16*'Thursday (022924)'!$T53/190))^0.5)</f>
        <v>44.32236908</v>
      </c>
      <c r="O307" s="250" t="str">
        <f t="shared" si="165"/>
        <v>E</v>
      </c>
      <c r="P307" s="248">
        <f>(0.38*190*(1-$B$251)^2)/(1-($B$251)*('Thursday (022924)'!$AW53))+173*'Thursday (022924)'!$AW53^2*(('Thursday (022924)'!$AW53-1)+(('Thursday (022924)'!$AW53-1)^2+(16*'Thursday (022924)'!$AW53/190))^0.5)</f>
        <v>47.38641305</v>
      </c>
      <c r="Q307" s="249" t="str">
        <f t="shared" si="166"/>
        <v>E</v>
      </c>
      <c r="R307" s="248">
        <f>(0.38*190*(1-$B$251)^2)/(1-($B$251)*('Friday (030124)'!$T53))+173*'Friday (030124)'!$T53^2*(('Friday (030124)'!$T53-1)+(('Friday (030124)'!$T53-1)^2+(16*'Friday (030124)'!$T53/190))^0.5)</f>
        <v>45.62258386</v>
      </c>
      <c r="S307" s="250" t="str">
        <f t="shared" si="167"/>
        <v>E</v>
      </c>
      <c r="T307" s="248">
        <f>(0.38*190*(1-$B$251)^2)/(1-($B$251)*('Friday (030124)'!$AW53))+173*'Friday (030124)'!$AW53^2*(('Friday (030124)'!$AW53-1)+(('Friday (030124)'!$AW53-1)^2+(16*'Friday (030124)'!$AW53/190))^0.5)</f>
        <v>47.00016687</v>
      </c>
      <c r="U307" s="251" t="str">
        <f t="shared" si="168"/>
        <v>E</v>
      </c>
    </row>
    <row r="308">
      <c r="A308" s="252" t="s">
        <v>209</v>
      </c>
      <c r="B308" s="253">
        <f>(0.38*190*(1-$B$251)^2)/(1-($B$251)*('Monday (022624)'!$T54))+173*'Monday (022624)'!$T54^2*(('Monday (022624)'!$T54-1)+(('Monday (022624)'!$T54-1)^2+(16*'Monday (022624)'!$T54/190))^0.5)</f>
        <v>44.78142173</v>
      </c>
      <c r="C308" s="254" t="str">
        <f t="shared" si="159"/>
        <v>E</v>
      </c>
      <c r="D308" s="255">
        <f>(0.38*190*(1-$B$251)^2)/(1-($B$251)*('Monday (022624)'!$AW54))+173*'Monday (022624)'!$AW54^2*(('Monday (022624)'!$AW54-1)+(('Monday (022624)'!$AW54-1)^2+(16*'Monday (022624)'!$AW54/190))^0.5)</f>
        <v>43.47839727</v>
      </c>
      <c r="E308" s="256" t="str">
        <f t="shared" si="160"/>
        <v>E</v>
      </c>
      <c r="F308" s="255">
        <f>(0.38*190*(1-$B$251)^2)/(1-($B$251)*('Tuesday (022724)'!$T54))+173*'Tuesday (022724)'!$T54^2*(('Tuesday (022724)'!$T54-1)+(('Tuesday (022724)'!$T54-1)^2+(16*'Tuesday (022724)'!$T54/190))^0.5)</f>
        <v>41.78631999</v>
      </c>
      <c r="G308" s="257" t="str">
        <f t="shared" si="161"/>
        <v>E</v>
      </c>
      <c r="H308" s="255">
        <f>(0.38*190*(1-$B$251)^2)/(1-($B$251)*('Tuesday (022724)'!$AW54))+173*'Tuesday (022724)'!$AW54^2*(('Tuesday (022724)'!$AW54-1)+(('Tuesday (022724)'!$AW54-1)^2+(16*'Tuesday (022724)'!$AW54/190))^0.5)</f>
        <v>44.26999672</v>
      </c>
      <c r="I308" s="256" t="str">
        <f t="shared" si="162"/>
        <v>E</v>
      </c>
      <c r="J308" s="255">
        <f>(0.38*190*(1-$B$251)^2)/(1-($B$251)*('Wednesday (022824)'!$T54))+173*'Wednesday (022824)'!$T54^2*(('Wednesday (022824)'!$T54-1)+(('Wednesday (022824)'!$T54-1)^2+(16*'Wednesday (022824)'!$T54/190))^0.5)</f>
        <v>37.15588788</v>
      </c>
      <c r="K308" s="257" t="str">
        <f t="shared" si="163"/>
        <v>D</v>
      </c>
      <c r="L308" s="255">
        <f>(0.38*190*(1-$B$251)^2)/(1-($B$251)*('Wednesday (022824)'!$AW54))+173*'Wednesday (022824)'!$AW54^2*(('Wednesday (022824)'!$AW54-1)+(('Wednesday (022824)'!$AW54-1)^2+(16*'Wednesday (022824)'!$AW54/190))^0.5)</f>
        <v>43.93593487</v>
      </c>
      <c r="M308" s="256" t="str">
        <f t="shared" si="164"/>
        <v>E</v>
      </c>
      <c r="N308" s="255">
        <f>(0.38*190*(1-$B$251)^2)/(1-($B$251)*('Thursday (022924)'!$T54))+173*'Thursday (022924)'!$T54^2*(('Thursday (022924)'!$T54-1)+(('Thursday (022924)'!$T54-1)^2+(16*'Thursday (022924)'!$T54/190))^0.5)</f>
        <v>37.05345097</v>
      </c>
      <c r="O308" s="257" t="str">
        <f t="shared" si="165"/>
        <v>D</v>
      </c>
      <c r="P308" s="255">
        <f>(0.38*190*(1-$B$251)^2)/(1-($B$251)*('Thursday (022924)'!$AW54))+173*'Thursday (022924)'!$AW54^2*(('Thursday (022924)'!$AW54-1)+(('Thursday (022924)'!$AW54-1)^2+(16*'Thursday (022924)'!$AW54/190))^0.5)</f>
        <v>55.35488586</v>
      </c>
      <c r="Q308" s="256" t="str">
        <f t="shared" si="166"/>
        <v>E</v>
      </c>
      <c r="R308" s="255">
        <f>(0.38*190*(1-$B$251)^2)/(1-($B$251)*('Friday (030124)'!$T54))+173*'Friday (030124)'!$T54^2*(('Friday (030124)'!$T54-1)+(('Friday (030124)'!$T54-1)^2+(16*'Friday (030124)'!$T54/190))^0.5)</f>
        <v>43.40985756</v>
      </c>
      <c r="S308" s="257" t="str">
        <f t="shared" si="167"/>
        <v>E</v>
      </c>
      <c r="T308" s="255">
        <f>(0.38*190*(1-$B$251)^2)/(1-($B$251)*('Friday (030124)'!$AW54))+173*'Friday (030124)'!$AW54^2*(('Friday (030124)'!$AW54-1)+(('Friday (030124)'!$AW54-1)^2+(16*'Friday (030124)'!$AW54/190))^0.5)</f>
        <v>43.79868482</v>
      </c>
      <c r="U308" s="258" t="str">
        <f t="shared" si="168"/>
        <v>E</v>
      </c>
    </row>
    <row r="309">
      <c r="A309" s="259" t="s">
        <v>210</v>
      </c>
      <c r="B309" s="260">
        <f>(0.38*190*(1-$B$251)^2)/(1-($B$251)*('Monday (022624)'!$T55))+173*'Monday (022624)'!$T55^2*(('Monday (022624)'!$T55-1)+(('Monday (022624)'!$T55-1)^2+(16*'Monday (022624)'!$T55/190))^0.5)</f>
        <v>41.28313456</v>
      </c>
      <c r="C309" s="261" t="str">
        <f t="shared" si="159"/>
        <v>E</v>
      </c>
      <c r="D309" s="262">
        <f>(0.38*190*(1-$B$251)^2)/(1-($B$251)*('Monday (022624)'!$AW55))+173*'Monday (022624)'!$AW55^2*(('Monday (022624)'!$AW55-1)+(('Monday (022624)'!$AW55-1)^2+(16*'Monday (022624)'!$AW55/190))^0.5)</f>
        <v>41.52780616</v>
      </c>
      <c r="E309" s="263" t="str">
        <f t="shared" si="160"/>
        <v>E</v>
      </c>
      <c r="F309" s="262">
        <f>(0.38*190*(1-$B$251)^2)/(1-($B$251)*('Tuesday (022724)'!$T55))+173*'Tuesday (022724)'!$T55^2*(('Tuesday (022724)'!$T55-1)+(('Tuesday (022724)'!$T55-1)^2+(16*'Tuesday (022724)'!$T55/190))^0.5)</f>
        <v>40.3997331</v>
      </c>
      <c r="G309" s="264" t="str">
        <f t="shared" si="161"/>
        <v>E</v>
      </c>
      <c r="H309" s="262">
        <f>(0.38*190*(1-$B$251)^2)/(1-($B$251)*('Tuesday (022724)'!$AW55))+173*'Tuesday (022724)'!$AW55^2*(('Tuesday (022724)'!$AW55-1)+(('Tuesday (022724)'!$AW55-1)^2+(16*'Tuesday (022724)'!$AW55/190))^0.5)</f>
        <v>44.58816219</v>
      </c>
      <c r="I309" s="263" t="str">
        <f t="shared" si="162"/>
        <v>E</v>
      </c>
      <c r="J309" s="262">
        <f>(0.38*190*(1-$B$251)^2)/(1-($B$251)*('Wednesday (022824)'!$T55))+173*'Wednesday (022824)'!$T55^2*(('Wednesday (022824)'!$T55-1)+(('Wednesday (022824)'!$T55-1)^2+(16*'Wednesday (022824)'!$T55/190))^0.5)</f>
        <v>45.43424154</v>
      </c>
      <c r="K309" s="264" t="str">
        <f t="shared" si="163"/>
        <v>E</v>
      </c>
      <c r="L309" s="262">
        <f>(0.38*190*(1-$B$251)^2)/(1-($B$251)*('Wednesday (022824)'!$AW55))+173*'Wednesday (022824)'!$AW55^2*(('Wednesday (022824)'!$AW55-1)+(('Wednesday (022824)'!$AW55-1)^2+(16*'Wednesday (022824)'!$AW55/190))^0.5)</f>
        <v>44.59193391</v>
      </c>
      <c r="M309" s="263" t="str">
        <f t="shared" si="164"/>
        <v>E</v>
      </c>
      <c r="N309" s="262">
        <f>(0.38*190*(1-$B$251)^2)/(1-($B$251)*('Thursday (022924)'!$T55))+173*'Thursday (022924)'!$T55^2*(('Thursday (022924)'!$T55-1)+(('Thursday (022924)'!$T55-1)^2+(16*'Thursday (022924)'!$T55/190))^0.5)</f>
        <v>44.90467023</v>
      </c>
      <c r="O309" s="264" t="str">
        <f t="shared" si="165"/>
        <v>E</v>
      </c>
      <c r="P309" s="262">
        <f>(0.38*190*(1-$B$251)^2)/(1-($B$251)*('Thursday (022924)'!$AW55))+173*'Thursday (022924)'!$AW55^2*(('Thursday (022924)'!$AW55-1)+(('Thursday (022924)'!$AW55-1)^2+(16*'Thursday (022924)'!$AW55/190))^0.5)</f>
        <v>52.04949802</v>
      </c>
      <c r="Q309" s="263" t="str">
        <f t="shared" si="166"/>
        <v>E</v>
      </c>
      <c r="R309" s="262">
        <f>(0.38*190*(1-$B$251)^2)/(1-($B$251)*('Friday (030124)'!$T55))+173*'Friday (030124)'!$T55^2*(('Friday (030124)'!$T55-1)+(('Friday (030124)'!$T55-1)^2+(16*'Friday (030124)'!$T55/190))^0.5)</f>
        <v>44.98340463</v>
      </c>
      <c r="S309" s="264" t="str">
        <f t="shared" si="167"/>
        <v>E</v>
      </c>
      <c r="T309" s="262">
        <f>(0.38*190*(1-$B$251)^2)/(1-($B$251)*('Friday (030124)'!$AW55))+173*'Friday (030124)'!$AW55^2*(('Friday (030124)'!$AW55-1)+(('Friday (030124)'!$AW55-1)^2+(16*'Friday (030124)'!$AW55/190))^0.5)</f>
        <v>41.82094537</v>
      </c>
      <c r="U309" s="265" t="str">
        <f t="shared" si="168"/>
        <v>E</v>
      </c>
    </row>
    <row r="310">
      <c r="A310" s="266" t="s">
        <v>211</v>
      </c>
      <c r="B310" s="50">
        <f>(0.38*190*(1-$B$251)^2)/(1-($B$251)*('Monday (022624)'!$T56))+173*'Monday (022624)'!$T56^2*(('Monday (022624)'!$T56-1)+(('Monday (022624)'!$T56-1)^2+(16*'Monday (022624)'!$T56/190))^0.5)</f>
        <v>45.21067261</v>
      </c>
      <c r="C310" s="267" t="str">
        <f t="shared" si="159"/>
        <v>E</v>
      </c>
      <c r="D310" s="268">
        <f>(0.38*190*(1-$B$251)^2)/(1-($B$251)*('Monday (022624)'!$AW56))+173*'Monday (022624)'!$AW56^2*(('Monday (022624)'!$AW56-1)+(('Monday (022624)'!$AW56-1)^2+(16*'Monday (022624)'!$AW56/190))^0.5)</f>
        <v>43.5840378</v>
      </c>
      <c r="E310" s="269" t="str">
        <f t="shared" si="160"/>
        <v>E</v>
      </c>
      <c r="F310" s="268">
        <f>(0.38*190*(1-$B$251)^2)/(1-($B$251)*('Tuesday (022724)'!$T56))+173*'Tuesday (022724)'!$T56^2*(('Tuesday (022724)'!$T56-1)+(('Tuesday (022724)'!$T56-1)^2+(16*'Tuesday (022724)'!$T56/190))^0.5)</f>
        <v>40.93453743</v>
      </c>
      <c r="G310" s="270" t="str">
        <f t="shared" si="161"/>
        <v>E</v>
      </c>
      <c r="H310" s="268">
        <f>(0.38*190*(1-$B$251)^2)/(1-($B$251)*('Tuesday (022724)'!$AW56))+173*'Tuesday (022724)'!$AW56^2*(('Tuesday (022724)'!$AW56-1)+(('Tuesday (022724)'!$AW56-1)^2+(16*'Tuesday (022724)'!$AW56/190))^0.5)</f>
        <v>48.28966959</v>
      </c>
      <c r="I310" s="269" t="str">
        <f t="shared" si="162"/>
        <v>E</v>
      </c>
      <c r="J310" s="268">
        <f>(0.38*190*(1-$B$251)^2)/(1-($B$251)*('Wednesday (022824)'!$T56))+173*'Wednesday (022824)'!$T56^2*(('Wednesday (022824)'!$T56-1)+(('Wednesday (022824)'!$T56-1)^2+(16*'Wednesday (022824)'!$T56/190))^0.5)</f>
        <v>45.78477581</v>
      </c>
      <c r="K310" s="270" t="str">
        <f t="shared" si="163"/>
        <v>E</v>
      </c>
      <c r="L310" s="268">
        <f>(0.38*190*(1-$B$251)^2)/(1-($B$251)*('Wednesday (022824)'!$AW56))+173*'Wednesday (022824)'!$AW56^2*(('Wednesday (022824)'!$AW56-1)+(('Wednesday (022824)'!$AW56-1)^2+(16*'Wednesday (022824)'!$AW56/190))^0.5)</f>
        <v>47.87248115</v>
      </c>
      <c r="M310" s="269" t="str">
        <f t="shared" si="164"/>
        <v>E</v>
      </c>
      <c r="N310" s="268">
        <f>(0.38*190*(1-$B$251)^2)/(1-($B$251)*('Thursday (022924)'!$T56))+173*'Thursday (022924)'!$T56^2*(('Thursday (022924)'!$T56-1)+(('Thursday (022924)'!$T56-1)^2+(16*'Thursday (022924)'!$T56/190))^0.5)</f>
        <v>45.13704223</v>
      </c>
      <c r="O310" s="270" t="str">
        <f t="shared" si="165"/>
        <v>E</v>
      </c>
      <c r="P310" s="268">
        <f>(0.38*190*(1-$B$251)^2)/(1-($B$251)*('Thursday (022924)'!$AW56))+173*'Thursday (022924)'!$AW56^2*(('Thursday (022924)'!$AW56-1)+(('Thursday (022924)'!$AW56-1)^2+(16*'Thursday (022924)'!$AW56/190))^0.5)</f>
        <v>43.90452632</v>
      </c>
      <c r="Q310" s="269" t="str">
        <f t="shared" si="166"/>
        <v>E</v>
      </c>
      <c r="R310" s="268">
        <f>(0.38*190*(1-$B$251)^2)/(1-($B$251)*('Friday (030124)'!$T56))+173*'Friday (030124)'!$T56^2*(('Friday (030124)'!$T56-1)+(('Friday (030124)'!$T56-1)^2+(16*'Friday (030124)'!$T56/190))^0.5)</f>
        <v>42.28817965</v>
      </c>
      <c r="S310" s="270" t="str">
        <f t="shared" si="167"/>
        <v>E</v>
      </c>
      <c r="T310" s="268">
        <f>(0.38*190*(1-$B$251)^2)/(1-($B$251)*('Friday (030124)'!$AW56))+173*'Friday (030124)'!$AW56^2*(('Friday (030124)'!$AW56-1)+(('Friday (030124)'!$AW56-1)^2+(16*'Friday (030124)'!$AW56/190))^0.5)</f>
        <v>43.73439656</v>
      </c>
      <c r="U310" s="271" t="str">
        <f t="shared" si="168"/>
        <v>E</v>
      </c>
    </row>
    <row r="311">
      <c r="A311" s="266" t="s">
        <v>212</v>
      </c>
      <c r="B311" s="50">
        <f>(0.38*190*(1-$B$251)^2)/(1-($B$251)*('Monday (022624)'!$T57))+173*'Monday (022624)'!$T57^2*(('Monday (022624)'!$T57-1)+(('Monday (022624)'!$T57-1)^2+(16*'Monday (022624)'!$T57/190))^0.5)</f>
        <v>48.63852132</v>
      </c>
      <c r="C311" s="267" t="str">
        <f t="shared" si="159"/>
        <v>E</v>
      </c>
      <c r="D311" s="268">
        <f>(0.38*190*(1-$B$251)^2)/(1-($B$251)*('Monday (022624)'!$AW57))+173*'Monday (022624)'!$AW57^2*(('Monday (022624)'!$AW57-1)+(('Monday (022624)'!$AW57-1)^2+(16*'Monday (022624)'!$AW57/190))^0.5)</f>
        <v>48.17211163</v>
      </c>
      <c r="E311" s="269" t="str">
        <f t="shared" si="160"/>
        <v>E</v>
      </c>
      <c r="F311" s="268">
        <f>(0.38*190*(1-$B$251)^2)/(1-($B$251)*('Tuesday (022724)'!$T57))+173*'Tuesday (022724)'!$T57^2*(('Tuesday (022724)'!$T57-1)+(('Tuesday (022724)'!$T57-1)^2+(16*'Tuesday (022724)'!$T57/190))^0.5)</f>
        <v>40.07907614</v>
      </c>
      <c r="G311" s="270" t="str">
        <f t="shared" si="161"/>
        <v>#N/A</v>
      </c>
      <c r="H311" s="268">
        <f>(0.38*190*(1-$B$251)^2)/(1-($B$251)*('Tuesday (022724)'!$AW57))+173*'Tuesday (022724)'!$AW57^2*(('Tuesday (022724)'!$AW57-1)+(('Tuesday (022724)'!$AW57-1)^2+(16*'Tuesday (022724)'!$AW57/190))^0.5)</f>
        <v>42.46105248</v>
      </c>
      <c r="I311" s="269" t="str">
        <f t="shared" si="162"/>
        <v>E</v>
      </c>
      <c r="J311" s="268">
        <f>(0.38*190*(1-$B$251)^2)/(1-($B$251)*('Wednesday (022824)'!$T57))+173*'Wednesday (022824)'!$T57^2*(('Wednesday (022824)'!$T57-1)+(('Wednesday (022824)'!$T57-1)^2+(16*'Wednesday (022824)'!$T57/190))^0.5)</f>
        <v>43.91060942</v>
      </c>
      <c r="K311" s="270" t="str">
        <f t="shared" si="163"/>
        <v>E</v>
      </c>
      <c r="L311" s="268">
        <f>(0.38*190*(1-$B$251)^2)/(1-($B$251)*('Wednesday (022824)'!$AW57))+173*'Wednesday (022824)'!$AW57^2*(('Wednesday (022824)'!$AW57-1)+(('Wednesday (022824)'!$AW57-1)^2+(16*'Wednesday (022824)'!$AW57/190))^0.5)</f>
        <v>42.52780107</v>
      </c>
      <c r="M311" s="269" t="str">
        <f t="shared" si="164"/>
        <v>E</v>
      </c>
      <c r="N311" s="268">
        <f>(0.38*190*(1-$B$251)^2)/(1-($B$251)*('Thursday (022924)'!$T57))+173*'Thursday (022924)'!$T57^2*(('Thursday (022924)'!$T57-1)+(('Thursday (022924)'!$T57-1)^2+(16*'Thursday (022924)'!$T57/190))^0.5)</f>
        <v>44.67631891</v>
      </c>
      <c r="O311" s="270" t="str">
        <f t="shared" si="165"/>
        <v>E</v>
      </c>
      <c r="P311" s="268">
        <f>(0.38*190*(1-$B$251)^2)/(1-($B$251)*('Thursday (022924)'!$AW57))+173*'Thursday (022924)'!$AW57^2*(('Thursday (022924)'!$AW57-1)+(('Thursday (022924)'!$AW57-1)^2+(16*'Thursday (022924)'!$AW57/190))^0.5)</f>
        <v>42.72284448</v>
      </c>
      <c r="Q311" s="269" t="str">
        <f t="shared" si="166"/>
        <v>E</v>
      </c>
      <c r="R311" s="268">
        <f>(0.38*190*(1-$B$251)^2)/(1-($B$251)*('Friday (030124)'!$T57))+173*'Friday (030124)'!$T57^2*(('Friday (030124)'!$T57-1)+(('Friday (030124)'!$T57-1)^2+(16*'Friday (030124)'!$T57/190))^0.5)</f>
        <v>46.02421962</v>
      </c>
      <c r="S311" s="270" t="str">
        <f t="shared" si="167"/>
        <v>E</v>
      </c>
      <c r="T311" s="268">
        <f>(0.38*190*(1-$B$251)^2)/(1-($B$251)*('Friday (030124)'!$AW57))+173*'Friday (030124)'!$AW57^2*(('Friday (030124)'!$AW57-1)+(('Friday (030124)'!$AW57-1)^2+(16*'Friday (030124)'!$AW57/190))^0.5)</f>
        <v>48.11654547</v>
      </c>
      <c r="U311" s="271" t="str">
        <f t="shared" si="168"/>
        <v>E</v>
      </c>
    </row>
    <row r="312">
      <c r="A312" s="288" t="s">
        <v>213</v>
      </c>
      <c r="B312" s="289">
        <f>(0.38*190*(1-$B$251)^2)/(1-($B$251)*('Monday (022624)'!$T58))+173*'Monday (022624)'!$T58^2*(('Monday (022624)'!$T58-1)+(('Monday (022624)'!$T58-1)^2+(16*'Monday (022624)'!$T58/190))^0.5)</f>
        <v>44.72830705</v>
      </c>
      <c r="C312" s="276" t="str">
        <f t="shared" si="159"/>
        <v>E</v>
      </c>
      <c r="D312" s="277">
        <f>(0.38*190*(1-$B$251)^2)/(1-($B$251)*('Monday (022624)'!$AW58))+173*'Monday (022624)'!$AW58^2*(('Monday (022624)'!$AW58-1)+(('Monday (022624)'!$AW58-1)^2+(16*'Monday (022624)'!$AW58/190))^0.5)</f>
        <v>46.55483238</v>
      </c>
      <c r="E312" s="278" t="str">
        <f t="shared" si="160"/>
        <v>E</v>
      </c>
      <c r="F312" s="277">
        <f>(0.38*190*(1-$B$251)^2)/(1-($B$251)*('Tuesday (022724)'!$T58))+173*'Tuesday (022724)'!$T58^2*(('Tuesday (022724)'!$T58-1)+(('Tuesday (022724)'!$T58-1)^2+(16*'Tuesday (022724)'!$T58/190))^0.5)</f>
        <v>39.64671726</v>
      </c>
      <c r="G312" s="279" t="str">
        <f t="shared" si="161"/>
        <v>D</v>
      </c>
      <c r="H312" s="277">
        <f>(0.38*190*(1-$B$251)^2)/(1-($B$251)*('Tuesday (022724)'!$AW58))+173*'Tuesday (022724)'!$AW58^2*(('Tuesday (022724)'!$AW58-1)+(('Tuesday (022724)'!$AW58-1)^2+(16*'Tuesday (022724)'!$AW58/190))^0.5)</f>
        <v>44.13247179</v>
      </c>
      <c r="I312" s="278" t="str">
        <f t="shared" si="162"/>
        <v>E</v>
      </c>
      <c r="J312" s="277">
        <f>(0.38*190*(1-$B$251)^2)/(1-($B$251)*('Wednesday (022824)'!$T58))+173*'Wednesday (022824)'!$T58^2*(('Wednesday (022824)'!$T58-1)+(('Wednesday (022824)'!$T58-1)^2+(16*'Wednesday (022824)'!$T58/190))^0.5)</f>
        <v>43.80840244</v>
      </c>
      <c r="K312" s="279" t="str">
        <f t="shared" si="163"/>
        <v>E</v>
      </c>
      <c r="L312" s="277">
        <f>(0.38*190*(1-$B$251)^2)/(1-($B$251)*('Wednesday (022824)'!$AW58))+173*'Wednesday (022824)'!$AW58^2*(('Wednesday (022824)'!$AW58-1)+(('Wednesday (022824)'!$AW58-1)^2+(16*'Wednesday (022824)'!$AW58/190))^0.5)</f>
        <v>44.36941019</v>
      </c>
      <c r="M312" s="278" t="str">
        <f t="shared" si="164"/>
        <v>E</v>
      </c>
      <c r="N312" s="277">
        <f>(0.38*190*(1-$B$251)^2)/(1-($B$251)*('Thursday (022924)'!$T58))+173*'Thursday (022924)'!$T58^2*(('Thursday (022924)'!$T58-1)+(('Thursday (022924)'!$T58-1)^2+(16*'Thursday (022924)'!$T58/190))^0.5)</f>
        <v>44.1224469</v>
      </c>
      <c r="O312" s="279" t="str">
        <f t="shared" si="165"/>
        <v>E</v>
      </c>
      <c r="P312" s="277">
        <f>(0.38*190*(1-$B$251)^2)/(1-($B$251)*('Thursday (022924)'!$AW58))+173*'Thursday (022924)'!$AW58^2*(('Thursday (022924)'!$AW58-1)+(('Thursday (022924)'!$AW58-1)^2+(16*'Thursday (022924)'!$AW58/190))^0.5)</f>
        <v>42.17347068</v>
      </c>
      <c r="Q312" s="278" t="str">
        <f t="shared" si="166"/>
        <v>E</v>
      </c>
      <c r="R312" s="277">
        <f>(0.38*190*(1-$B$251)^2)/(1-($B$251)*('Friday (030124)'!$T58))+173*'Friday (030124)'!$T58^2*(('Friday (030124)'!$T58-1)+(('Friday (030124)'!$T58-1)^2+(16*'Friday (030124)'!$T58/190))^0.5)</f>
        <v>45.88971454</v>
      </c>
      <c r="S312" s="279" t="str">
        <f t="shared" si="167"/>
        <v>E</v>
      </c>
      <c r="T312" s="277">
        <f>(0.38*190*(1-$B$251)^2)/(1-($B$251)*('Friday (030124)'!$AW58))+173*'Friday (030124)'!$AW58^2*(('Friday (030124)'!$AW58-1)+(('Friday (030124)'!$AW58-1)^2+(16*'Friday (030124)'!$AW58/190))^0.5)</f>
        <v>45.99707006</v>
      </c>
      <c r="U312" s="280" t="str">
        <f t="shared" si="168"/>
        <v>E</v>
      </c>
    </row>
    <row r="313">
      <c r="A313" s="281" t="s">
        <v>214</v>
      </c>
      <c r="B313" s="282">
        <f>(0.38*190*(1-$B$251)^2)/(1-($B$251)*('Monday (022624)'!$T59))+173*'Monday (022624)'!$T59^2*(('Monday (022624)'!$T59-1)+(('Monday (022624)'!$T59-1)^2+(16*'Monday (022624)'!$T59/190))^0.5)</f>
        <v>47.47287337</v>
      </c>
      <c r="C313" s="283" t="str">
        <f t="shared" si="159"/>
        <v>E</v>
      </c>
      <c r="D313" s="284">
        <f>(0.38*190*(1-$B$251)^2)/(1-($B$251)*('Monday (022624)'!$AW59))+173*'Monday (022624)'!$AW59^2*(('Monday (022624)'!$AW59-1)+(('Monday (022624)'!$AW59-1)^2+(16*'Monday (022624)'!$AW59/190))^0.5)</f>
        <v>45.64105065</v>
      </c>
      <c r="E313" s="285" t="str">
        <f t="shared" si="160"/>
        <v>E</v>
      </c>
      <c r="F313" s="284">
        <f>(0.38*190*(1-$B$251)^2)/(1-($B$251)*('Tuesday (022724)'!$T59))+173*'Tuesday (022724)'!$T59^2*(('Tuesday (022724)'!$T59-1)+(('Tuesday (022724)'!$T59-1)^2+(16*'Tuesday (022724)'!$T59/190))^0.5)</f>
        <v>40.01673665</v>
      </c>
      <c r="G313" s="286" t="str">
        <f t="shared" si="161"/>
        <v>#N/A</v>
      </c>
      <c r="H313" s="284">
        <f>(0.38*190*(1-$B$251)^2)/(1-($B$251)*('Tuesday (022724)'!$AW59))+173*'Tuesday (022724)'!$AW59^2*(('Tuesday (022724)'!$AW59-1)+(('Tuesday (022724)'!$AW59-1)^2+(16*'Tuesday (022724)'!$AW59/190))^0.5)</f>
        <v>63.89279776</v>
      </c>
      <c r="I313" s="285" t="str">
        <f t="shared" si="162"/>
        <v>F</v>
      </c>
      <c r="J313" s="284">
        <f>(0.38*190*(1-$B$251)^2)/(1-($B$251)*('Wednesday (022824)'!$T59))+173*'Wednesday (022824)'!$T59^2*(('Wednesday (022824)'!$T59-1)+(('Wednesday (022824)'!$T59-1)^2+(16*'Wednesday (022824)'!$T59/190))^0.5)</f>
        <v>40.53650511</v>
      </c>
      <c r="K313" s="286" t="str">
        <f t="shared" si="163"/>
        <v>E</v>
      </c>
      <c r="L313" s="284">
        <f>(0.38*190*(1-$B$251)^2)/(1-($B$251)*('Wednesday (022824)'!$AW59))+173*'Wednesday (022824)'!$AW59^2*(('Wednesday (022824)'!$AW59-1)+(('Wednesday (022824)'!$AW59-1)^2+(16*'Wednesday (022824)'!$AW59/190))^0.5)</f>
        <v>63.36041511</v>
      </c>
      <c r="M313" s="285" t="str">
        <f t="shared" si="164"/>
        <v>F</v>
      </c>
      <c r="N313" s="284">
        <f>(0.38*190*(1-$B$251)^2)/(1-($B$251)*('Thursday (022924)'!$T59))+173*'Thursday (022924)'!$T59^2*(('Thursday (022924)'!$T59-1)+(('Thursday (022924)'!$T59-1)^2+(16*'Thursday (022924)'!$T59/190))^0.5)</f>
        <v>40.44777325</v>
      </c>
      <c r="O313" s="286" t="str">
        <f t="shared" si="165"/>
        <v>E</v>
      </c>
      <c r="P313" s="284">
        <f>(0.38*190*(1-$B$251)^2)/(1-($B$251)*('Thursday (022924)'!$AW59))+173*'Thursday (022924)'!$AW59^2*(('Thursday (022924)'!$AW59-1)+(('Thursday (022924)'!$AW59-1)^2+(16*'Thursday (022924)'!$AW59/190))^0.5)</f>
        <v>44.13455406</v>
      </c>
      <c r="Q313" s="285" t="str">
        <f t="shared" si="166"/>
        <v>E</v>
      </c>
      <c r="R313" s="284">
        <f>(0.38*190*(1-$B$251)^2)/(1-($B$251)*('Friday (030124)'!$T59))+173*'Friday (030124)'!$T59^2*(('Friday (030124)'!$T59-1)+(('Friday (030124)'!$T59-1)^2+(16*'Friday (030124)'!$T59/190))^0.5)</f>
        <v>45.87860702</v>
      </c>
      <c r="S313" s="286" t="str">
        <f t="shared" si="167"/>
        <v>E</v>
      </c>
      <c r="T313" s="284">
        <f>(0.38*190*(1-$B$251)^2)/(1-($B$251)*('Friday (030124)'!$AW59))+173*'Friday (030124)'!$AW59^2*(('Friday (030124)'!$AW59-1)+(('Friday (030124)'!$AW59-1)^2+(16*'Friday (030124)'!$AW59/190))^0.5)</f>
        <v>45.33557762</v>
      </c>
      <c r="U313" s="287" t="str">
        <f t="shared" si="168"/>
        <v>E</v>
      </c>
    </row>
    <row r="314">
      <c r="A314" s="245" t="s">
        <v>215</v>
      </c>
      <c r="B314" s="246">
        <f>(0.38*190*(1-$B$251)^2)/(1-($B$251)*('Monday (022624)'!$T60))+173*'Monday (022624)'!$T60^2*(('Monday (022624)'!$T60-1)+(('Monday (022624)'!$T60-1)^2+(16*'Monday (022624)'!$T60/190))^0.5)</f>
        <v>47.99043253</v>
      </c>
      <c r="C314" s="247" t="str">
        <f t="shared" si="159"/>
        <v>E</v>
      </c>
      <c r="D314" s="248">
        <f>(0.38*190*(1-$B$251)^2)/(1-($B$251)*('Monday (022624)'!$AW60))+173*'Monday (022624)'!$AW60^2*(('Monday (022624)'!$AW60-1)+(('Monday (022624)'!$AW60-1)^2+(16*'Monday (022624)'!$AW60/190))^0.5)</f>
        <v>44.1732329</v>
      </c>
      <c r="E314" s="249" t="str">
        <f t="shared" si="160"/>
        <v>E</v>
      </c>
      <c r="F314" s="248">
        <f>(0.38*190*(1-$B$251)^2)/(1-($B$251)*('Tuesday (022724)'!$T60))+173*'Tuesday (022724)'!$T60^2*(('Tuesday (022724)'!$T60-1)+(('Tuesday (022724)'!$T60-1)^2+(16*'Tuesday (022724)'!$T60/190))^0.5)</f>
        <v>39.9476935</v>
      </c>
      <c r="G314" s="250" t="str">
        <f t="shared" si="161"/>
        <v>D</v>
      </c>
      <c r="H314" s="248">
        <f>(0.38*190*(1-$B$251)^2)/(1-($B$251)*('Tuesday (022724)'!$AW60))+173*'Tuesday (022724)'!$AW60^2*(('Tuesday (022724)'!$AW60-1)+(('Tuesday (022724)'!$AW60-1)^2+(16*'Tuesday (022724)'!$AW60/190))^0.5)</f>
        <v>46.93222502</v>
      </c>
      <c r="I314" s="249" t="str">
        <f t="shared" si="162"/>
        <v>E</v>
      </c>
      <c r="J314" s="248">
        <f>(0.38*190*(1-$B$251)^2)/(1-($B$251)*('Wednesday (022824)'!$T60))+173*'Wednesday (022824)'!$T60^2*(('Wednesday (022824)'!$T60-1)+(('Wednesday (022824)'!$T60-1)^2+(16*'Wednesday (022824)'!$T60/190))^0.5)</f>
        <v>40.53650511</v>
      </c>
      <c r="K314" s="250" t="str">
        <f t="shared" si="163"/>
        <v>E</v>
      </c>
      <c r="L314" s="248">
        <f>(0.38*190*(1-$B$251)^2)/(1-($B$251)*('Wednesday (022824)'!$AW60))+173*'Wednesday (022824)'!$AW60^2*(('Wednesday (022824)'!$AW60-1)+(('Wednesday (022824)'!$AW60-1)^2+(16*'Wednesday (022824)'!$AW60/190))^0.5)</f>
        <v>46.7582758</v>
      </c>
      <c r="M314" s="249" t="str">
        <f t="shared" si="164"/>
        <v>E</v>
      </c>
      <c r="N314" s="248">
        <f>(0.38*190*(1-$B$251)^2)/(1-($B$251)*('Thursday (022924)'!$T60))+173*'Thursday (022924)'!$T60^2*(('Thursday (022924)'!$T60-1)+(('Thursday (022924)'!$T60-1)^2+(16*'Thursday (022924)'!$T60/190))^0.5)</f>
        <v>40.60181412</v>
      </c>
      <c r="O314" s="250" t="str">
        <f t="shared" si="165"/>
        <v>E</v>
      </c>
      <c r="P314" s="248">
        <f>(0.38*190*(1-$B$251)^2)/(1-($B$251)*('Thursday (022924)'!$AW60))+173*'Thursday (022924)'!$AW60^2*(('Thursday (022924)'!$AW60-1)+(('Thursday (022924)'!$AW60-1)^2+(16*'Thursday (022924)'!$AW60/190))^0.5)</f>
        <v>49.51857634</v>
      </c>
      <c r="Q314" s="249" t="str">
        <f t="shared" si="166"/>
        <v>E</v>
      </c>
      <c r="R314" s="248">
        <f>(0.38*190*(1-$B$251)^2)/(1-($B$251)*('Friday (030124)'!$T60))+173*'Friday (030124)'!$T60^2*(('Friday (030124)'!$T60-1)+(('Friday (030124)'!$T60-1)^2+(16*'Friday (030124)'!$T60/190))^0.5)</f>
        <v>43.22144076</v>
      </c>
      <c r="S314" s="250" t="str">
        <f t="shared" si="167"/>
        <v>E</v>
      </c>
      <c r="T314" s="248">
        <f>(0.38*190*(1-$B$251)^2)/(1-($B$251)*('Friday (030124)'!$AW60))+173*'Friday (030124)'!$AW60^2*(('Friday (030124)'!$AW60-1)+(('Friday (030124)'!$AW60-1)^2+(16*'Friday (030124)'!$AW60/190))^0.5)</f>
        <v>44.10279522</v>
      </c>
      <c r="U314" s="251" t="str">
        <f t="shared" si="168"/>
        <v>E</v>
      </c>
    </row>
    <row r="315">
      <c r="A315" s="245" t="s">
        <v>216</v>
      </c>
      <c r="B315" s="246">
        <f>(0.38*190*(1-$B$251)^2)/(1-($B$251)*('Monday (022624)'!$T61))+173*'Monday (022624)'!$T61^2*(('Monday (022624)'!$T61-1)+(('Monday (022624)'!$T61-1)^2+(16*'Monday (022624)'!$T61/190))^0.5)</f>
        <v>47.34619693</v>
      </c>
      <c r="C315" s="247" t="str">
        <f t="shared" si="159"/>
        <v>E</v>
      </c>
      <c r="D315" s="248">
        <f>(0.38*190*(1-$B$251)^2)/(1-($B$251)*('Monday (022624)'!$AW61))+173*'Monday (022624)'!$AW61^2*(('Monday (022624)'!$AW61-1)+(('Monday (022624)'!$AW61-1)^2+(16*'Monday (022624)'!$AW61/190))^0.5)</f>
        <v>44.1732329</v>
      </c>
      <c r="E315" s="249" t="str">
        <f t="shared" si="160"/>
        <v>E</v>
      </c>
      <c r="F315" s="248">
        <f>(0.38*190*(1-$B$251)^2)/(1-($B$251)*('Tuesday (022724)'!$T61))+173*'Tuesday (022724)'!$T61^2*(('Tuesday (022724)'!$T61-1)+(('Tuesday (022724)'!$T61-1)^2+(16*'Tuesday (022724)'!$T61/190))^0.5)</f>
        <v>50.24778987</v>
      </c>
      <c r="G315" s="250" t="str">
        <f t="shared" si="161"/>
        <v>E</v>
      </c>
      <c r="H315" s="248">
        <f>(0.38*190*(1-$B$251)^2)/(1-($B$251)*('Tuesday (022724)'!$AW61))+173*'Tuesday (022724)'!$AW61^2*(('Tuesday (022724)'!$AW61-1)+(('Tuesday (022724)'!$AW61-1)^2+(16*'Tuesday (022724)'!$AW61/190))^0.5)</f>
        <v>38.98683014</v>
      </c>
      <c r="I315" s="249" t="str">
        <f t="shared" si="162"/>
        <v>D</v>
      </c>
      <c r="J315" s="248">
        <f>(0.38*190*(1-$B$251)^2)/(1-($B$251)*('Wednesday (022824)'!$T61))+173*'Wednesday (022824)'!$T61^2*(('Wednesday (022824)'!$T61-1)+(('Wednesday (022824)'!$T61-1)^2+(16*'Wednesday (022824)'!$T61/190))^0.5)</f>
        <v>51.90414081</v>
      </c>
      <c r="K315" s="250" t="str">
        <f t="shared" si="163"/>
        <v>E</v>
      </c>
      <c r="L315" s="248">
        <f>(0.38*190*(1-$B$251)^2)/(1-($B$251)*('Wednesday (022824)'!$AW61))+173*'Wednesday (022824)'!$AW61^2*(('Wednesday (022824)'!$AW61-1)+(('Wednesday (022824)'!$AW61-1)^2+(16*'Wednesday (022824)'!$AW61/190))^0.5)</f>
        <v>39.10609474</v>
      </c>
      <c r="M315" s="249" t="str">
        <f t="shared" si="164"/>
        <v>D</v>
      </c>
      <c r="N315" s="248">
        <f>(0.38*190*(1-$B$251)^2)/(1-($B$251)*('Thursday (022924)'!$T61))+173*'Thursday (022924)'!$T61^2*(('Thursday (022924)'!$T61-1)+(('Thursday (022924)'!$T61-1)^2+(16*'Thursday (022924)'!$T61/190))^0.5)</f>
        <v>50.4313418</v>
      </c>
      <c r="O315" s="250" t="str">
        <f t="shared" si="165"/>
        <v>E</v>
      </c>
      <c r="P315" s="248">
        <f>(0.38*190*(1-$B$251)^2)/(1-($B$251)*('Thursday (022924)'!$AW61))+173*'Thursday (022924)'!$AW61^2*(('Thursday (022924)'!$AW61-1)+(('Thursday (022924)'!$AW61-1)^2+(16*'Thursday (022924)'!$AW61/190))^0.5)</f>
        <v>40.35256856</v>
      </c>
      <c r="Q315" s="249" t="str">
        <f t="shared" si="166"/>
        <v>E</v>
      </c>
      <c r="R315" s="248">
        <f>(0.38*190*(1-$B$251)^2)/(1-($B$251)*('Friday (030124)'!$T61))+173*'Friday (030124)'!$T61^2*(('Friday (030124)'!$T61-1)+(('Friday (030124)'!$T61-1)^2+(16*'Friday (030124)'!$T61/190))^0.5)</f>
        <v>45.06265586</v>
      </c>
      <c r="S315" s="250" t="str">
        <f t="shared" si="167"/>
        <v>E</v>
      </c>
      <c r="T315" s="248">
        <f>(0.38*190*(1-$B$251)^2)/(1-($B$251)*('Friday (030124)'!$AW61))+173*'Friday (030124)'!$AW61^2*(('Friday (030124)'!$AW61-1)+(('Friday (030124)'!$AW61-1)^2+(16*'Friday (030124)'!$AW61/190))^0.5)</f>
        <v>44.82844864</v>
      </c>
      <c r="U315" s="251" t="str">
        <f t="shared" si="168"/>
        <v>E</v>
      </c>
    </row>
    <row r="316">
      <c r="A316" s="252" t="s">
        <v>217</v>
      </c>
      <c r="B316" s="253">
        <f>(0.38*190*(1-$B$251)^2)/(1-($B$251)*('Monday (022624)'!$T62))+173*'Monday (022624)'!$T62^2*(('Monday (022624)'!$T62-1)+(('Monday (022624)'!$T62-1)^2+(16*'Monday (022624)'!$T62/190))^0.5)</f>
        <v>38.72108025</v>
      </c>
      <c r="C316" s="254" t="str">
        <f t="shared" si="159"/>
        <v>D</v>
      </c>
      <c r="D316" s="255">
        <f>(0.38*190*(1-$B$251)^2)/(1-($B$251)*('Monday (022624)'!$AW62))+173*'Monday (022624)'!$AW62^2*(('Monday (022624)'!$AW62-1)+(('Monday (022624)'!$AW62-1)^2+(16*'Monday (022624)'!$AW62/190))^0.5)</f>
        <v>44.88673335</v>
      </c>
      <c r="E316" s="256" t="str">
        <f t="shared" si="160"/>
        <v>E</v>
      </c>
      <c r="F316" s="255">
        <f>(0.38*190*(1-$B$251)^2)/(1-($B$251)*('Tuesday (022724)'!$T62))+173*'Tuesday (022724)'!$T62^2*(('Tuesday (022724)'!$T62-1)+(('Tuesday (022724)'!$T62-1)^2+(16*'Tuesday (022724)'!$T62/190))^0.5)</f>
        <v>49.08009494</v>
      </c>
      <c r="G316" s="257" t="str">
        <f t="shared" si="161"/>
        <v>E</v>
      </c>
      <c r="H316" s="255">
        <f>(0.38*190*(1-$B$251)^2)/(1-($B$251)*('Tuesday (022724)'!$AW62))+173*'Tuesday (022724)'!$AW62^2*(('Tuesday (022724)'!$AW62-1)+(('Tuesday (022724)'!$AW62-1)^2+(16*'Tuesday (022724)'!$AW62/190))^0.5)</f>
        <v>39.74228947</v>
      </c>
      <c r="I316" s="256" t="str">
        <f t="shared" si="162"/>
        <v>D</v>
      </c>
      <c r="J316" s="255">
        <f>(0.38*190*(1-$B$251)^2)/(1-($B$251)*('Wednesday (022824)'!$T62))+173*'Wednesday (022824)'!$T62^2*(('Wednesday (022824)'!$T62-1)+(('Wednesday (022824)'!$T62-1)^2+(16*'Wednesday (022824)'!$T62/190))^0.5)</f>
        <v>49.78739621</v>
      </c>
      <c r="K316" s="257" t="str">
        <f t="shared" si="163"/>
        <v>E</v>
      </c>
      <c r="L316" s="255">
        <f>(0.38*190*(1-$B$251)^2)/(1-($B$251)*('Wednesday (022824)'!$AW62))+173*'Wednesday (022824)'!$AW62^2*(('Wednesday (022824)'!$AW62-1)+(('Wednesday (022824)'!$AW62-1)^2+(16*'Wednesday (022824)'!$AW62/190))^0.5)</f>
        <v>39.84203123</v>
      </c>
      <c r="M316" s="256" t="str">
        <f t="shared" si="164"/>
        <v>D</v>
      </c>
      <c r="N316" s="255">
        <f>(0.38*190*(1-$B$251)^2)/(1-($B$251)*('Thursday (022924)'!$T62))+173*'Thursday (022924)'!$T62^2*(('Thursday (022924)'!$T62-1)+(('Thursday (022924)'!$T62-1)^2+(16*'Thursday (022924)'!$T62/190))^0.5)</f>
        <v>51.25801829</v>
      </c>
      <c r="O316" s="257" t="str">
        <f t="shared" si="165"/>
        <v>E</v>
      </c>
      <c r="P316" s="255">
        <f>(0.38*190*(1-$B$251)^2)/(1-($B$251)*('Thursday (022924)'!$AW62))+173*'Thursday (022924)'!$AW62^2*(('Thursday (022924)'!$AW62-1)+(('Thursday (022924)'!$AW62-1)^2+(16*'Thursday (022924)'!$AW62/190))^0.5)</f>
        <v>46.57741327</v>
      </c>
      <c r="Q316" s="256" t="str">
        <f t="shared" si="166"/>
        <v>E</v>
      </c>
      <c r="R316" s="255">
        <f>(0.38*190*(1-$B$251)^2)/(1-($B$251)*('Friday (030124)'!$T62))+173*'Friday (030124)'!$T62^2*(('Friday (030124)'!$T62-1)+(('Friday (030124)'!$T62-1)^2+(16*'Friday (030124)'!$T62/190))^0.5)</f>
        <v>44.80132338</v>
      </c>
      <c r="S316" s="257" t="str">
        <f t="shared" si="167"/>
        <v>E</v>
      </c>
      <c r="T316" s="255">
        <f>(0.38*190*(1-$B$251)^2)/(1-($B$251)*('Friday (030124)'!$AW62))+173*'Friday (030124)'!$AW62^2*(('Friday (030124)'!$AW62-1)+(('Friday (030124)'!$AW62-1)^2+(16*'Friday (030124)'!$AW62/190))^0.5)</f>
        <v>44.58200629</v>
      </c>
      <c r="U316" s="258" t="str">
        <f t="shared" si="168"/>
        <v>E</v>
      </c>
    </row>
    <row r="317">
      <c r="A317" s="259" t="s">
        <v>218</v>
      </c>
      <c r="B317" s="260">
        <f>(0.38*190*(1-$B$251)^2)/(1-($B$251)*('Monday (022624)'!$T63))+173*'Monday (022624)'!$T63^2*(('Monday (022624)'!$T63-1)+(('Monday (022624)'!$T63-1)^2+(16*'Monday (022624)'!$T63/190))^0.5)</f>
        <v>46.02312174</v>
      </c>
      <c r="C317" s="261" t="str">
        <f t="shared" si="159"/>
        <v>E</v>
      </c>
      <c r="D317" s="262">
        <f>(0.38*190*(1-$B$251)^2)/(1-($B$251)*('Monday (022624)'!$AW63))+173*'Monday (022624)'!$AW63^2*(('Monday (022624)'!$AW63-1)+(('Monday (022624)'!$AW63-1)^2+(16*'Monday (022624)'!$AW63/190))^0.5)</f>
        <v>47.52157312</v>
      </c>
      <c r="E317" s="263" t="str">
        <f t="shared" si="160"/>
        <v>E</v>
      </c>
      <c r="F317" s="262">
        <f>(0.38*190*(1-$B$251)^2)/(1-($B$251)*('Tuesday (022724)'!$T63))+173*'Tuesday (022724)'!$T63^2*(('Tuesday (022724)'!$T63-1)+(('Tuesday (022724)'!$T63-1)^2+(16*'Tuesday (022724)'!$T63/190))^0.5)</f>
        <v>58.85566503</v>
      </c>
      <c r="G317" s="264" t="str">
        <f t="shared" si="161"/>
        <v>E</v>
      </c>
      <c r="H317" s="262">
        <f>(0.38*190*(1-$B$251)^2)/(1-($B$251)*('Tuesday (022724)'!$AW63))+173*'Tuesday (022724)'!$AW63^2*(('Tuesday (022724)'!$AW63-1)+(('Tuesday (022724)'!$AW63-1)^2+(16*'Tuesday (022724)'!$AW63/190))^0.5)</f>
        <v>43.17140679</v>
      </c>
      <c r="I317" s="263" t="str">
        <f t="shared" si="162"/>
        <v>E</v>
      </c>
      <c r="J317" s="262">
        <f>(0.38*190*(1-$B$251)^2)/(1-($B$251)*('Wednesday (022824)'!$T63))+173*'Wednesday (022824)'!$T63^2*(('Wednesday (022824)'!$T63-1)+(('Wednesday (022824)'!$T63-1)^2+(16*'Wednesday (022824)'!$T63/190))^0.5)</f>
        <v>50.63593239</v>
      </c>
      <c r="K317" s="264" t="str">
        <f t="shared" si="163"/>
        <v>E</v>
      </c>
      <c r="L317" s="262">
        <f>(0.38*190*(1-$B$251)^2)/(1-($B$251)*('Wednesday (022824)'!$AW63))+173*'Wednesday (022824)'!$AW63^2*(('Wednesday (022824)'!$AW63-1)+(('Wednesday (022824)'!$AW63-1)^2+(16*'Wednesday (022824)'!$AW63/190))^0.5)</f>
        <v>43.22841927</v>
      </c>
      <c r="M317" s="263" t="str">
        <f t="shared" si="164"/>
        <v>E</v>
      </c>
      <c r="N317" s="262">
        <f>(0.38*190*(1-$B$251)^2)/(1-($B$251)*('Thursday (022924)'!$T63))+173*'Thursday (022924)'!$T63^2*(('Thursday (022924)'!$T63-1)+(('Thursday (022924)'!$T63-1)^2+(16*'Thursday (022924)'!$T63/190))^0.5)</f>
        <v>51.76200832</v>
      </c>
      <c r="O317" s="264" t="str">
        <f t="shared" si="165"/>
        <v>E</v>
      </c>
      <c r="P317" s="262">
        <f>(0.38*190*(1-$B$251)^2)/(1-($B$251)*('Thursday (022924)'!$AW63))+173*'Thursday (022924)'!$AW63^2*(('Thursday (022924)'!$AW63-1)+(('Thursday (022924)'!$AW63-1)^2+(16*'Thursday (022924)'!$AW63/190))^0.5)</f>
        <v>38.24784082</v>
      </c>
      <c r="Q317" s="263" t="str">
        <f t="shared" si="166"/>
        <v>D</v>
      </c>
      <c r="R317" s="262">
        <f>(0.38*190*(1-$B$251)^2)/(1-($B$251)*('Friday (030124)'!$T63))+173*'Friday (030124)'!$T63^2*(('Friday (030124)'!$T63-1)+(('Friday (030124)'!$T63-1)^2+(16*'Friday (030124)'!$T63/190))^0.5)</f>
        <v>44.07937327</v>
      </c>
      <c r="S317" s="264" t="str">
        <f t="shared" si="167"/>
        <v>E</v>
      </c>
      <c r="T317" s="262">
        <f>(0.38*190*(1-$B$251)^2)/(1-($B$251)*('Friday (030124)'!$AW63))+173*'Friday (030124)'!$AW63^2*(('Friday (030124)'!$AW63-1)+(('Friday (030124)'!$AW63-1)^2+(16*'Friday (030124)'!$AW63/190))^0.5)</f>
        <v>48.54454913</v>
      </c>
      <c r="U317" s="265" t="str">
        <f t="shared" si="168"/>
        <v>E</v>
      </c>
    </row>
    <row r="318">
      <c r="A318" s="266" t="s">
        <v>219</v>
      </c>
      <c r="B318" s="50">
        <f>(0.38*190*(1-$B$251)^2)/(1-($B$251)*('Monday (022624)'!$T64))+173*'Monday (022624)'!$T64^2*(('Monday (022624)'!$T64-1)+(('Monday (022624)'!$T64-1)^2+(16*'Monday (022624)'!$T64/190))^0.5)</f>
        <v>43.69366732</v>
      </c>
      <c r="C318" s="267" t="str">
        <f t="shared" si="159"/>
        <v>E</v>
      </c>
      <c r="D318" s="268">
        <f>(0.38*190*(1-$B$251)^2)/(1-($B$251)*('Monday (022624)'!$AW64))+173*'Monday (022624)'!$AW64^2*(('Monday (022624)'!$AW64-1)+(('Monday (022624)'!$AW64-1)^2+(16*'Monday (022624)'!$AW64/190))^0.5)</f>
        <v>49.30171889</v>
      </c>
      <c r="E318" s="269" t="str">
        <f t="shared" si="160"/>
        <v>E</v>
      </c>
      <c r="F318" s="268">
        <f>(0.38*190*(1-$B$251)^2)/(1-($B$251)*('Tuesday (022724)'!$T64))+173*'Tuesday (022724)'!$T64^2*(('Tuesday (022724)'!$T64-1)+(('Tuesday (022724)'!$T64-1)^2+(16*'Tuesday (022724)'!$T64/190))^0.5)</f>
        <v>43.44549279</v>
      </c>
      <c r="G318" s="270" t="str">
        <f t="shared" si="161"/>
        <v>E</v>
      </c>
      <c r="H318" s="268">
        <f>(0.38*190*(1-$B$251)^2)/(1-($B$251)*('Tuesday (022724)'!$AW64))+173*'Tuesday (022724)'!$AW64^2*(('Tuesday (022724)'!$AW64-1)+(('Tuesday (022724)'!$AW64-1)^2+(16*'Tuesday (022724)'!$AW64/190))^0.5)</f>
        <v>53.41872608</v>
      </c>
      <c r="I318" s="269" t="str">
        <f t="shared" si="162"/>
        <v>E</v>
      </c>
      <c r="J318" s="268">
        <f>(0.38*190*(1-$B$251)^2)/(1-($B$251)*('Wednesday (022824)'!$T64))+173*'Wednesday (022824)'!$T64^2*(('Wednesday (022824)'!$T64-1)+(('Wednesday (022824)'!$T64-1)^2+(16*'Wednesday (022824)'!$T64/190))^0.5)</f>
        <v>40.66532524</v>
      </c>
      <c r="K318" s="270" t="str">
        <f t="shared" si="163"/>
        <v>E</v>
      </c>
      <c r="L318" s="268">
        <f>(0.38*190*(1-$B$251)^2)/(1-($B$251)*('Wednesday (022824)'!$AW64))+173*'Wednesday (022824)'!$AW64^2*(('Wednesday (022824)'!$AW64-1)+(('Wednesday (022824)'!$AW64-1)^2+(16*'Wednesday (022824)'!$AW64/190))^0.5)</f>
        <v>52.97622502</v>
      </c>
      <c r="M318" s="269" t="str">
        <f t="shared" si="164"/>
        <v>E</v>
      </c>
      <c r="N318" s="268">
        <f>(0.38*190*(1-$B$251)^2)/(1-($B$251)*('Thursday (022924)'!$T64))+173*'Thursday (022924)'!$T64^2*(('Thursday (022924)'!$T64-1)+(('Thursday (022924)'!$T64-1)^2+(16*'Thursday (022924)'!$T64/190))^0.5)</f>
        <v>40.42216484</v>
      </c>
      <c r="O318" s="270" t="str">
        <f t="shared" si="165"/>
        <v>E</v>
      </c>
      <c r="P318" s="268">
        <f>(0.38*190*(1-$B$251)^2)/(1-($B$251)*('Thursday (022924)'!$AW64))+173*'Thursday (022924)'!$AW64^2*(('Thursday (022924)'!$AW64-1)+(('Thursday (022924)'!$AW64-1)^2+(16*'Thursday (022924)'!$AW64/190))^0.5)</f>
        <v>58.9838371</v>
      </c>
      <c r="Q318" s="269" t="str">
        <f t="shared" si="166"/>
        <v>E</v>
      </c>
      <c r="R318" s="268">
        <f>(0.38*190*(1-$B$251)^2)/(1-($B$251)*('Friday (030124)'!$T64))+173*'Friday (030124)'!$T64^2*(('Friday (030124)'!$T64-1)+(('Friday (030124)'!$T64-1)^2+(16*'Friday (030124)'!$T64/190))^0.5)</f>
        <v>45.09477468</v>
      </c>
      <c r="S318" s="270" t="str">
        <f t="shared" si="167"/>
        <v>E</v>
      </c>
      <c r="T318" s="268">
        <f>(0.38*190*(1-$B$251)^2)/(1-($B$251)*('Friday (030124)'!$AW64))+173*'Friday (030124)'!$AW64^2*(('Friday (030124)'!$AW64-1)+(('Friday (030124)'!$AW64-1)^2+(16*'Friday (030124)'!$AW64/190))^0.5)</f>
        <v>48.17600171</v>
      </c>
      <c r="U318" s="271" t="str">
        <f t="shared" si="168"/>
        <v>E</v>
      </c>
    </row>
    <row r="319">
      <c r="A319" s="266" t="s">
        <v>220</v>
      </c>
      <c r="B319" s="50">
        <f>(0.38*190*(1-$B$251)^2)/(1-($B$251)*('Monday (022624)'!$T65))+173*'Monday (022624)'!$T65^2*(('Monday (022624)'!$T65-1)+(('Monday (022624)'!$T65-1)^2+(16*'Monday (022624)'!$T65/190))^0.5)</f>
        <v>44.7386229</v>
      </c>
      <c r="C319" s="267" t="str">
        <f t="shared" si="159"/>
        <v>E</v>
      </c>
      <c r="D319" s="268">
        <f>(0.38*190*(1-$B$251)^2)/(1-($B$251)*('Monday (022624)'!$AW65))+173*'Monday (022624)'!$AW65^2*(('Monday (022624)'!$AW65-1)+(('Monday (022624)'!$AW65-1)^2+(16*'Monday (022624)'!$AW65/190))^0.5)</f>
        <v>41.1992862</v>
      </c>
      <c r="E319" s="269" t="str">
        <f t="shared" si="160"/>
        <v>E</v>
      </c>
      <c r="F319" s="268">
        <f>(0.38*190*(1-$B$251)^2)/(1-($B$251)*('Tuesday (022724)'!$T65))+173*'Tuesday (022724)'!$T65^2*(('Tuesday (022724)'!$T65-1)+(('Tuesday (022724)'!$T65-1)^2+(16*'Tuesday (022724)'!$T65/190))^0.5)</f>
        <v>46.79175918</v>
      </c>
      <c r="G319" s="270" t="str">
        <f t="shared" si="161"/>
        <v>E</v>
      </c>
      <c r="H319" s="268">
        <f>(0.38*190*(1-$B$251)^2)/(1-($B$251)*('Tuesday (022724)'!$AW65))+173*'Tuesday (022724)'!$AW65^2*(('Tuesday (022724)'!$AW65-1)+(('Tuesday (022724)'!$AW65-1)^2+(16*'Tuesday (022724)'!$AW65/190))^0.5)</f>
        <v>43.47883333</v>
      </c>
      <c r="I319" s="269" t="str">
        <f t="shared" si="162"/>
        <v>E</v>
      </c>
      <c r="J319" s="268">
        <f>(0.38*190*(1-$B$251)^2)/(1-($B$251)*('Wednesday (022824)'!$T65))+173*'Wednesday (022824)'!$T65^2*(('Wednesday (022824)'!$T65-1)+(('Wednesday (022824)'!$T65-1)^2+(16*'Wednesday (022824)'!$T65/190))^0.5)</f>
        <v>42.8471451</v>
      </c>
      <c r="K319" s="270" t="str">
        <f t="shared" si="163"/>
        <v>E</v>
      </c>
      <c r="L319" s="268">
        <f>(0.38*190*(1-$B$251)^2)/(1-($B$251)*('Wednesday (022824)'!$AW65))+173*'Wednesday (022824)'!$AW65^2*(('Wednesday (022824)'!$AW65-1)+(('Wednesday (022824)'!$AW65-1)^2+(16*'Wednesday (022824)'!$AW65/190))^0.5)</f>
        <v>43.52497813</v>
      </c>
      <c r="M319" s="269" t="str">
        <f t="shared" si="164"/>
        <v>E</v>
      </c>
      <c r="N319" s="268">
        <f>(0.38*190*(1-$B$251)^2)/(1-($B$251)*('Thursday (022924)'!$T65))+173*'Thursday (022924)'!$T65^2*(('Thursday (022924)'!$T65-1)+(('Thursday (022924)'!$T65-1)^2+(16*'Thursday (022924)'!$T65/190))^0.5)</f>
        <v>42.16682447</v>
      </c>
      <c r="O319" s="270" t="str">
        <f t="shared" si="165"/>
        <v>E</v>
      </c>
      <c r="P319" s="268">
        <f>(0.38*190*(1-$B$251)^2)/(1-($B$251)*('Thursday (022924)'!$AW65))+173*'Thursday (022924)'!$AW65^2*(('Thursday (022924)'!$AW65-1)+(('Thursday (022924)'!$AW65-1)^2+(16*'Thursday (022924)'!$AW65/190))^0.5)</f>
        <v>40.16820224</v>
      </c>
      <c r="Q319" s="269" t="str">
        <f t="shared" si="166"/>
        <v>E</v>
      </c>
      <c r="R319" s="268">
        <f>(0.38*190*(1-$B$251)^2)/(1-($B$251)*('Friday (030124)'!$T65))+173*'Friday (030124)'!$T65^2*(('Friday (030124)'!$T65-1)+(('Friday (030124)'!$T65-1)^2+(16*'Friday (030124)'!$T65/190))^0.5)</f>
        <v>44.96344729</v>
      </c>
      <c r="S319" s="270" t="str">
        <f t="shared" si="167"/>
        <v>E</v>
      </c>
      <c r="T319" s="268">
        <f>(0.38*190*(1-$B$251)^2)/(1-($B$251)*('Friday (030124)'!$AW65))+173*'Friday (030124)'!$AW65^2*(('Friday (030124)'!$AW65-1)+(('Friday (030124)'!$AW65-1)^2+(16*'Friday (030124)'!$AW65/190))^0.5)</f>
        <v>41.40630528</v>
      </c>
      <c r="U319" s="271" t="str">
        <f t="shared" si="168"/>
        <v>E</v>
      </c>
    </row>
    <row r="320">
      <c r="A320" s="288" t="s">
        <v>221</v>
      </c>
      <c r="B320" s="289">
        <f>(0.38*190*(1-$B$251)^2)/(1-($B$251)*('Monday (022624)'!$T66))+173*'Monday (022624)'!$T66^2*(('Monday (022624)'!$T66-1)+(('Monday (022624)'!$T66-1)^2+(16*'Monday (022624)'!$T66/190))^0.5)</f>
        <v>44.46926068</v>
      </c>
      <c r="C320" s="276" t="str">
        <f t="shared" si="159"/>
        <v>E</v>
      </c>
      <c r="D320" s="277">
        <f>(0.38*190*(1-$B$251)^2)/(1-($B$251)*('Monday (022624)'!$AW66))+173*'Monday (022624)'!$AW66^2*(('Monday (022624)'!$AW66-1)+(('Monday (022624)'!$AW66-1)^2+(16*'Monday (022624)'!$AW66/190))^0.5)</f>
        <v>42.50158351</v>
      </c>
      <c r="E320" s="278" t="str">
        <f t="shared" si="160"/>
        <v>E</v>
      </c>
      <c r="F320" s="277">
        <f>(0.38*190*(1-$B$251)^2)/(1-($B$251)*('Tuesday (022724)'!$T66))+173*'Tuesday (022724)'!$T66^2*(('Tuesday (022724)'!$T66-1)+(('Tuesday (022724)'!$T66-1)^2+(16*'Tuesday (022724)'!$T66/190))^0.5)</f>
        <v>52.41698743</v>
      </c>
      <c r="G320" s="279" t="str">
        <f t="shared" si="161"/>
        <v>E</v>
      </c>
      <c r="H320" s="277">
        <f>(0.38*190*(1-$B$251)^2)/(1-($B$251)*('Tuesday (022724)'!$AW66))+173*'Tuesday (022724)'!$AW66^2*(('Tuesday (022724)'!$AW66-1)+(('Tuesday (022724)'!$AW66-1)^2+(16*'Tuesday (022724)'!$AW66/190))^0.5)</f>
        <v>41.47945932</v>
      </c>
      <c r="I320" s="278" t="str">
        <f t="shared" si="162"/>
        <v>E</v>
      </c>
      <c r="J320" s="277">
        <f>(0.38*190*(1-$B$251)^2)/(1-($B$251)*('Wednesday (022824)'!$T66))+173*'Wednesday (022824)'!$T66^2*(('Wednesday (022824)'!$T66-1)+(('Wednesday (022824)'!$T66-1)^2+(16*'Wednesday (022824)'!$T66/190))^0.5)</f>
        <v>46.79584268</v>
      </c>
      <c r="K320" s="279" t="str">
        <f t="shared" si="163"/>
        <v>E</v>
      </c>
      <c r="L320" s="277">
        <f>(0.38*190*(1-$B$251)^2)/(1-($B$251)*('Wednesday (022824)'!$AW66))+173*'Wednesday (022824)'!$AW66^2*(('Wednesday (022824)'!$AW66-1)+(('Wednesday (022824)'!$AW66-1)^2+(16*'Wednesday (022824)'!$AW66/190))^0.5)</f>
        <v>41.591057</v>
      </c>
      <c r="M320" s="278" t="str">
        <f t="shared" si="164"/>
        <v>E</v>
      </c>
      <c r="N320" s="277">
        <f>(0.38*190*(1-$B$251)^2)/(1-($B$251)*('Thursday (022924)'!$T66))+173*'Thursday (022924)'!$T66^2*(('Thursday (022924)'!$T66-1)+(('Thursday (022924)'!$T66-1)^2+(16*'Thursday (022924)'!$T66/190))^0.5)</f>
        <v>47.29810342</v>
      </c>
      <c r="O320" s="279" t="str">
        <f t="shared" si="165"/>
        <v>E</v>
      </c>
      <c r="P320" s="277">
        <f>(0.38*190*(1-$B$251)^2)/(1-($B$251)*('Thursday (022924)'!$AW66))+173*'Thursday (022924)'!$AW66^2*(('Thursday (022924)'!$AW66-1)+(('Thursday (022924)'!$AW66-1)^2+(16*'Thursday (022924)'!$AW66/190))^0.5)</f>
        <v>50.4427733</v>
      </c>
      <c r="Q320" s="278" t="str">
        <f t="shared" si="166"/>
        <v>E</v>
      </c>
      <c r="R320" s="277">
        <f>(0.38*190*(1-$B$251)^2)/(1-($B$251)*('Friday (030124)'!$T66))+173*'Friday (030124)'!$T66^2*(('Friday (030124)'!$T66-1)+(('Friday (030124)'!$T66-1)^2+(16*'Friday (030124)'!$T66/190))^0.5)</f>
        <v>44.70464604</v>
      </c>
      <c r="S320" s="279" t="str">
        <f t="shared" si="167"/>
        <v>E</v>
      </c>
      <c r="T320" s="277">
        <f>(0.38*190*(1-$B$251)^2)/(1-($B$251)*('Friday (030124)'!$AW66))+173*'Friday (030124)'!$AW66^2*(('Friday (030124)'!$AW66-1)+(('Friday (030124)'!$AW66-1)^2+(16*'Friday (030124)'!$AW66/190))^0.5)</f>
        <v>42.30814092</v>
      </c>
      <c r="U320" s="280" t="str">
        <f t="shared" si="168"/>
        <v>E</v>
      </c>
    </row>
    <row r="321">
      <c r="A321" s="12"/>
      <c r="B321" s="56">
        <f>MAX(B324:B387)</f>
        <v>60.81990956</v>
      </c>
      <c r="D321" s="56">
        <f>MAX(D324:D387)</f>
        <v>91.17154295</v>
      </c>
      <c r="E321" s="5"/>
      <c r="F321" s="290"/>
      <c r="H321" s="56">
        <f>MAX(H324:H387)</f>
        <v>92.27006309</v>
      </c>
      <c r="I321" s="5"/>
      <c r="J321" s="56">
        <f>MAX(J324:J387)</f>
        <v>58.8586688</v>
      </c>
      <c r="L321" s="56">
        <f>MAX(L324:L387)</f>
        <v>104.9264653</v>
      </c>
      <c r="M321" s="5"/>
      <c r="N321" s="290"/>
      <c r="P321" s="56">
        <f>MAX(P324:P387)</f>
        <v>113.0590147</v>
      </c>
      <c r="Q321" s="5"/>
      <c r="R321" s="290"/>
      <c r="T321" s="56">
        <f>MAX(T324:T387)</f>
        <v>64.72000199</v>
      </c>
      <c r="U321" s="5"/>
    </row>
    <row r="322">
      <c r="A322" s="291" t="s">
        <v>141</v>
      </c>
      <c r="B322" s="292" t="s">
        <v>57</v>
      </c>
      <c r="C322" s="293"/>
      <c r="D322" s="293"/>
      <c r="E322" s="179"/>
      <c r="F322" s="292" t="s">
        <v>58</v>
      </c>
      <c r="G322" s="293"/>
      <c r="H322" s="293"/>
      <c r="I322" s="179"/>
      <c r="J322" s="292" t="s">
        <v>59</v>
      </c>
      <c r="K322" s="293"/>
      <c r="L322" s="293"/>
      <c r="M322" s="179"/>
      <c r="N322" s="292" t="s">
        <v>60</v>
      </c>
      <c r="O322" s="293"/>
      <c r="P322" s="293"/>
      <c r="Q322" s="179"/>
      <c r="R322" s="292" t="s">
        <v>61</v>
      </c>
      <c r="S322" s="293"/>
      <c r="T322" s="293"/>
      <c r="U322" s="179"/>
    </row>
    <row r="323">
      <c r="A323" s="294" t="s">
        <v>156</v>
      </c>
      <c r="B323" s="295" t="s">
        <v>152</v>
      </c>
      <c r="C323" s="296" t="s">
        <v>157</v>
      </c>
      <c r="D323" s="295" t="s">
        <v>153</v>
      </c>
      <c r="E323" s="297" t="s">
        <v>157</v>
      </c>
      <c r="F323" s="295" t="s">
        <v>152</v>
      </c>
      <c r="G323" s="296" t="s">
        <v>157</v>
      </c>
      <c r="H323" s="295" t="s">
        <v>153</v>
      </c>
      <c r="I323" s="297" t="s">
        <v>157</v>
      </c>
      <c r="J323" s="295" t="s">
        <v>152</v>
      </c>
      <c r="K323" s="296" t="s">
        <v>157</v>
      </c>
      <c r="L323" s="295" t="s">
        <v>153</v>
      </c>
      <c r="M323" s="297" t="s">
        <v>157</v>
      </c>
      <c r="N323" s="295" t="s">
        <v>152</v>
      </c>
      <c r="O323" s="296" t="s">
        <v>157</v>
      </c>
      <c r="P323" s="295" t="s">
        <v>153</v>
      </c>
      <c r="Q323" s="297" t="s">
        <v>157</v>
      </c>
      <c r="R323" s="295" t="s">
        <v>152</v>
      </c>
      <c r="S323" s="296" t="s">
        <v>157</v>
      </c>
      <c r="T323" s="295" t="s">
        <v>153</v>
      </c>
      <c r="U323" s="297" t="s">
        <v>157</v>
      </c>
    </row>
    <row r="324">
      <c r="A324" s="238" t="s">
        <v>158</v>
      </c>
      <c r="B324" s="239">
        <f>(0.38*190*(1-$B$251)^2)/(1-($B$251)*('Monday (022624)'!$T71))+173*'Monday (022624)'!$T71^2*(('Monday (022624)'!$T71-1)+(('Monday (022624)'!T71-1)^2+(16*'Monday (022624)'!T71/190))^0.5)</f>
        <v>36.75043893</v>
      </c>
      <c r="C324" s="243" t="str">
        <f t="shared" ref="C324:C387" si="169">IFS(B324&lt;0.5,"A",AND(B324&gt;=5.1,B324&lt;=15),"B",AND(B324&gt;=15.1,B324&lt;=25),"C",AND(B324&gt;=25.1,B324&lt;=40),"D",AND(B324&gt;=40.1,B324&lt;=60),"E",(B324&gt;=60),"F")</f>
        <v>D</v>
      </c>
      <c r="D324" s="241">
        <f>(0.38*190*(1-$B$251)^2)/(1-($B$251)*('Monday (022624)'!$AW71))+173*'Monday (022624)'!$AW71^2*(('Monday (022624)'!$AW71-1)+(('Monday (022624)'!$AW71-1)^2+(16*'Monday (022624)'!$AW71/190))^0.5)</f>
        <v>43.24470569</v>
      </c>
      <c r="E324" s="242" t="str">
        <f t="shared" ref="E324:E387" si="170">IFS(D324&lt;0.5,"A",AND(D324&gt;=5.1,D324&lt;=15),"B",AND(D324&gt;=15.1,D324&lt;=25),"C",AND(D324&gt;=25.1,D324&lt;=40),"D",AND(D324&gt;=40.1,D324&lt;=60),"E",(D324&gt;=60),"F")</f>
        <v>E</v>
      </c>
      <c r="F324" s="239">
        <f>(0.38*190*(1-$B$251)^2)/(1-($B$251)*('Tuesday (022724)'!$T71))+173*'Tuesday (022724)'!$T71^2*(('Tuesday (022724)'!$T71-1)+(('Tuesday (022724)'!$T71-1)^2+(16*'Tuesday (022724)'!$T71/190))^0.5)</f>
        <v>36.92094317</v>
      </c>
      <c r="G324" s="243" t="str">
        <f t="shared" ref="G324:G387" si="171">IFS(F324&lt;0.5,"A",AND(F324&gt;=5.1,F324&lt;=15),"B",AND(F324&gt;=15.1,F324&lt;=25),"C",AND(F324&gt;=25.1,F324&lt;=40),"D",AND(F324&gt;=40.1,F324&lt;=60),"E",(F324&gt;=60),"F")</f>
        <v>D</v>
      </c>
      <c r="H324" s="241">
        <f>(0.38*190*(1-$B$251)^2)/(1-($B$251)*('Tuesday (022724)'!$AW71))+173*'Tuesday (022724)'!$AW71^2*(('Tuesday (022724)'!$AW71-1)+(('Tuesday (022724)'!$AW71-1)^2+(16*'Tuesday (022724)'!$AW71/190))^0.5)</f>
        <v>38.31080943</v>
      </c>
      <c r="I324" s="242" t="str">
        <f t="shared" ref="I324:I387" si="172">IFS(H324&lt;0.5,"A",AND(H324&gt;=5.1,H324&lt;=15),"B",AND(H324&gt;=15.1,H324&lt;=25),"C",AND(H324&gt;=25.1,H324&lt;=40),"D",AND(H324&gt;=40.1,H324&lt;=60),"E",(H324&gt;=60),"F")</f>
        <v>D</v>
      </c>
      <c r="J324" s="241">
        <f>(0.38*190*(1-$B$251)^2)/(1-($B$251)*('Wednesday (022824)'!$T71))+173*'Wednesday (022824)'!$T71^2*(('Wednesday (022824)'!$T71-1)+(('Wednesday (022824)'!$T71-1)^2+(16*'Wednesday (022824)'!$T71/190))^0.5)</f>
        <v>41.85544324</v>
      </c>
      <c r="K324" s="243" t="str">
        <f t="shared" ref="K324:K387" si="173">IFS(J324&lt;0.5,"A",AND(J324&gt;=5.1,J324&lt;=15),"B",AND(J324&gt;=15.1,J324&lt;=25),"C",AND(J324&gt;=25.1,J324&lt;=40),"D",AND(J324&gt;=40.1,J324&lt;=60),"E",(J324&gt;=60),"F")</f>
        <v>E</v>
      </c>
      <c r="L324" s="241">
        <f>(0.38*190*(1-$B$251)^2)/(1-($B$251)*('Wednesday (022824)'!$AW71))+173*'Wednesday (022824)'!$AW71^2*(('Wednesday (022824)'!$AW71-1)+(('Wednesday (022824)'!$AW71-1)^2+(16*'Wednesday (022824)'!$AW71/190))^0.5)</f>
        <v>37.3215147</v>
      </c>
      <c r="M324" s="242" t="str">
        <f t="shared" ref="M324:M387" si="174">IFS(L324&lt;0.5,"A",AND(L324&gt;=5.1,L324&lt;=15),"B",AND(L324&gt;=15.1,L324&lt;=25),"C",AND(L324&gt;=25.1,L324&lt;=40),"D",AND(L324&gt;=40.1,L324&lt;=60),"E",(L324&gt;=60),"F")</f>
        <v>D</v>
      </c>
      <c r="N324" s="241">
        <f>(0.38*190*(1-$B$251)^2)/(1-($B$251)*('Thursday (022924)'!$T71))+173*'Thursday (022924)'!$T71^2*(('Thursday (022924)'!$T71-1)+(('Thursday (022924)'!$T71-1)^2+(16*'Thursday (022924)'!$T71/190))^0.5)</f>
        <v>42.03810156</v>
      </c>
      <c r="O324" s="243" t="str">
        <f t="shared" ref="O324:O387" si="175">IFS(N324&lt;0.5,"A",AND(N324&gt;=5.1,N324&lt;=15),"B",AND(N324&gt;=15.1,N324&lt;=25),"C",AND(N324&gt;=25.1,N324&lt;=40),"D",AND(N324&gt;=40.1,N324&lt;=60),"E",(N324&gt;=60),"F")</f>
        <v>E</v>
      </c>
      <c r="P324" s="241">
        <f>(0.38*190*(1-$B$251)^2)/(1-($B$251)*('Thursday (022924)'!$AW71))+173*'Thursday (022924)'!$AW71^2*(('Thursday (022924)'!$AW71-1)+(('Thursday (022924)'!$AW71-1)^2+(16*'Thursday (022924)'!$AW71/190))^0.5)</f>
        <v>37.41970647</v>
      </c>
      <c r="Q324" s="242" t="str">
        <f t="shared" ref="Q324:Q387" si="176">IFS(P324&lt;0.5,"A",AND(P324&gt;=5.1,P324&lt;=15),"B",AND(P324&gt;=15.1,P324&lt;=25),"C",AND(P324&gt;=25.1,P324&lt;=40),"D",AND(P324&gt;=40.1,P324&lt;=60),"E",(P324&gt;=60),"F")</f>
        <v>D</v>
      </c>
      <c r="R324" s="241">
        <f>(0.38*190*(1-$B$251)^2)/(1-($B$251)*('Friday (030124)'!$T71))+173*'Friday (030124)'!$T71^2*(('Friday (030124)'!$T71-1)+(('Friday (030124)'!$T71-1)^2+(16*'Friday (030124)'!$T71/190))^0.5)</f>
        <v>42.60284186</v>
      </c>
      <c r="S324" s="243" t="str">
        <f t="shared" ref="S324:S387" si="177">IFS(R324&lt;0.5,"A",AND(R324&gt;=5.1,B324&lt;=15),"B",AND(R324&gt;=15.1,R324&lt;=25),"C",AND(R324&gt;=25.1,R324&lt;=40),"D",AND(R324&gt;=40.1,R324&lt;=60),"E",(R324&gt;=60),"F")</f>
        <v>E</v>
      </c>
      <c r="T324" s="241">
        <f>(0.38*190*(1-$B$251)^2)/(1-($B$251)*('Friday (030124)'!$AW71))+173*'Friday (030124)'!$AW71^2*(('Friday (030124)'!$AW71-1)+(('Friday (030124)'!$AW71-1)^2+(16*'Friday (030124)'!$AW71/190))^0.5)</f>
        <v>40.67492974</v>
      </c>
      <c r="U324" s="242" t="str">
        <f t="shared" ref="U324:U387" si="178">IFS(T324&lt;0.5,"A",AND(T324&gt;=5.1,T324&lt;=15),"B",AND(T324&gt;=15.1,T324&lt;=25),"C",AND(T324&gt;=25.1,T324&lt;=40),"D",AND(T324&gt;=40.1,T324&lt;=60),"E",(T324&gt;=60),"F")</f>
        <v>E</v>
      </c>
    </row>
    <row r="325">
      <c r="A325" s="245" t="s">
        <v>159</v>
      </c>
      <c r="B325" s="246">
        <f>(0.38*190*(1-B251)^2)/(1-(B251)*('Monday (022624)'!T72))+173*'Monday (022624)'!T72^2*(('Monday (022624)'!T72-1)+(('Monday (022624)'!T72-1)^2+(16*'Monday (022624)'!T72/190))^0.5)</f>
        <v>40.641507</v>
      </c>
      <c r="C325" s="250" t="str">
        <f t="shared" si="169"/>
        <v>E</v>
      </c>
      <c r="D325" s="248">
        <f>(0.38*190*(1-$B$251)^2)/(1-($B$251)*('Monday (022624)'!AW72))+173*'Monday (022624)'!AW72^2*(('Monday (022624)'!AW72-1)+(('Monday (022624)'!AW72-1)^2+(16*'Monday (022624)'!AW72/190))^0.5)</f>
        <v>37.64701058</v>
      </c>
      <c r="E325" s="249" t="str">
        <f t="shared" si="170"/>
        <v>D</v>
      </c>
      <c r="F325" s="246">
        <f>(0.38*190*(1-$B$251)^2)/(1-($B$251)*('Tuesday (022724)'!$T72))+173*'Tuesday (022724)'!$T72^2*(('Tuesday (022724)'!$T72-1)+(('Tuesday (022724)'!$T72-1)^2+(16*'Tuesday (022724)'!$T72/190))^0.5)</f>
        <v>40.22161789</v>
      </c>
      <c r="G325" s="250" t="str">
        <f t="shared" si="171"/>
        <v>E</v>
      </c>
      <c r="H325" s="248">
        <f>(0.38*190*(1-$B$251)^2)/(1-($B$251)*('Tuesday (022724)'!$AW72))+173*'Tuesday (022724)'!$AW72^2*(('Tuesday (022724)'!$AW72-1)+(('Tuesday (022724)'!$AW72-1)^2+(16*'Tuesday (022724)'!$AW72/190))^0.5)</f>
        <v>45.21777647</v>
      </c>
      <c r="I325" s="249" t="str">
        <f t="shared" si="172"/>
        <v>E</v>
      </c>
      <c r="J325" s="248">
        <f>(0.38*190*(1-$B$251)^2)/(1-($B$251)*('Wednesday (022824)'!$T72))+173*'Wednesday (022824)'!$T72^2*(('Wednesday (022824)'!$T72-1)+(('Wednesday (022824)'!$T72-1)^2+(16*'Wednesday (022824)'!$T72/190))^0.5)</f>
        <v>41.29703989</v>
      </c>
      <c r="K325" s="250" t="str">
        <f t="shared" si="173"/>
        <v>E</v>
      </c>
      <c r="L325" s="248">
        <f>(0.38*190*(1-$B$251)^2)/(1-($B$251)*('Wednesday (022824)'!$AW72))+173*'Wednesday (022824)'!$AW72^2*(('Wednesday (022824)'!$AW72-1)+(('Wednesday (022824)'!$AW72-1)^2+(16*'Wednesday (022824)'!$AW72/190))^0.5)</f>
        <v>41.30696754</v>
      </c>
      <c r="M325" s="249" t="str">
        <f t="shared" si="174"/>
        <v>E</v>
      </c>
      <c r="N325" s="248">
        <f>(0.38*190*(1-$B$251)^2)/(1-($B$251)*('Thursday (022924)'!$T72))+173*'Thursday (022924)'!$T72^2*(('Thursday (022924)'!$T72-1)+(('Thursday (022924)'!$T72-1)^2+(16*'Thursday (022924)'!$T72/190))^0.5)</f>
        <v>40.85815564</v>
      </c>
      <c r="O325" s="250" t="str">
        <f t="shared" si="175"/>
        <v>E</v>
      </c>
      <c r="P325" s="248">
        <f>(0.38*190*(1-$B$251)^2)/(1-($B$251)*('Thursday (022924)'!$AW72))+173*'Thursday (022924)'!$AW72^2*(('Thursday (022924)'!$AW72-1)+(('Thursday (022924)'!$AW72-1)^2+(16*'Thursday (022924)'!$AW72/190))^0.5)</f>
        <v>45.51720363</v>
      </c>
      <c r="Q325" s="249" t="str">
        <f t="shared" si="176"/>
        <v>E</v>
      </c>
      <c r="R325" s="248">
        <f>(0.38*190*(1-$B$251)^2)/(1-($B$251)*('Friday (030124)'!$T72))+173*'Friday (030124)'!$T72^2*(('Friday (030124)'!$T72-1)+(('Friday (030124)'!$T72-1)^2+(16*'Friday (030124)'!$T72/190))^0.5)</f>
        <v>43.88173392</v>
      </c>
      <c r="S325" s="250" t="str">
        <f t="shared" si="177"/>
        <v>E</v>
      </c>
      <c r="T325" s="248">
        <f>(0.38*190*(1-$B$251)^2)/(1-($B$251)*('Friday (030124)'!$AW72))+173*'Friday (030124)'!$AW72^2*(('Friday (030124)'!$AW72-1)+(('Friday (030124)'!$AW72-1)^2+(16*'Friday (030124)'!$AW72/190))^0.5)</f>
        <v>37.60256019</v>
      </c>
      <c r="U325" s="249" t="str">
        <f t="shared" si="178"/>
        <v>D</v>
      </c>
    </row>
    <row r="326">
      <c r="A326" s="245" t="s">
        <v>160</v>
      </c>
      <c r="B326" s="246">
        <f>(0.38*190*(1-B251)^2)/(1-(B251)*('Monday (022624)'!T73))+173*'Monday (022624)'!T73^2*(('Monday (022624)'!T73-1)+(('Monday (022624)'!T73-1)^2+(16*'Monday (022624)'!T73/190))^0.5)</f>
        <v>55.13810204</v>
      </c>
      <c r="C326" s="250" t="str">
        <f t="shared" si="169"/>
        <v>E</v>
      </c>
      <c r="D326" s="248">
        <f>(0.38*190*(1-$B$251)^2)/(1-($B$251)*('Monday (022624)'!AW73))+173*'Monday (022624)'!AW73^2*(('Monday (022624)'!AW73-1)+(('Monday (022624)'!AW73-1)^2+(16*'Monday (022624)'!AW73/190))^0.5)</f>
        <v>53.59043462</v>
      </c>
      <c r="E326" s="249" t="str">
        <f t="shared" si="170"/>
        <v>E</v>
      </c>
      <c r="F326" s="246">
        <f>(0.38*190*(1-$B$251)^2)/(1-($B$251)*('Tuesday (022724)'!$T73))+173*'Tuesday (022724)'!$T73^2*(('Tuesday (022724)'!$T73-1)+(('Tuesday (022724)'!$T73-1)^2+(16*'Tuesday (022724)'!$T73/190))^0.5)</f>
        <v>45.61624986</v>
      </c>
      <c r="G326" s="250" t="str">
        <f t="shared" si="171"/>
        <v>E</v>
      </c>
      <c r="H326" s="248">
        <f>(0.38*190*(1-$B$251)^2)/(1-($B$251)*('Tuesday (022724)'!$AW73))+173*'Tuesday (022724)'!$AW73^2*(('Tuesday (022724)'!$AW73-1)+(('Tuesday (022724)'!$AW73-1)^2+(16*'Tuesday (022724)'!$AW73/190))^0.5)</f>
        <v>45.21777647</v>
      </c>
      <c r="I326" s="249" t="str">
        <f t="shared" si="172"/>
        <v>E</v>
      </c>
      <c r="J326" s="248">
        <f>(0.38*190*(1-$B$251)^2)/(1-($B$251)*('Wednesday (022824)'!$T73))+173*'Wednesday (022824)'!$T73^2*(('Wednesday (022824)'!$T73-1)+(('Wednesday (022824)'!$T73-1)^2+(16*'Wednesday (022824)'!$T73/190))^0.5)</f>
        <v>48.03849975</v>
      </c>
      <c r="K326" s="250" t="str">
        <f t="shared" si="173"/>
        <v>E</v>
      </c>
      <c r="L326" s="248">
        <f>(0.38*190*(1-$B$251)^2)/(1-($B$251)*('Wednesday (022824)'!$AW73))+173*'Wednesday (022824)'!$AW73^2*(('Wednesday (022824)'!$AW73-1)+(('Wednesday (022824)'!$AW73-1)^2+(16*'Wednesday (022824)'!$AW73/190))^0.5)</f>
        <v>49.29289505</v>
      </c>
      <c r="M326" s="249" t="str">
        <f t="shared" si="174"/>
        <v>E</v>
      </c>
      <c r="N326" s="248">
        <f>(0.38*190*(1-$B$251)^2)/(1-($B$251)*('Thursday (022924)'!$T73))+173*'Thursday (022924)'!$T73^2*(('Thursday (022924)'!$T73-1)+(('Thursday (022924)'!$T73-1)^2+(16*'Thursday (022924)'!$T73/190))^0.5)</f>
        <v>47.570864</v>
      </c>
      <c r="O326" s="250" t="str">
        <f t="shared" si="175"/>
        <v>E</v>
      </c>
      <c r="P326" s="248">
        <f>(0.38*190*(1-$B$251)^2)/(1-($B$251)*('Thursday (022924)'!$AW73))+173*'Thursday (022924)'!$AW73^2*(('Thursday (022924)'!$AW73-1)+(('Thursday (022924)'!$AW73-1)^2+(16*'Thursday (022924)'!$AW73/190))^0.5)</f>
        <v>45.51720363</v>
      </c>
      <c r="Q326" s="249" t="str">
        <f t="shared" si="176"/>
        <v>E</v>
      </c>
      <c r="R326" s="248">
        <f>(0.38*190*(1-$B$251)^2)/(1-($B$251)*('Friday (030124)'!$T73))+173*'Friday (030124)'!$T73^2*(('Friday (030124)'!$T73-1)+(('Friday (030124)'!$T73-1)^2+(16*'Friday (030124)'!$T73/190))^0.5)</f>
        <v>45.86501782</v>
      </c>
      <c r="S326" s="250" t="str">
        <f t="shared" si="177"/>
        <v>E</v>
      </c>
      <c r="T326" s="248">
        <f>(0.38*190*(1-$B$251)^2)/(1-($B$251)*('Friday (030124)'!$AW73))+173*'Friday (030124)'!$AW73^2*(('Friday (030124)'!$AW73-1)+(('Friday (030124)'!$AW73-1)^2+(16*'Friday (030124)'!$AW73/190))^0.5)</f>
        <v>47.9222723</v>
      </c>
      <c r="U326" s="249" t="str">
        <f t="shared" si="178"/>
        <v>E</v>
      </c>
    </row>
    <row r="327">
      <c r="A327" s="252" t="s">
        <v>161</v>
      </c>
      <c r="B327" s="253">
        <f>(0.38*190*(1-B251)^2)/(1-(B251)*('Monday (022624)'!T74))+173*'Monday (022624)'!T74^2*(('Monday (022624)'!T74-1)+(('Monday (022624)'!T74-1)^2+(16*'Monday (022624)'!T74/190))^0.5)</f>
        <v>57.7859858</v>
      </c>
      <c r="C327" s="257" t="str">
        <f t="shared" si="169"/>
        <v>E</v>
      </c>
      <c r="D327" s="255">
        <f>(0.38*190*(1-$B$251)^2)/(1-($B$251)*('Monday (022624)'!AW74))+173*'Monday (022624)'!AW74^2*(('Monday (022624)'!AW74-1)+(('Monday (022624)'!AW74-1)^2+(16*'Monday (022624)'!AW74/190))^0.5)</f>
        <v>50.31508465</v>
      </c>
      <c r="E327" s="256" t="str">
        <f t="shared" si="170"/>
        <v>E</v>
      </c>
      <c r="F327" s="253">
        <f>(0.38*190*(1-$B$251)^2)/(1-($B$251)*('Tuesday (022724)'!$T74))+173*'Tuesday (022724)'!$T74^2*(('Tuesday (022724)'!$T74-1)+(('Tuesday (022724)'!$T74-1)^2+(16*'Tuesday (022724)'!$T74/190))^0.5)</f>
        <v>47.12536861</v>
      </c>
      <c r="G327" s="257" t="str">
        <f t="shared" si="171"/>
        <v>E</v>
      </c>
      <c r="H327" s="255">
        <f>(0.38*190*(1-$B$251)^2)/(1-($B$251)*('Tuesday (022724)'!$AW74))+173*'Tuesday (022724)'!$AW74^2*(('Tuesday (022724)'!$AW74-1)+(('Tuesday (022724)'!$AW74-1)^2+(16*'Tuesday (022724)'!$AW74/190))^0.5)</f>
        <v>55.10941925</v>
      </c>
      <c r="I327" s="256" t="str">
        <f t="shared" si="172"/>
        <v>E</v>
      </c>
      <c r="J327" s="255">
        <f>(0.38*190*(1-$B$251)^2)/(1-($B$251)*('Wednesday (022824)'!$T74))+173*'Wednesday (022824)'!$T74^2*(('Wednesday (022824)'!$T74-1)+(('Wednesday (022824)'!$T74-1)^2+(16*'Wednesday (022824)'!$T74/190))^0.5)</f>
        <v>49.64532846</v>
      </c>
      <c r="K327" s="257" t="str">
        <f t="shared" si="173"/>
        <v>E</v>
      </c>
      <c r="L327" s="255">
        <f>(0.38*190*(1-$B$251)^2)/(1-($B$251)*('Wednesday (022824)'!$AW74))+173*'Wednesday (022824)'!$AW74^2*(('Wednesday (022824)'!$AW74-1)+(('Wednesday (022824)'!$AW74-1)^2+(16*'Wednesday (022824)'!$AW74/190))^0.5)</f>
        <v>61.25436383</v>
      </c>
      <c r="M327" s="256" t="str">
        <f t="shared" si="174"/>
        <v>F</v>
      </c>
      <c r="N327" s="255">
        <f>(0.38*190*(1-$B$251)^2)/(1-($B$251)*('Thursday (022924)'!$T74))+173*'Thursday (022924)'!$T74^2*(('Thursday (022924)'!$T74-1)+(('Thursday (022924)'!$T74-1)^2+(16*'Thursday (022924)'!$T74/190))^0.5)</f>
        <v>50.71630157</v>
      </c>
      <c r="O327" s="257" t="str">
        <f t="shared" si="175"/>
        <v>E</v>
      </c>
      <c r="P327" s="255">
        <f>(0.38*190*(1-$B$251)^2)/(1-($B$251)*('Thursday (022924)'!$AW74))+173*'Thursday (022924)'!$AW74^2*(('Thursday (022924)'!$AW74-1)+(('Thursday (022924)'!$AW74-1)^2+(16*'Thursday (022924)'!$AW74/190))^0.5)</f>
        <v>57.30468603</v>
      </c>
      <c r="Q327" s="256" t="str">
        <f t="shared" si="176"/>
        <v>E</v>
      </c>
      <c r="R327" s="255">
        <f>(0.38*190*(1-$B$251)^2)/(1-($B$251)*('Friday (030124)'!$T74))+173*'Friday (030124)'!$T74^2*(('Friday (030124)'!$T74-1)+(('Friday (030124)'!$T74-1)^2+(16*'Friday (030124)'!$T74/190))^0.5)</f>
        <v>46.89953241</v>
      </c>
      <c r="S327" s="257" t="str">
        <f t="shared" si="177"/>
        <v>E</v>
      </c>
      <c r="T327" s="255">
        <f>(0.38*190*(1-$B$251)^2)/(1-($B$251)*('Friday (030124)'!$AW74))+173*'Friday (030124)'!$AW74^2*(('Friday (030124)'!$AW74-1)+(('Friday (030124)'!$AW74-1)^2+(16*'Friday (030124)'!$AW74/190))^0.5)</f>
        <v>64.72000199</v>
      </c>
      <c r="U327" s="256" t="str">
        <f t="shared" si="178"/>
        <v>F</v>
      </c>
    </row>
    <row r="328">
      <c r="A328" s="259" t="s">
        <v>162</v>
      </c>
      <c r="B328" s="260">
        <f>(0.38*190*(1-B251)^2)/(1-(B251)*('Monday (022624)'!T75))+173*'Monday (022624)'!T75^2*(('Monday (022624)'!T75-1)+(('Monday (022624)'!T75-1)^2+(16*'Monday (022624)'!T75/190))^0.5)</f>
        <v>43.05576938</v>
      </c>
      <c r="C328" s="264" t="str">
        <f t="shared" si="169"/>
        <v>E</v>
      </c>
      <c r="D328" s="262">
        <f>(0.38*190*(1-$B$251)^2)/(1-($B$251)*('Monday (022624)'!AW75))+173*'Monday (022624)'!AW75^2*(('Monday (022624)'!AW75-1)+(('Monday (022624)'!AW75-1)^2+(16*'Monday (022624)'!AW75/190))^0.5)</f>
        <v>38.08219997</v>
      </c>
      <c r="E328" s="263" t="str">
        <f t="shared" si="170"/>
        <v>D</v>
      </c>
      <c r="F328" s="260">
        <f>(0.38*190*(1-$B$251)^2)/(1-($B$251)*('Tuesday (022724)'!$T75))+173*'Tuesday (022724)'!$T75^2*(('Tuesday (022724)'!$T75-1)+(('Tuesday (022724)'!$T75-1)^2+(16*'Tuesday (022724)'!$T75/190))^0.5)</f>
        <v>43.6460582</v>
      </c>
      <c r="G328" s="264" t="str">
        <f t="shared" si="171"/>
        <v>E</v>
      </c>
      <c r="H328" s="262">
        <f>(0.38*190*(1-$B$251)^2)/(1-($B$251)*('Tuesday (022724)'!$AW75))+173*'Tuesday (022724)'!$AW75^2*(('Tuesday (022724)'!$AW75-1)+(('Tuesday (022724)'!$AW75-1)^2+(16*'Tuesday (022724)'!$AW75/190))^0.5)</f>
        <v>38.85975172</v>
      </c>
      <c r="I328" s="263" t="str">
        <f t="shared" si="172"/>
        <v>D</v>
      </c>
      <c r="J328" s="262">
        <f>(0.38*190*(1-$B$251)^2)/(1-($B$251)*('Wednesday (022824)'!$T75))+173*'Wednesday (022824)'!$T75^2*(('Wednesday (022824)'!$T75-1)+(('Wednesday (022824)'!$T75-1)^2+(16*'Wednesday (022824)'!$T75/190))^0.5)</f>
        <v>43.20092761</v>
      </c>
      <c r="K328" s="264" t="str">
        <f t="shared" si="173"/>
        <v>E</v>
      </c>
      <c r="L328" s="262">
        <f>(0.38*190*(1-$B$251)^2)/(1-($B$251)*('Wednesday (022824)'!$AW75))+173*'Wednesday (022824)'!$AW75^2*(('Wednesday (022824)'!$AW75-1)+(('Wednesday (022824)'!$AW75-1)^2+(16*'Wednesday (022824)'!$AW75/190))^0.5)</f>
        <v>37.34414033</v>
      </c>
      <c r="M328" s="263" t="str">
        <f t="shared" si="174"/>
        <v>D</v>
      </c>
      <c r="N328" s="262">
        <f>(0.38*190*(1-$B$251)^2)/(1-($B$251)*('Thursday (022924)'!$T75))+173*'Thursday (022924)'!$T75^2*(('Thursday (022924)'!$T75-1)+(('Thursday (022924)'!$T75-1)^2+(16*'Thursday (022924)'!$T75/190))^0.5)</f>
        <v>42.81534544</v>
      </c>
      <c r="O328" s="264" t="str">
        <f t="shared" si="175"/>
        <v>E</v>
      </c>
      <c r="P328" s="262">
        <f>(0.38*190*(1-$B$251)^2)/(1-($B$251)*('Thursday (022924)'!$AW75))+173*'Thursday (022924)'!$AW75^2*(('Thursday (022924)'!$AW75-1)+(('Thursday (022924)'!$AW75-1)^2+(16*'Thursday (022924)'!$AW75/190))^0.5)</f>
        <v>38.10121208</v>
      </c>
      <c r="Q328" s="263" t="str">
        <f t="shared" si="176"/>
        <v>D</v>
      </c>
      <c r="R328" s="262">
        <f>(0.38*190*(1-$B$251)^2)/(1-($B$251)*('Friday (030124)'!$T75))+173*'Friday (030124)'!$T75^2*(('Friday (030124)'!$T75-1)+(('Friday (030124)'!$T75-1)^2+(16*'Friday (030124)'!$T75/190))^0.5)</f>
        <v>39.33960726</v>
      </c>
      <c r="S328" s="264" t="str">
        <f t="shared" si="177"/>
        <v>D</v>
      </c>
      <c r="T328" s="262">
        <f>(0.38*190*(1-$B$251)^2)/(1-($B$251)*('Friday (030124)'!$AW75))+173*'Friday (030124)'!$AW75^2*(('Friday (030124)'!$AW75-1)+(('Friday (030124)'!$AW75-1)^2+(16*'Friday (030124)'!$AW75/190))^0.5)</f>
        <v>44.91204791</v>
      </c>
      <c r="U328" s="265" t="str">
        <f t="shared" si="178"/>
        <v>E</v>
      </c>
    </row>
    <row r="329">
      <c r="A329" s="266" t="s">
        <v>163</v>
      </c>
      <c r="B329" s="50">
        <f>(0.38*190*(1-B251)^2)/(1-(B251)*('Monday (022624)'!T76))+173*'Monday (022624)'!T76^2*(('Monday (022624)'!T76-1)+(('Monday (022624)'!T76-1)^2+(16*'Monday (022624)'!T76/190))^0.5)</f>
        <v>42.57202385</v>
      </c>
      <c r="C329" s="270" t="str">
        <f t="shared" si="169"/>
        <v>E</v>
      </c>
      <c r="D329" s="268">
        <f>(0.38*190*(1-$B$251)^2)/(1-($B$251)*('Monday (022624)'!AW76))+173*'Monday (022624)'!AW76^2*(('Monday (022624)'!AW76-1)+(('Monday (022624)'!AW76-1)^2+(16*'Monday (022624)'!AW76/190))^0.5)</f>
        <v>51.23797258</v>
      </c>
      <c r="E329" s="269" t="str">
        <f t="shared" si="170"/>
        <v>E</v>
      </c>
      <c r="F329" s="50">
        <f>(0.38*190*(1-$B$251)^2)/(1-($B$251)*('Tuesday (022724)'!$T76))+173*'Tuesday (022724)'!$T76^2*(('Tuesday (022724)'!$T76-1)+(('Tuesday (022724)'!$T76-1)^2+(16*'Tuesday (022724)'!$T76/190))^0.5)</f>
        <v>43.05576938</v>
      </c>
      <c r="G329" s="270" t="str">
        <f t="shared" si="171"/>
        <v>E</v>
      </c>
      <c r="H329" s="268">
        <f>(0.38*190*(1-$B$251)^2)/(1-($B$251)*('Tuesday (022724)'!$AW76))+173*'Tuesday (022724)'!$AW76^2*(('Tuesday (022724)'!$AW76-1)+(('Tuesday (022724)'!$AW76-1)^2+(16*'Tuesday (022724)'!$AW76/190))^0.5)</f>
        <v>48.29650335</v>
      </c>
      <c r="I329" s="269" t="str">
        <f t="shared" si="172"/>
        <v>E</v>
      </c>
      <c r="J329" s="268">
        <f>(0.38*190*(1-$B$251)^2)/(1-($B$251)*('Wednesday (022824)'!$T76))+173*'Wednesday (022824)'!$T76^2*(('Wednesday (022824)'!$T76-1)+(('Wednesday (022824)'!$T76-1)^2+(16*'Wednesday (022824)'!$T76/190))^0.5)</f>
        <v>42.51331324</v>
      </c>
      <c r="K329" s="270" t="str">
        <f t="shared" si="173"/>
        <v>E</v>
      </c>
      <c r="L329" s="268">
        <f>(0.38*190*(1-$B$251)^2)/(1-($B$251)*('Wednesday (022824)'!$AW76))+173*'Wednesday (022824)'!$AW76^2*(('Wednesday (022824)'!$AW76-1)+(('Wednesday (022824)'!$AW76-1)^2+(16*'Wednesday (022824)'!$AW76/190))^0.5)</f>
        <v>46.04666505</v>
      </c>
      <c r="M329" s="269" t="str">
        <f t="shared" si="174"/>
        <v>E</v>
      </c>
      <c r="N329" s="268">
        <f>(0.38*190*(1-$B$251)^2)/(1-($B$251)*('Thursday (022924)'!$T76))+173*'Thursday (022924)'!$T76^2*(('Thursday (022924)'!$T76-1)+(('Thursday (022924)'!$T76-1)^2+(16*'Thursday (022924)'!$T76/190))^0.5)</f>
        <v>42.81534544</v>
      </c>
      <c r="O329" s="270" t="str">
        <f t="shared" si="175"/>
        <v>E</v>
      </c>
      <c r="P329" s="268">
        <f>(0.38*190*(1-$B$251)^2)/(1-($B$251)*('Thursday (022924)'!$AW76))+173*'Thursday (022924)'!$AW76^2*(('Thursday (022924)'!$AW76-1)+(('Thursday (022924)'!$AW76-1)^2+(16*'Thursday (022924)'!$AW76/190))^0.5)</f>
        <v>43.82352439</v>
      </c>
      <c r="Q329" s="269" t="str">
        <f t="shared" si="176"/>
        <v>E</v>
      </c>
      <c r="R329" s="268">
        <f>(0.38*190*(1-$B$251)^2)/(1-($B$251)*('Friday (030124)'!$T76))+173*'Friday (030124)'!$T76^2*(('Friday (030124)'!$T76-1)+(('Friday (030124)'!$T76-1)^2+(16*'Friday (030124)'!$T76/190))^0.5)</f>
        <v>48.63563366</v>
      </c>
      <c r="S329" s="270" t="str">
        <f t="shared" si="177"/>
        <v>E</v>
      </c>
      <c r="T329" s="268">
        <f>(0.38*190*(1-$B$251)^2)/(1-($B$251)*('Friday (030124)'!$AW76))+173*'Friday (030124)'!$AW76^2*(('Friday (030124)'!$AW76-1)+(('Friday (030124)'!$AW76-1)^2+(16*'Friday (030124)'!$AW76/190))^0.5)</f>
        <v>45.77545104</v>
      </c>
      <c r="U329" s="271" t="str">
        <f t="shared" si="178"/>
        <v>E</v>
      </c>
    </row>
    <row r="330">
      <c r="A330" s="266" t="s">
        <v>164</v>
      </c>
      <c r="B330" s="50">
        <f>(0.38*190*(1-B251)^2)/(1-(B251)*('Monday (022624)'!T77))+173*'Monday (022624)'!T77^2*(('Monday (022624)'!T77-1)+(('Monday (022624)'!T77-1)^2+(16*'Monday (022624)'!T77/190))^0.5)</f>
        <v>60.81990956</v>
      </c>
      <c r="C330" s="270" t="str">
        <f t="shared" si="169"/>
        <v>F</v>
      </c>
      <c r="D330" s="268">
        <f>(0.38*190*(1-$B$251)^2)/(1-($B$251)*('Monday (022624)'!AW77))+173*'Monday (022624)'!AW77^2*(('Monday (022624)'!AW77-1)+(('Monday (022624)'!AW77-1)^2+(16*'Monday (022624)'!AW77/190))^0.5)</f>
        <v>41.69885909</v>
      </c>
      <c r="E330" s="269" t="str">
        <f t="shared" si="170"/>
        <v>E</v>
      </c>
      <c r="F330" s="50">
        <f>(0.38*190*(1-$B$251)^2)/(1-($B$251)*('Tuesday (022724)'!$T77))+173*'Tuesday (022724)'!$T77^2*(('Tuesday (022724)'!$T77-1)+(('Tuesday (022724)'!$T77-1)^2+(16*'Tuesday (022724)'!$T77/190))^0.5)</f>
        <v>61.95554228</v>
      </c>
      <c r="G330" s="270" t="str">
        <f t="shared" si="171"/>
        <v>F</v>
      </c>
      <c r="H330" s="268">
        <f>(0.38*190*(1-$B$251)^2)/(1-($B$251)*('Tuesday (022724)'!$AW77))+173*'Tuesday (022724)'!$AW77^2*(('Tuesday (022724)'!$AW77-1)+(('Tuesday (022724)'!$AW77-1)^2+(16*'Tuesday (022724)'!$AW77/190))^0.5)</f>
        <v>41.3964687</v>
      </c>
      <c r="I330" s="269" t="str">
        <f t="shared" si="172"/>
        <v>E</v>
      </c>
      <c r="J330" s="268">
        <f>(0.38*190*(1-$B$251)^2)/(1-($B$251)*('Wednesday (022824)'!$T77))+173*'Wednesday (022824)'!$T77^2*(('Wednesday (022824)'!$T77-1)+(('Wednesday (022824)'!$T77-1)^2+(16*'Wednesday (022824)'!$T77/190))^0.5)</f>
        <v>58.8586688</v>
      </c>
      <c r="K330" s="270" t="str">
        <f t="shared" si="173"/>
        <v>E</v>
      </c>
      <c r="L330" s="268">
        <f>(0.38*190*(1-$B$251)^2)/(1-($B$251)*('Wednesday (022824)'!$AW77))+173*'Wednesday (022824)'!$AW77^2*(('Wednesday (022824)'!$AW77-1)+(('Wednesday (022824)'!$AW77-1)^2+(16*'Wednesday (022824)'!$AW77/190))^0.5)</f>
        <v>43.16080724</v>
      </c>
      <c r="M330" s="269" t="str">
        <f t="shared" si="174"/>
        <v>E</v>
      </c>
      <c r="N330" s="268">
        <f>(0.38*190*(1-$B$251)^2)/(1-($B$251)*('Thursday (022924)'!$T77))+173*'Thursday (022924)'!$T77^2*(('Thursday (022924)'!$T77-1)+(('Thursday (022924)'!$T77-1)^2+(16*'Thursday (022924)'!$T77/190))^0.5)</f>
        <v>59.89409197</v>
      </c>
      <c r="O330" s="270" t="str">
        <f t="shared" si="175"/>
        <v>E</v>
      </c>
      <c r="P330" s="268">
        <f>(0.38*190*(1-$B$251)^2)/(1-($B$251)*('Thursday (022924)'!$AW77))+173*'Thursday (022924)'!$AW77^2*(('Thursday (022924)'!$AW77-1)+(('Thursday (022924)'!$AW77-1)^2+(16*'Thursday (022924)'!$AW77/190))^0.5)</f>
        <v>43.16080724</v>
      </c>
      <c r="Q330" s="269" t="str">
        <f t="shared" si="176"/>
        <v>E</v>
      </c>
      <c r="R330" s="268">
        <f>(0.38*190*(1-$B$251)^2)/(1-($B$251)*('Friday (030124)'!$T77))+173*'Friday (030124)'!$T77^2*(('Friday (030124)'!$T77-1)+(('Friday (030124)'!$T77-1)^2+(16*'Friday (030124)'!$T77/190))^0.5)</f>
        <v>48.10749253</v>
      </c>
      <c r="S330" s="270" t="str">
        <f t="shared" si="177"/>
        <v>E</v>
      </c>
      <c r="T330" s="268">
        <f>(0.38*190*(1-$B$251)^2)/(1-($B$251)*('Friday (030124)'!$AW77))+173*'Friday (030124)'!$AW77^2*(('Friday (030124)'!$AW77-1)+(('Friday (030124)'!$AW77-1)^2+(16*'Friday (030124)'!$AW77/190))^0.5)</f>
        <v>40.71055918</v>
      </c>
      <c r="U330" s="271" t="str">
        <f t="shared" si="178"/>
        <v>E</v>
      </c>
    </row>
    <row r="331">
      <c r="A331" s="288" t="s">
        <v>165</v>
      </c>
      <c r="B331" s="289">
        <f>(0.38*190*(1-B251)^2)/(1-(B251)*('Monday (022624)'!T78))+173*'Monday (022624)'!T78^2*(('Monday (022624)'!T78-1)+(('Monday (022624)'!T78-1)^2+(16*'Monday (022624)'!T78/190))^0.5)</f>
        <v>39.73434348</v>
      </c>
      <c r="C331" s="279" t="str">
        <f t="shared" si="169"/>
        <v>D</v>
      </c>
      <c r="D331" s="277">
        <f>(0.38*190*(1-$B$251)^2)/(1-($B$251)*('Monday (022624)'!AW78))+173*'Monday (022624)'!AW78^2*(('Monday (022624)'!AW78-1)+(('Monday (022624)'!AW78-1)^2+(16*'Monday (022624)'!AW78/190))^0.5)</f>
        <v>54.31811667</v>
      </c>
      <c r="E331" s="278" t="str">
        <f t="shared" si="170"/>
        <v>E</v>
      </c>
      <c r="F331" s="289">
        <f>(0.38*190*(1-$B$251)^2)/(1-($B$251)*('Tuesday (022724)'!$T78))+173*'Tuesday (022724)'!$T78^2*(('Tuesday (022724)'!$T78-1)+(('Tuesday (022724)'!$T78-1)^2+(16*'Tuesday (022724)'!$T78/190))^0.5)</f>
        <v>40.48889378</v>
      </c>
      <c r="G331" s="279" t="str">
        <f t="shared" si="171"/>
        <v>E</v>
      </c>
      <c r="H331" s="277">
        <f>(0.38*190*(1-$B$251)^2)/(1-($B$251)*('Tuesday (022724)'!$AW78))+173*'Tuesday (022724)'!$AW78^2*(('Tuesday (022724)'!$AW78-1)+(('Tuesday (022724)'!$AW78-1)^2+(16*'Tuesday (022724)'!$AW78/190))^0.5)</f>
        <v>56.41316264</v>
      </c>
      <c r="I331" s="278" t="str">
        <f t="shared" si="172"/>
        <v>E</v>
      </c>
      <c r="J331" s="277">
        <f>(0.38*190*(1-$B$251)^2)/(1-($B$251)*('Wednesday (022824)'!$T78))+173*'Wednesday (022824)'!$T78^2*(('Wednesday (022824)'!$T78-1)+(('Wednesday (022824)'!$T78-1)^2+(16*'Wednesday (022824)'!$T78/190))^0.5)</f>
        <v>40.24058874</v>
      </c>
      <c r="K331" s="279" t="str">
        <f t="shared" si="173"/>
        <v>E</v>
      </c>
      <c r="L331" s="277">
        <f>(0.38*190*(1-$B$251)^2)/(1-($B$251)*('Wednesday (022824)'!$AW78))+173*'Wednesday (022824)'!$AW78^2*(('Wednesday (022824)'!$AW78-1)+(('Wednesday (022824)'!$AW78-1)^2+(16*'Wednesday (022824)'!$AW78/190))^0.5)</f>
        <v>62.03362288</v>
      </c>
      <c r="M331" s="278" t="str">
        <f t="shared" si="174"/>
        <v>F</v>
      </c>
      <c r="N331" s="277">
        <f>(0.38*190*(1-$B$251)^2)/(1-($B$251)*('Thursday (022924)'!$T78))+173*'Thursday (022924)'!$T78^2*(('Thursday (022924)'!$T78-1)+(('Thursday (022924)'!$T78-1)^2+(16*'Thursday (022924)'!$T78/190))^0.5)</f>
        <v>39.98821741</v>
      </c>
      <c r="O331" s="279" t="str">
        <f t="shared" si="175"/>
        <v>D</v>
      </c>
      <c r="P331" s="277">
        <f>(0.38*190*(1-$B$251)^2)/(1-($B$251)*('Thursday (022924)'!$AW78))+173*'Thursday (022924)'!$AW78^2*(('Thursday (022924)'!$AW78-1)+(('Thursday (022924)'!$AW78-1)^2+(16*'Thursday (022924)'!$AW78/190))^0.5)</f>
        <v>63.89981758</v>
      </c>
      <c r="Q331" s="278" t="str">
        <f t="shared" si="176"/>
        <v>F</v>
      </c>
      <c r="R331" s="277">
        <f>(0.38*190*(1-$B$251)^2)/(1-($B$251)*('Friday (030124)'!$T78))+173*'Friday (030124)'!$T78^2*(('Friday (030124)'!$T78-1)+(('Friday (030124)'!$T78-1)^2+(16*'Friday (030124)'!$T78/190))^0.5)</f>
        <v>45.06750241</v>
      </c>
      <c r="S331" s="279" t="str">
        <f t="shared" si="177"/>
        <v>E</v>
      </c>
      <c r="T331" s="277">
        <f>(0.38*190*(1-$B$251)^2)/(1-($B$251)*('Friday (030124)'!$AW78))+173*'Friday (030124)'!$AW78^2*(('Friday (030124)'!$AW78-1)+(('Friday (030124)'!$AW78-1)^2+(16*'Friday (030124)'!$AW78/190))^0.5)</f>
        <v>48.73115999</v>
      </c>
      <c r="U331" s="280" t="str">
        <f t="shared" si="178"/>
        <v>E</v>
      </c>
    </row>
    <row r="332">
      <c r="A332" s="281" t="s">
        <v>166</v>
      </c>
      <c r="B332" s="282">
        <f>(0.38*190*(1-$B$251)^2)/(1-($B$251)*('Monday (022624)'!$T79))+173*'Monday (022624)'!$T79^2*(('Monday (022624)'!$T79-1)+(('Monday (022624)'!$T79-1)^2+(16*'Monday (022624)'!$T79/190))^0.5)</f>
        <v>49.83446337</v>
      </c>
      <c r="C332" s="286" t="str">
        <f t="shared" si="169"/>
        <v>E</v>
      </c>
      <c r="D332" s="284">
        <f>(0.38*190*(1-$B$251)^2)/(1-($B$251)*('Monday (022624)'!AW79))+173*'Monday (022624)'!AW79^2*(('Monday (022624)'!AW79-1)+(('Monday (022624)'!AW79-1)^2+(16*'Monday (022624)'!AW79/190))^0.5)</f>
        <v>91.17154295</v>
      </c>
      <c r="E332" s="285" t="str">
        <f t="shared" si="170"/>
        <v>F</v>
      </c>
      <c r="F332" s="282">
        <f>(0.38*190*(1-$B$251)^2)/(1-($B$251)*('Tuesday (022724)'!$T79))+173*'Tuesday (022724)'!$T79^2*(('Tuesday (022724)'!$T79-1)+(('Tuesday (022724)'!$T79-1)^2+(16*'Tuesday (022724)'!$T79/190))^0.5)</f>
        <v>52.74752065</v>
      </c>
      <c r="G332" s="286" t="str">
        <f t="shared" si="171"/>
        <v>E</v>
      </c>
      <c r="H332" s="284">
        <f>(0.38*190*(1-$B$251)^2)/(1-($B$251)*('Tuesday (022724)'!$AW79))+173*'Tuesday (022724)'!$AW79^2*(('Tuesday (022724)'!$AW79-1)+(('Tuesday (022724)'!$AW79-1)^2+(16*'Tuesday (022724)'!$AW79/190))^0.5)</f>
        <v>92.27006309</v>
      </c>
      <c r="I332" s="285" t="str">
        <f t="shared" si="172"/>
        <v>F</v>
      </c>
      <c r="J332" s="284">
        <f>(0.38*190*(1-$B$251)^2)/(1-($B$251)*('Wednesday (022824)'!$T79))+173*'Wednesday (022824)'!$T79^2*(('Wednesday (022824)'!$T79-1)+(('Wednesday (022824)'!$T79-1)^2+(16*'Wednesday (022824)'!$T79/190))^0.5)</f>
        <v>51.65424986</v>
      </c>
      <c r="K332" s="286" t="str">
        <f t="shared" si="173"/>
        <v>E</v>
      </c>
      <c r="L332" s="284">
        <f>(0.38*190*(1-$B$251)^2)/(1-($B$251)*('Wednesday (022824)'!$AW79))+173*'Wednesday (022824)'!$AW79^2*(('Wednesday (022824)'!$AW79-1)+(('Wednesday (022824)'!$AW79-1)^2+(16*'Wednesday (022824)'!$AW79/190))^0.5)</f>
        <v>104.9264653</v>
      </c>
      <c r="M332" s="285" t="str">
        <f t="shared" si="174"/>
        <v>F</v>
      </c>
      <c r="N332" s="284">
        <f>(0.38*190*(1-$B$251)^2)/(1-($B$251)*('Thursday (022924)'!$T79))+173*'Thursday (022924)'!$T79^2*(('Thursday (022924)'!$T79-1)+(('Thursday (022924)'!$T79-1)^2+(16*'Thursday (022924)'!$T79/190))^0.5)</f>
        <v>50.19001186</v>
      </c>
      <c r="O332" s="286" t="str">
        <f t="shared" si="175"/>
        <v>E</v>
      </c>
      <c r="P332" s="284">
        <f>(0.38*190*(1-$B$251)^2)/(1-($B$251)*('Thursday (022924)'!$AW79))+173*'Thursday (022924)'!$AW79^2*(('Thursday (022924)'!$AW79-1)+(('Thursday (022924)'!$AW79-1)^2+(16*'Thursday (022924)'!$AW79/190))^0.5)</f>
        <v>113.0590147</v>
      </c>
      <c r="Q332" s="285" t="str">
        <f t="shared" si="176"/>
        <v>F</v>
      </c>
      <c r="R332" s="284">
        <f>(0.38*190*(1-$B$251)^2)/(1-($B$251)*('Friday (030124)'!$T79))+173*'Friday (030124)'!$T79^2*(('Friday (030124)'!$T79-1)+(('Friday (030124)'!$T79-1)^2+(16*'Friday (030124)'!$T79/190))^0.5)</f>
        <v>45.97136271</v>
      </c>
      <c r="S332" s="286" t="str">
        <f t="shared" si="177"/>
        <v>E</v>
      </c>
      <c r="T332" s="284">
        <f>(0.38*190*(1-$B$251)^2)/(1-($B$251)*('Friday (030124)'!$AW79))+173*'Friday (030124)'!$AW79^2*(('Friday (030124)'!$AW79-1)+(('Friday (030124)'!$AW79-1)^2+(16*'Friday (030124)'!$AW79/190))^0.5)</f>
        <v>48.708526</v>
      </c>
      <c r="U332" s="285" t="str">
        <f t="shared" si="178"/>
        <v>E</v>
      </c>
    </row>
    <row r="333">
      <c r="A333" s="245" t="s">
        <v>167</v>
      </c>
      <c r="B333" s="246">
        <f>(0.38*190*(1-$B$251)^2)/(1-($B$251)*('Monday (022624)'!$T80))+173*'Monday (022624)'!$T80^2*(('Monday (022624)'!$T80-1)+(('Monday (022624)'!$T80-1)^2+(16*'Monday (022624)'!$T80/190))^0.5)</f>
        <v>41.86848612</v>
      </c>
      <c r="C333" s="250" t="str">
        <f t="shared" si="169"/>
        <v>E</v>
      </c>
      <c r="D333" s="248">
        <f>(0.38*190*(1-$B$251)^2)/(1-($B$251)*('Monday (022624)'!AW80))+173*'Monday (022624)'!AW80^2*(('Monday (022624)'!AW80-1)+(('Monday (022624)'!AW80-1)^2+(16*'Monday (022624)'!AW80/190))^0.5)</f>
        <v>43.43238542</v>
      </c>
      <c r="E333" s="249" t="str">
        <f t="shared" si="170"/>
        <v>E</v>
      </c>
      <c r="F333" s="246">
        <f>(0.38*190*(1-$B$251)^2)/(1-($B$251)*('Tuesday (022724)'!$T80))+173*'Tuesday (022724)'!$T80^2*(('Tuesday (022724)'!$T80-1)+(('Tuesday (022724)'!$T80-1)^2+(16*'Tuesday (022724)'!$T80/190))^0.5)</f>
        <v>41.95724862</v>
      </c>
      <c r="G333" s="250" t="str">
        <f t="shared" si="171"/>
        <v>E</v>
      </c>
      <c r="H333" s="248">
        <f>(0.38*190*(1-$B$251)^2)/(1-($B$251)*('Tuesday (022724)'!$AW80))+173*'Tuesday (022724)'!$AW80^2*(('Tuesday (022724)'!$AW80-1)+(('Tuesday (022724)'!$AW80-1)^2+(16*'Tuesday (022724)'!$AW80/190))^0.5)</f>
        <v>45.17893611</v>
      </c>
      <c r="I333" s="249" t="str">
        <f t="shared" si="172"/>
        <v>E</v>
      </c>
      <c r="J333" s="248">
        <f>(0.38*190*(1-$B$251)^2)/(1-($B$251)*('Wednesday (022824)'!$T80))+173*'Wednesday (022824)'!$T80^2*(('Wednesday (022824)'!$T80-1)+(('Wednesday (022824)'!$T80-1)^2+(16*'Wednesday (022824)'!$T80/190))^0.5)</f>
        <v>41.81603359</v>
      </c>
      <c r="K333" s="250" t="str">
        <f t="shared" si="173"/>
        <v>E</v>
      </c>
      <c r="L333" s="248">
        <f>(0.38*190*(1-$B$251)^2)/(1-($B$251)*('Wednesday (022824)'!$AW80))+173*'Wednesday (022824)'!$AW80^2*(('Wednesday (022824)'!$AW80-1)+(('Wednesday (022824)'!$AW80-1)^2+(16*'Wednesday (022824)'!$AW80/190))^0.5)</f>
        <v>45.80169301</v>
      </c>
      <c r="M333" s="249" t="str">
        <f t="shared" si="174"/>
        <v>E</v>
      </c>
      <c r="N333" s="248">
        <f>(0.38*190*(1-$B$251)^2)/(1-($B$251)*('Thursday (022924)'!$T80))+173*'Thursday (022924)'!$T80^2*(('Thursday (022924)'!$T80-1)+(('Thursday (022924)'!$T80-1)^2+(16*'Thursday (022924)'!$T80/190))^0.5)</f>
        <v>41.84136103</v>
      </c>
      <c r="O333" s="250" t="str">
        <f t="shared" si="175"/>
        <v>E</v>
      </c>
      <c r="P333" s="248">
        <f>(0.38*190*(1-$B$251)^2)/(1-($B$251)*('Thursday (022924)'!$AW80))+173*'Thursday (022924)'!$AW80^2*(('Thursday (022924)'!$AW80-1)+(('Thursday (022924)'!$AW80-1)^2+(16*'Thursday (022924)'!$AW80/190))^0.5)</f>
        <v>46.25672557</v>
      </c>
      <c r="Q333" s="249" t="str">
        <f t="shared" si="176"/>
        <v>E</v>
      </c>
      <c r="R333" s="248">
        <f>(0.38*190*(1-$B$251)^2)/(1-($B$251)*('Friday (030124)'!$T80))+173*'Friday (030124)'!$T80^2*(('Friday (030124)'!$T80-1)+(('Friday (030124)'!$T80-1)^2+(16*'Friday (030124)'!$T80/190))^0.5)</f>
        <v>45.97136271</v>
      </c>
      <c r="S333" s="250" t="str">
        <f t="shared" si="177"/>
        <v>E</v>
      </c>
      <c r="T333" s="248">
        <f>(0.38*190*(1-$B$251)^2)/(1-($B$251)*('Friday (030124)'!$AW80))+173*'Friday (030124)'!$AW80^2*(('Friday (030124)'!$AW80-1)+(('Friday (030124)'!$AW80-1)^2+(16*'Friday (030124)'!$AW80/190))^0.5)</f>
        <v>40.9850282</v>
      </c>
      <c r="U333" s="249" t="str">
        <f t="shared" si="178"/>
        <v>E</v>
      </c>
    </row>
    <row r="334">
      <c r="A334" s="245" t="s">
        <v>168</v>
      </c>
      <c r="B334" s="246">
        <f>(0.38*190*(1-$B$251)^2)/(1-($B$251)*('Monday (022624)'!$T81))+173*'Monday (022624)'!$T81^2*(('Monday (022624)'!$T81-1)+(('Monday (022624)'!$T81-1)^2+(16*'Monday (022624)'!$T81/190))^0.5)</f>
        <v>47.76032052</v>
      </c>
      <c r="C334" s="250" t="str">
        <f t="shared" si="169"/>
        <v>E</v>
      </c>
      <c r="D334" s="248">
        <f>(0.38*190*(1-$B$251)^2)/(1-($B$251)*('Monday (022624)'!AW81))+173*'Monday (022624)'!AW81^2*(('Monday (022624)'!AW81-1)+(('Monday (022624)'!AW81-1)^2+(16*'Monday (022624)'!AW81/190))^0.5)</f>
        <v>37.71717345</v>
      </c>
      <c r="E334" s="249" t="str">
        <f t="shared" si="170"/>
        <v>D</v>
      </c>
      <c r="F334" s="246">
        <f>(0.38*190*(1-$B$251)^2)/(1-($B$251)*('Tuesday (022724)'!$T81))+173*'Tuesday (022724)'!$T81^2*(('Tuesday (022724)'!$T81-1)+(('Tuesday (022724)'!$T81-1)^2+(16*'Tuesday (022724)'!$T81/190))^0.5)</f>
        <v>47.62210665</v>
      </c>
      <c r="G334" s="250" t="str">
        <f t="shared" si="171"/>
        <v>E</v>
      </c>
      <c r="H334" s="248">
        <f>(0.38*190*(1-$B$251)^2)/(1-($B$251)*('Tuesday (022724)'!$AW81))+173*'Tuesday (022724)'!$AW81^2*(('Tuesday (022724)'!$AW81-1)+(('Tuesday (022724)'!$AW81-1)^2+(16*'Tuesday (022724)'!$AW81/190))^0.5)</f>
        <v>37.8163414</v>
      </c>
      <c r="I334" s="249" t="str">
        <f t="shared" si="172"/>
        <v>D</v>
      </c>
      <c r="J334" s="248">
        <f>(0.38*190*(1-$B$251)^2)/(1-($B$251)*('Wednesday (022824)'!$T81))+173*'Wednesday (022824)'!$T81^2*(('Wednesday (022824)'!$T81-1)+(('Wednesday (022824)'!$T81-1)^2+(16*'Wednesday (022824)'!$T81/190))^0.5)</f>
        <v>47.16223451</v>
      </c>
      <c r="K334" s="250" t="str">
        <f t="shared" si="173"/>
        <v>E</v>
      </c>
      <c r="L334" s="248">
        <f>(0.38*190*(1-$B$251)^2)/(1-($B$251)*('Wednesday (022824)'!$AW81))+173*'Wednesday (022824)'!$AW81^2*(('Wednesday (022824)'!$AW81-1)+(('Wednesday (022824)'!$AW81-1)^2+(16*'Wednesday (022824)'!$AW81/190))^0.5)</f>
        <v>38.58217327</v>
      </c>
      <c r="M334" s="249" t="str">
        <f t="shared" si="174"/>
        <v>D</v>
      </c>
      <c r="N334" s="248">
        <f>(0.38*190*(1-$B$251)^2)/(1-($B$251)*('Thursday (022924)'!$T81))+173*'Thursday (022924)'!$T81^2*(('Thursday (022924)'!$T81-1)+(('Thursday (022924)'!$T81-1)^2+(16*'Thursday (022924)'!$T81/190))^0.5)</f>
        <v>48.08592554</v>
      </c>
      <c r="O334" s="250" t="str">
        <f t="shared" si="175"/>
        <v>E</v>
      </c>
      <c r="P334" s="248">
        <f>(0.38*190*(1-$B$251)^2)/(1-($B$251)*('Thursday (022924)'!$AW81))+173*'Thursday (022924)'!$AW81^2*(('Thursday (022924)'!$AW81-1)+(('Thursday (022924)'!$AW81-1)^2+(16*'Thursday (022924)'!$AW81/190))^0.5)</f>
        <v>37.78780325</v>
      </c>
      <c r="Q334" s="249" t="str">
        <f t="shared" si="176"/>
        <v>D</v>
      </c>
      <c r="R334" s="248">
        <f>(0.38*190*(1-$B$251)^2)/(1-($B$251)*('Friday (030124)'!$T81))+173*'Friday (030124)'!$T81^2*(('Friday (030124)'!$T81-1)+(('Friday (030124)'!$T81-1)^2+(16*'Friday (030124)'!$T81/190))^0.5)</f>
        <v>43.26551053</v>
      </c>
      <c r="S334" s="250" t="str">
        <f t="shared" si="177"/>
        <v>E</v>
      </c>
      <c r="T334" s="248">
        <f>(0.38*190*(1-$B$251)^2)/(1-($B$251)*('Friday (030124)'!$AW81))+173*'Friday (030124)'!$AW81^2*(('Friday (030124)'!$AW81-1)+(('Friday (030124)'!$AW81-1)^2+(16*'Friday (030124)'!$AW81/190))^0.5)</f>
        <v>43.07378534</v>
      </c>
      <c r="U334" s="249" t="str">
        <f t="shared" si="178"/>
        <v>E</v>
      </c>
    </row>
    <row r="335">
      <c r="A335" s="252" t="s">
        <v>169</v>
      </c>
      <c r="B335" s="253">
        <f>(0.38*190*(1-$B$251)^2)/(1-($B$251)*('Monday (022624)'!$T82))+173*'Monday (022624)'!$T82^2*(('Monday (022624)'!$T82-1)+(('Monday (022624)'!$T82-1)^2+(16*'Monday (022624)'!$T82/190))^0.5)</f>
        <v>41.35036767</v>
      </c>
      <c r="C335" s="257" t="str">
        <f t="shared" si="169"/>
        <v>E</v>
      </c>
      <c r="D335" s="255">
        <f>(0.38*190*(1-$B$251)^2)/(1-($B$251)*('Monday (022624)'!AW82))+173*'Monday (022624)'!AW82^2*(('Monday (022624)'!AW82-1)+(('Monday (022624)'!AW82-1)^2+(16*'Monday (022624)'!AW82/190))^0.5)</f>
        <v>38.69417866</v>
      </c>
      <c r="E335" s="256" t="str">
        <f t="shared" si="170"/>
        <v>D</v>
      </c>
      <c r="F335" s="253">
        <f>(0.38*190*(1-$B$251)^2)/(1-($B$251)*('Tuesday (022724)'!$T82))+173*'Tuesday (022724)'!$T82^2*(('Tuesday (022724)'!$T82-1)+(('Tuesday (022724)'!$T82-1)^2+(16*'Tuesday (022724)'!$T82/190))^0.5)</f>
        <v>40.93674134</v>
      </c>
      <c r="G335" s="257" t="str">
        <f t="shared" si="171"/>
        <v>E</v>
      </c>
      <c r="H335" s="255">
        <f>(0.38*190*(1-$B$251)^2)/(1-($B$251)*('Tuesday (022724)'!$AW82))+173*'Tuesday (022724)'!$AW82^2*(('Tuesday (022724)'!$AW82-1)+(('Tuesday (022724)'!$AW82-1)^2+(16*'Tuesday (022724)'!$AW82/190))^0.5)</f>
        <v>37.49640924</v>
      </c>
      <c r="I335" s="256" t="str">
        <f t="shared" si="172"/>
        <v>D</v>
      </c>
      <c r="J335" s="255">
        <f>(0.38*190*(1-$B$251)^2)/(1-($B$251)*('Wednesday (022824)'!$T82))+173*'Wednesday (022824)'!$T82^2*(('Wednesday (022824)'!$T82-1)+(('Wednesday (022824)'!$T82-1)^2+(16*'Wednesday (022824)'!$T82/190))^0.5)</f>
        <v>40.86004317</v>
      </c>
      <c r="K335" s="257" t="str">
        <f t="shared" si="173"/>
        <v>E</v>
      </c>
      <c r="L335" s="255">
        <f>(0.38*190*(1-$B$251)^2)/(1-($B$251)*('Wednesday (022824)'!$AW82))+173*'Wednesday (022824)'!$AW82^2*(('Wednesday (022824)'!$AW82-1)+(('Wednesday (022824)'!$AW82-1)^2+(16*'Wednesday (022824)'!$AW82/190))^0.5)</f>
        <v>35.56550904</v>
      </c>
      <c r="M335" s="256" t="str">
        <f t="shared" si="174"/>
        <v>D</v>
      </c>
      <c r="N335" s="255">
        <f>(0.38*190*(1-$B$251)^2)/(1-($B$251)*('Thursday (022924)'!$T82))+173*'Thursday (022924)'!$T82^2*(('Thursday (022924)'!$T82-1)+(('Thursday (022924)'!$T82-1)^2+(16*'Thursday (022924)'!$T82/190))^0.5)</f>
        <v>40.99853163</v>
      </c>
      <c r="O335" s="257" t="str">
        <f t="shared" si="175"/>
        <v>E</v>
      </c>
      <c r="P335" s="255">
        <f>(0.38*190*(1-$B$251)^2)/(1-($B$251)*('Thursday (022924)'!$AW82))+173*'Thursday (022924)'!$AW82^2*(('Thursday (022924)'!$AW82-1)+(('Thursday (022924)'!$AW82-1)^2+(16*'Thursday (022924)'!$AW82/190))^0.5)</f>
        <v>35.46050116</v>
      </c>
      <c r="Q335" s="256" t="str">
        <f t="shared" si="176"/>
        <v>D</v>
      </c>
      <c r="R335" s="255">
        <f>(0.38*190*(1-$B$251)^2)/(1-($B$251)*('Friday (030124)'!$T82))+173*'Friday (030124)'!$T82^2*(('Friday (030124)'!$T82-1)+(('Friday (030124)'!$T82-1)^2+(16*'Friday (030124)'!$T82/190))^0.5)</f>
        <v>43.84109463</v>
      </c>
      <c r="S335" s="257" t="str">
        <f t="shared" si="177"/>
        <v>E</v>
      </c>
      <c r="T335" s="255">
        <f>(0.38*190*(1-$B$251)^2)/(1-($B$251)*('Friday (030124)'!$AW82))+173*'Friday (030124)'!$AW82^2*(('Friday (030124)'!$AW82-1)+(('Friday (030124)'!$AW82-1)^2+(16*'Friday (030124)'!$AW82/190))^0.5)</f>
        <v>47.60062372</v>
      </c>
      <c r="U335" s="256" t="str">
        <f t="shared" si="178"/>
        <v>E</v>
      </c>
    </row>
    <row r="336">
      <c r="A336" s="259" t="s">
        <v>170</v>
      </c>
      <c r="B336" s="260">
        <f>(0.38*190*(1-$B$251)^2)/(1-($B$251)*('Monday (022624)'!$T83))+173*'Monday (022624)'!$T83^2*(('Monday (022624)'!$T83-1)+(('Monday (022624)'!$T83-1)^2+(16*'Monday (022624)'!$T83/190))^0.5)</f>
        <v>44.81681313</v>
      </c>
      <c r="C336" s="264" t="str">
        <f t="shared" si="169"/>
        <v>E</v>
      </c>
      <c r="D336" s="262">
        <f>(0.38*190*(1-$B$251)^2)/(1-($B$251)*('Monday (022624)'!AW83))+173*'Monday (022624)'!AW83^2*(('Monday (022624)'!AW83-1)+(('Monday (022624)'!AW83-1)^2+(16*'Monday (022624)'!AW83/190))^0.5)</f>
        <v>40.33914046</v>
      </c>
      <c r="E336" s="263" t="str">
        <f t="shared" si="170"/>
        <v>E</v>
      </c>
      <c r="F336" s="260">
        <f>(0.38*190*(1-$B$251)^2)/(1-($B$251)*('Tuesday (022724)'!$T83))+173*'Tuesday (022724)'!$T83^2*(('Tuesday (022724)'!$T83-1)+(('Tuesday (022724)'!$T83-1)^2+(16*'Tuesday (022724)'!$T83/190))^0.5)</f>
        <v>46.3669676</v>
      </c>
      <c r="G336" s="264" t="str">
        <f t="shared" si="171"/>
        <v>E</v>
      </c>
      <c r="H336" s="262">
        <f>(0.38*190*(1-$B$251)^2)/(1-($B$251)*('Tuesday (022724)'!$AW83))+173*'Tuesday (022724)'!$AW83^2*(('Tuesday (022724)'!$AW83-1)+(('Tuesday (022724)'!$AW83-1)^2+(16*'Tuesday (022724)'!$AW83/190))^0.5)</f>
        <v>40.43236122</v>
      </c>
      <c r="I336" s="263" t="str">
        <f t="shared" si="172"/>
        <v>E</v>
      </c>
      <c r="J336" s="262">
        <f>(0.38*190*(1-$B$251)^2)/(1-($B$251)*('Wednesday (022824)'!$T83))+173*'Wednesday (022824)'!$T83^2*(('Wednesday (022824)'!$T83-1)+(('Wednesday (022824)'!$T83-1)^2+(16*'Wednesday (022824)'!$T83/190))^0.5)</f>
        <v>45.12698726</v>
      </c>
      <c r="K336" s="264" t="str">
        <f t="shared" si="173"/>
        <v>E</v>
      </c>
      <c r="L336" s="262">
        <f>(0.38*190*(1-$B$251)^2)/(1-($B$251)*('Wednesday (022824)'!$AW83))+173*'Wednesday (022824)'!$AW83^2*(('Wednesday (022824)'!$AW83-1)+(('Wednesday (022824)'!$AW83-1)^2+(16*'Wednesday (022824)'!$AW83/190))^0.5)</f>
        <v>38.6991632</v>
      </c>
      <c r="M336" s="263" t="str">
        <f t="shared" si="174"/>
        <v>D</v>
      </c>
      <c r="N336" s="262">
        <f>(0.38*190*(1-$B$251)^2)/(1-($B$251)*('Thursday (022924)'!$T83))+173*'Thursday (022924)'!$T83^2*(('Thursday (022924)'!$T83-1)+(('Thursday (022924)'!$T83-1)^2+(16*'Thursday (022924)'!$T83/190))^0.5)</f>
        <v>44.86992255</v>
      </c>
      <c r="O336" s="264" t="str">
        <f t="shared" si="175"/>
        <v>E</v>
      </c>
      <c r="P336" s="262">
        <f>(0.38*190*(1-$B$251)^2)/(1-($B$251)*('Thursday (022924)'!$AW83))+173*'Thursday (022924)'!$AW83^2*(('Thursday (022924)'!$AW83-1)+(('Thursday (022924)'!$AW83-1)^2+(16*'Thursday (022924)'!$AW83/190))^0.5)</f>
        <v>38.19441723</v>
      </c>
      <c r="Q336" s="263" t="str">
        <f t="shared" si="176"/>
        <v>D</v>
      </c>
      <c r="R336" s="262">
        <f>(0.38*190*(1-$B$251)^2)/(1-($B$251)*('Friday (030124)'!$T83))+173*'Friday (030124)'!$T83^2*(('Friday (030124)'!$T83-1)+(('Friday (030124)'!$T83-1)^2+(16*'Friday (030124)'!$T83/190))^0.5)</f>
        <v>46.78859908</v>
      </c>
      <c r="S336" s="264" t="str">
        <f t="shared" si="177"/>
        <v>E</v>
      </c>
      <c r="T336" s="262">
        <f>(0.38*190*(1-$B$251)^2)/(1-($B$251)*('Friday (030124)'!$AW83))+173*'Friday (030124)'!$AW83^2*(('Friday (030124)'!$AW83-1)+(('Friday (030124)'!$AW83-1)^2+(16*'Friday (030124)'!$AW83/190))^0.5)</f>
        <v>45.133491</v>
      </c>
      <c r="U336" s="265" t="str">
        <f t="shared" si="178"/>
        <v>E</v>
      </c>
    </row>
    <row r="337">
      <c r="A337" s="266" t="s">
        <v>171</v>
      </c>
      <c r="B337" s="50">
        <f>(0.38*190*(1-$B$251)^2)/(1-($B$251)*('Monday (022624)'!$T84))+173*'Monday (022624)'!$T84^2*(('Monday (022624)'!$T84-1)+(('Monday (022624)'!$T84-1)^2+(16*'Monday (022624)'!$T84/190))^0.5)</f>
        <v>46.11685676</v>
      </c>
      <c r="C337" s="270" t="str">
        <f t="shared" si="169"/>
        <v>E</v>
      </c>
      <c r="D337" s="268">
        <f>(0.38*190*(1-$B$251)^2)/(1-($B$251)*('Monday (022624)'!AW84))+173*'Monday (022624)'!AW84^2*(('Monday (022624)'!AW84-1)+(('Monday (022624)'!AW84-1)^2+(16*'Monday (022624)'!AW84/190))^0.5)</f>
        <v>50.20213401</v>
      </c>
      <c r="E337" s="269" t="str">
        <f t="shared" si="170"/>
        <v>E</v>
      </c>
      <c r="F337" s="50">
        <f>(0.38*190*(1-$B$251)^2)/(1-($B$251)*('Tuesday (022724)'!$T84))+173*'Tuesday (022724)'!$T84^2*(('Tuesday (022724)'!$T84-1)+(('Tuesday (022724)'!$T84-1)^2+(16*'Tuesday (022724)'!$T84/190))^0.5)</f>
        <v>49.90535896</v>
      </c>
      <c r="G337" s="270" t="str">
        <f t="shared" si="171"/>
        <v>E</v>
      </c>
      <c r="H337" s="268">
        <f>(0.38*190*(1-$B$251)^2)/(1-($B$251)*('Tuesday (022724)'!$AW84))+173*'Tuesday (022724)'!$AW84^2*(('Tuesday (022724)'!$AW84-1)+(('Tuesday (022724)'!$AW84-1)^2+(16*'Tuesday (022724)'!$AW84/190))^0.5)</f>
        <v>52.1843713</v>
      </c>
      <c r="I337" s="269" t="str">
        <f t="shared" si="172"/>
        <v>E</v>
      </c>
      <c r="J337" s="268">
        <f>(0.38*190*(1-$B$251)^2)/(1-($B$251)*('Wednesday (022824)'!$T84))+173*'Wednesday (022824)'!$T84^2*(('Wednesday (022824)'!$T84-1)+(('Wednesday (022824)'!$T84-1)^2+(16*'Wednesday (022824)'!$T84/190))^0.5)</f>
        <v>48.10345583</v>
      </c>
      <c r="K337" s="270" t="str">
        <f t="shared" si="173"/>
        <v>E</v>
      </c>
      <c r="L337" s="268">
        <f>(0.38*190*(1-$B$251)^2)/(1-($B$251)*('Wednesday (022824)'!$AW84))+173*'Wednesday (022824)'!$AW84^2*(('Wednesday (022824)'!$AW84-1)+(('Wednesday (022824)'!$AW84-1)^2+(16*'Wednesday (022824)'!$AW84/190))^0.5)</f>
        <v>58.1661736</v>
      </c>
      <c r="M337" s="269" t="str">
        <f t="shared" si="174"/>
        <v>E</v>
      </c>
      <c r="N337" s="268">
        <f>(0.38*190*(1-$B$251)^2)/(1-($B$251)*('Thursday (022924)'!$T84))+173*'Thursday (022924)'!$T84^2*(('Thursday (022924)'!$T84-1)+(('Thursday (022924)'!$T84-1)^2+(16*'Thursday (022924)'!$T84/190))^0.5)</f>
        <v>47.42094469</v>
      </c>
      <c r="O337" s="270" t="str">
        <f t="shared" si="175"/>
        <v>E</v>
      </c>
      <c r="P337" s="268">
        <f>(0.38*190*(1-$B$251)^2)/(1-($B$251)*('Thursday (022924)'!$AW84))+173*'Thursday (022924)'!$AW84^2*(('Thursday (022924)'!$AW84-1)+(('Thursday (022924)'!$AW84-1)^2+(16*'Thursday (022924)'!$AW84/190))^0.5)</f>
        <v>57.50572225</v>
      </c>
      <c r="Q337" s="269" t="str">
        <f t="shared" si="176"/>
        <v>E</v>
      </c>
      <c r="R337" s="268">
        <f>(0.38*190*(1-$B$251)^2)/(1-($B$251)*('Friday (030124)'!$T84))+173*'Friday (030124)'!$T84^2*(('Friday (030124)'!$T84-1)+(('Friday (030124)'!$T84-1)^2+(16*'Friday (030124)'!$T84/190))^0.5)</f>
        <v>42.6604993</v>
      </c>
      <c r="S337" s="270" t="str">
        <f t="shared" si="177"/>
        <v>E</v>
      </c>
      <c r="T337" s="268">
        <f>(0.38*190*(1-$B$251)^2)/(1-($B$251)*('Friday (030124)'!$AW84))+173*'Friday (030124)'!$AW84^2*(('Friday (030124)'!$AW84-1)+(('Friday (030124)'!$AW84-1)^2+(16*'Friday (030124)'!$AW84/190))^0.5)</f>
        <v>44.28943802</v>
      </c>
      <c r="U337" s="271" t="str">
        <f t="shared" si="178"/>
        <v>E</v>
      </c>
    </row>
    <row r="338">
      <c r="A338" s="266" t="s">
        <v>172</v>
      </c>
      <c r="B338" s="50">
        <f>(0.38*190*(1-$B$251)^2)/(1-($B$251)*('Monday (022624)'!$T85))+173*'Monday (022624)'!$T85^2*(('Monday (022624)'!$T85-1)+(('Monday (022624)'!$T85-1)^2+(16*'Monday (022624)'!$T85/190))^0.5)</f>
        <v>42.55445618</v>
      </c>
      <c r="C338" s="270" t="str">
        <f t="shared" si="169"/>
        <v>E</v>
      </c>
      <c r="D338" s="268">
        <f>(0.38*190*(1-$B$251)^2)/(1-($B$251)*('Monday (022624)'!AW85))+173*'Monday (022624)'!AW85^2*(('Monday (022624)'!AW85-1)+(('Monday (022624)'!AW85-1)^2+(16*'Monday (022624)'!AW85/190))^0.5)</f>
        <v>48.28966959</v>
      </c>
      <c r="E338" s="269" t="str">
        <f t="shared" si="170"/>
        <v>E</v>
      </c>
      <c r="F338" s="50">
        <f>(0.38*190*(1-$B$251)^2)/(1-($B$251)*('Tuesday (022724)'!$T85))+173*'Tuesday (022724)'!$T85^2*(('Tuesday (022724)'!$T85-1)+(('Tuesday (022724)'!$T85-1)^2+(16*'Tuesday (022724)'!$T85/190))^0.5)</f>
        <v>42.00512505</v>
      </c>
      <c r="G338" s="270" t="str">
        <f t="shared" si="171"/>
        <v>E</v>
      </c>
      <c r="H338" s="268">
        <f>(0.38*190*(1-$B$251)^2)/(1-($B$251)*('Tuesday (022724)'!$AW85))+173*'Tuesday (022724)'!$AW85^2*(('Tuesday (022724)'!$AW85-1)+(('Tuesday (022724)'!$AW85-1)^2+(16*'Tuesday (022724)'!$AW85/190))^0.5)</f>
        <v>48.95201626</v>
      </c>
      <c r="I338" s="269" t="str">
        <f t="shared" si="172"/>
        <v>E</v>
      </c>
      <c r="J338" s="268">
        <f>(0.38*190*(1-$B$251)^2)/(1-($B$251)*('Wednesday (022824)'!$T85))+173*'Wednesday (022824)'!$T85^2*(('Wednesday (022824)'!$T85-1)+(('Wednesday (022824)'!$T85-1)^2+(16*'Wednesday (022824)'!$T85/190))^0.5)</f>
        <v>41.36075768</v>
      </c>
      <c r="K338" s="270" t="str">
        <f t="shared" si="173"/>
        <v>E</v>
      </c>
      <c r="L338" s="268">
        <f>(0.38*190*(1-$B$251)^2)/(1-($B$251)*('Wednesday (022824)'!$AW85))+173*'Wednesday (022824)'!$AW85^2*(('Wednesday (022824)'!$AW85-1)+(('Wednesday (022824)'!$AW85-1)^2+(16*'Wednesday (022824)'!$AW85/190))^0.5)</f>
        <v>53.51289538</v>
      </c>
      <c r="M338" s="269" t="str">
        <f t="shared" si="174"/>
        <v>E</v>
      </c>
      <c r="N338" s="268">
        <f>(0.38*190*(1-$B$251)^2)/(1-($B$251)*('Thursday (022924)'!$T85))+173*'Thursday (022924)'!$T85^2*(('Thursday (022924)'!$T85-1)+(('Thursday (022924)'!$T85-1)^2+(16*'Thursday (022924)'!$T85/190))^0.5)</f>
        <v>41.7488556</v>
      </c>
      <c r="O338" s="270" t="str">
        <f t="shared" si="175"/>
        <v>E</v>
      </c>
      <c r="P338" s="268">
        <f>(0.38*190*(1-$B$251)^2)/(1-($B$251)*('Thursday (022924)'!$AW85))+173*'Thursday (022924)'!$AW85^2*(('Thursday (022924)'!$AW85-1)+(('Thursday (022924)'!$AW85-1)^2+(16*'Thursday (022924)'!$AW85/190))^0.5)</f>
        <v>53.59043462</v>
      </c>
      <c r="Q338" s="269" t="str">
        <f t="shared" si="176"/>
        <v>E</v>
      </c>
      <c r="R338" s="268">
        <f>(0.38*190*(1-$B$251)^2)/(1-($B$251)*('Friday (030124)'!$T85))+173*'Friday (030124)'!$T85^2*(('Friday (030124)'!$T85-1)+(('Friday (030124)'!$T85-1)^2+(16*'Friday (030124)'!$T85/190))^0.5)</f>
        <v>45.87918726</v>
      </c>
      <c r="S338" s="270" t="str">
        <f t="shared" si="177"/>
        <v>E</v>
      </c>
      <c r="T338" s="268">
        <f>(0.38*190*(1-$B$251)^2)/(1-($B$251)*('Friday (030124)'!$AW85))+173*'Friday (030124)'!$AW85^2*(('Friday (030124)'!$AW85-1)+(('Friday (030124)'!$AW85-1)^2+(16*'Friday (030124)'!$AW85/190))^0.5)</f>
        <v>45.133491</v>
      </c>
      <c r="U338" s="271" t="str">
        <f t="shared" si="178"/>
        <v>E</v>
      </c>
    </row>
    <row r="339">
      <c r="A339" s="288" t="s">
        <v>173</v>
      </c>
      <c r="B339" s="289">
        <f>(0.38*190*(1-$B$251)^2)/(1-($B$251)*('Monday (022624)'!$T86))+173*'Monday (022624)'!$T86^2*(('Monday (022624)'!$T86-1)+(('Monday (022624)'!$T86-1)^2+(16*'Monday (022624)'!$T86/190))^0.5)</f>
        <v>45.62964766</v>
      </c>
      <c r="C339" s="279" t="str">
        <f t="shared" si="169"/>
        <v>E</v>
      </c>
      <c r="D339" s="277">
        <f>(0.38*190*(1-$B$251)^2)/(1-($B$251)*('Monday (022624)'!AW86))+173*'Monday (022624)'!AW86^2*(('Monday (022624)'!AW86-1)+(('Monday (022624)'!AW86-1)^2+(16*'Monday (022624)'!AW86/190))^0.5)</f>
        <v>42.46105248</v>
      </c>
      <c r="E339" s="278" t="str">
        <f t="shared" si="170"/>
        <v>E</v>
      </c>
      <c r="F339" s="289">
        <f>(0.38*190*(1-$B$251)^2)/(1-($B$251)*('Tuesday (022724)'!$T86))+173*'Tuesday (022724)'!$T86^2*(('Tuesday (022724)'!$T86-1)+(('Tuesday (022724)'!$T86-1)^2+(16*'Tuesday (022724)'!$T86/190))^0.5)</f>
        <v>46.4936926</v>
      </c>
      <c r="G339" s="279" t="str">
        <f t="shared" si="171"/>
        <v>E</v>
      </c>
      <c r="H339" s="277">
        <f>(0.38*190*(1-$B$251)^2)/(1-($B$251)*('Tuesday (022724)'!$AW86))+173*'Tuesday (022724)'!$AW86^2*(('Tuesday (022724)'!$AW86-1)+(('Tuesday (022724)'!$AW86-1)^2+(16*'Tuesday (022724)'!$AW86/190))^0.5)</f>
        <v>40.95169874</v>
      </c>
      <c r="I339" s="278" t="str">
        <f t="shared" si="172"/>
        <v>E</v>
      </c>
      <c r="J339" s="277">
        <f>(0.38*190*(1-$B$251)^2)/(1-($B$251)*('Wednesday (022824)'!$T86))+173*'Wednesday (022824)'!$T86^2*(('Wednesday (022824)'!$T86-1)+(('Wednesday (022824)'!$T86-1)^2+(16*'Wednesday (022824)'!$T86/190))^0.5)</f>
        <v>45.12698726</v>
      </c>
      <c r="K339" s="279" t="str">
        <f t="shared" si="173"/>
        <v>E</v>
      </c>
      <c r="L339" s="277">
        <f>(0.38*190*(1-$B$251)^2)/(1-($B$251)*('Wednesday (022824)'!$AW86))+173*'Wednesday (022824)'!$AW86^2*(('Wednesday (022824)'!$AW86-1)+(('Wednesday (022824)'!$AW86-1)^2+(16*'Wednesday (022824)'!$AW86/190))^0.5)</f>
        <v>38.6991632</v>
      </c>
      <c r="M339" s="278" t="str">
        <f t="shared" si="174"/>
        <v>D</v>
      </c>
      <c r="N339" s="277">
        <f>(0.38*190*(1-$B$251)^2)/(1-($B$251)*('Thursday (022924)'!$T86))+173*'Thursday (022924)'!$T86^2*(('Thursday (022924)'!$T86-1)+(('Thursday (022924)'!$T86-1)^2+(16*'Thursday (022924)'!$T86/190))^0.5)</f>
        <v>45.43620715</v>
      </c>
      <c r="O339" s="279" t="str">
        <f t="shared" si="175"/>
        <v>E</v>
      </c>
      <c r="P339" s="277">
        <f>(0.38*190*(1-$B$251)^2)/(1-($B$251)*('Thursday (022924)'!$AW86))+173*'Thursday (022924)'!$AW86^2*(('Thursday (022924)'!$AW86-1)+(('Thursday (022924)'!$AW86-1)^2+(16*'Thursday (022924)'!$AW86/190))^0.5)</f>
        <v>39.39919985</v>
      </c>
      <c r="Q339" s="278" t="str">
        <f t="shared" si="176"/>
        <v>D</v>
      </c>
      <c r="R339" s="277">
        <f>(0.38*190*(1-$B$251)^2)/(1-($B$251)*('Friday (030124)'!$T86))+173*'Friday (030124)'!$T86^2*(('Friday (030124)'!$T86-1)+(('Friday (030124)'!$T86-1)^2+(16*'Friday (030124)'!$T86/190))^0.5)</f>
        <v>43.89468377</v>
      </c>
      <c r="S339" s="279" t="str">
        <f t="shared" si="177"/>
        <v>E</v>
      </c>
      <c r="T339" s="277">
        <f>(0.38*190*(1-$B$251)^2)/(1-($B$251)*('Friday (030124)'!$AW86))+173*'Friday (030124)'!$AW86^2*(('Friday (030124)'!$AW86-1)+(('Friday (030124)'!$AW86-1)^2+(16*'Friday (030124)'!$AW86/190))^0.5)</f>
        <v>44.28943802</v>
      </c>
      <c r="U339" s="280" t="str">
        <f t="shared" si="178"/>
        <v>E</v>
      </c>
    </row>
    <row r="340">
      <c r="A340" s="281" t="s">
        <v>174</v>
      </c>
      <c r="B340" s="282">
        <f>(0.38*190*(1-$B$251)^2)/(1-($B$251)*('Monday (022624)'!$T87))+173*'Monday (022624)'!$T87^2*(('Monday (022624)'!$T87-1)+(('Monday (022624)'!$T87-1)^2+(16*'Monday (022624)'!$T87/190))^0.5)</f>
        <v>42.8665929</v>
      </c>
      <c r="C340" s="286" t="str">
        <f t="shared" si="169"/>
        <v>E</v>
      </c>
      <c r="D340" s="284">
        <f>(0.38*190*(1-$B$251)^2)/(1-($B$251)*('Monday (022624)'!AW87))+173*'Monday (022624)'!AW87^2*(('Monday (022624)'!AW87-1)+(('Monday (022624)'!AW87-1)^2+(16*'Monday (022624)'!AW87/190))^0.5)</f>
        <v>46.12485611</v>
      </c>
      <c r="E340" s="285" t="str">
        <f t="shared" si="170"/>
        <v>E</v>
      </c>
      <c r="F340" s="282">
        <f>(0.38*190*(1-$B$251)^2)/(1-($B$251)*('Tuesday (022724)'!$T87))+173*'Tuesday (022724)'!$T87^2*(('Tuesday (022724)'!$T87-1)+(('Tuesday (022724)'!$T87-1)^2+(16*'Tuesday (022724)'!$T87/190))^0.5)</f>
        <v>42.22121369</v>
      </c>
      <c r="G340" s="286" t="str">
        <f t="shared" si="171"/>
        <v>E</v>
      </c>
      <c r="H340" s="284">
        <f>(0.38*190*(1-$B$251)^2)/(1-($B$251)*('Tuesday (022724)'!$AW87))+173*'Tuesday (022724)'!$AW87^2*(('Tuesday (022724)'!$AW87-1)+(('Tuesday (022724)'!$AW87-1)^2+(16*'Tuesday (022724)'!$AW87/190))^0.5)</f>
        <v>44.15457254</v>
      </c>
      <c r="I340" s="285" t="str">
        <f t="shared" si="172"/>
        <v>E</v>
      </c>
      <c r="J340" s="284">
        <f>(0.38*190*(1-$B$251)^2)/(1-($B$251)*('Wednesday (022824)'!$T87))+173*'Wednesday (022824)'!$T87^2*(('Wednesday (022824)'!$T87-1)+(('Wednesday (022824)'!$T87-1)^2+(16*'Wednesday (022824)'!$T87/190))^0.5)</f>
        <v>42.32304366</v>
      </c>
      <c r="K340" s="286" t="str">
        <f t="shared" si="173"/>
        <v>E</v>
      </c>
      <c r="L340" s="284">
        <f>(0.38*190*(1-$B$251)^2)/(1-($B$251)*('Wednesday (022824)'!$AW87))+173*'Wednesday (022824)'!$AW87^2*(('Wednesday (022824)'!$AW87-1)+(('Wednesday (022824)'!$AW87-1)^2+(16*'Wednesday (022824)'!$AW87/190))^0.5)</f>
        <v>45.133491</v>
      </c>
      <c r="M340" s="285" t="str">
        <f t="shared" si="174"/>
        <v>E</v>
      </c>
      <c r="N340" s="284">
        <f>(0.38*190*(1-$B$251)^2)/(1-($B$251)*('Thursday (022924)'!$T87))+173*'Thursday (022924)'!$T87^2*(('Thursday (022924)'!$T87-1)+(('Thursday (022924)'!$T87-1)^2+(16*'Thursday (022924)'!$T87/190))^0.5)</f>
        <v>42.55237234</v>
      </c>
      <c r="O340" s="286" t="str">
        <f t="shared" si="175"/>
        <v>E</v>
      </c>
      <c r="P340" s="284">
        <f>(0.38*190*(1-$B$251)^2)/(1-($B$251)*('Thursday (022924)'!$AW87))+173*'Thursday (022924)'!$AW87^2*(('Thursday (022924)'!$AW87-1)+(('Thursday (022924)'!$AW87-1)^2+(16*'Thursday (022924)'!$AW87/190))^0.5)</f>
        <v>47.44539326</v>
      </c>
      <c r="Q340" s="285" t="str">
        <f t="shared" si="176"/>
        <v>E</v>
      </c>
      <c r="R340" s="284">
        <f>(0.38*190*(1-$B$251)^2)/(1-($B$251)*('Friday (030124)'!$T87))+173*'Friday (030124)'!$T87^2*(('Friday (030124)'!$T87-1)+(('Friday (030124)'!$T87-1)^2+(16*'Friday (030124)'!$T87/190))^0.5)</f>
        <v>44.58017913</v>
      </c>
      <c r="S340" s="286" t="str">
        <f t="shared" si="177"/>
        <v>E</v>
      </c>
      <c r="T340" s="284">
        <f>(0.38*190*(1-$B$251)^2)/(1-($B$251)*('Friday (030124)'!$AW87))+173*'Friday (030124)'!$AW87^2*(('Friday (030124)'!$AW87-1)+(('Friday (030124)'!$AW87-1)^2+(16*'Friday (030124)'!$AW87/190))^0.5)</f>
        <v>43.64468682</v>
      </c>
      <c r="U340" s="285" t="str">
        <f t="shared" si="178"/>
        <v>E</v>
      </c>
    </row>
    <row r="341">
      <c r="A341" s="245" t="s">
        <v>175</v>
      </c>
      <c r="B341" s="246">
        <f>(0.38*190*(1-$B$251)^2)/(1-($B$251)*('Monday (022624)'!$T88))+173*'Monday (022624)'!$T88^2*(('Monday (022624)'!$T88-1)+(('Monday (022624)'!$T88-1)^2+(16*'Monday (022624)'!$T88/190))^0.5)</f>
        <v>45.73270754</v>
      </c>
      <c r="C341" s="250" t="str">
        <f t="shared" si="169"/>
        <v>E</v>
      </c>
      <c r="D341" s="248">
        <f>(0.38*190*(1-$B$251)^2)/(1-($B$251)*('Monday (022624)'!AW88))+173*'Monday (022624)'!AW88^2*(('Monday (022624)'!AW88-1)+(('Monday (022624)'!AW88-1)^2+(16*'Monday (022624)'!AW88/190))^0.5)</f>
        <v>46.12485611</v>
      </c>
      <c r="E341" s="249" t="str">
        <f t="shared" si="170"/>
        <v>E</v>
      </c>
      <c r="F341" s="246">
        <f>(0.38*190*(1-$B$251)^2)/(1-($B$251)*('Tuesday (022724)'!$T88))+173*'Tuesday (022724)'!$T88^2*(('Tuesday (022724)'!$T88-1)+(('Tuesday (022724)'!$T88-1)^2+(16*'Tuesday (022724)'!$T88/190))^0.5)</f>
        <v>46.21571422</v>
      </c>
      <c r="G341" s="250" t="str">
        <f t="shared" si="171"/>
        <v>E</v>
      </c>
      <c r="H341" s="248">
        <f>(0.38*190*(1-$B$251)^2)/(1-($B$251)*('Tuesday (022724)'!$AW88))+173*'Tuesday (022724)'!$AW88^2*(('Tuesday (022724)'!$AW88-1)+(('Tuesday (022724)'!$AW88-1)^2+(16*'Tuesday (022724)'!$AW88/190))^0.5)</f>
        <v>44.15457254</v>
      </c>
      <c r="I341" s="249" t="str">
        <f t="shared" si="172"/>
        <v>E</v>
      </c>
      <c r="J341" s="248">
        <f>(0.38*190*(1-$B$251)^2)/(1-($B$251)*('Wednesday (022824)'!$T88))+173*'Wednesday (022824)'!$T88^2*(('Wednesday (022824)'!$T88-1)+(('Wednesday (022824)'!$T88-1)^2+(16*'Wednesday (022824)'!$T88/190))^0.5)</f>
        <v>46.14366648</v>
      </c>
      <c r="K341" s="250" t="str">
        <f t="shared" si="173"/>
        <v>E</v>
      </c>
      <c r="L341" s="248">
        <f>(0.38*190*(1-$B$251)^2)/(1-($B$251)*('Wednesday (022824)'!$AW88))+173*'Wednesday (022824)'!$AW88^2*(('Wednesday (022824)'!$AW88-1)+(('Wednesday (022824)'!$AW88-1)^2+(16*'Wednesday (022824)'!$AW88/190))^0.5)</f>
        <v>46.03446237</v>
      </c>
      <c r="M341" s="249" t="str">
        <f t="shared" si="174"/>
        <v>E</v>
      </c>
      <c r="N341" s="248">
        <f>(0.38*190*(1-$B$251)^2)/(1-($B$251)*('Thursday (022924)'!$T88))+173*'Thursday (022924)'!$T88^2*(('Thursday (022924)'!$T88-1)+(('Thursday (022924)'!$T88-1)^2+(16*'Thursday (022924)'!$T88/190))^0.5)</f>
        <v>45.90363222</v>
      </c>
      <c r="O341" s="250" t="str">
        <f t="shared" si="175"/>
        <v>E</v>
      </c>
      <c r="P341" s="248">
        <f>(0.38*190*(1-$B$251)^2)/(1-($B$251)*('Thursday (022924)'!$AW88))+173*'Thursday (022924)'!$AW88^2*(('Thursday (022924)'!$AW88-1)+(('Thursday (022924)'!$AW88-1)^2+(16*'Thursday (022924)'!$AW88/190))^0.5)</f>
        <v>45.39998923</v>
      </c>
      <c r="Q341" s="249" t="str">
        <f t="shared" si="176"/>
        <v>E</v>
      </c>
      <c r="R341" s="248">
        <f>(0.38*190*(1-$B$251)^2)/(1-($B$251)*('Friday (030124)'!$T88))+173*'Friday (030124)'!$T88^2*(('Friday (030124)'!$T88-1)+(('Friday (030124)'!$T88-1)^2+(16*'Friday (030124)'!$T88/190))^0.5)</f>
        <v>44.33478004</v>
      </c>
      <c r="S341" s="250" t="str">
        <f t="shared" si="177"/>
        <v>E</v>
      </c>
      <c r="T341" s="248">
        <f>(0.38*190*(1-$B$251)^2)/(1-($B$251)*('Friday (030124)'!$AW88))+173*'Friday (030124)'!$AW88^2*(('Friday (030124)'!$AW88-1)+(('Friday (030124)'!$AW88-1)^2+(16*'Friday (030124)'!$AW88/190))^0.5)</f>
        <v>40.77569864</v>
      </c>
      <c r="U341" s="249" t="str">
        <f t="shared" si="178"/>
        <v>E</v>
      </c>
    </row>
    <row r="342">
      <c r="A342" s="245" t="s">
        <v>176</v>
      </c>
      <c r="B342" s="246">
        <f>(0.38*190*(1-$B$251)^2)/(1-($B$251)*('Monday (022624)'!$T89))+173*'Monday (022624)'!$T89^2*(('Monday (022624)'!$T89-1)+(('Monday (022624)'!$T89-1)^2+(16*'Monday (022624)'!$T89/190))^0.5)</f>
        <v>46.21571422</v>
      </c>
      <c r="C342" s="250" t="str">
        <f t="shared" si="169"/>
        <v>E</v>
      </c>
      <c r="D342" s="248">
        <f>(0.38*190*(1-$B$251)^2)/(1-($B$251)*('Monday (022624)'!AW89))+173*'Monday (022624)'!AW89^2*(('Monday (022624)'!AW89-1)+(('Monday (022624)'!AW89-1)^2+(16*'Monday (022624)'!AW89/190))^0.5)</f>
        <v>47.00654927</v>
      </c>
      <c r="E342" s="249" t="str">
        <f t="shared" si="170"/>
        <v>E</v>
      </c>
      <c r="F342" s="246">
        <f>(0.38*190*(1-$B$251)^2)/(1-($B$251)*('Tuesday (022724)'!$T89))+173*'Tuesday (022724)'!$T89^2*(('Tuesday (022724)'!$T89-1)+(('Tuesday (022724)'!$T89-1)^2+(16*'Tuesday (022724)'!$T89/190))^0.5)</f>
        <v>46.09339018</v>
      </c>
      <c r="G342" s="250" t="str">
        <f t="shared" si="171"/>
        <v>E</v>
      </c>
      <c r="H342" s="248">
        <f>(0.38*190*(1-$B$251)^2)/(1-($B$251)*('Tuesday (022724)'!$AW89))+173*'Tuesday (022724)'!$AW89^2*(('Tuesday (022724)'!$AW89-1)+(('Tuesday (022724)'!$AW89-1)^2+(16*'Tuesday (022724)'!$AW89/190))^0.5)</f>
        <v>45.6758807</v>
      </c>
      <c r="I342" s="249" t="str">
        <f t="shared" si="172"/>
        <v>E</v>
      </c>
      <c r="J342" s="248">
        <f>(0.38*190*(1-$B$251)^2)/(1-($B$251)*('Wednesday (022824)'!$T89))+173*'Wednesday (022824)'!$T89^2*(('Wednesday (022824)'!$T89-1)+(('Wednesday (022824)'!$T89-1)^2+(16*'Wednesday (022824)'!$T89/190))^0.5)</f>
        <v>46.14366648</v>
      </c>
      <c r="K342" s="250" t="str">
        <f t="shared" si="173"/>
        <v>E</v>
      </c>
      <c r="L342" s="248">
        <f>(0.38*190*(1-$B$251)^2)/(1-($B$251)*('Wednesday (022824)'!$AW89))+173*'Wednesday (022824)'!$AW89^2*(('Wednesday (022824)'!$AW89-1)+(('Wednesday (022824)'!$AW89-1)^2+(16*'Wednesday (022824)'!$AW89/190))^0.5)</f>
        <v>46.99736979</v>
      </c>
      <c r="M342" s="249" t="str">
        <f t="shared" si="174"/>
        <v>E</v>
      </c>
      <c r="N342" s="248">
        <f>(0.38*190*(1-$B$251)^2)/(1-($B$251)*('Thursday (022924)'!$T89))+173*'Thursday (022924)'!$T89^2*(('Thursday (022924)'!$T89-1)+(('Thursday (022924)'!$T89-1)^2+(16*'Thursday (022924)'!$T89/190))^0.5)</f>
        <v>46.38941448</v>
      </c>
      <c r="O342" s="250" t="str">
        <f t="shared" si="175"/>
        <v>E</v>
      </c>
      <c r="P342" s="248">
        <f>(0.38*190*(1-$B$251)^2)/(1-($B$251)*('Thursday (022924)'!$AW89))+173*'Thursday (022924)'!$AW89^2*(('Thursday (022924)'!$AW89-1)+(('Thursday (022924)'!$AW89-1)^2+(16*'Thursday (022924)'!$AW89/190))^0.5)</f>
        <v>45.39998923</v>
      </c>
      <c r="Q342" s="249" t="str">
        <f t="shared" si="176"/>
        <v>E</v>
      </c>
      <c r="R342" s="248">
        <f>(0.38*190*(1-$B$251)^2)/(1-($B$251)*('Friday (030124)'!$T89))+173*'Friday (030124)'!$T89^2*(('Friday (030124)'!$T89-1)+(('Friday (030124)'!$T89-1)^2+(16*'Friday (030124)'!$T89/190))^0.5)</f>
        <v>45.21464414</v>
      </c>
      <c r="S342" s="250" t="str">
        <f t="shared" si="177"/>
        <v>E</v>
      </c>
      <c r="T342" s="248">
        <f>(0.38*190*(1-$B$251)^2)/(1-($B$251)*('Friday (030124)'!$AW89))+173*'Friday (030124)'!$AW89^2*(('Friday (030124)'!$AW89-1)+(('Friday (030124)'!$AW89-1)^2+(16*'Friday (030124)'!$AW89/190))^0.5)</f>
        <v>46.34828885</v>
      </c>
      <c r="U342" s="249" t="str">
        <f t="shared" si="178"/>
        <v>E</v>
      </c>
    </row>
    <row r="343">
      <c r="A343" s="252" t="s">
        <v>177</v>
      </c>
      <c r="B343" s="253">
        <f>(0.38*190*(1-$B$251)^2)/(1-($B$251)*('Monday (022624)'!$T90))+173*'Monday (022624)'!$T90^2*(('Monday (022624)'!$T90-1)+(('Monday (022624)'!$T90-1)^2+(16*'Monday (022624)'!$T90/190))^0.5)</f>
        <v>44.2722463</v>
      </c>
      <c r="C343" s="257" t="str">
        <f t="shared" si="169"/>
        <v>E</v>
      </c>
      <c r="D343" s="255">
        <f>(0.38*190*(1-$B$251)^2)/(1-($B$251)*('Monday (022624)'!AW90))+173*'Monday (022624)'!AW90^2*(('Monday (022624)'!AW90-1)+(('Monday (022624)'!AW90-1)^2+(16*'Monday (022624)'!AW90/190))^0.5)</f>
        <v>40.65415435</v>
      </c>
      <c r="E343" s="256" t="str">
        <f t="shared" si="170"/>
        <v>E</v>
      </c>
      <c r="F343" s="253">
        <f>(0.38*190*(1-$B$251)^2)/(1-($B$251)*('Tuesday (022724)'!$T90))+173*'Tuesday (022724)'!$T90^2*(('Tuesday (022724)'!$T90-1)+(('Tuesday (022724)'!$T90-1)^2+(16*'Tuesday (022724)'!$T90/190))^0.5)</f>
        <v>44.59518294</v>
      </c>
      <c r="G343" s="257" t="str">
        <f t="shared" si="171"/>
        <v>E</v>
      </c>
      <c r="H343" s="255">
        <f>(0.38*190*(1-$B$251)^2)/(1-($B$251)*('Tuesday (022724)'!$AW90))+173*'Tuesday (022724)'!$AW90^2*(('Tuesday (022724)'!$AW90-1)+(('Tuesday (022724)'!$AW90-1)^2+(16*'Tuesday (022724)'!$AW90/190))^0.5)</f>
        <v>44.89331273</v>
      </c>
      <c r="I343" s="256" t="str">
        <f t="shared" si="172"/>
        <v>E</v>
      </c>
      <c r="J343" s="255">
        <f>(0.38*190*(1-$B$251)^2)/(1-($B$251)*('Wednesday (022824)'!$T90))+173*'Wednesday (022824)'!$T90^2*(('Wednesday (022824)'!$T90-1)+(('Wednesday (022824)'!$T90-1)^2+(16*'Wednesday (022824)'!$T90/190))^0.5)</f>
        <v>44.60011369</v>
      </c>
      <c r="K343" s="257" t="str">
        <f t="shared" si="173"/>
        <v>E</v>
      </c>
      <c r="L343" s="255">
        <f>(0.38*190*(1-$B$251)^2)/(1-($B$251)*('Wednesday (022824)'!$AW90))+173*'Wednesday (022824)'!$AW90^2*(('Wednesday (022824)'!$AW90-1)+(('Wednesday (022824)'!$AW90-1)^2+(16*'Wednesday (022824)'!$AW90/190))^0.5)</f>
        <v>41.3964687</v>
      </c>
      <c r="M343" s="256" t="str">
        <f t="shared" si="174"/>
        <v>E</v>
      </c>
      <c r="N343" s="255">
        <f>(0.38*190*(1-$B$251)^2)/(1-($B$251)*('Thursday (022924)'!$T90))+173*'Thursday (022924)'!$T90^2*(('Thursday (022924)'!$T90-1)+(('Thursday (022924)'!$T90-1)^2+(16*'Thursday (022924)'!$T90/190))^0.5)</f>
        <v>44.32795044</v>
      </c>
      <c r="O343" s="257" t="str">
        <f t="shared" si="175"/>
        <v>E</v>
      </c>
      <c r="P343" s="255">
        <f>(0.38*190*(1-$B$251)^2)/(1-($B$251)*('Thursday (022924)'!$AW90))+173*'Thursday (022924)'!$AW90^2*(('Thursday (022924)'!$AW90-1)+(('Thursday (022924)'!$AW90-1)^2+(16*'Thursday (022924)'!$AW90/190))^0.5)</f>
        <v>41.36542238</v>
      </c>
      <c r="Q343" s="256" t="str">
        <f t="shared" si="176"/>
        <v>E</v>
      </c>
      <c r="R343" s="255">
        <f>(0.38*190*(1-$B$251)^2)/(1-($B$251)*('Friday (030124)'!$T90))+173*'Friday (030124)'!$T90^2*(('Friday (030124)'!$T90-1)+(('Friday (030124)'!$T90-1)^2+(16*'Friday (030124)'!$T90/190))^0.5)</f>
        <v>44.70464604</v>
      </c>
      <c r="S343" s="257" t="str">
        <f t="shared" si="177"/>
        <v>E</v>
      </c>
      <c r="T343" s="255">
        <f>(0.38*190*(1-$B$251)^2)/(1-($B$251)*('Friday (030124)'!$AW90))+173*'Friday (030124)'!$AW90^2*(('Friday (030124)'!$AW90-1)+(('Friday (030124)'!$AW90-1)^2+(16*'Friday (030124)'!$AW90/190))^0.5)</f>
        <v>49.68468593</v>
      </c>
      <c r="U343" s="256" t="str">
        <f t="shared" si="178"/>
        <v>E</v>
      </c>
    </row>
    <row r="344">
      <c r="A344" s="259" t="s">
        <v>178</v>
      </c>
      <c r="B344" s="260">
        <f>(0.38*190*(1-$B$251)^2)/(1-($B$251)*('Monday (022624)'!$T91))+173*'Monday (022624)'!$T91^2*(('Monday (022624)'!$T91-1)+(('Monday (022624)'!$T91-1)^2+(16*'Monday (022624)'!$T91/190))^0.5)</f>
        <v>46.96277876</v>
      </c>
      <c r="C344" s="264" t="str">
        <f t="shared" si="169"/>
        <v>E</v>
      </c>
      <c r="D344" s="262">
        <f>(0.38*190*(1-$B$251)^2)/(1-($B$251)*('Monday (022624)'!AW91))+173*'Monday (022624)'!AW91^2*(('Monday (022624)'!AW91-1)+(('Monday (022624)'!AW91-1)^2+(16*'Monday (022624)'!AW91/190))^0.5)</f>
        <v>42.71072565</v>
      </c>
      <c r="E344" s="263" t="str">
        <f t="shared" si="170"/>
        <v>E</v>
      </c>
      <c r="F344" s="260">
        <f>(0.38*190*(1-$B$251)^2)/(1-($B$251)*('Tuesday (022724)'!$T91))+173*'Tuesday (022724)'!$T91^2*(('Tuesday (022724)'!$T91-1)+(('Tuesday (022724)'!$T91-1)^2+(16*'Tuesday (022724)'!$T91/190))^0.5)</f>
        <v>47.11908194</v>
      </c>
      <c r="G344" s="264" t="str">
        <f t="shared" si="171"/>
        <v>E</v>
      </c>
      <c r="H344" s="262">
        <f>(0.38*190*(1-$B$251)^2)/(1-($B$251)*('Tuesday (022724)'!$AW91))+173*'Tuesday (022724)'!$AW91^2*(('Tuesday (022724)'!$AW91-1)+(('Tuesday (022724)'!$AW91-1)^2+(16*'Tuesday (022724)'!$AW91/190))^0.5)</f>
        <v>43.45651467</v>
      </c>
      <c r="I344" s="263" t="str">
        <f t="shared" si="172"/>
        <v>E</v>
      </c>
      <c r="J344" s="262">
        <f>(0.38*190*(1-$B$251)^2)/(1-($B$251)*('Wednesday (022824)'!$T91))+173*'Wednesday (022824)'!$T91^2*(('Wednesday (022824)'!$T91-1)+(('Wednesday (022824)'!$T91-1)^2+(16*'Wednesday (022824)'!$T91/190))^0.5)</f>
        <v>47.07152812</v>
      </c>
      <c r="K344" s="264" t="str">
        <f t="shared" si="173"/>
        <v>E</v>
      </c>
      <c r="L344" s="262">
        <f>(0.38*190*(1-$B$251)^2)/(1-($B$251)*('Wednesday (022824)'!$AW91))+173*'Wednesday (022824)'!$AW91^2*(('Wednesday (022824)'!$AW91-1)+(('Wednesday (022824)'!$AW91-1)^2+(16*'Wednesday (022824)'!$AW91/190))^0.5)</f>
        <v>42.00604649</v>
      </c>
      <c r="M344" s="263" t="str">
        <f t="shared" si="174"/>
        <v>E</v>
      </c>
      <c r="N344" s="262">
        <f>(0.38*190*(1-$B$251)^2)/(1-($B$251)*('Thursday (022924)'!$T91))+173*'Thursday (022924)'!$T91^2*(('Thursday (022924)'!$T91-1)+(('Thursday (022924)'!$T91-1)^2+(16*'Thursday (022924)'!$T91/190))^0.5)</f>
        <v>47.61068122</v>
      </c>
      <c r="O344" s="264" t="str">
        <f t="shared" si="175"/>
        <v>E</v>
      </c>
      <c r="P344" s="262">
        <f>(0.38*190*(1-$B$251)^2)/(1-($B$251)*('Thursday (022924)'!$AW91))+173*'Thursday (022924)'!$AW91^2*(('Thursday (022924)'!$AW91-1)+(('Thursday (022924)'!$AW91-1)^2+(16*'Thursday (022924)'!$AW91/190))^0.5)</f>
        <v>46.65508824</v>
      </c>
      <c r="Q344" s="263" t="str">
        <f t="shared" si="176"/>
        <v>E</v>
      </c>
      <c r="R344" s="262">
        <f>(0.38*190*(1-$B$251)^2)/(1-($B$251)*('Friday (030124)'!$T91))+173*'Friday (030124)'!$T91^2*(('Friday (030124)'!$T91-1)+(('Friday (030124)'!$T91-1)^2+(16*'Friday (030124)'!$T91/190))^0.5)</f>
        <v>46.08055449</v>
      </c>
      <c r="S344" s="264" t="str">
        <f t="shared" si="177"/>
        <v>E</v>
      </c>
      <c r="T344" s="262">
        <f>(0.38*190*(1-$B$251)^2)/(1-($B$251)*('Friday (030124)'!$AW91))+173*'Friday (030124)'!$AW91^2*(('Friday (030124)'!$AW91-1)+(('Friday (030124)'!$AW91-1)^2+(16*'Friday (030124)'!$AW91/190))^0.5)</f>
        <v>38.25931995</v>
      </c>
      <c r="U344" s="265" t="str">
        <f t="shared" si="178"/>
        <v>D</v>
      </c>
    </row>
    <row r="345">
      <c r="A345" s="266" t="s">
        <v>179</v>
      </c>
      <c r="B345" s="50">
        <f>(0.38*190*(1-$B$251)^2)/(1-($B$251)*('Monday (022624)'!$T92))+173*'Monday (022624)'!$T92^2*(('Monday (022624)'!$T92-1)+(('Monday (022624)'!$T92-1)^2+(16*'Monday (022624)'!$T92/190))^0.5)</f>
        <v>45.20950771</v>
      </c>
      <c r="C345" s="270" t="str">
        <f t="shared" si="169"/>
        <v>E</v>
      </c>
      <c r="D345" s="268">
        <f>(0.38*190*(1-$B$251)^2)/(1-($B$251)*('Monday (022624)'!AW92))+173*'Monday (022624)'!AW92^2*(('Monday (022624)'!AW92-1)+(('Monday (022624)'!AW92-1)^2+(16*'Monday (022624)'!AW92/190))^0.5)</f>
        <v>53.20901217</v>
      </c>
      <c r="E345" s="269" t="str">
        <f t="shared" si="170"/>
        <v>E</v>
      </c>
      <c r="F345" s="50">
        <f>(0.38*190*(1-$B$251)^2)/(1-($B$251)*('Tuesday (022724)'!$T92))+173*'Tuesday (022724)'!$T92^2*(('Tuesday (022724)'!$T92-1)+(('Tuesday (022724)'!$T92-1)^2+(16*'Tuesday (022724)'!$T92/190))^0.5)</f>
        <v>45.20950771</v>
      </c>
      <c r="G345" s="270" t="str">
        <f t="shared" si="171"/>
        <v>E</v>
      </c>
      <c r="H345" s="268">
        <f>(0.38*190*(1-$B$251)^2)/(1-($B$251)*('Tuesday (022724)'!$AW92))+173*'Tuesday (022724)'!$AW92^2*(('Tuesday (022724)'!$AW92-1)+(('Tuesday (022724)'!$AW92-1)^2+(16*'Tuesday (022724)'!$AW92/190))^0.5)</f>
        <v>55.35488586</v>
      </c>
      <c r="I345" s="269" t="str">
        <f t="shared" si="172"/>
        <v>E</v>
      </c>
      <c r="J345" s="268">
        <f>(0.38*190*(1-$B$251)^2)/(1-($B$251)*('Wednesday (022824)'!$T92))+173*'Wednesday (022824)'!$T92^2*(('Wednesday (022824)'!$T92-1)+(('Wednesday (022824)'!$T92-1)^2+(16*'Wednesday (022824)'!$T92/190))^0.5)</f>
        <v>45.018708</v>
      </c>
      <c r="K345" s="270" t="str">
        <f t="shared" si="173"/>
        <v>E</v>
      </c>
      <c r="L345" s="268">
        <f>(0.38*190*(1-$B$251)^2)/(1-($B$251)*('Wednesday (022824)'!$AW92))+173*'Wednesday (022824)'!$AW92^2*(('Wednesday (022824)'!$AW92-1)+(('Wednesday (022824)'!$AW92-1)^2+(16*'Wednesday (022824)'!$AW92/190))^0.5)</f>
        <v>66.65175398</v>
      </c>
      <c r="M345" s="269" t="str">
        <f t="shared" si="174"/>
        <v>F</v>
      </c>
      <c r="N345" s="268">
        <f>(0.38*190*(1-$B$251)^2)/(1-($B$251)*('Thursday (022924)'!$T92))+173*'Thursday (022924)'!$T92^2*(('Thursday (022924)'!$T92-1)+(('Thursday (022924)'!$T92-1)^2+(16*'Thursday (022924)'!$T92/190))^0.5)</f>
        <v>44.96918369</v>
      </c>
      <c r="O345" s="270" t="str">
        <f t="shared" si="175"/>
        <v>E</v>
      </c>
      <c r="P345" s="268">
        <f>(0.38*190*(1-$B$251)^2)/(1-($B$251)*('Thursday (022924)'!$AW92))+173*'Thursday (022924)'!$AW92^2*(('Thursday (022924)'!$AW92-1)+(('Thursday (022924)'!$AW92-1)^2+(16*'Thursday (022924)'!$AW92/190))^0.5)</f>
        <v>65.81401877</v>
      </c>
      <c r="Q345" s="269" t="str">
        <f t="shared" si="176"/>
        <v>F</v>
      </c>
      <c r="R345" s="268">
        <f>(0.38*190*(1-$B$251)^2)/(1-($B$251)*('Friday (030124)'!$T92))+173*'Friday (030124)'!$T92^2*(('Friday (030124)'!$T92-1)+(('Friday (030124)'!$T92-1)^2+(16*'Friday (030124)'!$T92/190))^0.5)</f>
        <v>44.09969632</v>
      </c>
      <c r="S345" s="270" t="str">
        <f t="shared" si="177"/>
        <v>E</v>
      </c>
      <c r="T345" s="268">
        <f>(0.38*190*(1-$B$251)^2)/(1-($B$251)*('Friday (030124)'!$AW92))+173*'Friday (030124)'!$AW92^2*(('Friday (030124)'!$AW92-1)+(('Friday (030124)'!$AW92-1)^2+(16*'Friday (030124)'!$AW92/190))^0.5)</f>
        <v>44.88996466</v>
      </c>
      <c r="U345" s="271" t="str">
        <f t="shared" si="178"/>
        <v>E</v>
      </c>
    </row>
    <row r="346">
      <c r="A346" s="266" t="s">
        <v>180</v>
      </c>
      <c r="B346" s="50">
        <f>(0.38*190*(1-$B$251)^2)/(1-($B$251)*('Monday (022624)'!$T93))+173*'Monday (022624)'!$T93^2*(('Monday (022624)'!$T93-1)+(('Monday (022624)'!$T93-1)^2+(16*'Monday (022624)'!$T93/190))^0.5)</f>
        <v>43.90452632</v>
      </c>
      <c r="C346" s="270" t="str">
        <f t="shared" si="169"/>
        <v>E</v>
      </c>
      <c r="D346" s="268">
        <f>(0.38*190*(1-$B$251)^2)/(1-($B$251)*('Monday (022624)'!AW93))+173*'Monday (022624)'!AW93^2*(('Monday (022624)'!AW93-1)+(('Monday (022624)'!AW93-1)^2+(16*'Monday (022624)'!AW93/190))^0.5)</f>
        <v>42.71072565</v>
      </c>
      <c r="E346" s="269" t="str">
        <f t="shared" si="170"/>
        <v>E</v>
      </c>
      <c r="F346" s="50">
        <f>(0.38*190*(1-$B$251)^2)/(1-($B$251)*('Tuesday (022724)'!$T93))+173*'Tuesday (022724)'!$T93^2*(('Tuesday (022724)'!$T93-1)+(('Tuesday (022724)'!$T93-1)^2+(16*'Tuesday (022724)'!$T93/190))^0.5)</f>
        <v>42.95006768</v>
      </c>
      <c r="G346" s="270" t="str">
        <f t="shared" si="171"/>
        <v>E</v>
      </c>
      <c r="H346" s="268">
        <f>(0.38*190*(1-$B$251)^2)/(1-($B$251)*('Tuesday (022724)'!$AW93))+173*'Tuesday (022724)'!$AW93^2*(('Tuesday (022724)'!$AW93-1)+(('Tuesday (022724)'!$AW93-1)^2+(16*'Tuesday (022724)'!$AW93/190))^0.5)</f>
        <v>41.01636067</v>
      </c>
      <c r="I346" s="269" t="str">
        <f t="shared" si="172"/>
        <v>E</v>
      </c>
      <c r="J346" s="268">
        <f>(0.38*190*(1-$B$251)^2)/(1-($B$251)*('Wednesday (022824)'!$T93))+173*'Wednesday (022824)'!$T93^2*(('Wednesday (022824)'!$T93-1)+(('Wednesday (022824)'!$T93-1)^2+(16*'Wednesday (022824)'!$T93/190))^0.5)</f>
        <v>42.91373274</v>
      </c>
      <c r="K346" s="270" t="str">
        <f t="shared" si="173"/>
        <v>E</v>
      </c>
      <c r="L346" s="268">
        <f>(0.38*190*(1-$B$251)^2)/(1-($B$251)*('Wednesday (022824)'!$AW93))+173*'Wednesday (022824)'!$AW93^2*(('Wednesday (022824)'!$AW93-1)+(('Wednesday (022824)'!$AW93-1)^2+(16*'Wednesday (022824)'!$AW93/190))^0.5)</f>
        <v>42.71704587</v>
      </c>
      <c r="M346" s="269" t="str">
        <f t="shared" si="174"/>
        <v>E</v>
      </c>
      <c r="N346" s="268">
        <f>(0.38*190*(1-$B$251)^2)/(1-($B$251)*('Thursday (022924)'!$T93))+173*'Thursday (022924)'!$T93^2*(('Thursday (022924)'!$T93-1)+(('Thursday (022924)'!$T93-1)^2+(16*'Thursday (022924)'!$T93/190))^0.5)</f>
        <v>43.57731876</v>
      </c>
      <c r="O346" s="270" t="str">
        <f t="shared" si="175"/>
        <v>E</v>
      </c>
      <c r="P346" s="268">
        <f>(0.38*190*(1-$B$251)^2)/(1-($B$251)*('Thursday (022924)'!$AW93))+173*'Thursday (022924)'!$AW93^2*(('Thursday (022924)'!$AW93-1)+(('Thursday (022924)'!$AW93-1)^2+(16*'Thursday (022924)'!$AW93/190))^0.5)</f>
        <v>37.22563827</v>
      </c>
      <c r="Q346" s="269" t="str">
        <f t="shared" si="176"/>
        <v>D</v>
      </c>
      <c r="R346" s="268">
        <f>(0.38*190*(1-$B$251)^2)/(1-($B$251)*('Friday (030124)'!$T93))+173*'Friday (030124)'!$T93^2*(('Friday (030124)'!$T93-1)+(('Friday (030124)'!$T93-1)^2+(16*'Friday (030124)'!$T93/190))^0.5)</f>
        <v>44.23168145</v>
      </c>
      <c r="S346" s="270" t="str">
        <f t="shared" si="177"/>
        <v>E</v>
      </c>
      <c r="T346" s="268">
        <f>(0.38*190*(1-$B$251)^2)/(1-($B$251)*('Friday (030124)'!$AW93))+173*'Friday (030124)'!$AW93^2*(('Friday (030124)'!$AW93-1)+(('Friday (030124)'!$AW93-1)^2+(16*'Friday (030124)'!$AW93/190))^0.5)</f>
        <v>43.47746182</v>
      </c>
      <c r="U346" s="271" t="str">
        <f t="shared" si="178"/>
        <v>E</v>
      </c>
    </row>
    <row r="347">
      <c r="A347" s="288" t="s">
        <v>181</v>
      </c>
      <c r="B347" s="289">
        <f>(0.38*190*(1-$B$251)^2)/(1-($B$251)*('Monday (022624)'!$T94))+173*'Monday (022624)'!$T94^2*(('Monday (022624)'!$T94-1)+(('Monday (022624)'!$T94-1)^2+(16*'Monday (022624)'!$T94/190))^0.5)</f>
        <v>43.06533653</v>
      </c>
      <c r="C347" s="279" t="str">
        <f t="shared" si="169"/>
        <v>E</v>
      </c>
      <c r="D347" s="277">
        <f>(0.38*190*(1-$B$251)^2)/(1-($B$251)*('Monday (022624)'!AW94))+173*'Monday (022624)'!AW94^2*(('Monday (022624)'!AW94-1)+(('Monday (022624)'!AW94-1)^2+(16*'Monday (022624)'!AW94/190))^0.5)</f>
        <v>42.71072565</v>
      </c>
      <c r="E347" s="278" t="str">
        <f t="shared" si="170"/>
        <v>E</v>
      </c>
      <c r="F347" s="289">
        <f>(0.38*190*(1-$B$251)^2)/(1-($B$251)*('Tuesday (022724)'!$T94))+173*'Tuesday (022724)'!$T94^2*(('Tuesday (022724)'!$T94-1)+(('Tuesday (022724)'!$T94-1)^2+(16*'Tuesday (022724)'!$T94/190))^0.5)</f>
        <v>44.28233429</v>
      </c>
      <c r="G347" s="279" t="str">
        <f t="shared" si="171"/>
        <v>E</v>
      </c>
      <c r="H347" s="277">
        <f>(0.38*190*(1-$B$251)^2)/(1-($B$251)*('Tuesday (022724)'!$AW94))+173*'Tuesday (022724)'!$AW94^2*(('Tuesday (022724)'!$AW94-1)+(('Tuesday (022724)'!$AW94-1)^2+(16*'Tuesday (022724)'!$AW94/190))^0.5)</f>
        <v>42.79623755</v>
      </c>
      <c r="I347" s="278" t="str">
        <f t="shared" si="172"/>
        <v>E</v>
      </c>
      <c r="J347" s="277">
        <f>(0.38*190*(1-$B$251)^2)/(1-($B$251)*('Wednesday (022824)'!$T94))+173*'Wednesday (022824)'!$T94^2*(('Wednesday (022824)'!$T94-1)+(('Wednesday (022824)'!$T94-1)^2+(16*'Wednesday (022824)'!$T94/190))^0.5)</f>
        <v>44.15777307</v>
      </c>
      <c r="K347" s="279" t="str">
        <f t="shared" si="173"/>
        <v>E</v>
      </c>
      <c r="L347" s="277">
        <f>(0.38*190*(1-$B$251)^2)/(1-($B$251)*('Wednesday (022824)'!$AW94))+173*'Wednesday (022824)'!$AW94^2*(('Wednesday (022824)'!$AW94-1)+(('Wednesday (022824)'!$AW94-1)^2+(16*'Wednesday (022824)'!$AW94/190))^0.5)</f>
        <v>39.02246753</v>
      </c>
      <c r="M347" s="278" t="str">
        <f t="shared" si="174"/>
        <v>D</v>
      </c>
      <c r="N347" s="277">
        <f>(0.38*190*(1-$B$251)^2)/(1-($B$251)*('Thursday (022924)'!$T94))+173*'Thursday (022924)'!$T94^2*(('Thursday (022924)'!$T94-1)+(('Thursday (022924)'!$T94-1)^2+(16*'Thursday (022924)'!$T94/190))^0.5)</f>
        <v>43.1073482</v>
      </c>
      <c r="O347" s="279" t="str">
        <f t="shared" si="175"/>
        <v>E</v>
      </c>
      <c r="P347" s="277">
        <f>(0.38*190*(1-$B$251)^2)/(1-($B$251)*('Thursday (022924)'!$AW94))+173*'Thursday (022924)'!$AW94^2*(('Thursday (022924)'!$AW94-1)+(('Thursday (022924)'!$AW94-1)^2+(16*'Thursday (022924)'!$AW94/190))^0.5)</f>
        <v>41.72282481</v>
      </c>
      <c r="Q347" s="278" t="str">
        <f t="shared" si="176"/>
        <v>E</v>
      </c>
      <c r="R347" s="277">
        <f>(0.38*190*(1-$B$251)^2)/(1-($B$251)*('Friday (030124)'!$T94))+173*'Friday (030124)'!$T94^2*(('Friday (030124)'!$T94-1)+(('Friday (030124)'!$T94-1)^2+(16*'Friday (030124)'!$T94/190))^0.5)</f>
        <v>44.49981974</v>
      </c>
      <c r="S347" s="279" t="str">
        <f t="shared" si="177"/>
        <v>E</v>
      </c>
      <c r="T347" s="277">
        <f>(0.38*190*(1-$B$251)^2)/(1-($B$251)*('Friday (030124)'!$AW94))+173*'Friday (030124)'!$AW94^2*(('Friday (030124)'!$AW94-1)+(('Friday (030124)'!$AW94-1)^2+(16*'Friday (030124)'!$AW94/190))^0.5)</f>
        <v>59.64332589</v>
      </c>
      <c r="U347" s="280" t="str">
        <f t="shared" si="178"/>
        <v>E</v>
      </c>
    </row>
    <row r="348">
      <c r="A348" s="281" t="s">
        <v>182</v>
      </c>
      <c r="B348" s="282">
        <f>(0.38*190*(1-$B$251)^2)/(1-($B$251)*('Monday (022624)'!$T95))+173*'Monday (022624)'!$T95^2*(('Monday (022624)'!$T95-1)+(('Monday (022624)'!$T95-1)^2+(16*'Monday (022624)'!$T95/190))^0.5)</f>
        <v>51.47980833</v>
      </c>
      <c r="C348" s="286" t="str">
        <f t="shared" si="169"/>
        <v>E</v>
      </c>
      <c r="D348" s="284">
        <f>(0.38*190*(1-$B$251)^2)/(1-($B$251)*('Monday (022624)'!AW95))+173*'Monday (022624)'!AW95^2*(('Monday (022624)'!AW95-1)+(('Monday (022624)'!AW95-1)^2+(16*'Monday (022624)'!AW95/190))^0.5)</f>
        <v>44.10163686</v>
      </c>
      <c r="E348" s="285" t="str">
        <f t="shared" si="170"/>
        <v>E</v>
      </c>
      <c r="F348" s="282">
        <f>(0.38*190*(1-$B$251)^2)/(1-($B$251)*('Tuesday (022724)'!$T95))+173*'Tuesday (022724)'!$T95^2*(('Tuesday (022724)'!$T95-1)+(('Tuesday (022724)'!$T95-1)^2+(16*'Tuesday (022724)'!$T95/190))^0.5)</f>
        <v>51.98465298</v>
      </c>
      <c r="G348" s="286" t="str">
        <f t="shared" si="171"/>
        <v>E</v>
      </c>
      <c r="H348" s="284">
        <f>(0.38*190*(1-$B$251)^2)/(1-($B$251)*('Tuesday (022724)'!$AW95))+173*'Tuesday (022724)'!$AW95^2*(('Tuesday (022724)'!$AW95-1)+(('Tuesday (022724)'!$AW95-1)^2+(16*'Tuesday (022724)'!$AW95/190))^0.5)</f>
        <v>44.92518821</v>
      </c>
      <c r="I348" s="285" t="str">
        <f t="shared" si="172"/>
        <v>E</v>
      </c>
      <c r="J348" s="284">
        <f>(0.38*190*(1-$B$251)^2)/(1-($B$251)*('Wednesday (022824)'!$T95))+173*'Wednesday (022824)'!$T95^2*(('Wednesday (022824)'!$T95-1)+(('Wednesday (022824)'!$T95-1)^2+(16*'Wednesday (022824)'!$T95/190))^0.5)</f>
        <v>52.2133527</v>
      </c>
      <c r="K348" s="286" t="str">
        <f t="shared" si="173"/>
        <v>E</v>
      </c>
      <c r="L348" s="284">
        <f>(0.38*190*(1-$B$251)^2)/(1-($B$251)*('Wednesday (022824)'!$AW95))+173*'Wednesday (022824)'!$AW95^2*(('Wednesday (022824)'!$AW95-1)+(('Wednesday (022824)'!$AW95-1)^2+(16*'Wednesday (022824)'!$AW95/190))^0.5)</f>
        <v>44.97694368</v>
      </c>
      <c r="M348" s="285" t="str">
        <f t="shared" si="174"/>
        <v>E</v>
      </c>
      <c r="N348" s="284">
        <f>(0.38*190*(1-$B$251)^2)/(1-($B$251)*('Thursday (022924)'!$T95))+173*'Thursday (022924)'!$T95^2*(('Thursday (022924)'!$T95-1)+(('Thursday (022924)'!$T95-1)^2+(16*'Thursday (022924)'!$T95/190))^0.5)</f>
        <v>52.05959221</v>
      </c>
      <c r="O348" s="286" t="str">
        <f t="shared" si="175"/>
        <v>E</v>
      </c>
      <c r="P348" s="284">
        <f>(0.38*190*(1-$B$251)^2)/(1-($B$251)*('Thursday (022924)'!$AW95))+173*'Thursday (022924)'!$AW95^2*(('Thursday (022924)'!$AW95-1)+(('Thursday (022924)'!$AW95-1)^2+(16*'Thursday (022924)'!$AW95/190))^0.5)</f>
        <v>45.00005156</v>
      </c>
      <c r="Q348" s="285" t="str">
        <f t="shared" si="176"/>
        <v>E</v>
      </c>
      <c r="R348" s="284">
        <f>(0.38*190*(1-$B$251)^2)/(1-($B$251)*('Friday (030124)'!$T95))+173*'Friday (030124)'!$T95^2*(('Friday (030124)'!$T95-1)+(('Friday (030124)'!$T95-1)^2+(16*'Friday (030124)'!$T95/190))^0.5)</f>
        <v>42.79102948</v>
      </c>
      <c r="S348" s="286" t="str">
        <f t="shared" si="177"/>
        <v>E</v>
      </c>
      <c r="T348" s="284">
        <f>(0.38*190*(1-$B$251)^2)/(1-($B$251)*('Friday (030124)'!$AW95))+173*'Friday (030124)'!$AW95^2*(('Friday (030124)'!$AW95-1)+(('Friday (030124)'!$AW95-1)^2+(16*'Friday (030124)'!$AW95/190))^0.5)</f>
        <v>49.85626597</v>
      </c>
      <c r="U348" s="285" t="str">
        <f t="shared" si="178"/>
        <v>E</v>
      </c>
    </row>
    <row r="349">
      <c r="A349" s="245" t="s">
        <v>183</v>
      </c>
      <c r="B349" s="246">
        <f>(0.38*190*(1-$B$251)^2)/(1-($B$251)*('Monday (022624)'!$T96))+173*'Monday (022624)'!$T96^2*(('Monday (022624)'!$T96-1)+(('Monday (022624)'!$T96-1)^2+(16*'Monday (022624)'!$T96/190))^0.5)</f>
        <v>40.18146865</v>
      </c>
      <c r="C349" s="250" t="str">
        <f t="shared" si="169"/>
        <v>E</v>
      </c>
      <c r="D349" s="248">
        <f>(0.38*190*(1-$B$251)^2)/(1-($B$251)*('Monday (022624)'!AW96))+173*'Monday (022624)'!AW96^2*(('Monday (022624)'!AW96-1)+(('Monday (022624)'!AW96-1)^2+(16*'Monday (022624)'!AW96/190))^0.5)</f>
        <v>41.94847221</v>
      </c>
      <c r="E349" s="249" t="str">
        <f t="shared" si="170"/>
        <v>E</v>
      </c>
      <c r="F349" s="246">
        <f>(0.38*190*(1-$B$251)^2)/(1-($B$251)*('Tuesday (022724)'!$T96))+173*'Tuesday (022724)'!$T96^2*(('Tuesday (022724)'!$T96-1)+(('Tuesday (022724)'!$T96-1)^2+(16*'Tuesday (022724)'!$T96/190))^0.5)</f>
        <v>39.96727686</v>
      </c>
      <c r="G349" s="250" t="str">
        <f t="shared" si="171"/>
        <v>D</v>
      </c>
      <c r="H349" s="248">
        <f>(0.38*190*(1-$B$251)^2)/(1-($B$251)*('Tuesday (022724)'!$AW96))+173*'Tuesday (022724)'!$AW96^2*(('Tuesday (022724)'!$AW96-1)+(('Tuesday (022724)'!$AW96-1)^2+(16*'Tuesday (022724)'!$AW96/190))^0.5)</f>
        <v>41.79512965</v>
      </c>
      <c r="I349" s="249" t="str">
        <f t="shared" si="172"/>
        <v>E</v>
      </c>
      <c r="J349" s="248">
        <f>(0.38*190*(1-$B$251)^2)/(1-($B$251)*('Wednesday (022824)'!$T96))+173*'Wednesday (022824)'!$T96^2*(('Wednesday (022824)'!$T96-1)+(('Wednesday (022824)'!$T96-1)^2+(16*'Wednesday (022824)'!$T96/190))^0.5)</f>
        <v>40.70366083</v>
      </c>
      <c r="K349" s="250" t="str">
        <f t="shared" si="173"/>
        <v>E</v>
      </c>
      <c r="L349" s="248">
        <f>(0.38*190*(1-$B$251)^2)/(1-($B$251)*('Wednesday (022824)'!$AW96))+173*'Wednesday (022824)'!$AW96^2*(('Wednesday (022824)'!$AW96-1)+(('Wednesday (022824)'!$AW96-1)^2+(16*'Wednesday (022824)'!$AW96/190))^0.5)</f>
        <v>39.71950677</v>
      </c>
      <c r="M349" s="249" t="str">
        <f t="shared" si="174"/>
        <v>D</v>
      </c>
      <c r="N349" s="248">
        <f>(0.38*190*(1-$B$251)^2)/(1-($B$251)*('Thursday (022924)'!$T96))+173*'Thursday (022924)'!$T96^2*(('Thursday (022924)'!$T96-1)+(('Thursday (022924)'!$T96-1)^2+(16*'Thursday (022924)'!$T96/190))^0.5)</f>
        <v>40.14895499</v>
      </c>
      <c r="O349" s="250" t="str">
        <f t="shared" si="175"/>
        <v>E</v>
      </c>
      <c r="P349" s="248">
        <f>(0.38*190*(1-$B$251)^2)/(1-($B$251)*('Thursday (022924)'!$AW96))+173*'Thursday (022924)'!$AW96^2*(('Thursday (022924)'!$AW96-1)+(('Thursday (022924)'!$AW96-1)^2+(16*'Thursday (022924)'!$AW96/190))^0.5)</f>
        <v>42.80972003</v>
      </c>
      <c r="Q349" s="249" t="str">
        <f t="shared" si="176"/>
        <v>E</v>
      </c>
      <c r="R349" s="248">
        <f>(0.38*190*(1-$B$251)^2)/(1-($B$251)*('Friday (030124)'!$T96))+173*'Friday (030124)'!$T96^2*(('Friday (030124)'!$T96-1)+(('Friday (030124)'!$T96-1)^2+(16*'Friday (030124)'!$T96/190))^0.5)</f>
        <v>44.94396038</v>
      </c>
      <c r="S349" s="250" t="str">
        <f t="shared" si="177"/>
        <v>E</v>
      </c>
      <c r="T349" s="248">
        <f>(0.38*190*(1-$B$251)^2)/(1-($B$251)*('Friday (030124)'!$AW96))+173*'Friday (030124)'!$AW96^2*(('Friday (030124)'!$AW96-1)+(('Friday (030124)'!$AW96-1)^2+(16*'Friday (030124)'!$AW96/190))^0.5)</f>
        <v>48.13836566</v>
      </c>
      <c r="U349" s="249" t="str">
        <f t="shared" si="178"/>
        <v>E</v>
      </c>
    </row>
    <row r="350">
      <c r="A350" s="245" t="s">
        <v>184</v>
      </c>
      <c r="B350" s="246">
        <f>(0.38*190*(1-$B$251)^2)/(1-($B$251)*('Monday (022624)'!$T97))+173*'Monday (022624)'!$T97^2*(('Monday (022624)'!$T97-1)+(('Monday (022624)'!$T97-1)^2+(16*'Monday (022624)'!$T97/190))^0.5)</f>
        <v>41.08603775</v>
      </c>
      <c r="C350" s="250" t="str">
        <f t="shared" si="169"/>
        <v>E</v>
      </c>
      <c r="D350" s="248">
        <f>(0.38*190*(1-$B$251)^2)/(1-($B$251)*('Monday (022624)'!AW97))+173*'Monday (022624)'!AW97^2*(('Monday (022624)'!AW97-1)+(('Monday (022624)'!AW97-1)^2+(16*'Monday (022624)'!AW97/190))^0.5)</f>
        <v>47.67982689</v>
      </c>
      <c r="E350" s="249" t="str">
        <f t="shared" si="170"/>
        <v>E</v>
      </c>
      <c r="F350" s="246">
        <f>(0.38*190*(1-$B$251)^2)/(1-($B$251)*('Tuesday (022724)'!$T97))+173*'Tuesday (022724)'!$T97^2*(('Tuesday (022724)'!$T97-1)+(('Tuesday (022724)'!$T97-1)^2+(16*'Tuesday (022724)'!$T97/190))^0.5)</f>
        <v>40.07380193</v>
      </c>
      <c r="G350" s="250" t="str">
        <f t="shared" si="171"/>
        <v>#N/A</v>
      </c>
      <c r="H350" s="248">
        <f>(0.38*190*(1-$B$251)^2)/(1-($B$251)*('Tuesday (022724)'!$AW97))+173*'Tuesday (022724)'!$AW97^2*(('Tuesday (022724)'!$AW97-1)+(('Tuesday (022724)'!$AW97-1)^2+(16*'Tuesday (022724)'!$AW97/190))^0.5)</f>
        <v>49.02410726</v>
      </c>
      <c r="I350" s="249" t="str">
        <f t="shared" si="172"/>
        <v>E</v>
      </c>
      <c r="J350" s="248">
        <f>(0.38*190*(1-$B$251)^2)/(1-($B$251)*('Wednesday (022824)'!$T97))+173*'Wednesday (022824)'!$T97^2*(('Wednesday (022824)'!$T97-1)+(('Wednesday (022824)'!$T97-1)^2+(16*'Wednesday (022824)'!$T97/190))^0.5)</f>
        <v>40.70366083</v>
      </c>
      <c r="K350" s="250" t="str">
        <f t="shared" si="173"/>
        <v>E</v>
      </c>
      <c r="L350" s="248">
        <f>(0.38*190*(1-$B$251)^2)/(1-($B$251)*('Wednesday (022824)'!$AW97))+173*'Wednesday (022824)'!$AW97^2*(('Wednesday (022824)'!$AW97-1)+(('Wednesday (022824)'!$AW97-1)^2+(16*'Wednesday (022824)'!$AW97/190))^0.5)</f>
        <v>50.22830177</v>
      </c>
      <c r="M350" s="249" t="str">
        <f t="shared" si="174"/>
        <v>E</v>
      </c>
      <c r="N350" s="248">
        <f>(0.38*190*(1-$B$251)^2)/(1-($B$251)*('Thursday (022924)'!$T97))+173*'Thursday (022924)'!$T97^2*(('Thursday (022924)'!$T97-1)+(('Thursday (022924)'!$T97-1)^2+(16*'Thursday (022924)'!$T97/190))^0.5)</f>
        <v>41.04517107</v>
      </c>
      <c r="O350" s="250" t="str">
        <f t="shared" si="175"/>
        <v>E</v>
      </c>
      <c r="P350" s="248">
        <f>(0.38*190*(1-$B$251)^2)/(1-($B$251)*('Thursday (022924)'!$AW97))+173*'Thursday (022924)'!$AW97^2*(('Thursday (022924)'!$AW97-1)+(('Thursday (022924)'!$AW97-1)^2+(16*'Thursday (022924)'!$AW97/190))^0.5)</f>
        <v>46.25098257</v>
      </c>
      <c r="Q350" s="249" t="str">
        <f t="shared" si="176"/>
        <v>E</v>
      </c>
      <c r="R350" s="248">
        <f>(0.38*190*(1-$B$251)^2)/(1-($B$251)*('Friday (030124)'!$T97))+173*'Friday (030124)'!$T97^2*(('Friday (030124)'!$T97-1)+(('Friday (030124)'!$T97-1)^2+(16*'Friday (030124)'!$T97/190))^0.5)</f>
        <v>44.27155661</v>
      </c>
      <c r="S350" s="250" t="str">
        <f t="shared" si="177"/>
        <v>E</v>
      </c>
      <c r="T350" s="248">
        <f>(0.38*190*(1-$B$251)^2)/(1-($B$251)*('Friday (030124)'!$AW97))+173*'Friday (030124)'!$AW97^2*(('Friday (030124)'!$AW97-1)+(('Friday (030124)'!$AW97-1)^2+(16*'Friday (030124)'!$AW97/190))^0.5)</f>
        <v>43.92831617</v>
      </c>
      <c r="U350" s="249" t="str">
        <f t="shared" si="178"/>
        <v>E</v>
      </c>
    </row>
    <row r="351">
      <c r="A351" s="252" t="s">
        <v>185</v>
      </c>
      <c r="B351" s="253">
        <f>(0.38*190*(1-$B$251)^2)/(1-($B$251)*('Monday (022624)'!$T98))+173*'Monday (022624)'!$T98^2*(('Monday (022624)'!$T98-1)+(('Monday (022624)'!$T98-1)^2+(16*'Monday (022624)'!$T98/190))^0.5)</f>
        <v>49.81717324</v>
      </c>
      <c r="C351" s="257" t="str">
        <f t="shared" si="169"/>
        <v>E</v>
      </c>
      <c r="D351" s="255">
        <f>(0.38*190*(1-$B$251)^2)/(1-($B$251)*('Monday (022624)'!AW98))+173*'Monday (022624)'!AW98^2*(('Monday (022624)'!AW98-1)+(('Monday (022624)'!AW98-1)^2+(16*'Monday (022624)'!AW98/190))^0.5)</f>
        <v>45.77545104</v>
      </c>
      <c r="E351" s="256" t="str">
        <f t="shared" si="170"/>
        <v>E</v>
      </c>
      <c r="F351" s="253">
        <f>(0.38*190*(1-$B$251)^2)/(1-($B$251)*('Tuesday (022724)'!$T98))+173*'Tuesday (022724)'!$T98^2*(('Tuesday (022724)'!$T98-1)+(('Tuesday (022724)'!$T98-1)^2+(16*'Tuesday (022724)'!$T98/190))^0.5)</f>
        <v>48.51127183</v>
      </c>
      <c r="G351" s="257" t="str">
        <f t="shared" si="171"/>
        <v>E</v>
      </c>
      <c r="H351" s="255">
        <f>(0.38*190*(1-$B$251)^2)/(1-($B$251)*('Tuesday (022724)'!$AW98))+173*'Tuesday (022724)'!$AW98^2*(('Tuesday (022724)'!$AW98-1)+(('Tuesday (022724)'!$AW98-1)^2+(16*'Tuesday (022724)'!$AW98/190))^0.5)</f>
        <v>44.06468575</v>
      </c>
      <c r="I351" s="256" t="str">
        <f t="shared" si="172"/>
        <v>E</v>
      </c>
      <c r="J351" s="255">
        <f>(0.38*190*(1-$B$251)^2)/(1-($B$251)*('Wednesday (022824)'!$T98))+173*'Wednesday (022824)'!$T98^2*(('Wednesday (022824)'!$T98-1)+(('Wednesday (022824)'!$T98-1)^2+(16*'Wednesday (022824)'!$T98/190))^0.5)</f>
        <v>48.8719955</v>
      </c>
      <c r="K351" s="257" t="str">
        <f t="shared" si="173"/>
        <v>E</v>
      </c>
      <c r="L351" s="255">
        <f>(0.38*190*(1-$B$251)^2)/(1-($B$251)*('Wednesday (022824)'!$AW98))+173*'Wednesday (022824)'!$AW98^2*(('Wednesday (022824)'!$AW98-1)+(('Wednesday (022824)'!$AW98-1)^2+(16*'Wednesday (022824)'!$AW98/190))^0.5)</f>
        <v>46.12485611</v>
      </c>
      <c r="M351" s="256" t="str">
        <f t="shared" si="174"/>
        <v>E</v>
      </c>
      <c r="N351" s="255">
        <f>(0.38*190*(1-$B$251)^2)/(1-($B$251)*('Thursday (022924)'!$T98))+173*'Thursday (022924)'!$T98^2*(('Thursday (022924)'!$T98-1)+(('Thursday (022924)'!$T98-1)^2+(16*'Thursday (022924)'!$T98/190))^0.5)</f>
        <v>49.44876121</v>
      </c>
      <c r="O351" s="257" t="str">
        <f t="shared" si="175"/>
        <v>E</v>
      </c>
      <c r="P351" s="255">
        <f>(0.38*190*(1-$B$251)^2)/(1-($B$251)*('Thursday (022924)'!$AW98))+173*'Thursday (022924)'!$AW98^2*(('Thursday (022924)'!$AW98-1)+(('Thursday (022924)'!$AW98-1)^2+(16*'Thursday (022924)'!$AW98/190))^0.5)</f>
        <v>45.00005156</v>
      </c>
      <c r="Q351" s="256" t="str">
        <f t="shared" si="176"/>
        <v>E</v>
      </c>
      <c r="R351" s="255">
        <f>(0.38*190*(1-$B$251)^2)/(1-($B$251)*('Friday (030124)'!$T98))+173*'Friday (030124)'!$T98^2*(('Friday (030124)'!$T98-1)+(('Friday (030124)'!$T98-1)^2+(16*'Friday (030124)'!$T98/190))^0.5)</f>
        <v>47.18754763</v>
      </c>
      <c r="S351" s="257" t="str">
        <f t="shared" si="177"/>
        <v>E</v>
      </c>
      <c r="T351" s="255">
        <f>(0.38*190*(1-$B$251)^2)/(1-($B$251)*('Friday (030124)'!$AW98))+173*'Friday (030124)'!$AW98^2*(('Friday (030124)'!$AW98-1)+(('Friday (030124)'!$AW98-1)^2+(16*'Friday (030124)'!$AW98/190))^0.5)</f>
        <v>39.48824366</v>
      </c>
      <c r="U351" s="256" t="str">
        <f t="shared" si="178"/>
        <v>D</v>
      </c>
    </row>
    <row r="352">
      <c r="A352" s="259" t="s">
        <v>186</v>
      </c>
      <c r="B352" s="260">
        <f>(0.38*190*(1-$B$251)^2)/(1-($B$251)*('Monday (022624)'!$T99))+173*'Monday (022624)'!$T99^2*(('Monday (022624)'!$T99-1)+(('Monday (022624)'!$T99-1)^2+(16*'Monday (022624)'!$T99/190))^0.5)</f>
        <v>48.21644443</v>
      </c>
      <c r="C352" s="264" t="str">
        <f t="shared" si="169"/>
        <v>E</v>
      </c>
      <c r="D352" s="262">
        <f>(0.38*190*(1-$B$251)^2)/(1-($B$251)*('Monday (022624)'!AW99))+173*'Monday (022624)'!AW99^2*(('Monday (022624)'!AW99-1)+(('Monday (022624)'!AW99-1)^2+(16*'Monday (022624)'!AW99/190))^0.5)</f>
        <v>41.52858698</v>
      </c>
      <c r="E352" s="263" t="str">
        <f t="shared" si="170"/>
        <v>E</v>
      </c>
      <c r="F352" s="260">
        <f>(0.38*190*(1-$B$251)^2)/(1-($B$251)*('Tuesday (022724)'!$T99))+173*'Tuesday (022724)'!$T99^2*(('Tuesday (022724)'!$T99-1)+(('Tuesday (022724)'!$T99-1)^2+(16*'Tuesday (022724)'!$T99/190))^0.5)</f>
        <v>46.76623914</v>
      </c>
      <c r="G352" s="264" t="str">
        <f t="shared" si="171"/>
        <v>E</v>
      </c>
      <c r="H352" s="262">
        <f>(0.38*190*(1-$B$251)^2)/(1-($B$251)*('Tuesday (022724)'!$AW99))+173*'Tuesday (022724)'!$AW99^2*(('Tuesday (022724)'!$AW99-1)+(('Tuesday (022724)'!$AW99-1)^2+(16*'Tuesday (022724)'!$AW99/190))^0.5)</f>
        <v>39.54510616</v>
      </c>
      <c r="I352" s="263" t="str">
        <f t="shared" si="172"/>
        <v>D</v>
      </c>
      <c r="J352" s="262">
        <f>(0.38*190*(1-$B$251)^2)/(1-($B$251)*('Wednesday (022824)'!$T99))+173*'Wednesday (022824)'!$T99^2*(('Wednesday (022824)'!$T99-1)+(('Wednesday (022824)'!$T99-1)^2+(16*'Wednesday (022824)'!$T99/190))^0.5)</f>
        <v>47.80279608</v>
      </c>
      <c r="K352" s="264" t="str">
        <f t="shared" si="173"/>
        <v>E</v>
      </c>
      <c r="L352" s="262">
        <f>(0.38*190*(1-$B$251)^2)/(1-($B$251)*('Wednesday (022824)'!$AW99))+173*'Wednesday (022824)'!$AW99^2*(('Wednesday (022824)'!$AW99-1)+(('Wednesday (022824)'!$AW99-1)^2+(16*'Wednesday (022824)'!$AW99/190))^0.5)</f>
        <v>38.6305154</v>
      </c>
      <c r="M352" s="263" t="str">
        <f t="shared" si="174"/>
        <v>D</v>
      </c>
      <c r="N352" s="262">
        <f>(0.38*190*(1-$B$251)^2)/(1-($B$251)*('Thursday (022924)'!$T99))+173*'Thursday (022924)'!$T99^2*(('Thursday (022924)'!$T99-1)+(('Thursday (022924)'!$T99-1)^2+(16*'Thursday (022924)'!$T99/190))^0.5)</f>
        <v>48.27498222</v>
      </c>
      <c r="O352" s="264" t="str">
        <f t="shared" si="175"/>
        <v>E</v>
      </c>
      <c r="P352" s="262">
        <f>(0.38*190*(1-$B$251)^2)/(1-($B$251)*('Thursday (022924)'!$AW99))+173*'Thursday (022924)'!$AW99^2*(('Thursday (022924)'!$AW99-1)+(('Thursday (022924)'!$AW99-1)^2+(16*'Thursday (022924)'!$AW99/190))^0.5)</f>
        <v>39.23987517</v>
      </c>
      <c r="Q352" s="263" t="str">
        <f t="shared" si="176"/>
        <v>D</v>
      </c>
      <c r="R352" s="262">
        <f>(0.38*190*(1-$B$251)^2)/(1-($B$251)*('Friday (030124)'!$T99))+173*'Friday (030124)'!$T99^2*(('Friday (030124)'!$T99-1)+(('Friday (030124)'!$T99-1)^2+(16*'Friday (030124)'!$T99/190))^0.5)</f>
        <v>44.02369074</v>
      </c>
      <c r="S352" s="264" t="str">
        <f t="shared" si="177"/>
        <v>E</v>
      </c>
      <c r="T352" s="262">
        <f>(0.38*190*(1-$B$251)^2)/(1-($B$251)*('Friday (030124)'!$AW99))+173*'Friday (030124)'!$AW99^2*(('Friday (030124)'!$AW99-1)+(('Friday (030124)'!$AW99-1)^2+(16*'Friday (030124)'!$AW99/190))^0.5)</f>
        <v>48.20638581</v>
      </c>
      <c r="U352" s="265" t="str">
        <f t="shared" si="178"/>
        <v>E</v>
      </c>
    </row>
    <row r="353">
      <c r="A353" s="266" t="s">
        <v>187</v>
      </c>
      <c r="B353" s="50">
        <f>(0.38*190*(1-$B$251)^2)/(1-($B$251)*('Monday (022624)'!$T100))+173*'Monday (022624)'!$T100^2*(('Monday (022624)'!$T100-1)+(('Monday (022624)'!$T100-1)^2+(16*'Monday (022624)'!$T100/190))^0.5)</f>
        <v>42.85059545</v>
      </c>
      <c r="C353" s="270" t="str">
        <f t="shared" si="169"/>
        <v>E</v>
      </c>
      <c r="D353" s="268">
        <f>(0.38*190*(1-$B$251)^2)/(1-($B$251)*('Monday (022624)'!AW100))+173*'Monday (022624)'!AW100^2*(('Monday (022624)'!AW100-1)+(('Monday (022624)'!AW100-1)^2+(16*'Monday (022624)'!AW100/190))^0.5)</f>
        <v>44.14474216</v>
      </c>
      <c r="E353" s="269" t="str">
        <f t="shared" si="170"/>
        <v>E</v>
      </c>
      <c r="F353" s="50">
        <f>(0.38*190*(1-$B$251)^2)/(1-($B$251)*('Tuesday (022724)'!$T100))+173*'Tuesday (022724)'!$T100^2*(('Tuesday (022724)'!$T100-1)+(('Tuesday (022724)'!$T100-1)^2+(16*'Tuesday (022724)'!$T100/190))^0.5)</f>
        <v>43.92157636</v>
      </c>
      <c r="G353" s="270" t="str">
        <f t="shared" si="171"/>
        <v>E</v>
      </c>
      <c r="H353" s="268">
        <f>(0.38*190*(1-$B$251)^2)/(1-($B$251)*('Tuesday (022724)'!$AW100))+173*'Tuesday (022724)'!$AW100^2*(('Tuesday (022724)'!$AW100-1)+(('Tuesday (022724)'!$AW100-1)^2+(16*'Tuesday (022724)'!$AW100/190))^0.5)</f>
        <v>45.30649005</v>
      </c>
      <c r="I353" s="269" t="str">
        <f t="shared" si="172"/>
        <v>E</v>
      </c>
      <c r="J353" s="268">
        <f>(0.38*190*(1-$B$251)^2)/(1-($B$251)*('Wednesday (022824)'!$T100))+173*'Wednesday (022824)'!$T100^2*(('Wednesday (022824)'!$T100-1)+(('Wednesday (022824)'!$T100-1)^2+(16*'Wednesday (022824)'!$T100/190))^0.5)</f>
        <v>44.16138552</v>
      </c>
      <c r="K353" s="270" t="str">
        <f t="shared" si="173"/>
        <v>E</v>
      </c>
      <c r="L353" s="268">
        <f>(0.38*190*(1-$B$251)^2)/(1-($B$251)*('Wednesday (022824)'!$AW100))+173*'Wednesday (022824)'!$AW100^2*(('Wednesday (022824)'!$AW100-1)+(('Wednesday (022824)'!$AW100-1)^2+(16*'Wednesday (022824)'!$AW100/190))^0.5)</f>
        <v>43.19963821</v>
      </c>
      <c r="M353" s="269" t="str">
        <f t="shared" si="174"/>
        <v>E</v>
      </c>
      <c r="N353" s="268">
        <f>(0.38*190*(1-$B$251)^2)/(1-($B$251)*('Thursday (022924)'!$T100))+173*'Thursday (022924)'!$T100^2*(('Thursday (022924)'!$T100-1)+(('Thursday (022924)'!$T100-1)^2+(16*'Thursday (022924)'!$T100/190))^0.5)</f>
        <v>43.3347929</v>
      </c>
      <c r="O353" s="270" t="str">
        <f t="shared" si="175"/>
        <v>E</v>
      </c>
      <c r="P353" s="268">
        <f>(0.38*190*(1-$B$251)^2)/(1-($B$251)*('Thursday (022924)'!$AW100))+173*'Thursday (022924)'!$AW100^2*(('Thursday (022924)'!$AW100-1)+(('Thursday (022924)'!$AW100-1)^2+(16*'Thursday (022924)'!$AW100/190))^0.5)</f>
        <v>42.85756815</v>
      </c>
      <c r="Q353" s="269" t="str">
        <f t="shared" si="176"/>
        <v>E</v>
      </c>
      <c r="R353" s="268">
        <f>(0.38*190*(1-$B$251)^2)/(1-($B$251)*('Friday (030124)'!$T100))+173*'Friday (030124)'!$T100^2*(('Friday (030124)'!$T100-1)+(('Friday (030124)'!$T100-1)^2+(16*'Friday (030124)'!$T100/190))^0.5)</f>
        <v>44.30600788</v>
      </c>
      <c r="S353" s="270" t="str">
        <f t="shared" si="177"/>
        <v>E</v>
      </c>
      <c r="T353" s="268">
        <f>(0.38*190*(1-$B$251)^2)/(1-($B$251)*('Friday (030124)'!$AW100))+173*'Friday (030124)'!$AW100^2*(('Friday (030124)'!$AW100-1)+(('Friday (030124)'!$AW100-1)^2+(16*'Friday (030124)'!$AW100/190))^0.5)</f>
        <v>45.5017008</v>
      </c>
      <c r="U353" s="271" t="str">
        <f t="shared" si="178"/>
        <v>E</v>
      </c>
    </row>
    <row r="354">
      <c r="A354" s="266" t="s">
        <v>188</v>
      </c>
      <c r="B354" s="50">
        <f>(0.38*190*(1-$B$251)^2)/(1-($B$251)*('Monday (022624)'!$T101))+173*'Monday (022624)'!$T101^2*(('Monday (022624)'!$T101-1)+(('Monday (022624)'!$T101-1)^2+(16*'Monday (022624)'!$T101/190))^0.5)</f>
        <v>42.00394312</v>
      </c>
      <c r="C354" s="270" t="str">
        <f t="shared" si="169"/>
        <v>E</v>
      </c>
      <c r="D354" s="268">
        <f>(0.38*190*(1-$B$251)^2)/(1-($B$251)*('Monday (022624)'!AW101))+173*'Monday (022624)'!AW101^2*(('Monday (022624)'!AW101-1)+(('Monday (022624)'!AW101-1)^2+(16*'Monday (022624)'!AW101/190))^0.5)</f>
        <v>55.62107629</v>
      </c>
      <c r="E354" s="269" t="str">
        <f t="shared" si="170"/>
        <v>E</v>
      </c>
      <c r="F354" s="50">
        <f>(0.38*190*(1-$B$251)^2)/(1-($B$251)*('Tuesday (022724)'!$T101))+173*'Tuesday (022724)'!$T101^2*(('Tuesday (022724)'!$T101-1)+(('Tuesday (022724)'!$T101-1)^2+(16*'Tuesday (022724)'!$T101/190))^0.5)</f>
        <v>41.47280255</v>
      </c>
      <c r="G354" s="270" t="str">
        <f t="shared" si="171"/>
        <v>E</v>
      </c>
      <c r="H354" s="268">
        <f>(0.38*190*(1-$B$251)^2)/(1-($B$251)*('Tuesday (022724)'!$AW101))+173*'Tuesday (022724)'!$AW101^2*(('Tuesday (022724)'!$AW101-1)+(('Tuesday (022724)'!$AW101-1)^2+(16*'Tuesday (022724)'!$AW101/190))^0.5)</f>
        <v>58.4589682</v>
      </c>
      <c r="I354" s="269" t="str">
        <f t="shared" si="172"/>
        <v>E</v>
      </c>
      <c r="J354" s="268">
        <f>(0.38*190*(1-$B$251)^2)/(1-($B$251)*('Wednesday (022824)'!$T101))+173*'Wednesday (022824)'!$T101^2*(('Wednesday (022824)'!$T101-1)+(('Wednesday (022824)'!$T101-1)^2+(16*'Wednesday (022824)'!$T101/190))^0.5)</f>
        <v>41.69520286</v>
      </c>
      <c r="K354" s="270" t="str">
        <f t="shared" si="173"/>
        <v>E</v>
      </c>
      <c r="L354" s="268">
        <f>(0.38*190*(1-$B$251)^2)/(1-($B$251)*('Wednesday (022824)'!$AW101))+173*'Wednesday (022824)'!$AW101^2*(('Wednesday (022824)'!$AW101-1)+(('Wednesday (022824)'!$AW101-1)^2+(16*'Wednesday (022824)'!$AW101/190))^0.5)</f>
        <v>63.0998588</v>
      </c>
      <c r="M354" s="269" t="str">
        <f t="shared" si="174"/>
        <v>F</v>
      </c>
      <c r="N354" s="268">
        <f>(0.38*190*(1-$B$251)^2)/(1-($B$251)*('Thursday (022924)'!$T101))+173*'Thursday (022924)'!$T101^2*(('Thursday (022924)'!$T101-1)+(('Thursday (022924)'!$T101-1)^2+(16*'Thursday (022924)'!$T101/190))^0.5)</f>
        <v>41.63331129</v>
      </c>
      <c r="O354" s="270" t="str">
        <f t="shared" si="175"/>
        <v>E</v>
      </c>
      <c r="P354" s="268">
        <f>(0.38*190*(1-$B$251)^2)/(1-($B$251)*('Thursday (022924)'!$AW101))+173*'Thursday (022924)'!$AW101^2*(('Thursday (022924)'!$AW101-1)+(('Thursday (022924)'!$AW101-1)^2+(16*'Thursday (022924)'!$AW101/190))^0.5)</f>
        <v>65.09311959</v>
      </c>
      <c r="Q354" s="269" t="str">
        <f t="shared" si="176"/>
        <v>F</v>
      </c>
      <c r="R354" s="268">
        <f>(0.38*190*(1-$B$251)^2)/(1-($B$251)*('Friday (030124)'!$T101))+173*'Friday (030124)'!$T101^2*(('Friday (030124)'!$T101-1)+(('Friday (030124)'!$T101-1)^2+(16*'Friday (030124)'!$T101/190))^0.5)</f>
        <v>45.97797434</v>
      </c>
      <c r="S354" s="270" t="str">
        <f t="shared" si="177"/>
        <v>E</v>
      </c>
      <c r="T354" s="268">
        <f>(0.38*190*(1-$B$251)^2)/(1-($B$251)*('Friday (030124)'!$AW101))+173*'Friday (030124)'!$AW101^2*(('Friday (030124)'!$AW101-1)+(('Friday (030124)'!$AW101-1)^2+(16*'Friday (030124)'!$AW101/190))^0.5)</f>
        <v>42.57531525</v>
      </c>
      <c r="U354" s="271" t="str">
        <f t="shared" si="178"/>
        <v>E</v>
      </c>
    </row>
    <row r="355">
      <c r="A355" s="288" t="s">
        <v>189</v>
      </c>
      <c r="B355" s="289">
        <f>(0.38*190*(1-$B$251)^2)/(1-($B$251)*('Monday (022624)'!$T102))+173*'Monday (022624)'!$T102^2*(('Monday (022624)'!$T102-1)+(('Monday (022624)'!$T102-1)^2+(16*'Monday (022624)'!$T102/190))^0.5)</f>
        <v>46.76623914</v>
      </c>
      <c r="C355" s="279" t="str">
        <f t="shared" si="169"/>
        <v>E</v>
      </c>
      <c r="D355" s="277">
        <f>(0.38*190*(1-$B$251)^2)/(1-($B$251)*('Monday (022624)'!AW102))+173*'Monday (022624)'!AW102^2*(('Monday (022624)'!AW102-1)+(('Monday (022624)'!AW102-1)^2+(16*'Monday (022624)'!AW102/190))^0.5)</f>
        <v>41.52858698</v>
      </c>
      <c r="E355" s="278" t="str">
        <f t="shared" si="170"/>
        <v>E</v>
      </c>
      <c r="F355" s="289">
        <f>(0.38*190*(1-$B$251)^2)/(1-($B$251)*('Tuesday (022724)'!$T102))+173*'Tuesday (022724)'!$T102^2*(('Tuesday (022724)'!$T102-1)+(('Tuesday (022724)'!$T102-1)^2+(16*'Tuesday (022724)'!$T102/190))^0.5)</f>
        <v>45.81177055</v>
      </c>
      <c r="G355" s="279" t="str">
        <f t="shared" si="171"/>
        <v>E</v>
      </c>
      <c r="H355" s="277">
        <f>(0.38*190*(1-$B$251)^2)/(1-($B$251)*('Tuesday (022724)'!$AW102))+173*'Tuesday (022724)'!$AW102^2*(('Tuesday (022724)'!$AW102-1)+(('Tuesday (022724)'!$AW102-1)^2+(16*'Tuesday (022724)'!$AW102/190))^0.5)</f>
        <v>41.75327871</v>
      </c>
      <c r="I355" s="278" t="str">
        <f t="shared" si="172"/>
        <v>E</v>
      </c>
      <c r="J355" s="277">
        <f>(0.38*190*(1-$B$251)^2)/(1-($B$251)*('Wednesday (022824)'!$T102))+173*'Wednesday (022824)'!$T102^2*(('Wednesday (022824)'!$T102-1)+(('Wednesday (022824)'!$T102-1)^2+(16*'Wednesday (022824)'!$T102/190))^0.5)</f>
        <v>45.94991554</v>
      </c>
      <c r="K355" s="279" t="str">
        <f t="shared" si="173"/>
        <v>E</v>
      </c>
      <c r="L355" s="277">
        <f>(0.38*190*(1-$B$251)^2)/(1-($B$251)*('Wednesday (022824)'!$AW102))+173*'Wednesday (022824)'!$AW102^2*(('Wednesday (022824)'!$AW102-1)+(('Wednesday (022824)'!$AW102-1)^2+(16*'Wednesday (022824)'!$AW102/190))^0.5)</f>
        <v>43.19963821</v>
      </c>
      <c r="M355" s="278" t="str">
        <f t="shared" si="174"/>
        <v>E</v>
      </c>
      <c r="N355" s="277">
        <f>(0.38*190*(1-$B$251)^2)/(1-($B$251)*('Thursday (022924)'!$T102))+173*'Thursday (022924)'!$T102^2*(('Thursday (022924)'!$T102-1)+(('Thursday (022924)'!$T102-1)^2+(16*'Thursday (022924)'!$T102/190))^0.5)</f>
        <v>46.62102432</v>
      </c>
      <c r="O355" s="279" t="str">
        <f t="shared" si="175"/>
        <v>E</v>
      </c>
      <c r="P355" s="277">
        <f>(0.38*190*(1-$B$251)^2)/(1-($B$251)*('Thursday (022924)'!$AW102))+173*'Thursday (022924)'!$AW102^2*(('Thursday (022924)'!$AW102-1)+(('Thursday (022924)'!$AW102-1)^2+(16*'Thursday (022924)'!$AW102/190))^0.5)</f>
        <v>42.03069025</v>
      </c>
      <c r="Q355" s="278" t="str">
        <f t="shared" si="176"/>
        <v>E</v>
      </c>
      <c r="R355" s="277">
        <f>(0.38*190*(1-$B$251)^2)/(1-($B$251)*('Friday (030124)'!$T102))+173*'Friday (030124)'!$T102^2*(('Friday (030124)'!$T102-1)+(('Friday (030124)'!$T102-1)^2+(16*'Friday (030124)'!$T102/190))^0.5)</f>
        <v>44.59470276</v>
      </c>
      <c r="S355" s="279" t="str">
        <f t="shared" si="177"/>
        <v>E</v>
      </c>
      <c r="T355" s="277">
        <f>(0.38*190*(1-$B$251)^2)/(1-($B$251)*('Friday (030124)'!$AW102))+173*'Friday (030124)'!$AW102^2*(('Friday (030124)'!$AW102-1)+(('Friday (030124)'!$AW102-1)^2+(16*'Friday (030124)'!$AW102/190))^0.5)</f>
        <v>43.24470569</v>
      </c>
      <c r="U355" s="280" t="str">
        <f t="shared" si="178"/>
        <v>E</v>
      </c>
    </row>
    <row r="356">
      <c r="A356" s="281" t="s">
        <v>190</v>
      </c>
      <c r="B356" s="282">
        <f>(0.38*190*(1-$B$251)^2)/(1-($B$251)*('Monday (022624)'!$T103))+173*'Monday (022624)'!$T103^2*(('Monday (022624)'!$T103-1)+(('Monday (022624)'!$T103-1)^2+(16*'Monday (022624)'!$T103/190))^0.5)</f>
        <v>47.80110581</v>
      </c>
      <c r="C356" s="286" t="str">
        <f t="shared" si="169"/>
        <v>E</v>
      </c>
      <c r="D356" s="284">
        <f>(0.38*190*(1-$B$251)^2)/(1-($B$251)*('Monday (022624)'!AW103))+173*'Monday (022624)'!AW103^2*(('Monday (022624)'!AW103-1)+(('Monday (022624)'!AW103-1)^2+(16*'Monday (022624)'!AW103/190))^0.5)</f>
        <v>43.42371834</v>
      </c>
      <c r="E356" s="285" t="str">
        <f t="shared" si="170"/>
        <v>E</v>
      </c>
      <c r="F356" s="282">
        <f>(0.38*190*(1-$B$251)^2)/(1-($B$251)*('Tuesday (022724)'!$T103))+173*'Tuesday (022724)'!$T103^2*(('Tuesday (022724)'!$T103-1)+(('Tuesday (022724)'!$T103-1)^2+(16*'Tuesday (022724)'!$T103/190))^0.5)</f>
        <v>46.5212481</v>
      </c>
      <c r="G356" s="286" t="str">
        <f t="shared" si="171"/>
        <v>E</v>
      </c>
      <c r="H356" s="284">
        <f>(0.38*190*(1-$B$251)^2)/(1-($B$251)*('Tuesday (022724)'!$AW103))+173*'Tuesday (022724)'!$AW103^2*(('Tuesday (022724)'!$AW103-1)+(('Tuesday (022724)'!$AW103-1)^2+(16*'Tuesday (022724)'!$AW103/190))^0.5)</f>
        <v>44.20699699</v>
      </c>
      <c r="I356" s="285" t="str">
        <f t="shared" si="172"/>
        <v>E</v>
      </c>
      <c r="J356" s="284">
        <f>(0.38*190*(1-$B$251)^2)/(1-($B$251)*('Wednesday (022824)'!$T103))+173*'Wednesday (022824)'!$T103^2*(('Wednesday (022824)'!$T103-1)+(('Wednesday (022824)'!$T103-1)^2+(16*'Wednesday (022824)'!$T103/190))^0.5)</f>
        <v>47.62015319</v>
      </c>
      <c r="K356" s="286" t="str">
        <f t="shared" si="173"/>
        <v>E</v>
      </c>
      <c r="L356" s="284">
        <f>(0.38*190*(1-$B$251)^2)/(1-($B$251)*('Wednesday (022824)'!$AW103))+173*'Wednesday (022824)'!$AW103^2*(('Wednesday (022824)'!$AW103-1)+(('Wednesday (022824)'!$AW103-1)^2+(16*'Wednesday (022824)'!$AW103/190))^0.5)</f>
        <v>44.14474216</v>
      </c>
      <c r="M356" s="285" t="str">
        <f t="shared" si="174"/>
        <v>E</v>
      </c>
      <c r="N356" s="284">
        <f>(0.38*190*(1-$B$251)^2)/(1-($B$251)*('Thursday (022924)'!$T103))+173*'Thursday (022924)'!$T103^2*(('Thursday (022924)'!$T103-1)+(('Thursday (022924)'!$T103-1)^2+(16*'Thursday (022924)'!$T103/190))^0.5)</f>
        <v>47.84561141</v>
      </c>
      <c r="O356" s="286" t="str">
        <f t="shared" si="175"/>
        <v>E</v>
      </c>
      <c r="P356" s="284">
        <f>(0.38*190*(1-$B$251)^2)/(1-($B$251)*('Thursday (022924)'!$AW103))+173*'Thursday (022924)'!$AW103^2*(('Thursday (022924)'!$AW103-1)+(('Thursday (022924)'!$AW103-1)^2+(16*'Thursday (022924)'!$AW103/190))^0.5)</f>
        <v>40.06734613</v>
      </c>
      <c r="Q356" s="285" t="str">
        <f t="shared" si="176"/>
        <v>#N/A</v>
      </c>
      <c r="R356" s="284">
        <f>(0.38*190*(1-$B$251)^2)/(1-($B$251)*('Friday (030124)'!$T103))+173*'Friday (030124)'!$T103^2*(('Friday (030124)'!$T103-1)+(('Friday (030124)'!$T103-1)^2+(16*'Friday (030124)'!$T103/190))^0.5)</f>
        <v>42.10146444</v>
      </c>
      <c r="S356" s="286" t="str">
        <f t="shared" si="177"/>
        <v>E</v>
      </c>
      <c r="T356" s="284">
        <f>(0.38*190*(1-$B$251)^2)/(1-($B$251)*('Friday (030124)'!$AW103))+173*'Friday (030124)'!$AW103^2*(('Friday (030124)'!$AW103-1)+(('Friday (030124)'!$AW103-1)^2+(16*'Friday (030124)'!$AW103/190))^0.5)</f>
        <v>42.07275225</v>
      </c>
      <c r="U356" s="285" t="str">
        <f t="shared" si="178"/>
        <v>E</v>
      </c>
    </row>
    <row r="357">
      <c r="A357" s="245" t="s">
        <v>191</v>
      </c>
      <c r="B357" s="246">
        <f>(0.38*190*(1-$B$251)^2)/(1-($B$251)*('Monday (022624)'!$T104))+173*'Monday (022624)'!$T104^2*(('Monday (022624)'!$T104-1)+(('Monday (022624)'!$T104-1)^2+(16*'Monday (022624)'!$T104/190))^0.5)</f>
        <v>46.31842183</v>
      </c>
      <c r="C357" s="250" t="str">
        <f t="shared" si="169"/>
        <v>E</v>
      </c>
      <c r="D357" s="248">
        <f>(0.38*190*(1-$B$251)^2)/(1-($B$251)*('Monday (022624)'!AW104))+173*'Monday (022624)'!AW104^2*(('Monday (022624)'!AW104-1)+(('Monday (022624)'!AW104-1)^2+(16*'Monday (022624)'!AW104/190))^0.5)</f>
        <v>52.51096732</v>
      </c>
      <c r="E357" s="249" t="str">
        <f t="shared" si="170"/>
        <v>E</v>
      </c>
      <c r="F357" s="246">
        <f>(0.38*190*(1-$B$251)^2)/(1-($B$251)*('Tuesday (022724)'!$T104))+173*'Tuesday (022724)'!$T104^2*(('Tuesday (022724)'!$T104-1)+(('Tuesday (022724)'!$T104-1)^2+(16*'Tuesday (022724)'!$T104/190))^0.5)</f>
        <v>43.92380179</v>
      </c>
      <c r="G357" s="250" t="str">
        <f t="shared" si="171"/>
        <v>E</v>
      </c>
      <c r="H357" s="248">
        <f>(0.38*190*(1-$B$251)^2)/(1-($B$251)*('Tuesday (022724)'!$AW104))+173*'Tuesday (022724)'!$AW104^2*(('Tuesday (022724)'!$AW104-1)+(('Tuesday (022724)'!$AW104-1)^2+(16*'Tuesday (022724)'!$AW104/190))^0.5)</f>
        <v>53.99230431</v>
      </c>
      <c r="I357" s="249" t="str">
        <f t="shared" si="172"/>
        <v>E</v>
      </c>
      <c r="J357" s="248">
        <f>(0.38*190*(1-$B$251)^2)/(1-($B$251)*('Wednesday (022824)'!$T104))+173*'Wednesday (022824)'!$T104^2*(('Wednesday (022824)'!$T104-1)+(('Wednesday (022824)'!$T104-1)^2+(16*'Wednesday (022824)'!$T104/190))^0.5)</f>
        <v>44.78965027</v>
      </c>
      <c r="K357" s="250" t="str">
        <f t="shared" si="173"/>
        <v>E</v>
      </c>
      <c r="L357" s="248">
        <f>(0.38*190*(1-$B$251)^2)/(1-($B$251)*('Wednesday (022824)'!$AW104))+173*'Wednesday (022824)'!$AW104^2*(('Wednesday (022824)'!$AW104-1)+(('Wednesday (022824)'!$AW104-1)^2+(16*'Wednesday (022824)'!$AW104/190))^0.5)</f>
        <v>54.21183856</v>
      </c>
      <c r="M357" s="249" t="str">
        <f t="shared" si="174"/>
        <v>E</v>
      </c>
      <c r="N357" s="248">
        <f>(0.38*190*(1-$B$251)^2)/(1-($B$251)*('Thursday (022924)'!$T104))+173*'Thursday (022924)'!$T104^2*(('Thursday (022924)'!$T104-1)+(('Thursday (022924)'!$T104-1)^2+(16*'Thursday (022924)'!$T104/190))^0.5)</f>
        <v>45.96606687</v>
      </c>
      <c r="O357" s="250" t="str">
        <f t="shared" si="175"/>
        <v>E</v>
      </c>
      <c r="P357" s="248">
        <f>(0.38*190*(1-$B$251)^2)/(1-($B$251)*('Thursday (022924)'!$AW104))+173*'Thursday (022924)'!$AW104^2*(('Thursday (022924)'!$AW104-1)+(('Thursday (022924)'!$AW104-1)^2+(16*'Thursday (022924)'!$AW104/190))^0.5)</f>
        <v>57.17468397</v>
      </c>
      <c r="Q357" s="249" t="str">
        <f t="shared" si="176"/>
        <v>E</v>
      </c>
      <c r="R357" s="248">
        <f>(0.38*190*(1-$B$251)^2)/(1-($B$251)*('Friday (030124)'!$T104))+173*'Friday (030124)'!$T104^2*(('Friday (030124)'!$T104-1)+(('Friday (030124)'!$T104-1)^2+(16*'Friday (030124)'!$T104/190))^0.5)</f>
        <v>44.21477813</v>
      </c>
      <c r="S357" s="250" t="str">
        <f t="shared" si="177"/>
        <v>E</v>
      </c>
      <c r="T357" s="248">
        <f>(0.38*190*(1-$B$251)^2)/(1-($B$251)*('Friday (030124)'!$AW104))+173*'Friday (030124)'!$AW104^2*(('Friday (030124)'!$AW104-1)+(('Friday (030124)'!$AW104-1)^2+(16*'Friday (030124)'!$AW104/190))^0.5)</f>
        <v>41.49784842</v>
      </c>
      <c r="U357" s="249" t="str">
        <f t="shared" si="178"/>
        <v>E</v>
      </c>
    </row>
    <row r="358">
      <c r="A358" s="245" t="s">
        <v>192</v>
      </c>
      <c r="B358" s="246">
        <f>(0.38*190*(1-$B$251)^2)/(1-($B$251)*('Monday (022624)'!$T105))+173*'Monday (022624)'!$T105^2*(('Monday (022624)'!$T105-1)+(('Monday (022624)'!$T105-1)^2+(16*'Monday (022624)'!$T105/190))^0.5)</f>
        <v>47.36214214</v>
      </c>
      <c r="C358" s="250" t="str">
        <f t="shared" si="169"/>
        <v>E</v>
      </c>
      <c r="D358" s="248">
        <f>(0.38*190*(1-$B$251)^2)/(1-($B$251)*('Monday (022624)'!AW105))+173*'Monday (022624)'!AW105^2*(('Monday (022624)'!AW105-1)+(('Monday (022624)'!AW105-1)^2+(16*'Monday (022624)'!AW105/190))^0.5)</f>
        <v>46.89335497</v>
      </c>
      <c r="E358" s="249" t="str">
        <f t="shared" si="170"/>
        <v>E</v>
      </c>
      <c r="F358" s="246">
        <f>(0.38*190*(1-$B$251)^2)/(1-($B$251)*('Tuesday (022724)'!$T105))+173*'Tuesday (022724)'!$T105^2*(('Tuesday (022724)'!$T105-1)+(('Tuesday (022724)'!$T105-1)^2+(16*'Tuesday (022724)'!$T105/190))^0.5)</f>
        <v>44.43904175</v>
      </c>
      <c r="G358" s="250" t="str">
        <f t="shared" si="171"/>
        <v>E</v>
      </c>
      <c r="H358" s="248">
        <f>(0.38*190*(1-$B$251)^2)/(1-($B$251)*('Tuesday (022724)'!$AW105))+173*'Tuesday (022724)'!$AW105^2*(('Tuesday (022724)'!$AW105-1)+(('Tuesday (022724)'!$AW105-1)^2+(16*'Tuesday (022724)'!$AW105/190))^0.5)</f>
        <v>47.10255081</v>
      </c>
      <c r="I358" s="249" t="str">
        <f t="shared" si="172"/>
        <v>E</v>
      </c>
      <c r="J358" s="248">
        <f>(0.38*190*(1-$B$251)^2)/(1-($B$251)*('Wednesday (022824)'!$T105))+173*'Wednesday (022824)'!$T105^2*(('Wednesday (022824)'!$T105-1)+(('Wednesday (022824)'!$T105-1)^2+(16*'Wednesday (022824)'!$T105/190))^0.5)</f>
        <v>45.31148594</v>
      </c>
      <c r="K358" s="250" t="str">
        <f t="shared" si="173"/>
        <v>E</v>
      </c>
      <c r="L358" s="248">
        <f>(0.38*190*(1-$B$251)^2)/(1-($B$251)*('Wednesday (022824)'!$AW105))+173*'Wednesday (022824)'!$AW105^2*(('Wednesday (022824)'!$AW105-1)+(('Wednesday (022824)'!$AW105-1)^2+(16*'Wednesday (022824)'!$AW105/190))^0.5)</f>
        <v>46.54084903</v>
      </c>
      <c r="M358" s="249" t="str">
        <f t="shared" si="174"/>
        <v>E</v>
      </c>
      <c r="N358" s="248">
        <f>(0.38*190*(1-$B$251)^2)/(1-($B$251)*('Thursday (022924)'!$T105))+173*'Thursday (022924)'!$T105^2*(('Thursday (022924)'!$T105-1)+(('Thursday (022924)'!$T105-1)^2+(16*'Thursday (022924)'!$T105/190))^0.5)</f>
        <v>46.77171783</v>
      </c>
      <c r="O358" s="250" t="str">
        <f t="shared" si="175"/>
        <v>E</v>
      </c>
      <c r="P358" s="248">
        <f>(0.38*190*(1-$B$251)^2)/(1-($B$251)*('Thursday (022924)'!$AW105))+173*'Thursday (022924)'!$AW105^2*(('Thursday (022924)'!$AW105-1)+(('Thursday (022924)'!$AW105-1)^2+(16*'Thursday (022924)'!$AW105/190))^0.5)</f>
        <v>52.54985942</v>
      </c>
      <c r="Q358" s="249" t="str">
        <f t="shared" si="176"/>
        <v>E</v>
      </c>
      <c r="R358" s="248">
        <f>(0.38*190*(1-$B$251)^2)/(1-($B$251)*('Friday (030124)'!$T105))+173*'Friday (030124)'!$T105^2*(('Friday (030124)'!$T105-1)+(('Friday (030124)'!$T105-1)^2+(16*'Friday (030124)'!$T105/190))^0.5)</f>
        <v>45.14460909</v>
      </c>
      <c r="S358" s="250" t="str">
        <f t="shared" si="177"/>
        <v>E</v>
      </c>
      <c r="T358" s="248">
        <f>(0.38*190*(1-$B$251)^2)/(1-($B$251)*('Friday (030124)'!$AW105))+173*'Friday (030124)'!$AW105^2*(('Friday (030124)'!$AW105-1)+(('Friday (030124)'!$AW105-1)^2+(16*'Friday (030124)'!$AW105/190))^0.5)</f>
        <v>52.1843713</v>
      </c>
      <c r="U358" s="249" t="str">
        <f t="shared" si="178"/>
        <v>E</v>
      </c>
    </row>
    <row r="359">
      <c r="A359" s="252" t="s">
        <v>193</v>
      </c>
      <c r="B359" s="253">
        <f>(0.38*190*(1-$B$251)^2)/(1-($B$251)*('Monday (022624)'!$T106))+173*'Monday (022624)'!$T106^2*(('Monday (022624)'!$T106-1)+(('Monday (022624)'!$T106-1)^2+(16*'Monday (022624)'!$T106/190))^0.5)</f>
        <v>39.39644819</v>
      </c>
      <c r="C359" s="257" t="str">
        <f t="shared" si="169"/>
        <v>D</v>
      </c>
      <c r="D359" s="255">
        <f>(0.38*190*(1-$B$251)^2)/(1-($B$251)*('Monday (022624)'!AW106))+173*'Monday (022624)'!AW106^2*(('Monday (022624)'!AW106-1)+(('Monday (022624)'!AW106-1)^2+(16*'Monday (022624)'!AW106/190))^0.5)</f>
        <v>39.37849291</v>
      </c>
      <c r="E359" s="256" t="str">
        <f t="shared" si="170"/>
        <v>D</v>
      </c>
      <c r="F359" s="253">
        <f>(0.38*190*(1-$B$251)^2)/(1-($B$251)*('Tuesday (022724)'!$T106))+173*'Tuesday (022724)'!$T106^2*(('Tuesday (022724)'!$T106-1)+(('Tuesday (022724)'!$T106-1)^2+(16*'Tuesday (022724)'!$T106/190))^0.5)</f>
        <v>40.70492914</v>
      </c>
      <c r="G359" s="257" t="str">
        <f t="shared" si="171"/>
        <v>E</v>
      </c>
      <c r="H359" s="255">
        <f>(0.38*190*(1-$B$251)^2)/(1-($B$251)*('Tuesday (022724)'!$AW106))+173*'Tuesday (022724)'!$AW106^2*(('Tuesday (022724)'!$AW106-1)+(('Tuesday (022724)'!$AW106-1)^2+(16*'Tuesday (022724)'!$AW106/190))^0.5)</f>
        <v>38.2724746</v>
      </c>
      <c r="I359" s="256" t="str">
        <f t="shared" si="172"/>
        <v>D</v>
      </c>
      <c r="J359" s="255">
        <f>(0.38*190*(1-$B$251)^2)/(1-($B$251)*('Wednesday (022824)'!$T106))+173*'Wednesday (022824)'!$T106^2*(('Wednesday (022824)'!$T106-1)+(('Wednesday (022824)'!$T106-1)^2+(16*'Wednesday (022824)'!$T106/190))^0.5)</f>
        <v>41.77633303</v>
      </c>
      <c r="K359" s="257" t="str">
        <f t="shared" si="173"/>
        <v>E</v>
      </c>
      <c r="L359" s="255">
        <f>(0.38*190*(1-$B$251)^2)/(1-($B$251)*('Wednesday (022824)'!$AW106))+173*'Wednesday (022824)'!$AW106^2*(('Wednesday (022824)'!$AW106-1)+(('Wednesday (022824)'!$AW106-1)^2+(16*'Wednesday (022824)'!$AW106/190))^0.5)</f>
        <v>38.50921017</v>
      </c>
      <c r="M359" s="256" t="str">
        <f t="shared" si="174"/>
        <v>D</v>
      </c>
      <c r="N359" s="255">
        <f>(0.38*190*(1-$B$251)^2)/(1-($B$251)*('Thursday (022924)'!$T106))+173*'Thursday (022924)'!$T106^2*(('Thursday (022924)'!$T106-1)+(('Thursday (022924)'!$T106-1)^2+(16*'Thursday (022924)'!$T106/190))^0.5)</f>
        <v>39.89437855</v>
      </c>
      <c r="O359" s="257" t="str">
        <f t="shared" si="175"/>
        <v>D</v>
      </c>
      <c r="P359" s="255">
        <f>(0.38*190*(1-$B$251)^2)/(1-($B$251)*('Thursday (022924)'!$AW106))+173*'Thursday (022924)'!$AW106^2*(('Thursday (022924)'!$AW106-1)+(('Thursday (022924)'!$AW106-1)^2+(16*'Thursday (022924)'!$AW106/190))^0.5)</f>
        <v>38.05366606</v>
      </c>
      <c r="Q359" s="256" t="str">
        <f t="shared" si="176"/>
        <v>D</v>
      </c>
      <c r="R359" s="255">
        <f>(0.38*190*(1-$B$251)^2)/(1-($B$251)*('Friday (030124)'!$T106))+173*'Friday (030124)'!$T106^2*(('Friday (030124)'!$T106-1)+(('Friday (030124)'!$T106-1)^2+(16*'Friday (030124)'!$T106/190))^0.5)</f>
        <v>48.03874331</v>
      </c>
      <c r="S359" s="257" t="str">
        <f t="shared" si="177"/>
        <v>E</v>
      </c>
      <c r="T359" s="255">
        <f>(0.38*190*(1-$B$251)^2)/(1-($B$251)*('Friday (030124)'!$AW106))+173*'Friday (030124)'!$AW106^2*(('Friday (030124)'!$AW106-1)+(('Friday (030124)'!$AW106-1)^2+(16*'Friday (030124)'!$AW106/190))^0.5)</f>
        <v>45.45854915</v>
      </c>
      <c r="U359" s="256" t="str">
        <f t="shared" si="178"/>
        <v>E</v>
      </c>
    </row>
    <row r="360">
      <c r="A360" s="259" t="s">
        <v>194</v>
      </c>
      <c r="B360" s="260">
        <f>(0.38*190*(1-$B$251)^2)/(1-($B$251)*('Monday (022624)'!$T107))+173*'Monday (022624)'!$T107^2*(('Monday (022624)'!$T107-1)+(('Monday (022624)'!$T107-1)^2+(16*'Monday (022624)'!$T107/190))^0.5)</f>
        <v>45.71340136</v>
      </c>
      <c r="C360" s="264" t="str">
        <f t="shared" si="169"/>
        <v>E</v>
      </c>
      <c r="D360" s="262">
        <f>(0.38*190*(1-$B$251)^2)/(1-($B$251)*('Monday (022624)'!AW107))+173*'Monday (022624)'!AW107^2*(('Monday (022624)'!AW107-1)+(('Monday (022624)'!AW107-1)^2+(16*'Monday (022624)'!AW107/190))^0.5)</f>
        <v>49.03987377</v>
      </c>
      <c r="E360" s="263" t="str">
        <f t="shared" si="170"/>
        <v>E</v>
      </c>
      <c r="F360" s="260">
        <f>(0.38*190*(1-$B$251)^2)/(1-($B$251)*('Tuesday (022724)'!$T107))+173*'Tuesday (022724)'!$T107^2*(('Tuesday (022724)'!$T107-1)+(('Tuesday (022724)'!$T107-1)^2+(16*'Tuesday (022724)'!$T107/190))^0.5)</f>
        <v>45.88906601</v>
      </c>
      <c r="G360" s="264" t="str">
        <f t="shared" si="171"/>
        <v>E</v>
      </c>
      <c r="H360" s="262">
        <f>(0.38*190*(1-$B$251)^2)/(1-($B$251)*('Tuesday (022724)'!$AW107))+173*'Tuesday (022724)'!$AW107^2*(('Tuesday (022724)'!$AW107-1)+(('Tuesday (022724)'!$AW107-1)^2+(16*'Tuesday (022724)'!$AW107/190))^0.5)</f>
        <v>49.03515949</v>
      </c>
      <c r="I360" s="263" t="str">
        <f t="shared" si="172"/>
        <v>E</v>
      </c>
      <c r="J360" s="262">
        <f>(0.38*190*(1-$B$251)^2)/(1-($B$251)*('Wednesday (022824)'!$T107))+173*'Wednesday (022824)'!$T107^2*(('Wednesday (022824)'!$T107-1)+(('Wednesday (022824)'!$T107-1)^2+(16*'Wednesday (022824)'!$T107/190))^0.5)</f>
        <v>45.39488304</v>
      </c>
      <c r="K360" s="264" t="str">
        <f t="shared" si="173"/>
        <v>E</v>
      </c>
      <c r="L360" s="262">
        <f>(0.38*190*(1-$B$251)^2)/(1-($B$251)*('Wednesday (022824)'!$AW107))+173*'Wednesday (022824)'!$AW107^2*(('Wednesday (022824)'!$AW107-1)+(('Wednesday (022824)'!$AW107-1)^2+(16*'Wednesday (022824)'!$AW107/190))^0.5)</f>
        <v>52.15380319</v>
      </c>
      <c r="M360" s="263" t="str">
        <f t="shared" si="174"/>
        <v>E</v>
      </c>
      <c r="N360" s="262">
        <f>(0.38*190*(1-$B$251)^2)/(1-($B$251)*('Thursday (022924)'!$T107))+173*'Thursday (022924)'!$T107^2*(('Thursday (022924)'!$T107-1)+(('Thursday (022924)'!$T107-1)^2+(16*'Thursday (022924)'!$T107/190))^0.5)</f>
        <v>45.91492363</v>
      </c>
      <c r="O360" s="264" t="str">
        <f t="shared" si="175"/>
        <v>E</v>
      </c>
      <c r="P360" s="262">
        <f>(0.38*190*(1-$B$251)^2)/(1-($B$251)*('Thursday (022924)'!$AW107))+173*'Thursday (022924)'!$AW107^2*(('Thursday (022924)'!$AW107-1)+(('Thursday (022924)'!$AW107-1)^2+(16*'Thursday (022924)'!$AW107/190))^0.5)</f>
        <v>54.11893092</v>
      </c>
      <c r="Q360" s="263" t="str">
        <f t="shared" si="176"/>
        <v>E</v>
      </c>
      <c r="R360" s="262">
        <f>(0.38*190*(1-$B$251)^2)/(1-($B$251)*('Friday (030124)'!$T107))+173*'Friday (030124)'!$T107^2*(('Friday (030124)'!$T107-1)+(('Friday (030124)'!$T107-1)^2+(16*'Friday (030124)'!$T107/190))^0.5)</f>
        <v>47.75847709</v>
      </c>
      <c r="S360" s="264" t="str">
        <f t="shared" si="177"/>
        <v>E</v>
      </c>
      <c r="T360" s="262">
        <f>(0.38*190*(1-$B$251)^2)/(1-($B$251)*('Friday (030124)'!$AW107))+173*'Friday (030124)'!$AW107^2*(('Friday (030124)'!$AW107-1)+(('Friday (030124)'!$AW107-1)^2+(16*'Friday (030124)'!$AW107/190))^0.5)</f>
        <v>41.14043744</v>
      </c>
      <c r="U360" s="265" t="str">
        <f t="shared" si="178"/>
        <v>E</v>
      </c>
    </row>
    <row r="361">
      <c r="A361" s="266" t="s">
        <v>195</v>
      </c>
      <c r="B361" s="50">
        <f>(0.38*190*(1-$B$251)^2)/(1-($B$251)*('Monday (022624)'!$T108))+173*'Monday (022624)'!$T108^2*(('Monday (022624)'!$T108-1)+(('Monday (022624)'!$T108-1)^2+(16*'Monday (022624)'!$T108/190))^0.5)</f>
        <v>44.22782525</v>
      </c>
      <c r="C361" s="270" t="str">
        <f t="shared" si="169"/>
        <v>E</v>
      </c>
      <c r="D361" s="268">
        <f>(0.38*190*(1-$B$251)^2)/(1-($B$251)*('Monday (022624)'!AW108))+173*'Monday (022624)'!AW108^2*(('Monday (022624)'!AW108-1)+(('Monday (022624)'!AW108-1)^2+(16*'Monday (022624)'!AW108/190))^0.5)</f>
        <v>53.60639513</v>
      </c>
      <c r="E361" s="269" t="str">
        <f t="shared" si="170"/>
        <v>E</v>
      </c>
      <c r="F361" s="50">
        <f>(0.38*190*(1-$B$251)^2)/(1-($B$251)*('Tuesday (022724)'!$T108))+173*'Tuesday (022724)'!$T108^2*(('Tuesday (022724)'!$T108-1)+(('Tuesday (022724)'!$T108-1)^2+(16*'Tuesday (022724)'!$T108/190))^0.5)</f>
        <v>44.54374071</v>
      </c>
      <c r="G361" s="270" t="str">
        <f t="shared" si="171"/>
        <v>E</v>
      </c>
      <c r="H361" s="268">
        <f>(0.38*190*(1-$B$251)^2)/(1-($B$251)*('Tuesday (022724)'!$AW108))+173*'Tuesday (022724)'!$AW108^2*(('Tuesday (022724)'!$AW108-1)+(('Tuesday (022724)'!$AW108-1)^2+(16*'Tuesday (022724)'!$AW108/190))^0.5)</f>
        <v>55.29525833</v>
      </c>
      <c r="I361" s="269" t="str">
        <f t="shared" si="172"/>
        <v>E</v>
      </c>
      <c r="J361" s="268">
        <f>(0.38*190*(1-$B$251)^2)/(1-($B$251)*('Wednesday (022824)'!$T108))+173*'Wednesday (022824)'!$T108^2*(('Wednesday (022824)'!$T108-1)+(('Wednesday (022824)'!$T108-1)^2+(16*'Wednesday (022824)'!$T108/190))^0.5)</f>
        <v>44.19187057</v>
      </c>
      <c r="K361" s="270" t="str">
        <f t="shared" si="173"/>
        <v>E</v>
      </c>
      <c r="L361" s="268">
        <f>(0.38*190*(1-$B$251)^2)/(1-($B$251)*('Wednesday (022824)'!$AW108))+173*'Wednesday (022824)'!$AW108^2*(('Wednesday (022824)'!$AW108-1)+(('Wednesday (022824)'!$AW108-1)^2+(16*'Wednesday (022824)'!$AW108/190))^0.5)</f>
        <v>56.8389295</v>
      </c>
      <c r="M361" s="269" t="str">
        <f t="shared" si="174"/>
        <v>E</v>
      </c>
      <c r="N361" s="268">
        <f>(0.38*190*(1-$B$251)^2)/(1-($B$251)*('Thursday (022924)'!$T108))+173*'Thursday (022924)'!$T108^2*(('Thursday (022924)'!$T108-1)+(('Thursday (022924)'!$T108-1)^2+(16*'Thursday (022924)'!$T108/190))^0.5)</f>
        <v>43.67034387</v>
      </c>
      <c r="O361" s="270" t="str">
        <f t="shared" si="175"/>
        <v>E</v>
      </c>
      <c r="P361" s="268">
        <f>(0.38*190*(1-$B$251)^2)/(1-($B$251)*('Thursday (022924)'!$AW108))+173*'Thursday (022924)'!$AW108^2*(('Thursday (022924)'!$AW108-1)+(('Thursday (022924)'!$AW108-1)^2+(16*'Thursday (022924)'!$AW108/190))^0.5)</f>
        <v>60.4849286</v>
      </c>
      <c r="Q361" s="269" t="str">
        <f t="shared" si="176"/>
        <v>F</v>
      </c>
      <c r="R361" s="268">
        <f>(0.38*190*(1-$B$251)^2)/(1-($B$251)*('Friday (030124)'!$T108))+173*'Friday (030124)'!$T108^2*(('Friday (030124)'!$T108-1)+(('Friday (030124)'!$T108-1)^2+(16*'Friday (030124)'!$T108/190))^0.5)</f>
        <v>44.128386</v>
      </c>
      <c r="S361" s="270" t="str">
        <f t="shared" si="177"/>
        <v>E</v>
      </c>
      <c r="T361" s="268">
        <f>(0.38*190*(1-$B$251)^2)/(1-($B$251)*('Friday (030124)'!$AW108))+173*'Friday (030124)'!$AW108^2*(('Friday (030124)'!$AW108-1)+(('Friday (030124)'!$AW108-1)^2+(16*'Friday (030124)'!$AW108/190))^0.5)</f>
        <v>38.68024966</v>
      </c>
      <c r="U361" s="271" t="str">
        <f t="shared" si="178"/>
        <v>D</v>
      </c>
    </row>
    <row r="362">
      <c r="A362" s="266" t="s">
        <v>196</v>
      </c>
      <c r="B362" s="50">
        <f>(0.38*190*(1-$B$251)^2)/(1-($B$251)*('Monday (022624)'!$T109))+173*'Monday (022624)'!$T109^2*(('Monday (022624)'!$T109-1)+(('Monday (022624)'!$T109-1)^2+(16*'Monday (022624)'!$T109/190))^0.5)</f>
        <v>46.99158219</v>
      </c>
      <c r="C362" s="270" t="str">
        <f t="shared" si="169"/>
        <v>E</v>
      </c>
      <c r="D362" s="268">
        <f>(0.38*190*(1-$B$251)^2)/(1-($B$251)*('Monday (022624)'!AW109))+173*'Monday (022624)'!AW109^2*(('Monday (022624)'!AW109-1)+(('Monday (022624)'!AW109-1)^2+(16*'Monday (022624)'!AW109/190))^0.5)</f>
        <v>43.2939895</v>
      </c>
      <c r="E362" s="269" t="str">
        <f t="shared" si="170"/>
        <v>E</v>
      </c>
      <c r="F362" s="50">
        <f>(0.38*190*(1-$B$251)^2)/(1-($B$251)*('Tuesday (022724)'!$T109))+173*'Tuesday (022724)'!$T109^2*(('Tuesday (022724)'!$T109-1)+(('Tuesday (022724)'!$T109-1)^2+(16*'Tuesday (022724)'!$T109/190))^0.5)</f>
        <v>46.99158219</v>
      </c>
      <c r="G362" s="270" t="str">
        <f t="shared" si="171"/>
        <v>E</v>
      </c>
      <c r="H362" s="268">
        <f>(0.38*190*(1-$B$251)^2)/(1-($B$251)*('Tuesday (022724)'!$AW109))+173*'Tuesday (022724)'!$AW109^2*(('Tuesday (022724)'!$AW109-1)+(('Tuesday (022724)'!$AW109-1)^2+(16*'Tuesday (022724)'!$AW109/190))^0.5)</f>
        <v>43.05229257</v>
      </c>
      <c r="I362" s="269" t="str">
        <f t="shared" si="172"/>
        <v>E</v>
      </c>
      <c r="J362" s="268">
        <f>(0.38*190*(1-$B$251)^2)/(1-($B$251)*('Wednesday (022824)'!$T109))+173*'Wednesday (022824)'!$T109^2*(('Wednesday (022824)'!$T109-1)+(('Wednesday (022824)'!$T109-1)^2+(16*'Wednesday (022824)'!$T109/190))^0.5)</f>
        <v>46.71512354</v>
      </c>
      <c r="K362" s="270" t="str">
        <f t="shared" si="173"/>
        <v>E</v>
      </c>
      <c r="L362" s="268">
        <f>(0.38*190*(1-$B$251)^2)/(1-($B$251)*('Wednesday (022824)'!$AW109))+173*'Wednesday (022824)'!$AW109^2*(('Wednesday (022824)'!$AW109-1)+(('Wednesday (022824)'!$AW109-1)^2+(16*'Wednesday (022824)'!$AW109/190))^0.5)</f>
        <v>40.23996534</v>
      </c>
      <c r="M362" s="269" t="str">
        <f t="shared" si="174"/>
        <v>E</v>
      </c>
      <c r="N362" s="268">
        <f>(0.38*190*(1-$B$251)^2)/(1-($B$251)*('Thursday (022924)'!$T109))+173*'Thursday (022924)'!$T109^2*(('Thursday (022924)'!$T109-1)+(('Thursday (022924)'!$T109-1)^2+(16*'Thursday (022924)'!$T109/190))^0.5)</f>
        <v>46.63111799</v>
      </c>
      <c r="O362" s="270" t="str">
        <f t="shared" si="175"/>
        <v>E</v>
      </c>
      <c r="P362" s="268">
        <f>(0.38*190*(1-$B$251)^2)/(1-($B$251)*('Thursday (022924)'!$AW109))+173*'Thursday (022924)'!$AW109^2*(('Thursday (022924)'!$AW109-1)+(('Thursday (022924)'!$AW109-1)^2+(16*'Thursday (022924)'!$AW109/190))^0.5)</f>
        <v>39.53586547</v>
      </c>
      <c r="Q362" s="269" t="str">
        <f t="shared" si="176"/>
        <v>D</v>
      </c>
      <c r="R362" s="268">
        <f>(0.38*190*(1-$B$251)^2)/(1-($B$251)*('Friday (030124)'!$T109))+173*'Friday (030124)'!$T109^2*(('Friday (030124)'!$T109-1)+(('Friday (030124)'!$T109-1)^2+(16*'Friday (030124)'!$T109/190))^0.5)</f>
        <v>43.86597642</v>
      </c>
      <c r="S362" s="270" t="str">
        <f t="shared" si="177"/>
        <v>E</v>
      </c>
      <c r="T362" s="268">
        <f>(0.38*190*(1-$B$251)^2)/(1-($B$251)*('Friday (030124)'!$AW109))+173*'Friday (030124)'!$AW109^2*(('Friday (030124)'!$AW109-1)+(('Friday (030124)'!$AW109-1)^2+(16*'Friday (030124)'!$AW109/190))^0.5)</f>
        <v>48.58491186</v>
      </c>
      <c r="U362" s="271" t="str">
        <f t="shared" si="178"/>
        <v>E</v>
      </c>
    </row>
    <row r="363">
      <c r="A363" s="288" t="s">
        <v>197</v>
      </c>
      <c r="B363" s="289">
        <f>(0.38*190*(1-$B$251)^2)/(1-($B$251)*('Monday (022624)'!$T110))+173*'Monday (022624)'!$T110^2*(('Monday (022624)'!$T110-1)+(('Monday (022624)'!$T110-1)^2+(16*'Monday (022624)'!$T110/190))^0.5)</f>
        <v>42.35052885</v>
      </c>
      <c r="C363" s="279" t="str">
        <f t="shared" si="169"/>
        <v>E</v>
      </c>
      <c r="D363" s="277">
        <f>(0.38*190*(1-$B$251)^2)/(1-($B$251)*('Monday (022624)'!AW110))+173*'Monday (022624)'!AW110^2*(('Monday (022624)'!AW110-1)+(('Monday (022624)'!AW110-1)^2+(16*'Monday (022624)'!AW110/190))^0.5)</f>
        <v>38.09415617</v>
      </c>
      <c r="E363" s="278" t="str">
        <f t="shared" si="170"/>
        <v>D</v>
      </c>
      <c r="F363" s="289">
        <f>(0.38*190*(1-$B$251)^2)/(1-($B$251)*('Tuesday (022724)'!$T110))+173*'Tuesday (022724)'!$T110^2*(('Tuesday (022724)'!$T110-1)+(('Tuesday (022724)'!$T110-1)^2+(16*'Tuesday (022724)'!$T110/190))^0.5)</f>
        <v>42.89749715</v>
      </c>
      <c r="G363" s="279" t="str">
        <f t="shared" si="171"/>
        <v>E</v>
      </c>
      <c r="H363" s="277">
        <f>(0.38*190*(1-$B$251)^2)/(1-($B$251)*('Tuesday (022724)'!$AW110))+173*'Tuesday (022724)'!$AW110^2*(('Tuesday (022724)'!$AW110-1)+(('Tuesday (022724)'!$AW110-1)^2+(16*'Tuesday (022724)'!$AW110/190))^0.5)</f>
        <v>37.74473008</v>
      </c>
      <c r="I363" s="278" t="str">
        <f t="shared" si="172"/>
        <v>D</v>
      </c>
      <c r="J363" s="277">
        <f>(0.38*190*(1-$B$251)^2)/(1-($B$251)*('Wednesday (022824)'!$T110))+173*'Wednesday (022824)'!$T110^2*(('Wednesday (022824)'!$T110-1)+(('Wednesday (022824)'!$T110-1)^2+(16*'Wednesday (022824)'!$T110/190))^0.5)</f>
        <v>42.83306344</v>
      </c>
      <c r="K363" s="279" t="str">
        <f t="shared" si="173"/>
        <v>E</v>
      </c>
      <c r="L363" s="277">
        <f>(0.38*190*(1-$B$251)^2)/(1-($B$251)*('Wednesday (022824)'!$AW110))+173*'Wednesday (022824)'!$AW110^2*(('Wednesday (022824)'!$AW110-1)+(('Wednesday (022824)'!$AW110-1)^2+(16*'Wednesday (022824)'!$AW110/190))^0.5)</f>
        <v>38.13609808</v>
      </c>
      <c r="M363" s="278" t="str">
        <f t="shared" si="174"/>
        <v>D</v>
      </c>
      <c r="N363" s="277">
        <f>(0.38*190*(1-$B$251)^2)/(1-($B$251)*('Thursday (022924)'!$T110))+173*'Thursday (022924)'!$T110^2*(('Thursday (022924)'!$T110-1)+(('Thursday (022924)'!$T110-1)^2+(16*'Thursday (022924)'!$T110/190))^0.5)</f>
        <v>42.95620475</v>
      </c>
      <c r="O363" s="279" t="str">
        <f t="shared" si="175"/>
        <v>E</v>
      </c>
      <c r="P363" s="277">
        <f>(0.38*190*(1-$B$251)^2)/(1-($B$251)*('Thursday (022924)'!$AW110))+173*'Thursday (022924)'!$AW110^2*(('Thursday (022924)'!$AW110-1)+(('Thursday (022924)'!$AW110-1)^2+(16*'Thursday (022924)'!$AW110/190))^0.5)</f>
        <v>37.22563827</v>
      </c>
      <c r="Q363" s="278" t="str">
        <f t="shared" si="176"/>
        <v>D</v>
      </c>
      <c r="R363" s="277">
        <f>(0.38*190*(1-$B$251)^2)/(1-($B$251)*('Friday (030124)'!$T110))+173*'Friday (030124)'!$T110^2*(('Friday (030124)'!$T110-1)+(('Friday (030124)'!$T110-1)^2+(16*'Friday (030124)'!$T110/190))^0.5)</f>
        <v>43.48245122</v>
      </c>
      <c r="S363" s="279" t="str">
        <f t="shared" si="177"/>
        <v>E</v>
      </c>
      <c r="T363" s="277">
        <f>(0.38*190*(1-$B$251)^2)/(1-($B$251)*('Friday (030124)'!$AW110))+173*'Friday (030124)'!$AW110^2*(('Friday (030124)'!$AW110-1)+(('Friday (030124)'!$AW110-1)^2+(16*'Friday (030124)'!$AW110/190))^0.5)</f>
        <v>57.27548954</v>
      </c>
      <c r="U363" s="280" t="str">
        <f t="shared" si="178"/>
        <v>E</v>
      </c>
    </row>
    <row r="364">
      <c r="A364" s="281" t="s">
        <v>198</v>
      </c>
      <c r="B364" s="282">
        <f>(0.38*190*(1-$B$251)^2)/(1-($B$251)*('Monday (022624)'!$T111))+173*'Monday (022624)'!$T111^2*(('Monday (022624)'!$T111-1)+(('Monday (022624)'!$T111-1)^2+(16*'Monday (022624)'!$T111/190))^0.5)</f>
        <v>44.13939425</v>
      </c>
      <c r="C364" s="286" t="str">
        <f t="shared" si="169"/>
        <v>E</v>
      </c>
      <c r="D364" s="284">
        <f>(0.38*190*(1-$B$251)^2)/(1-($B$251)*('Monday (022624)'!AW111))+173*'Monday (022624)'!AW111^2*(('Monday (022624)'!AW111-1)+(('Monday (022624)'!AW111-1)^2+(16*'Monday (022624)'!AW111/190))^0.5)</f>
        <v>41.68307406</v>
      </c>
      <c r="E364" s="285" t="str">
        <f t="shared" si="170"/>
        <v>E</v>
      </c>
      <c r="F364" s="282">
        <f>(0.38*190*(1-$B$251)^2)/(1-($B$251)*('Tuesday (022724)'!$T111))+173*'Tuesday (022724)'!$T111^2*(('Tuesday (022724)'!$T111-1)+(('Tuesday (022724)'!$T111-1)^2+(16*'Tuesday (022724)'!$T111/190))^0.5)</f>
        <v>45.65557558</v>
      </c>
      <c r="G364" s="286" t="str">
        <f t="shared" si="171"/>
        <v>E</v>
      </c>
      <c r="H364" s="284">
        <f>(0.38*190*(1-$B$251)^2)/(1-($B$251)*('Tuesday (022724)'!$AW111))+173*'Tuesday (022724)'!$AW111^2*(('Tuesday (022724)'!$AW111-1)+(('Tuesday (022724)'!$AW111-1)^2+(16*'Tuesday (022724)'!$AW111/190))^0.5)</f>
        <v>43.13503643</v>
      </c>
      <c r="I364" s="285" t="str">
        <f t="shared" si="172"/>
        <v>E</v>
      </c>
      <c r="J364" s="284">
        <f>(0.38*190*(1-$B$251)^2)/(1-($B$251)*('Wednesday (022824)'!$T111))+173*'Wednesday (022824)'!$T111^2*(('Wednesday (022824)'!$T111-1)+(('Wednesday (022824)'!$T111-1)^2+(16*'Wednesday (022824)'!$T111/190))^0.5)</f>
        <v>44.99192515</v>
      </c>
      <c r="K364" s="286" t="str">
        <f t="shared" si="173"/>
        <v>E</v>
      </c>
      <c r="L364" s="284">
        <f>(0.38*190*(1-$B$251)^2)/(1-($B$251)*('Wednesday (022824)'!$AW111))+173*'Wednesday (022824)'!$AW111^2*(('Wednesday (022824)'!$AW111-1)+(('Wednesday (022824)'!$AW111-1)^2+(16*'Wednesday (022824)'!$AW111/190))^0.5)</f>
        <v>43.74234253</v>
      </c>
      <c r="M364" s="285" t="str">
        <f t="shared" si="174"/>
        <v>E</v>
      </c>
      <c r="N364" s="284">
        <f>(0.38*190*(1-$B$251)^2)/(1-($B$251)*('Thursday (022924)'!$T111))+173*'Thursday (022924)'!$T111^2*(('Thursday (022924)'!$T111-1)+(('Thursday (022924)'!$T111-1)^2+(16*'Thursday (022924)'!$T111/190))^0.5)</f>
        <v>44.70464604</v>
      </c>
      <c r="O364" s="286" t="str">
        <f t="shared" si="175"/>
        <v>E</v>
      </c>
      <c r="P364" s="284">
        <f>(0.38*190*(1-$B$251)^2)/(1-($B$251)*('Thursday (022924)'!$AW111))+173*'Thursday (022924)'!$AW111^2*(('Thursday (022924)'!$AW111-1)+(('Thursday (022924)'!$AW111-1)^2+(16*'Thursday (022924)'!$AW111/190))^0.5)</f>
        <v>44.94010616</v>
      </c>
      <c r="Q364" s="285" t="str">
        <f t="shared" si="176"/>
        <v>E</v>
      </c>
      <c r="R364" s="284">
        <f>(0.38*190*(1-$B$251)^2)/(1-($B$251)*('Friday (030124)'!$T111))+173*'Friday (030124)'!$T111^2*(('Friday (030124)'!$T111-1)+(('Friday (030124)'!$T111-1)^2+(16*'Friday (030124)'!$T111/190))^0.5)</f>
        <v>42.37669766</v>
      </c>
      <c r="S364" s="286" t="str">
        <f t="shared" si="177"/>
        <v>E</v>
      </c>
      <c r="T364" s="284">
        <f>(0.38*190*(1-$B$251)^2)/(1-($B$251)*('Friday (030124)'!$AW111))+173*'Friday (030124)'!$AW111^2*(('Friday (030124)'!$AW111-1)+(('Friday (030124)'!$AW111-1)^2+(16*'Friday (030124)'!$AW111/190))^0.5)</f>
        <v>52.52557011</v>
      </c>
      <c r="U364" s="285" t="str">
        <f t="shared" si="178"/>
        <v>E</v>
      </c>
    </row>
    <row r="365">
      <c r="A365" s="245" t="s">
        <v>199</v>
      </c>
      <c r="B365" s="246">
        <f>(0.38*190*(1-$B$251)^2)/(1-($B$251)*('Monday (022624)'!$T112))+173*'Monday (022624)'!$T112^2*(('Monday (022624)'!$T112-1)+(('Monday (022624)'!$T112-1)^2+(16*'Monday (022624)'!$T112/190))^0.5)</f>
        <v>44.94474641</v>
      </c>
      <c r="C365" s="250" t="str">
        <f t="shared" si="169"/>
        <v>E</v>
      </c>
      <c r="D365" s="248">
        <f>(0.38*190*(1-$B$251)^2)/(1-($B$251)*('Monday (022624)'!AW112))+173*'Monday (022624)'!AW112^2*(('Monday (022624)'!AW112-1)+(('Monday (022624)'!AW112-1)^2+(16*'Monday (022624)'!AW112/190))^0.5)</f>
        <v>42.80150345</v>
      </c>
      <c r="E365" s="249" t="str">
        <f t="shared" si="170"/>
        <v>E</v>
      </c>
      <c r="F365" s="246">
        <f>(0.38*190*(1-$B$251)^2)/(1-($B$251)*('Tuesday (022724)'!$T112))+173*'Tuesday (022724)'!$T112^2*(('Tuesday (022724)'!$T112-1)+(('Tuesday (022724)'!$T112-1)^2+(16*'Tuesday (022724)'!$T112/190))^0.5)</f>
        <v>44.40230174</v>
      </c>
      <c r="G365" s="250" t="str">
        <f t="shared" si="171"/>
        <v>E</v>
      </c>
      <c r="H365" s="248">
        <f>(0.38*190*(1-$B$251)^2)/(1-($B$251)*('Tuesday (022724)'!$AW112))+173*'Tuesday (022724)'!$AW112^2*(('Tuesday (022724)'!$AW112-1)+(('Tuesday (022724)'!$AW112-1)^2+(16*'Tuesday (022724)'!$AW112/190))^0.5)</f>
        <v>43.13503643</v>
      </c>
      <c r="I365" s="249" t="str">
        <f t="shared" si="172"/>
        <v>E</v>
      </c>
      <c r="J365" s="248">
        <f>(0.38*190*(1-$B$251)^2)/(1-($B$251)*('Wednesday (022824)'!$T112))+173*'Wednesday (022824)'!$T112^2*(('Wednesday (022824)'!$T112-1)+(('Wednesday (022824)'!$T112-1)^2+(16*'Wednesday (022824)'!$T112/190))^0.5)</f>
        <v>43.99818225</v>
      </c>
      <c r="K365" s="250" t="str">
        <f t="shared" si="173"/>
        <v>E</v>
      </c>
      <c r="L365" s="248">
        <f>(0.38*190*(1-$B$251)^2)/(1-($B$251)*('Wednesday (022824)'!$AW112))+173*'Wednesday (022824)'!$AW112^2*(('Wednesday (022824)'!$AW112-1)+(('Wednesday (022824)'!$AW112-1)^2+(16*'Wednesday (022824)'!$AW112/190))^0.5)</f>
        <v>41.70347046</v>
      </c>
      <c r="M365" s="249" t="str">
        <f t="shared" si="174"/>
        <v>E</v>
      </c>
      <c r="N365" s="248">
        <f>(0.38*190*(1-$B$251)^2)/(1-($B$251)*('Thursday (022924)'!$T112))+173*'Thursday (022924)'!$T112^2*(('Thursday (022924)'!$T112-1)+(('Thursday (022924)'!$T112-1)^2+(16*'Thursday (022924)'!$T112/190))^0.5)</f>
        <v>44.31280672</v>
      </c>
      <c r="O365" s="250" t="str">
        <f t="shared" si="175"/>
        <v>E</v>
      </c>
      <c r="P365" s="248">
        <f>(0.38*190*(1-$B$251)^2)/(1-($B$251)*('Thursday (022924)'!$AW112))+173*'Thursday (022924)'!$AW112^2*(('Thursday (022924)'!$AW112-1)+(('Thursday (022924)'!$AW112-1)^2+(16*'Thursday (022924)'!$AW112/190))^0.5)</f>
        <v>43.16801569</v>
      </c>
      <c r="Q365" s="249" t="str">
        <f t="shared" si="176"/>
        <v>E</v>
      </c>
      <c r="R365" s="248">
        <f>(0.38*190*(1-$B$251)^2)/(1-($B$251)*('Friday (030124)'!$T112))+173*'Friday (030124)'!$T112^2*(('Friday (030124)'!$T112-1)+(('Friday (030124)'!$T112-1)^2+(16*'Friday (030124)'!$T112/190))^0.5)</f>
        <v>44.93935016</v>
      </c>
      <c r="S365" s="250" t="str">
        <f t="shared" si="177"/>
        <v>E</v>
      </c>
      <c r="T365" s="248">
        <f>(0.38*190*(1-$B$251)^2)/(1-($B$251)*('Friday (030124)'!$AW112))+173*'Friday (030124)'!$AW112^2*(('Friday (030124)'!$AW112-1)+(('Friday (030124)'!$AW112-1)^2+(16*'Friday (030124)'!$AW112/190))^0.5)</f>
        <v>43.47746182</v>
      </c>
      <c r="U365" s="249" t="str">
        <f t="shared" si="178"/>
        <v>E</v>
      </c>
    </row>
    <row r="366">
      <c r="A366" s="245" t="s">
        <v>200</v>
      </c>
      <c r="B366" s="246">
        <f>(0.38*190*(1-$B$251)^2)/(1-($B$251)*('Monday (022624)'!$T113))+173*'Monday (022624)'!$T113^2*(('Monday (022624)'!$T113-1)+(('Monday (022624)'!$T113-1)^2+(16*'Monday (022624)'!$T113/190))^0.5)</f>
        <v>45.65557558</v>
      </c>
      <c r="C366" s="250" t="str">
        <f t="shared" si="169"/>
        <v>E</v>
      </c>
      <c r="D366" s="248">
        <f>(0.38*190*(1-$B$251)^2)/(1-($B$251)*('Monday (022624)'!AW113))+173*'Monday (022624)'!AW113^2*(('Monday (022624)'!AW113-1)+(('Monday (022624)'!AW113-1)^2+(16*'Monday (022624)'!AW113/190))^0.5)</f>
        <v>43.40377909</v>
      </c>
      <c r="E366" s="249" t="str">
        <f t="shared" si="170"/>
        <v>E</v>
      </c>
      <c r="F366" s="246">
        <f>(0.38*190*(1-$B$251)^2)/(1-($B$251)*('Tuesday (022724)'!$T113))+173*'Tuesday (022724)'!$T113^2*(('Tuesday (022724)'!$T113-1)+(('Tuesday (022724)'!$T113-1)^2+(16*'Tuesday (022724)'!$T113/190))^0.5)</f>
        <v>46.56002698</v>
      </c>
      <c r="G366" s="250" t="str">
        <f t="shared" si="171"/>
        <v>E</v>
      </c>
      <c r="H366" s="248">
        <f>(0.38*190*(1-$B$251)^2)/(1-($B$251)*('Tuesday (022724)'!$AW113))+173*'Tuesday (022724)'!$AW113^2*(('Tuesday (022724)'!$AW113-1)+(('Tuesday (022724)'!$AW113-1)^2+(16*'Tuesday (022724)'!$AW113/190))^0.5)</f>
        <v>43.13503643</v>
      </c>
      <c r="I366" s="249" t="str">
        <f t="shared" si="172"/>
        <v>E</v>
      </c>
      <c r="J366" s="248">
        <f>(0.38*190*(1-$B$251)^2)/(1-($B$251)*('Wednesday (022824)'!$T113))+173*'Wednesday (022824)'!$T113^2*(('Wednesday (022824)'!$T113-1)+(('Wednesday (022824)'!$T113-1)^2+(16*'Wednesday (022824)'!$T113/190))^0.5)</f>
        <v>45.65336928</v>
      </c>
      <c r="K366" s="250" t="str">
        <f t="shared" si="173"/>
        <v>E</v>
      </c>
      <c r="L366" s="248">
        <f>(0.38*190*(1-$B$251)^2)/(1-($B$251)*('Wednesday (022824)'!$AW113))+173*'Wednesday (022824)'!$AW113^2*(('Wednesday (022824)'!$AW113-1)+(('Wednesday (022824)'!$AW113-1)^2+(16*'Wednesday (022824)'!$AW113/190))^0.5)</f>
        <v>43.02273906</v>
      </c>
      <c r="M366" s="249" t="str">
        <f t="shared" si="174"/>
        <v>E</v>
      </c>
      <c r="N366" s="248">
        <f>(0.38*190*(1-$B$251)^2)/(1-($B$251)*('Thursday (022924)'!$T113))+173*'Thursday (022924)'!$T113^2*(('Thursday (022924)'!$T113-1)+(('Thursday (022924)'!$T113-1)^2+(16*'Thursday (022924)'!$T113/190))^0.5)</f>
        <v>45.9548836</v>
      </c>
      <c r="O366" s="250" t="str">
        <f t="shared" si="175"/>
        <v>E</v>
      </c>
      <c r="P366" s="248">
        <f>(0.38*190*(1-$B$251)^2)/(1-($B$251)*('Thursday (022924)'!$AW113))+173*'Thursday (022924)'!$AW113^2*(('Thursday (022924)'!$AW113-1)+(('Thursday (022924)'!$AW113-1)^2+(16*'Thursday (022924)'!$AW113/190))^0.5)</f>
        <v>40.92496222</v>
      </c>
      <c r="Q366" s="249" t="str">
        <f t="shared" si="176"/>
        <v>E</v>
      </c>
      <c r="R366" s="248">
        <f>(0.38*190*(1-$B$251)^2)/(1-($B$251)*('Friday (030124)'!$T113))+173*'Friday (030124)'!$T113^2*(('Friday (030124)'!$T113-1)+(('Friday (030124)'!$T113-1)^2+(16*'Friday (030124)'!$T113/190))^0.5)</f>
        <v>46.06783378</v>
      </c>
      <c r="S366" s="250" t="str">
        <f t="shared" si="177"/>
        <v>E</v>
      </c>
      <c r="T366" s="248">
        <f>(0.38*190*(1-$B$251)^2)/(1-($B$251)*('Friday (030124)'!$AW113))+173*'Friday (030124)'!$AW113^2*(('Friday (030124)'!$AW113-1)+(('Friday (030124)'!$AW113-1)^2+(16*'Friday (030124)'!$AW113/190))^0.5)</f>
        <v>42.8274033</v>
      </c>
      <c r="U366" s="249" t="str">
        <f t="shared" si="178"/>
        <v>E</v>
      </c>
    </row>
    <row r="367">
      <c r="A367" s="252" t="s">
        <v>201</v>
      </c>
      <c r="B367" s="253">
        <f>(0.38*190*(1-$B$251)^2)/(1-($B$251)*('Monday (022624)'!$T114))+173*'Monday (022624)'!$T114^2*(('Monday (022624)'!$T114-1)+(('Monday (022624)'!$T114-1)^2+(16*'Monday (022624)'!$T114/190))^0.5)</f>
        <v>44.13939425</v>
      </c>
      <c r="C367" s="257" t="str">
        <f t="shared" si="169"/>
        <v>E</v>
      </c>
      <c r="D367" s="255">
        <f>(0.38*190*(1-$B$251)^2)/(1-($B$251)*('Monday (022624)'!AW114))+173*'Monday (022624)'!AW114^2*(('Monday (022624)'!AW114-1)+(('Monday (022624)'!AW114-1)^2+(16*'Monday (022624)'!AW114/190))^0.5)</f>
        <v>53.84098007</v>
      </c>
      <c r="E367" s="256" t="str">
        <f t="shared" si="170"/>
        <v>E</v>
      </c>
      <c r="F367" s="253">
        <f>(0.38*190*(1-$B$251)^2)/(1-($B$251)*('Tuesday (022724)'!$T114))+173*'Tuesday (022724)'!$T114^2*(('Tuesday (022724)'!$T114-1)+(('Tuesday (022724)'!$T114-1)^2+(16*'Tuesday (022724)'!$T114/190))^0.5)</f>
        <v>44.94474641</v>
      </c>
      <c r="G367" s="257" t="str">
        <f t="shared" si="171"/>
        <v>E</v>
      </c>
      <c r="H367" s="255">
        <f>(0.38*190*(1-$B$251)^2)/(1-($B$251)*('Tuesday (022724)'!$AW114))+173*'Tuesday (022724)'!$AW114^2*(('Tuesday (022724)'!$AW114-1)+(('Tuesday (022724)'!$AW114-1)^2+(16*'Tuesday (022724)'!$AW114/190))^0.5)</f>
        <v>50.86301641</v>
      </c>
      <c r="I367" s="256" t="str">
        <f t="shared" si="172"/>
        <v>E</v>
      </c>
      <c r="J367" s="255">
        <f>(0.38*190*(1-$B$251)^2)/(1-($B$251)*('Wednesday (022824)'!$T114))+173*'Wednesday (022824)'!$T114^2*(('Wednesday (022824)'!$T114-1)+(('Wednesday (022824)'!$T114-1)^2+(16*'Wednesday (022824)'!$T114/190))^0.5)</f>
        <v>44.23950587</v>
      </c>
      <c r="K367" s="257" t="str">
        <f t="shared" si="173"/>
        <v>E</v>
      </c>
      <c r="L367" s="255">
        <f>(0.38*190*(1-$B$251)^2)/(1-($B$251)*('Wednesday (022824)'!$AW114))+173*'Wednesday (022824)'!$AW114^2*(('Wednesday (022824)'!$AW114-1)+(('Wednesday (022824)'!$AW114-1)^2+(16*'Wednesday (022824)'!$AW114/190))^0.5)</f>
        <v>52.72887871</v>
      </c>
      <c r="M367" s="256" t="str">
        <f t="shared" si="174"/>
        <v>E</v>
      </c>
      <c r="N367" s="255">
        <f>(0.38*190*(1-$B$251)^2)/(1-($B$251)*('Thursday (022924)'!$T114))+173*'Thursday (022924)'!$T114^2*(('Thursday (022924)'!$T114-1)+(('Thursday (022924)'!$T114-1)^2+(16*'Thursday (022924)'!$T114/190))^0.5)</f>
        <v>43.93262016</v>
      </c>
      <c r="O367" s="257" t="str">
        <f t="shared" si="175"/>
        <v>E</v>
      </c>
      <c r="P367" s="255">
        <f>(0.38*190*(1-$B$251)^2)/(1-($B$251)*('Thursday (022924)'!$AW114))+173*'Thursday (022924)'!$AW114^2*(('Thursday (022924)'!$AW114-1)+(('Thursday (022924)'!$AW114-1)^2+(16*'Thursday (022924)'!$AW114/190))^0.5)</f>
        <v>52.13824792</v>
      </c>
      <c r="Q367" s="256" t="str">
        <f t="shared" si="176"/>
        <v>E</v>
      </c>
      <c r="R367" s="255">
        <f>(0.38*190*(1-$B$251)^2)/(1-($B$251)*('Friday (030124)'!$T114))+173*'Friday (030124)'!$T114^2*(('Friday (030124)'!$T114-1)+(('Friday (030124)'!$T114-1)^2+(16*'Friday (030124)'!$T114/190))^0.5)</f>
        <v>45.77686938</v>
      </c>
      <c r="S367" s="257" t="str">
        <f t="shared" si="177"/>
        <v>E</v>
      </c>
      <c r="T367" s="255">
        <f>(0.38*190*(1-$B$251)^2)/(1-($B$251)*('Friday (030124)'!$AW114))+173*'Friday (030124)'!$AW114^2*(('Friday (030124)'!$AW114-1)+(('Friday (030124)'!$AW114-1)^2+(16*'Friday (030124)'!$AW114/190))^0.5)</f>
        <v>42.2113433</v>
      </c>
      <c r="U367" s="256" t="str">
        <f t="shared" si="178"/>
        <v>E</v>
      </c>
    </row>
    <row r="368">
      <c r="A368" s="259" t="s">
        <v>202</v>
      </c>
      <c r="B368" s="260">
        <f>(0.38*190*(1-$B$251)^2)/(1-($B$251)*('Monday (022624)'!$T115))+173*'Monday (022624)'!$T115^2*(('Monday (022624)'!$T115-1)+(('Monday (022624)'!$T115-1)^2+(16*'Monday (022624)'!$T115/190))^0.5)</f>
        <v>40.18079341</v>
      </c>
      <c r="C368" s="264" t="str">
        <f t="shared" si="169"/>
        <v>E</v>
      </c>
      <c r="D368" s="262">
        <f>(0.38*190*(1-$B$251)^2)/(1-($B$251)*('Monday (022624)'!AW115))+173*'Monday (022624)'!AW115^2*(('Monday (022624)'!AW115-1)+(('Monday (022624)'!AW115-1)^2+(16*'Monday (022624)'!AW115/190))^0.5)</f>
        <v>43.91660073</v>
      </c>
      <c r="E368" s="263" t="str">
        <f t="shared" si="170"/>
        <v>E</v>
      </c>
      <c r="F368" s="260">
        <f>(0.38*190*(1-$B$251)^2)/(1-($B$251)*('Tuesday (022724)'!$T115))+173*'Tuesday (022724)'!$T115^2*(('Tuesday (022724)'!$T115-1)+(('Tuesday (022724)'!$T115-1)^2+(16*'Tuesday (022724)'!$T115/190))^0.5)</f>
        <v>42.53277159</v>
      </c>
      <c r="G368" s="264" t="str">
        <f t="shared" si="171"/>
        <v>E</v>
      </c>
      <c r="H368" s="262">
        <f>(0.38*190*(1-$B$251)^2)/(1-($B$251)*('Tuesday (022724)'!$AW115))+173*'Tuesday (022724)'!$AW115^2*(('Tuesday (022724)'!$AW115-1)+(('Tuesday (022724)'!$AW115-1)^2+(16*'Tuesday (022724)'!$AW115/190))^0.5)</f>
        <v>44.03742889</v>
      </c>
      <c r="I368" s="263" t="str">
        <f t="shared" si="172"/>
        <v>E</v>
      </c>
      <c r="J368" s="262">
        <f>(0.38*190*(1-$B$251)^2)/(1-($B$251)*('Wednesday (022824)'!$T115))+173*'Wednesday (022824)'!$T115^2*(('Wednesday (022824)'!$T115-1)+(('Wednesday (022824)'!$T115-1)^2+(16*'Wednesday (022824)'!$T115/190))^0.5)</f>
        <v>41.20792553</v>
      </c>
      <c r="K368" s="264" t="str">
        <f t="shared" si="173"/>
        <v>E</v>
      </c>
      <c r="L368" s="262">
        <f>(0.38*190*(1-$B$251)^2)/(1-($B$251)*('Wednesday (022824)'!$AW115))+173*'Wednesday (022824)'!$AW115^2*(('Wednesday (022824)'!$AW115-1)+(('Wednesday (022824)'!$AW115-1)^2+(16*'Wednesday (022824)'!$AW115/190))^0.5)</f>
        <v>42.85756815</v>
      </c>
      <c r="M368" s="263" t="str">
        <f t="shared" si="174"/>
        <v>E</v>
      </c>
      <c r="N368" s="262">
        <f>(0.38*190*(1-$B$251)^2)/(1-($B$251)*('Thursday (022924)'!$T115))+173*'Thursday (022924)'!$T115^2*(('Thursday (022924)'!$T115-1)+(('Thursday (022924)'!$T115-1)^2+(16*'Thursday (022924)'!$T115/190))^0.5)</f>
        <v>41.02455316</v>
      </c>
      <c r="O368" s="264" t="str">
        <f t="shared" si="175"/>
        <v>E</v>
      </c>
      <c r="P368" s="262">
        <f>(0.38*190*(1-$B$251)^2)/(1-($B$251)*('Thursday (022924)'!$AW115))+173*'Thursday (022924)'!$AW115^2*(('Thursday (022924)'!$AW115-1)+(('Thursday (022924)'!$AW115-1)^2+(16*'Thursday (022924)'!$AW115/190))^0.5)</f>
        <v>44.47076688</v>
      </c>
      <c r="Q368" s="263" t="str">
        <f t="shared" si="176"/>
        <v>E</v>
      </c>
      <c r="R368" s="262">
        <f>(0.38*190*(1-$B$251)^2)/(1-($B$251)*('Friday (030124)'!$T115))+173*'Friday (030124)'!$T115^2*(('Friday (030124)'!$T115-1)+(('Friday (030124)'!$T115-1)^2+(16*'Friday (030124)'!$T115/190))^0.5)</f>
        <v>42.66600539</v>
      </c>
      <c r="S368" s="264" t="str">
        <f t="shared" si="177"/>
        <v>E</v>
      </c>
      <c r="T368" s="262">
        <f>(0.38*190*(1-$B$251)^2)/(1-($B$251)*('Friday (030124)'!$AW115))+173*'Friday (030124)'!$AW115^2*(('Friday (030124)'!$AW115-1)+(('Friday (030124)'!$AW115-1)^2+(16*'Friday (030124)'!$AW115/190))^0.5)</f>
        <v>40.89480584</v>
      </c>
      <c r="U368" s="265" t="str">
        <f t="shared" si="178"/>
        <v>E</v>
      </c>
    </row>
    <row r="369">
      <c r="A369" s="266" t="s">
        <v>203</v>
      </c>
      <c r="B369" s="50">
        <f>(0.38*190*(1-$B$251)^2)/(1-($B$251)*('Monday (022624)'!$T116))+173*'Monday (022624)'!$T116^2*(('Monday (022624)'!$T116-1)+(('Monday (022624)'!$T116-1)^2+(16*'Monday (022624)'!$T116/190))^0.5)</f>
        <v>47.12212101</v>
      </c>
      <c r="C369" s="270" t="str">
        <f t="shared" si="169"/>
        <v>E</v>
      </c>
      <c r="D369" s="268">
        <f>(0.38*190*(1-$B$251)^2)/(1-($B$251)*('Monday (022624)'!AW116))+173*'Monday (022624)'!AW116^2*(('Monday (022624)'!AW116-1)+(('Monday (022624)'!AW116-1)^2+(16*'Monday (022624)'!AW116/190))^0.5)</f>
        <v>45.89388194</v>
      </c>
      <c r="E369" s="269" t="str">
        <f t="shared" si="170"/>
        <v>E</v>
      </c>
      <c r="F369" s="50">
        <f>(0.38*190*(1-$B$251)^2)/(1-($B$251)*('Tuesday (022724)'!$T116))+173*'Tuesday (022724)'!$T116^2*(('Tuesday (022724)'!$T116-1)+(('Tuesday (022724)'!$T116-1)^2+(16*'Tuesday (022724)'!$T116/190))^0.5)</f>
        <v>48.28179507</v>
      </c>
      <c r="G369" s="270" t="str">
        <f t="shared" si="171"/>
        <v>E</v>
      </c>
      <c r="H369" s="268">
        <f>(0.38*190*(1-$B$251)^2)/(1-($B$251)*('Tuesday (022724)'!$AW116))+173*'Tuesday (022724)'!$AW116^2*(('Tuesday (022724)'!$AW116-1)+(('Tuesday (022724)'!$AW116-1)^2+(16*'Tuesday (022724)'!$AW116/190))^0.5)</f>
        <v>46.14940711</v>
      </c>
      <c r="I369" s="269" t="str">
        <f t="shared" si="172"/>
        <v>E</v>
      </c>
      <c r="J369" s="268">
        <f>(0.38*190*(1-$B$251)^2)/(1-($B$251)*('Wednesday (022824)'!$T116))+173*'Wednesday (022824)'!$T116^2*(('Wednesday (022824)'!$T116-1)+(('Wednesday (022824)'!$T116-1)^2+(16*'Wednesday (022824)'!$T116/190))^0.5)</f>
        <v>45.84780414</v>
      </c>
      <c r="K369" s="270" t="str">
        <f t="shared" si="173"/>
        <v>E</v>
      </c>
      <c r="L369" s="268">
        <f>(0.38*190*(1-$B$251)^2)/(1-($B$251)*('Wednesday (022824)'!$AW116))+173*'Wednesday (022824)'!$AW116^2*(('Wednesday (022824)'!$AW116-1)+(('Wednesday (022824)'!$AW116-1)^2+(16*'Wednesday (022824)'!$AW116/190))^0.5)</f>
        <v>47.81595838</v>
      </c>
      <c r="M369" s="269" t="str">
        <f t="shared" si="174"/>
        <v>E</v>
      </c>
      <c r="N369" s="268">
        <f>(0.38*190*(1-$B$251)^2)/(1-($B$251)*('Thursday (022924)'!$T116))+173*'Thursday (022924)'!$T116^2*(('Thursday (022924)'!$T116-1)+(('Thursday (022924)'!$T116-1)^2+(16*'Thursday (022924)'!$T116/190))^0.5)</f>
        <v>45.96114967</v>
      </c>
      <c r="O369" s="270" t="str">
        <f t="shared" si="175"/>
        <v>E</v>
      </c>
      <c r="P369" s="268">
        <f>(0.38*190*(1-$B$251)^2)/(1-($B$251)*('Thursday (022924)'!$AW116))+173*'Thursday (022924)'!$AW116^2*(('Thursday (022924)'!$AW116-1)+(('Thursday (022924)'!$AW116-1)^2+(16*'Thursday (022924)'!$AW116/190))^0.5)</f>
        <v>47.58251433</v>
      </c>
      <c r="Q369" s="269" t="str">
        <f t="shared" si="176"/>
        <v>E</v>
      </c>
      <c r="R369" s="268">
        <f>(0.38*190*(1-$B$251)^2)/(1-($B$251)*('Friday (030124)'!$T116))+173*'Friday (030124)'!$T116^2*(('Friday (030124)'!$T116-1)+(('Friday (030124)'!$T116-1)^2+(16*'Friday (030124)'!$T116/190))^0.5)</f>
        <v>44.51000047</v>
      </c>
      <c r="S369" s="270" t="str">
        <f t="shared" si="177"/>
        <v>E</v>
      </c>
      <c r="T369" s="268">
        <f>(0.38*190*(1-$B$251)^2)/(1-($B$251)*('Friday (030124)'!$AW116))+173*'Friday (030124)'!$AW116^2*(('Friday (030124)'!$AW116-1)+(('Friday (030124)'!$AW116-1)^2+(16*'Friday (030124)'!$AW116/190))^0.5)</f>
        <v>50.07594543</v>
      </c>
      <c r="U369" s="271" t="str">
        <f t="shared" si="178"/>
        <v>E</v>
      </c>
    </row>
    <row r="370">
      <c r="A370" s="266" t="s">
        <v>204</v>
      </c>
      <c r="B370" s="50">
        <f>(0.38*190*(1-$B$251)^2)/(1-($B$251)*('Monday (022624)'!$T117))+173*'Monday (022624)'!$T117^2*(('Monday (022624)'!$T117-1)+(('Monday (022624)'!$T117-1)^2+(16*'Monday (022624)'!$T117/190))^0.5)</f>
        <v>47.12212101</v>
      </c>
      <c r="C370" s="270" t="str">
        <f t="shared" si="169"/>
        <v>E</v>
      </c>
      <c r="D370" s="268">
        <f>(0.38*190*(1-$B$251)^2)/(1-($B$251)*('Monday (022624)'!AW117))+173*'Monday (022624)'!AW117^2*(('Monday (022624)'!AW117-1)+(('Monday (022624)'!AW117-1)^2+(16*'Monday (022624)'!AW117/190))^0.5)</f>
        <v>48.19869553</v>
      </c>
      <c r="E370" s="269" t="str">
        <f t="shared" si="170"/>
        <v>E</v>
      </c>
      <c r="F370" s="50">
        <f>(0.38*190*(1-$B$251)^2)/(1-($B$251)*('Tuesday (022724)'!$T117))+173*'Tuesday (022724)'!$T117^2*(('Tuesday (022724)'!$T117-1)+(('Tuesday (022724)'!$T117-1)^2+(16*'Tuesday (022724)'!$T117/190))^0.5)</f>
        <v>49.67928228</v>
      </c>
      <c r="G370" s="270" t="str">
        <f t="shared" si="171"/>
        <v>E</v>
      </c>
      <c r="H370" s="268">
        <f>(0.38*190*(1-$B$251)^2)/(1-($B$251)*('Tuesday (022724)'!$AW117))+173*'Tuesday (022724)'!$AW117^2*(('Tuesday (022724)'!$AW117-1)+(('Tuesday (022724)'!$AW117-1)^2+(16*'Tuesday (022724)'!$AW117/190))^0.5)</f>
        <v>49.55835686</v>
      </c>
      <c r="I370" s="269" t="str">
        <f t="shared" si="172"/>
        <v>E</v>
      </c>
      <c r="J370" s="268">
        <f>(0.38*190*(1-$B$251)^2)/(1-($B$251)*('Wednesday (022824)'!$T117))+173*'Wednesday (022824)'!$T117^2*(('Wednesday (022824)'!$T117-1)+(('Wednesday (022824)'!$T117-1)^2+(16*'Wednesday (022824)'!$T117/190))^0.5)</f>
        <v>46.81347268</v>
      </c>
      <c r="K370" s="270" t="str">
        <f t="shared" si="173"/>
        <v>E</v>
      </c>
      <c r="L370" s="268">
        <f>(0.38*190*(1-$B$251)^2)/(1-($B$251)*('Wednesday (022824)'!$AW117))+173*'Wednesday (022824)'!$AW117^2*(('Wednesday (022824)'!$AW117-1)+(('Wednesday (022824)'!$AW117-1)^2+(16*'Wednesday (022824)'!$AW117/190))^0.5)</f>
        <v>47.81595838</v>
      </c>
      <c r="M370" s="269" t="str">
        <f t="shared" si="174"/>
        <v>E</v>
      </c>
      <c r="N370" s="268">
        <f>(0.38*190*(1-$B$251)^2)/(1-($B$251)*('Thursday (022924)'!$T117))+173*'Thursday (022924)'!$T117^2*(('Thursday (022924)'!$T117-1)+(('Thursday (022924)'!$T117-1)^2+(16*'Thursday (022924)'!$T117/190))^0.5)</f>
        <v>47.46313784</v>
      </c>
      <c r="O370" s="270" t="str">
        <f t="shared" si="175"/>
        <v>E</v>
      </c>
      <c r="P370" s="268">
        <f>(0.38*190*(1-$B$251)^2)/(1-($B$251)*('Thursday (022924)'!$AW117))+173*'Thursday (022924)'!$AW117^2*(('Thursday (022924)'!$AW117-1)+(('Thursday (022924)'!$AW117-1)^2+(16*'Thursday (022924)'!$AW117/190))^0.5)</f>
        <v>51.49669653</v>
      </c>
      <c r="Q370" s="269" t="str">
        <f t="shared" si="176"/>
        <v>E</v>
      </c>
      <c r="R370" s="268">
        <f>(0.38*190*(1-$B$251)^2)/(1-($B$251)*('Friday (030124)'!$T117))+173*'Friday (030124)'!$T117^2*(('Friday (030124)'!$T117-1)+(('Friday (030124)'!$T117-1)^2+(16*'Friday (030124)'!$T117/190))^0.5)</f>
        <v>43.35046112</v>
      </c>
      <c r="S370" s="270" t="str">
        <f t="shared" si="177"/>
        <v>E</v>
      </c>
      <c r="T370" s="268">
        <f>(0.38*190*(1-$B$251)^2)/(1-($B$251)*('Friday (030124)'!$AW117))+173*'Friday (030124)'!$AW117^2*(('Friday (030124)'!$AW117-1)+(('Friday (030124)'!$AW117-1)^2+(16*'Friday (030124)'!$AW117/190))^0.5)</f>
        <v>44.70464604</v>
      </c>
      <c r="U370" s="271" t="str">
        <f t="shared" si="178"/>
        <v>E</v>
      </c>
    </row>
    <row r="371">
      <c r="A371" s="288" t="s">
        <v>205</v>
      </c>
      <c r="B371" s="289">
        <f>(0.38*190*(1-$B$251)^2)/(1-($B$251)*('Monday (022624)'!$T118))+173*'Monday (022624)'!$T118^2*(('Monday (022624)'!$T118-1)+(('Monday (022624)'!$T118-1)^2+(16*'Monday (022624)'!$T118/190))^0.5)</f>
        <v>45.81833488</v>
      </c>
      <c r="C371" s="279" t="str">
        <f t="shared" si="169"/>
        <v>E</v>
      </c>
      <c r="D371" s="277">
        <f>(0.38*190*(1-$B$251)^2)/(1-($B$251)*('Monday (022624)'!AW118))+173*'Monday (022624)'!AW118^2*(('Monday (022624)'!AW118-1)+(('Monday (022624)'!AW118-1)^2+(16*'Monday (022624)'!AW118/190))^0.5)</f>
        <v>41.69136299</v>
      </c>
      <c r="E371" s="278" t="str">
        <f t="shared" si="170"/>
        <v>E</v>
      </c>
      <c r="F371" s="289">
        <f>(0.38*190*(1-$B$251)^2)/(1-($B$251)*('Tuesday (022724)'!$T118))+173*'Tuesday (022724)'!$T118^2*(('Tuesday (022724)'!$T118-1)+(('Tuesday (022724)'!$T118-1)^2+(16*'Tuesday (022724)'!$T118/190))^0.5)</f>
        <v>48.01639644</v>
      </c>
      <c r="G371" s="279" t="str">
        <f t="shared" si="171"/>
        <v>E</v>
      </c>
      <c r="H371" s="277">
        <f>(0.38*190*(1-$B$251)^2)/(1-($B$251)*('Tuesday (022724)'!$AW118))+173*'Tuesday (022724)'!$AW118^2*(('Tuesday (022724)'!$AW118-1)+(('Tuesday (022724)'!$AW118-1)^2+(16*'Tuesday (022724)'!$AW118/190))^0.5)</f>
        <v>40.66753439</v>
      </c>
      <c r="I371" s="278" t="str">
        <f t="shared" si="172"/>
        <v>E</v>
      </c>
      <c r="J371" s="277">
        <f>(0.38*190*(1-$B$251)^2)/(1-($B$251)*('Wednesday (022824)'!$T118))+173*'Wednesday (022824)'!$T118^2*(('Wednesday (022824)'!$T118-1)+(('Wednesday (022824)'!$T118-1)^2+(16*'Wednesday (022824)'!$T118/190))^0.5)</f>
        <v>45.74448565</v>
      </c>
      <c r="K371" s="279" t="str">
        <f t="shared" si="173"/>
        <v>E</v>
      </c>
      <c r="L371" s="277">
        <f>(0.38*190*(1-$B$251)^2)/(1-($B$251)*('Wednesday (022824)'!$AW118))+173*'Wednesday (022824)'!$AW118^2*(('Wednesday (022824)'!$AW118-1)+(('Wednesday (022824)'!$AW118-1)^2+(16*'Wednesday (022824)'!$AW118/190))^0.5)</f>
        <v>41.56205835</v>
      </c>
      <c r="M371" s="278" t="str">
        <f t="shared" si="174"/>
        <v>E</v>
      </c>
      <c r="N371" s="277">
        <f>(0.38*190*(1-$B$251)^2)/(1-($B$251)*('Thursday (022924)'!$T118))+173*'Thursday (022924)'!$T118^2*(('Thursday (022924)'!$T118-1)+(('Thursday (022924)'!$T118-1)^2+(16*'Thursday (022924)'!$T118/190))^0.5)</f>
        <v>45.31827757</v>
      </c>
      <c r="O371" s="279" t="str">
        <f t="shared" si="175"/>
        <v>E</v>
      </c>
      <c r="P371" s="277">
        <f>(0.38*190*(1-$B$251)^2)/(1-($B$251)*('Thursday (022924)'!$AW118))+173*'Thursday (022924)'!$AW118^2*(('Thursday (022924)'!$AW118-1)+(('Thursday (022924)'!$AW118-1)^2+(16*'Thursday (022924)'!$AW118/190))^0.5)</f>
        <v>38.74677795</v>
      </c>
      <c r="Q371" s="278" t="str">
        <f t="shared" si="176"/>
        <v>D</v>
      </c>
      <c r="R371" s="277">
        <f>(0.38*190*(1-$B$251)^2)/(1-($B$251)*('Friday (030124)'!$T118))+173*'Friday (030124)'!$T118^2*(('Friday (030124)'!$T118-1)+(('Friday (030124)'!$T118-1)^2+(16*'Friday (030124)'!$T118/190))^0.5)</f>
        <v>49.18669667</v>
      </c>
      <c r="S371" s="279" t="str">
        <f t="shared" si="177"/>
        <v>E</v>
      </c>
      <c r="T371" s="277">
        <f>(0.38*190*(1-$B$251)^2)/(1-($B$251)*('Friday (030124)'!$AW118))+173*'Friday (030124)'!$AW118^2*(('Friday (030124)'!$AW118-1)+(('Friday (030124)'!$AW118-1)^2+(16*'Friday (030124)'!$AW118/190))^0.5)</f>
        <v>44.70464604</v>
      </c>
      <c r="U371" s="280" t="str">
        <f t="shared" si="178"/>
        <v>E</v>
      </c>
    </row>
    <row r="372">
      <c r="A372" s="281" t="s">
        <v>206</v>
      </c>
      <c r="B372" s="282">
        <f>(0.38*190*(1-$B$251)^2)/(1-($B$251)*('Monday (022624)'!$T119))+173*'Monday (022624)'!$T119^2*(('Monday (022624)'!$T119-1)+(('Monday (022624)'!$T119-1)^2+(16*'Monday (022624)'!$T119/190))^0.5)</f>
        <v>46.22399716</v>
      </c>
      <c r="C372" s="286" t="str">
        <f t="shared" si="169"/>
        <v>E</v>
      </c>
      <c r="D372" s="284">
        <f>(0.38*190*(1-$B$251)^2)/(1-($B$251)*('Monday (022624)'!AW119))+173*'Monday (022624)'!AW119^2*(('Monday (022624)'!AW119-1)+(('Monday (022624)'!AW119-1)^2+(16*'Monday (022624)'!AW119/190))^0.5)</f>
        <v>42.3098864</v>
      </c>
      <c r="E372" s="285" t="str">
        <f t="shared" si="170"/>
        <v>E</v>
      </c>
      <c r="F372" s="282">
        <f>(0.38*190*(1-$B$251)^2)/(1-($B$251)*('Tuesday (022724)'!$T119))+173*'Tuesday (022724)'!$T119^2*(('Tuesday (022724)'!$T119-1)+(('Tuesday (022724)'!$T119-1)^2+(16*'Tuesday (022724)'!$T119/190))^0.5)</f>
        <v>45.96929892</v>
      </c>
      <c r="G372" s="286" t="str">
        <f t="shared" si="171"/>
        <v>E</v>
      </c>
      <c r="H372" s="284">
        <f>(0.38*190*(1-$B$251)^2)/(1-($B$251)*('Tuesday (022724)'!$AW119))+173*'Tuesday (022724)'!$AW119^2*(('Tuesday (022724)'!$AW119-1)+(('Tuesday (022724)'!$AW119-1)^2+(16*'Tuesday (022724)'!$AW119/190))^0.5)</f>
        <v>41.96619814</v>
      </c>
      <c r="I372" s="285" t="str">
        <f t="shared" si="172"/>
        <v>E</v>
      </c>
      <c r="J372" s="284">
        <f>(0.38*190*(1-$B$251)^2)/(1-($B$251)*('Wednesday (022824)'!$T119))+173*'Wednesday (022824)'!$T119^2*(('Wednesday (022824)'!$T119-1)+(('Wednesday (022824)'!$T119-1)^2+(16*'Wednesday (022824)'!$T119/190))^0.5)</f>
        <v>45.37043702</v>
      </c>
      <c r="K372" s="286" t="str">
        <f t="shared" si="173"/>
        <v>E</v>
      </c>
      <c r="L372" s="284">
        <f>(0.38*190*(1-$B$251)^2)/(1-($B$251)*('Wednesday (022824)'!$AW119))+173*'Wednesday (022824)'!$AW119^2*(('Wednesday (022824)'!$AW119-1)+(('Wednesday (022824)'!$AW119-1)^2+(16*'Wednesday (022824)'!$AW119/190))^0.5)</f>
        <v>41.29859087</v>
      </c>
      <c r="M372" s="285" t="str">
        <f t="shared" si="174"/>
        <v>E</v>
      </c>
      <c r="N372" s="284">
        <f>(0.38*190*(1-$B$251)^2)/(1-($B$251)*('Thursday (022924)'!$T119))+173*'Thursday (022924)'!$T119^2*(('Thursday (022924)'!$T119-1)+(('Thursday (022924)'!$T119-1)^2+(16*'Thursday (022924)'!$T119/190))^0.5)</f>
        <v>46.28722221</v>
      </c>
      <c r="O372" s="286" t="str">
        <f t="shared" si="175"/>
        <v>E</v>
      </c>
      <c r="P372" s="284">
        <f>(0.38*190*(1-$B$251)^2)/(1-($B$251)*('Thursday (022924)'!$AW119))+173*'Thursday (022924)'!$AW119^2*(('Thursday (022924)'!$AW119-1)+(('Thursday (022924)'!$AW119-1)^2+(16*'Thursday (022924)'!$AW119/190))^0.5)</f>
        <v>39.28138483</v>
      </c>
      <c r="Q372" s="285" t="str">
        <f t="shared" si="176"/>
        <v>D</v>
      </c>
      <c r="R372" s="284">
        <f>(0.38*190*(1-$B$251)^2)/(1-($B$251)*('Friday (030124)'!$T119))+173*'Friday (030124)'!$T119^2*(('Friday (030124)'!$T119-1)+(('Friday (030124)'!$T119-1)^2+(16*'Friday (030124)'!$T119/190))^0.5)</f>
        <v>44.24468148</v>
      </c>
      <c r="S372" s="286" t="str">
        <f t="shared" si="177"/>
        <v>E</v>
      </c>
      <c r="T372" s="284">
        <f>(0.38*190*(1-$B$251)^2)/(1-($B$251)*('Friday (030124)'!$AW119))+173*'Friday (030124)'!$AW119^2*(('Friday (030124)'!$AW119-1)+(('Friday (030124)'!$AW119-1)^2+(16*'Friday (030124)'!$AW119/190))^0.5)</f>
        <v>42.85756815</v>
      </c>
      <c r="U372" s="285" t="str">
        <f t="shared" si="178"/>
        <v>E</v>
      </c>
    </row>
    <row r="373">
      <c r="A373" s="245" t="s">
        <v>207</v>
      </c>
      <c r="B373" s="246">
        <f>(0.38*190*(1-$B$251)^2)/(1-($B$251)*('Monday (022624)'!$T120))+173*'Monday (022624)'!$T120^2*(('Monday (022624)'!$T120-1)+(('Monday (022624)'!$T120-1)^2+(16*'Monday (022624)'!$T120/190))^0.5)</f>
        <v>44.64731531</v>
      </c>
      <c r="C373" s="250" t="str">
        <f t="shared" si="169"/>
        <v>E</v>
      </c>
      <c r="D373" s="248">
        <f>(0.38*190*(1-$B$251)^2)/(1-($B$251)*('Monday (022624)'!AW120))+173*'Monday (022624)'!AW120^2*(('Monday (022624)'!AW120-1)+(('Monday (022624)'!AW120-1)^2+(16*'Monday (022624)'!AW120/190))^0.5)</f>
        <v>42.3098864</v>
      </c>
      <c r="E373" s="249" t="str">
        <f t="shared" si="170"/>
        <v>E</v>
      </c>
      <c r="F373" s="246">
        <f>(0.38*190*(1-$B$251)^2)/(1-($B$251)*('Tuesday (022724)'!$T120))+173*'Tuesday (022724)'!$T120^2*(('Tuesday (022724)'!$T120-1)+(('Tuesday (022724)'!$T120-1)^2+(16*'Tuesday (022724)'!$T120/190))^0.5)</f>
        <v>44.76222961</v>
      </c>
      <c r="G373" s="250" t="str">
        <f t="shared" si="171"/>
        <v>E</v>
      </c>
      <c r="H373" s="248">
        <f>(0.38*190*(1-$B$251)^2)/(1-($B$251)*('Tuesday (022724)'!$AW120))+173*'Tuesday (022724)'!$AW120^2*(('Tuesday (022724)'!$AW120-1)+(('Tuesday (022724)'!$AW120-1)^2+(16*'Tuesday (022724)'!$AW120/190))^0.5)</f>
        <v>43.62272851</v>
      </c>
      <c r="I373" s="249" t="str">
        <f t="shared" si="172"/>
        <v>E</v>
      </c>
      <c r="J373" s="248">
        <f>(0.38*190*(1-$B$251)^2)/(1-($B$251)*('Wednesday (022824)'!$T120))+173*'Wednesday (022824)'!$T120^2*(('Wednesday (022824)'!$T120-1)+(('Wednesday (022824)'!$T120-1)^2+(16*'Wednesday (022824)'!$T120/190))^0.5)</f>
        <v>44.27885747</v>
      </c>
      <c r="K373" s="250" t="str">
        <f t="shared" si="173"/>
        <v>E</v>
      </c>
      <c r="L373" s="248">
        <f>(0.38*190*(1-$B$251)^2)/(1-($B$251)*('Wednesday (022824)'!$AW120))+173*'Wednesday (022824)'!$AW120^2*(('Wednesday (022824)'!$AW120-1)+(('Wednesday (022824)'!$AW120-1)^2+(16*'Wednesday (022824)'!$AW120/190))^0.5)</f>
        <v>43.67600277</v>
      </c>
      <c r="M373" s="249" t="str">
        <f t="shared" si="174"/>
        <v>E</v>
      </c>
      <c r="N373" s="248">
        <f>(0.38*190*(1-$B$251)^2)/(1-($B$251)*('Thursday (022924)'!$T120))+173*'Thursday (022924)'!$T120^2*(('Thursday (022924)'!$T120-1)+(('Thursday (022924)'!$T120-1)^2+(16*'Thursday (022924)'!$T120/190))^0.5)</f>
        <v>44.18025495</v>
      </c>
      <c r="O373" s="250" t="str">
        <f t="shared" si="175"/>
        <v>E</v>
      </c>
      <c r="P373" s="248">
        <f>(0.38*190*(1-$B$251)^2)/(1-($B$251)*('Thursday (022924)'!$AW120))+173*'Thursday (022924)'!$AW120^2*(('Thursday (022924)'!$AW120-1)+(('Thursday (022924)'!$AW120-1)^2+(16*'Thursday (022924)'!$AW120/190))^0.5)</f>
        <v>39.28138483</v>
      </c>
      <c r="Q373" s="249" t="str">
        <f t="shared" si="176"/>
        <v>D</v>
      </c>
      <c r="R373" s="248">
        <f>(0.38*190*(1-$B$251)^2)/(1-($B$251)*('Friday (030124)'!$T120))+173*'Friday (030124)'!$T120^2*(('Friday (030124)'!$T120-1)+(('Friday (030124)'!$T120-1)^2+(16*'Friday (030124)'!$T120/190))^0.5)</f>
        <v>45.97034131</v>
      </c>
      <c r="S373" s="250" t="str">
        <f t="shared" si="177"/>
        <v>E</v>
      </c>
      <c r="T373" s="248">
        <f>(0.38*190*(1-$B$251)^2)/(1-($B$251)*('Friday (030124)'!$AW120))+173*'Friday (030124)'!$AW120^2*(('Friday (030124)'!$AW120-1)+(('Friday (030124)'!$AW120-1)^2+(16*'Friday (030124)'!$AW120/190))^0.5)</f>
        <v>46.855817</v>
      </c>
      <c r="U373" s="249" t="str">
        <f t="shared" si="178"/>
        <v>E</v>
      </c>
    </row>
    <row r="374">
      <c r="A374" s="245" t="s">
        <v>208</v>
      </c>
      <c r="B374" s="246">
        <f>(0.38*190*(1-$B$251)^2)/(1-($B$251)*('Monday (022624)'!$T121))+173*'Monday (022624)'!$T121^2*(('Monday (022624)'!$T121-1)+(('Monday (022624)'!$T121-1)^2+(16*'Monday (022624)'!$T121/190))^0.5)</f>
        <v>43.34361147</v>
      </c>
      <c r="C374" s="250" t="str">
        <f t="shared" si="169"/>
        <v>E</v>
      </c>
      <c r="D374" s="248">
        <f>(0.38*190*(1-$B$251)^2)/(1-($B$251)*('Monday (022624)'!AW121))+173*'Monday (022624)'!AW121^2*(('Monday (022624)'!AW121-1)+(('Monday (022624)'!AW121-1)^2+(16*'Monday (022624)'!AW121/190))^0.5)</f>
        <v>43.37854983</v>
      </c>
      <c r="E374" s="249" t="str">
        <f t="shared" si="170"/>
        <v>E</v>
      </c>
      <c r="F374" s="246">
        <f>(0.38*190*(1-$B$251)^2)/(1-($B$251)*('Tuesday (022724)'!$T121))+173*'Tuesday (022724)'!$T121^2*(('Tuesday (022724)'!$T121-1)+(('Tuesday (022724)'!$T121-1)^2+(16*'Tuesday (022724)'!$T121/190))^0.5)</f>
        <v>43.55164104</v>
      </c>
      <c r="G374" s="250" t="str">
        <f t="shared" si="171"/>
        <v>E</v>
      </c>
      <c r="H374" s="248">
        <f>(0.38*190*(1-$B$251)^2)/(1-($B$251)*('Tuesday (022724)'!$AW121))+173*'Tuesday (022724)'!$AW121^2*(('Tuesday (022724)'!$AW121-1)+(('Tuesday (022724)'!$AW121-1)^2+(16*'Tuesday (022724)'!$AW121/190))^0.5)</f>
        <v>43.04433596</v>
      </c>
      <c r="I374" s="249" t="str">
        <f t="shared" si="172"/>
        <v>E</v>
      </c>
      <c r="J374" s="248">
        <f>(0.38*190*(1-$B$251)^2)/(1-($B$251)*('Wednesday (022824)'!$T121))+173*'Wednesday (022824)'!$T121^2*(('Wednesday (022824)'!$T121-1)+(('Wednesday (022824)'!$T121-1)^2+(16*'Wednesday (022824)'!$T121/190))^0.5)</f>
        <v>43.27328112</v>
      </c>
      <c r="K374" s="250" t="str">
        <f t="shared" si="173"/>
        <v>E</v>
      </c>
      <c r="L374" s="248">
        <f>(0.38*190*(1-$B$251)^2)/(1-($B$251)*('Wednesday (022824)'!$AW121))+173*'Wednesday (022824)'!$AW121^2*(('Wednesday (022824)'!$AW121-1)+(('Wednesday (022824)'!$AW121-1)^2+(16*'Wednesday (022824)'!$AW121/190))^0.5)</f>
        <v>45.06660407</v>
      </c>
      <c r="M374" s="249" t="str">
        <f t="shared" si="174"/>
        <v>E</v>
      </c>
      <c r="N374" s="248">
        <f>(0.38*190*(1-$B$251)^2)/(1-($B$251)*('Thursday (022924)'!$T121))+173*'Thursday (022924)'!$T121^2*(('Thursday (022924)'!$T121-1)+(('Thursday (022924)'!$T121-1)^2+(16*'Thursday (022924)'!$T121/190))^0.5)</f>
        <v>43.04395517</v>
      </c>
      <c r="O374" s="250" t="str">
        <f t="shared" si="175"/>
        <v>E</v>
      </c>
      <c r="P374" s="248">
        <f>(0.38*190*(1-$B$251)^2)/(1-($B$251)*('Thursday (022924)'!$AW121))+173*'Thursday (022924)'!$AW121^2*(('Thursday (022924)'!$AW121-1)+(('Thursday (022924)'!$AW121-1)^2+(16*'Thursday (022924)'!$AW121/190))^0.5)</f>
        <v>47.88348061</v>
      </c>
      <c r="Q374" s="249" t="str">
        <f t="shared" si="176"/>
        <v>E</v>
      </c>
      <c r="R374" s="248">
        <f>(0.38*190*(1-$B$251)^2)/(1-($B$251)*('Friday (030124)'!$T121))+173*'Friday (030124)'!$T121^2*(('Friday (030124)'!$T121-1)+(('Friday (030124)'!$T121-1)^2+(16*'Friday (030124)'!$T121/190))^0.5)</f>
        <v>45.75548172</v>
      </c>
      <c r="S374" s="250" t="str">
        <f t="shared" si="177"/>
        <v>E</v>
      </c>
      <c r="T374" s="248">
        <f>(0.38*190*(1-$B$251)^2)/(1-($B$251)*('Friday (030124)'!$AW121))+173*'Friday (030124)'!$AW121^2*(('Friday (030124)'!$AW121-1)+(('Friday (030124)'!$AW121-1)^2+(16*'Friday (030124)'!$AW121/190))^0.5)</f>
        <v>42.37781921</v>
      </c>
      <c r="U374" s="249" t="str">
        <f t="shared" si="178"/>
        <v>E</v>
      </c>
    </row>
    <row r="375">
      <c r="A375" s="252" t="s">
        <v>209</v>
      </c>
      <c r="B375" s="253">
        <f>(0.38*190*(1-$B$251)^2)/(1-($B$251)*('Monday (022624)'!$T122))+173*'Monday (022624)'!$T122^2*(('Monday (022624)'!$T122-1)+(('Monday (022624)'!$T122-1)^2+(16*'Monday (022624)'!$T122/190))^0.5)</f>
        <v>44.76222961</v>
      </c>
      <c r="C375" s="257" t="str">
        <f t="shared" si="169"/>
        <v>E</v>
      </c>
      <c r="D375" s="255">
        <f>(0.38*190*(1-$B$251)^2)/(1-($B$251)*('Monday (022624)'!AW122))+173*'Monday (022624)'!AW122^2*(('Monday (022624)'!AW122-1)+(('Monday (022624)'!AW122-1)^2+(16*'Monday (022624)'!AW122/190))^0.5)</f>
        <v>53.54399023</v>
      </c>
      <c r="E375" s="256" t="str">
        <f t="shared" si="170"/>
        <v>E</v>
      </c>
      <c r="F375" s="253">
        <f>(0.38*190*(1-$B$251)^2)/(1-($B$251)*('Tuesday (022724)'!$T122))+173*'Tuesday (022724)'!$T122^2*(('Tuesday (022724)'!$T122-1)+(('Tuesday (022724)'!$T122-1)^2+(16*'Tuesday (022724)'!$T122/190))^0.5)</f>
        <v>46.61483631</v>
      </c>
      <c r="G375" s="257" t="str">
        <f t="shared" si="171"/>
        <v>E</v>
      </c>
      <c r="H375" s="255">
        <f>(0.38*190*(1-$B$251)^2)/(1-($B$251)*('Tuesday (022724)'!$AW122))+173*'Tuesday (022724)'!$AW122^2*(('Tuesday (022724)'!$AW122-1)+(('Tuesday (022724)'!$AW122-1)^2+(16*'Tuesday (022724)'!$AW122/190))^0.5)</f>
        <v>52.35382835</v>
      </c>
      <c r="I375" s="256" t="str">
        <f t="shared" si="172"/>
        <v>E</v>
      </c>
      <c r="J375" s="255">
        <f>(0.38*190*(1-$B$251)^2)/(1-($B$251)*('Wednesday (022824)'!$T122))+173*'Wednesday (022824)'!$T122^2*(('Wednesday (022824)'!$T122-1)+(('Wednesday (022824)'!$T122-1)^2+(16*'Wednesday (022824)'!$T122/190))^0.5)</f>
        <v>46.07069046</v>
      </c>
      <c r="K375" s="257" t="str">
        <f t="shared" si="173"/>
        <v>E</v>
      </c>
      <c r="L375" s="255">
        <f>(0.38*190*(1-$B$251)^2)/(1-($B$251)*('Wednesday (022824)'!$AW122))+173*'Wednesday (022824)'!$AW122^2*(('Wednesday (022824)'!$AW122-1)+(('Wednesday (022824)'!$AW122-1)^2+(16*'Wednesday (022824)'!$AW122/190))^0.5)</f>
        <v>50.31508465</v>
      </c>
      <c r="M375" s="256" t="str">
        <f t="shared" si="174"/>
        <v>E</v>
      </c>
      <c r="N375" s="255">
        <f>(0.38*190*(1-$B$251)^2)/(1-($B$251)*('Thursday (022924)'!$T122))+173*'Thursday (022924)'!$T122^2*(('Thursday (022924)'!$T122-1)+(('Thursday (022924)'!$T122-1)^2+(16*'Thursday (022924)'!$T122/190))^0.5)</f>
        <v>45.54773809</v>
      </c>
      <c r="O375" s="257" t="str">
        <f t="shared" si="175"/>
        <v>E</v>
      </c>
      <c r="P375" s="255">
        <f>(0.38*190*(1-$B$251)^2)/(1-($B$251)*('Thursday (022924)'!$AW122))+173*'Thursday (022924)'!$AW122^2*(('Thursday (022924)'!$AW122-1)+(('Thursday (022924)'!$AW122-1)^2+(16*'Thursday (022924)'!$AW122/190))^0.5)</f>
        <v>62.50229002</v>
      </c>
      <c r="Q375" s="256" t="str">
        <f t="shared" si="176"/>
        <v>F</v>
      </c>
      <c r="R375" s="255">
        <f>(0.38*190*(1-$B$251)^2)/(1-($B$251)*('Friday (030124)'!$T122))+173*'Friday (030124)'!$T122^2*(('Friday (030124)'!$T122-1)+(('Friday (030124)'!$T122-1)^2+(16*'Friday (030124)'!$T122/190))^0.5)</f>
        <v>43.06567821</v>
      </c>
      <c r="S375" s="257" t="str">
        <f t="shared" si="177"/>
        <v>E</v>
      </c>
      <c r="T375" s="255">
        <f>(0.38*190*(1-$B$251)^2)/(1-($B$251)*('Friday (030124)'!$AW122))+173*'Friday (030124)'!$AW122^2*(('Friday (030124)'!$AW122-1)+(('Friday (030124)'!$AW122-1)^2+(16*'Friday (030124)'!$AW122/190))^0.5)</f>
        <v>47.53531009</v>
      </c>
      <c r="U375" s="256" t="str">
        <f t="shared" si="178"/>
        <v>E</v>
      </c>
    </row>
    <row r="376">
      <c r="A376" s="259" t="s">
        <v>210</v>
      </c>
      <c r="B376" s="260">
        <f>(0.38*190*(1-$B$251)^2)/(1-($B$251)*('Monday (022624)'!$T123))+173*'Monday (022624)'!$T123^2*(('Monday (022624)'!$T123-1)+(('Monday (022624)'!$T123-1)^2+(16*'Monday (022624)'!$T123/190))^0.5)</f>
        <v>48.86513316</v>
      </c>
      <c r="C376" s="264" t="str">
        <f t="shared" si="169"/>
        <v>E</v>
      </c>
      <c r="D376" s="262">
        <f>(0.38*190*(1-$B$251)^2)/(1-($B$251)*('Monday (022624)'!AW123))+173*'Monday (022624)'!AW123^2*(('Monday (022624)'!AW123-1)+(('Monday (022624)'!AW123-1)^2+(16*'Monday (022624)'!AW123/190))^0.5)</f>
        <v>45.30649005</v>
      </c>
      <c r="E376" s="263" t="str">
        <f t="shared" si="170"/>
        <v>E</v>
      </c>
      <c r="F376" s="260">
        <f>(0.38*190*(1-$B$251)^2)/(1-($B$251)*('Tuesday (022724)'!$T123))+173*'Tuesday (022724)'!$T123^2*(('Tuesday (022724)'!$T123-1)+(('Tuesday (022724)'!$T123-1)^2+(16*'Tuesday (022724)'!$T123/190))^0.5)</f>
        <v>48.29437975</v>
      </c>
      <c r="G376" s="264" t="str">
        <f t="shared" si="171"/>
        <v>E</v>
      </c>
      <c r="H376" s="262">
        <f>(0.38*190*(1-$B$251)^2)/(1-($B$251)*('Tuesday (022724)'!$AW123))+173*'Tuesday (022724)'!$AW123^2*(('Tuesday (022724)'!$AW123-1)+(('Tuesday (022724)'!$AW123-1)^2+(16*'Tuesday (022724)'!$AW123/190))^0.5)</f>
        <v>45.63826055</v>
      </c>
      <c r="I376" s="263" t="str">
        <f t="shared" si="172"/>
        <v>E</v>
      </c>
      <c r="J376" s="262">
        <f>(0.38*190*(1-$B$251)^2)/(1-($B$251)*('Wednesday (022824)'!$T123))+173*'Wednesday (022824)'!$T123^2*(('Wednesday (022824)'!$T123-1)+(('Wednesday (022824)'!$T123-1)^2+(16*'Wednesday (022824)'!$T123/190))^0.5)</f>
        <v>48.35401858</v>
      </c>
      <c r="K376" s="264" t="str">
        <f t="shared" si="173"/>
        <v>E</v>
      </c>
      <c r="L376" s="262">
        <f>(0.38*190*(1-$B$251)^2)/(1-($B$251)*('Wednesday (022824)'!$AW123))+173*'Wednesday (022824)'!$AW123^2*(('Wednesday (022824)'!$AW123-1)+(('Wednesday (022824)'!$AW123-1)^2+(16*'Wednesday (022824)'!$AW123/190))^0.5)</f>
        <v>45.53662198</v>
      </c>
      <c r="M376" s="263" t="str">
        <f t="shared" si="174"/>
        <v>E</v>
      </c>
      <c r="N376" s="262">
        <f>(0.38*190*(1-$B$251)^2)/(1-($B$251)*('Thursday (022924)'!$T123))+173*'Thursday (022924)'!$T123^2*(('Thursday (022924)'!$T123-1)+(('Thursday (022924)'!$T123-1)^2+(16*'Thursday (022924)'!$T123/190))^0.5)</f>
        <v>48.73539915</v>
      </c>
      <c r="O376" s="264" t="str">
        <f t="shared" si="175"/>
        <v>E</v>
      </c>
      <c r="P376" s="262">
        <f>(0.38*190*(1-$B$251)^2)/(1-($B$251)*('Thursday (022924)'!$AW123))+173*'Thursday (022924)'!$AW123^2*(('Thursday (022924)'!$AW123-1)+(('Thursday (022924)'!$AW123-1)^2+(16*'Thursday (022924)'!$AW123/190))^0.5)</f>
        <v>53.81915141</v>
      </c>
      <c r="Q376" s="263" t="str">
        <f t="shared" si="176"/>
        <v>E</v>
      </c>
      <c r="R376" s="262">
        <f>(0.38*190*(1-$B$251)^2)/(1-($B$251)*('Friday (030124)'!$T123))+173*'Friday (030124)'!$T123^2*(('Friday (030124)'!$T123-1)+(('Friday (030124)'!$T123-1)^2+(16*'Friday (030124)'!$T123/190))^0.5)</f>
        <v>46.39493802</v>
      </c>
      <c r="S376" s="264" t="str">
        <f t="shared" si="177"/>
        <v>E</v>
      </c>
      <c r="T376" s="262">
        <f>(0.38*190*(1-$B$251)^2)/(1-($B$251)*('Friday (030124)'!$AW123))+173*'Friday (030124)'!$AW123^2*(('Friday (030124)'!$AW123-1)+(('Friday (030124)'!$AW123-1)^2+(16*'Friday (030124)'!$AW123/190))^0.5)</f>
        <v>47.38994458</v>
      </c>
      <c r="U376" s="265" t="str">
        <f t="shared" si="178"/>
        <v>E</v>
      </c>
    </row>
    <row r="377">
      <c r="A377" s="266" t="s">
        <v>211</v>
      </c>
      <c r="B377" s="50">
        <f>(0.38*190*(1-$B$251)^2)/(1-($B$251)*('Monday (022624)'!$T124))+173*'Monday (022624)'!$T124^2*(('Monday (022624)'!$T124-1)+(('Monday (022624)'!$T124-1)^2+(16*'Monday (022624)'!$T124/190))^0.5)</f>
        <v>42.15003515</v>
      </c>
      <c r="C377" s="270" t="str">
        <f t="shared" si="169"/>
        <v>E</v>
      </c>
      <c r="D377" s="268">
        <f>(0.38*190*(1-$B$251)^2)/(1-($B$251)*('Monday (022624)'!AW124))+173*'Monday (022624)'!AW124^2*(('Monday (022624)'!AW124-1)+(('Monday (022624)'!AW124-1)^2+(16*'Monday (022624)'!AW124/190))^0.5)</f>
        <v>48.0126906</v>
      </c>
      <c r="E377" s="269" t="str">
        <f t="shared" si="170"/>
        <v>E</v>
      </c>
      <c r="F377" s="50">
        <f>(0.38*190*(1-$B$251)^2)/(1-($B$251)*('Tuesday (022724)'!$T124))+173*'Tuesday (022724)'!$T124^2*(('Tuesday (022724)'!$T124-1)+(('Tuesday (022724)'!$T124-1)^2+(16*'Tuesday (022724)'!$T124/190))^0.5)</f>
        <v>41.46425951</v>
      </c>
      <c r="G377" s="270" t="str">
        <f t="shared" si="171"/>
        <v>E</v>
      </c>
      <c r="H377" s="268">
        <f>(0.38*190*(1-$B$251)^2)/(1-($B$251)*('Tuesday (022724)'!$AW124))+173*'Tuesday (022724)'!$AW124^2*(('Tuesday (022724)'!$AW124-1)+(('Tuesday (022724)'!$AW124-1)^2+(16*'Tuesday (022724)'!$AW124/190))^0.5)</f>
        <v>47.71643363</v>
      </c>
      <c r="I377" s="269" t="str">
        <f t="shared" si="172"/>
        <v>E</v>
      </c>
      <c r="J377" s="268">
        <f>(0.38*190*(1-$B$251)^2)/(1-($B$251)*('Wednesday (022824)'!$T124))+173*'Wednesday (022824)'!$T124^2*(('Wednesday (022824)'!$T124-1)+(('Wednesday (022824)'!$T124-1)^2+(16*'Wednesday (022824)'!$T124/190))^0.5)</f>
        <v>41.64722028</v>
      </c>
      <c r="K377" s="270" t="str">
        <f t="shared" si="173"/>
        <v>E</v>
      </c>
      <c r="L377" s="268">
        <f>(0.38*190*(1-$B$251)^2)/(1-($B$251)*('Wednesday (022824)'!$AW124))+173*'Wednesday (022824)'!$AW124^2*(('Wednesday (022824)'!$AW124-1)+(('Wednesday (022824)'!$AW124-1)^2+(16*'Wednesday (022824)'!$AW124/190))^0.5)</f>
        <v>45.53662198</v>
      </c>
      <c r="M377" s="269" t="str">
        <f t="shared" si="174"/>
        <v>E</v>
      </c>
      <c r="N377" s="268">
        <f>(0.38*190*(1-$B$251)^2)/(1-($B$251)*('Thursday (022924)'!$T124))+173*'Thursday (022924)'!$T124^2*(('Thursday (022924)'!$T124-1)+(('Thursday (022924)'!$T124-1)^2+(16*'Thursday (022924)'!$T124/190))^0.5)</f>
        <v>42.09462408</v>
      </c>
      <c r="O377" s="270" t="str">
        <f t="shared" si="175"/>
        <v>E</v>
      </c>
      <c r="P377" s="268">
        <f>(0.38*190*(1-$B$251)^2)/(1-($B$251)*('Thursday (022924)'!$AW124))+173*'Thursday (022924)'!$AW124^2*(('Thursday (022924)'!$AW124-1)+(('Thursday (022924)'!$AW124-1)^2+(16*'Thursday (022924)'!$AW124/190))^0.5)</f>
        <v>45.48677839</v>
      </c>
      <c r="Q377" s="269" t="str">
        <f t="shared" si="176"/>
        <v>E</v>
      </c>
      <c r="R377" s="268">
        <f>(0.38*190*(1-$B$251)^2)/(1-($B$251)*('Friday (030124)'!$T124))+173*'Friday (030124)'!$T124^2*(('Friday (030124)'!$T124-1)+(('Friday (030124)'!$T124-1)^2+(16*'Friday (030124)'!$T124/190))^0.5)</f>
        <v>44.84472302</v>
      </c>
      <c r="S377" s="270" t="str">
        <f t="shared" si="177"/>
        <v>E</v>
      </c>
      <c r="T377" s="268">
        <f>(0.38*190*(1-$B$251)^2)/(1-($B$251)*('Friday (030124)'!$AW124))+173*'Friday (030124)'!$AW124^2*(('Friday (030124)'!$AW124-1)+(('Friday (030124)'!$AW124-1)^2+(16*'Friday (030124)'!$AW124/190))^0.5)</f>
        <v>45.20150121</v>
      </c>
      <c r="U377" s="271" t="str">
        <f t="shared" si="178"/>
        <v>E</v>
      </c>
    </row>
    <row r="378">
      <c r="A378" s="266" t="s">
        <v>212</v>
      </c>
      <c r="B378" s="50">
        <f>(0.38*190*(1-$B$251)^2)/(1-($B$251)*('Monday (022624)'!$T125))+173*'Monday (022624)'!$T125^2*(('Monday (022624)'!$T125-1)+(('Monday (022624)'!$T125-1)^2+(16*'Monday (022624)'!$T125/190))^0.5)</f>
        <v>43.65796391</v>
      </c>
      <c r="C378" s="270" t="str">
        <f t="shared" si="169"/>
        <v>E</v>
      </c>
      <c r="D378" s="268">
        <f>(0.38*190*(1-$B$251)^2)/(1-($B$251)*('Monday (022624)'!AW125))+173*'Monday (022624)'!AW125^2*(('Monday (022624)'!AW125-1)+(('Monday (022624)'!AW125-1)^2+(16*'Monday (022624)'!AW125/190))^0.5)</f>
        <v>42.54785373</v>
      </c>
      <c r="E378" s="269" t="str">
        <f t="shared" si="170"/>
        <v>E</v>
      </c>
      <c r="F378" s="50">
        <f>(0.38*190*(1-$B$251)^2)/(1-($B$251)*('Tuesday (022724)'!$T125))+173*'Tuesday (022724)'!$T125^2*(('Tuesday (022724)'!$T125-1)+(('Tuesday (022724)'!$T125-1)^2+(16*'Tuesday (022724)'!$T125/190))^0.5)</f>
        <v>44.06631556</v>
      </c>
      <c r="G378" s="270" t="str">
        <f t="shared" si="171"/>
        <v>E</v>
      </c>
      <c r="H378" s="268">
        <f>(0.38*190*(1-$B$251)^2)/(1-($B$251)*('Tuesday (022724)'!$AW125))+173*'Tuesday (022724)'!$AW125^2*(('Tuesday (022724)'!$AW125-1)+(('Tuesday (022724)'!$AW125-1)^2+(16*'Tuesday (022724)'!$AW125/190))^0.5)</f>
        <v>42.25674684</v>
      </c>
      <c r="I378" s="269" t="str">
        <f t="shared" si="172"/>
        <v>E</v>
      </c>
      <c r="J378" s="268">
        <f>(0.38*190*(1-$B$251)^2)/(1-($B$251)*('Wednesday (022824)'!$T125))+173*'Wednesday (022824)'!$T125^2*(('Wednesday (022824)'!$T125-1)+(('Wednesday (022824)'!$T125-1)^2+(16*'Wednesday (022824)'!$T125/190))^0.5)</f>
        <v>44.2685286</v>
      </c>
      <c r="K378" s="270" t="str">
        <f t="shared" si="173"/>
        <v>E</v>
      </c>
      <c r="L378" s="268">
        <f>(0.38*190*(1-$B$251)^2)/(1-($B$251)*('Wednesday (022824)'!$AW125))+173*'Wednesday (022824)'!$AW125^2*(('Wednesday (022824)'!$AW125-1)+(('Wednesday (022824)'!$AW125-1)^2+(16*'Wednesday (022824)'!$AW125/190))^0.5)</f>
        <v>43.62272851</v>
      </c>
      <c r="M378" s="269" t="str">
        <f t="shared" si="174"/>
        <v>E</v>
      </c>
      <c r="N378" s="268">
        <f>(0.38*190*(1-$B$251)^2)/(1-($B$251)*('Thursday (022924)'!$T125))+173*'Thursday (022924)'!$T125^2*(('Thursday (022924)'!$T125-1)+(('Thursday (022924)'!$T125-1)^2+(16*'Thursday (022924)'!$T125/190))^0.5)</f>
        <v>43.68756029</v>
      </c>
      <c r="O378" s="270" t="str">
        <f t="shared" si="175"/>
        <v>E</v>
      </c>
      <c r="P378" s="268">
        <f>(0.38*190*(1-$B$251)^2)/(1-($B$251)*('Thursday (022924)'!$AW125))+173*'Thursday (022924)'!$AW125^2*(('Thursday (022924)'!$AW125-1)+(('Thursday (022924)'!$AW125-1)^2+(16*'Thursday (022924)'!$AW125/190))^0.5)</f>
        <v>39.31775895</v>
      </c>
      <c r="Q378" s="269" t="str">
        <f t="shared" si="176"/>
        <v>D</v>
      </c>
      <c r="R378" s="268">
        <f>(0.38*190*(1-$B$251)^2)/(1-($B$251)*('Friday (030124)'!$T125))+173*'Friday (030124)'!$T125^2*(('Friday (030124)'!$T125-1)+(('Friday (030124)'!$T125-1)^2+(16*'Friday (030124)'!$T125/190))^0.5)</f>
        <v>47.85303858</v>
      </c>
      <c r="S378" s="270" t="str">
        <f t="shared" si="177"/>
        <v>E</v>
      </c>
      <c r="T378" s="268">
        <f>(0.38*190*(1-$B$251)^2)/(1-($B$251)*('Friday (030124)'!$AW125))+173*'Friday (030124)'!$AW125^2*(('Friday (030124)'!$AW125-1)+(('Friday (030124)'!$AW125-1)^2+(16*'Friday (030124)'!$AW125/190))^0.5)</f>
        <v>45.20150121</v>
      </c>
      <c r="U378" s="271" t="str">
        <f t="shared" si="178"/>
        <v>E</v>
      </c>
    </row>
    <row r="379">
      <c r="A379" s="288" t="s">
        <v>213</v>
      </c>
      <c r="B379" s="289">
        <f>(0.38*190*(1-$B$251)^2)/(1-($B$251)*('Monday (022624)'!$T126))+173*'Monday (022624)'!$T126^2*(('Monday (022624)'!$T126-1)+(('Monday (022624)'!$T126-1)^2+(16*'Monday (022624)'!$T126/190))^0.5)</f>
        <v>45.0359798</v>
      </c>
      <c r="C379" s="279" t="str">
        <f t="shared" si="169"/>
        <v>E</v>
      </c>
      <c r="D379" s="277">
        <f>(0.38*190*(1-$B$251)^2)/(1-($B$251)*('Monday (022624)'!AW126))+173*'Monday (022624)'!AW126^2*(('Monday (022624)'!AW126-1)+(('Monday (022624)'!AW126-1)^2+(16*'Monday (022624)'!AW126/190))^0.5)</f>
        <v>43.57900606</v>
      </c>
      <c r="E379" s="278" t="str">
        <f t="shared" si="170"/>
        <v>E</v>
      </c>
      <c r="F379" s="289">
        <f>(0.38*190*(1-$B$251)^2)/(1-($B$251)*('Tuesday (022724)'!$T126))+173*'Tuesday (022724)'!$T126^2*(('Tuesday (022724)'!$T126-1)+(('Tuesday (022724)'!$T126-1)^2+(16*'Tuesday (022724)'!$T126/190))^0.5)</f>
        <v>44.70464604</v>
      </c>
      <c r="G379" s="279" t="str">
        <f t="shared" si="171"/>
        <v>E</v>
      </c>
      <c r="H379" s="277">
        <f>(0.38*190*(1-$B$251)^2)/(1-($B$251)*('Tuesday (022724)'!$AW126))+173*'Tuesday (022724)'!$AW126^2*(('Tuesday (022724)'!$AW126-1)+(('Tuesday (022724)'!$AW126-1)^2+(16*'Tuesday (022724)'!$AW126/190))^0.5)</f>
        <v>43.8333254</v>
      </c>
      <c r="I379" s="278" t="str">
        <f t="shared" si="172"/>
        <v>E</v>
      </c>
      <c r="J379" s="277">
        <f>(0.38*190*(1-$B$251)^2)/(1-($B$251)*('Wednesday (022824)'!$T126))+173*'Wednesday (022824)'!$T126^2*(('Wednesday (022824)'!$T126-1)+(('Wednesday (022824)'!$T126-1)^2+(16*'Wednesday (022824)'!$T126/190))^0.5)</f>
        <v>45.4285505</v>
      </c>
      <c r="K379" s="279" t="str">
        <f t="shared" si="173"/>
        <v>E</v>
      </c>
      <c r="L379" s="277">
        <f>(0.38*190*(1-$B$251)^2)/(1-($B$251)*('Wednesday (022824)'!$AW126))+173*'Wednesday (022824)'!$AW126^2*(('Wednesday (022824)'!$AW126-1)+(('Wednesday (022824)'!$AW126-1)^2+(16*'Wednesday (022824)'!$AW126/190))^0.5)</f>
        <v>44.2296326</v>
      </c>
      <c r="M379" s="278" t="str">
        <f t="shared" si="174"/>
        <v>E</v>
      </c>
      <c r="N379" s="277">
        <f>(0.38*190*(1-$B$251)^2)/(1-($B$251)*('Thursday (022924)'!$T126))+173*'Thursday (022924)'!$T126^2*(('Thursday (022924)'!$T126-1)+(('Thursday (022924)'!$T126-1)^2+(16*'Thursday (022924)'!$T126/190))^0.5)</f>
        <v>45.17433522</v>
      </c>
      <c r="O379" s="279" t="str">
        <f t="shared" si="175"/>
        <v>E</v>
      </c>
      <c r="P379" s="277">
        <f>(0.38*190*(1-$B$251)^2)/(1-($B$251)*('Thursday (022924)'!$AW126))+173*'Thursday (022924)'!$AW126^2*(('Thursday (022924)'!$AW126-1)+(('Thursday (022924)'!$AW126-1)^2+(16*'Thursday (022924)'!$AW126/190))^0.5)</f>
        <v>43.96671304</v>
      </c>
      <c r="Q379" s="278" t="str">
        <f t="shared" si="176"/>
        <v>E</v>
      </c>
      <c r="R379" s="277">
        <f>(0.38*190*(1-$B$251)^2)/(1-($B$251)*('Friday (030124)'!$T126))+173*'Friday (030124)'!$T126^2*(('Friday (030124)'!$T126-1)+(('Friday (030124)'!$T126-1)^2+(16*'Friday (030124)'!$T126/190))^0.5)</f>
        <v>40.84673038</v>
      </c>
      <c r="S379" s="279" t="str">
        <f t="shared" si="177"/>
        <v>E</v>
      </c>
      <c r="T379" s="277">
        <f>(0.38*190*(1-$B$251)^2)/(1-($B$251)*('Friday (030124)'!$AW126))+173*'Friday (030124)'!$AW126^2*(('Friday (030124)'!$AW126-1)+(('Friday (030124)'!$AW126-1)^2+(16*'Friday (030124)'!$AW126/190))^0.5)</f>
        <v>41.69136299</v>
      </c>
      <c r="U379" s="280" t="str">
        <f t="shared" si="178"/>
        <v>E</v>
      </c>
    </row>
    <row r="380">
      <c r="A380" s="281" t="s">
        <v>214</v>
      </c>
      <c r="B380" s="282">
        <f>(0.38*190*(1-$B$251)^2)/(1-($B$251)*('Monday (022624)'!$T127))+173*'Monday (022624)'!$T127^2*(('Monday (022624)'!$T127-1)+(('Monday (022624)'!$T127-1)^2+(16*'Monday (022624)'!$T127/190))^0.5)</f>
        <v>42.65277339</v>
      </c>
      <c r="C380" s="286" t="str">
        <f t="shared" si="169"/>
        <v>E</v>
      </c>
      <c r="D380" s="284">
        <f>(0.38*190*(1-$B$251)^2)/(1-($B$251)*('Monday (022624)'!AW127))+173*'Monday (022624)'!AW127^2*(('Monday (022624)'!AW127-1)+(('Monday (022624)'!AW127-1)^2+(16*'Monday (022624)'!AW127/190))^0.5)</f>
        <v>44.87213151</v>
      </c>
      <c r="E380" s="285" t="str">
        <f t="shared" si="170"/>
        <v>E</v>
      </c>
      <c r="F380" s="282">
        <f>(0.38*190*(1-$B$251)^2)/(1-($B$251)*('Tuesday (022724)'!$T127))+173*'Tuesday (022724)'!$T127^2*(('Tuesday (022724)'!$T127-1)+(('Tuesday (022724)'!$T127-1)^2+(16*'Tuesday (022724)'!$T127/190))^0.5)</f>
        <v>42.5642918</v>
      </c>
      <c r="G380" s="286" t="str">
        <f t="shared" si="171"/>
        <v>E</v>
      </c>
      <c r="H380" s="284">
        <f>(0.38*190*(1-$B$251)^2)/(1-($B$251)*('Tuesday (022724)'!$AW127))+173*'Tuesday (022724)'!$AW127^2*(('Tuesday (022724)'!$AW127-1)+(('Tuesday (022724)'!$AW127-1)^2+(16*'Tuesday (022724)'!$AW127/190))^0.5)</f>
        <v>46.29276968</v>
      </c>
      <c r="I380" s="285" t="str">
        <f t="shared" si="172"/>
        <v>E</v>
      </c>
      <c r="J380" s="284">
        <f>(0.38*190*(1-$B$251)^2)/(1-($B$251)*('Wednesday (022824)'!$T127))+173*'Wednesday (022824)'!$T127^2*(('Wednesday (022824)'!$T127-1)+(('Wednesday (022824)'!$T127-1)^2+(16*'Wednesday (022824)'!$T127/190))^0.5)</f>
        <v>42.58936746</v>
      </c>
      <c r="K380" s="286" t="str">
        <f t="shared" si="173"/>
        <v>E</v>
      </c>
      <c r="L380" s="284">
        <f>(0.38*190*(1-$B$251)^2)/(1-($B$251)*('Wednesday (022824)'!$AW127))+173*'Wednesday (022824)'!$AW127^2*(('Wednesday (022824)'!$AW127-1)+(('Wednesday (022824)'!$AW127-1)^2+(16*'Wednesday (022824)'!$AW127/190))^0.5)</f>
        <v>44.52350564</v>
      </c>
      <c r="M380" s="285" t="str">
        <f t="shared" si="174"/>
        <v>E</v>
      </c>
      <c r="N380" s="284">
        <f>(0.38*190*(1-$B$251)^2)/(1-($B$251)*('Thursday (022924)'!$T127))+173*'Thursday (022924)'!$T127^2*(('Thursday (022924)'!$T127-1)+(('Thursday (022924)'!$T127-1)^2+(16*'Thursday (022924)'!$T127/190))^0.5)</f>
        <v>42.70618657</v>
      </c>
      <c r="O380" s="286" t="str">
        <f t="shared" si="175"/>
        <v>E</v>
      </c>
      <c r="P380" s="284">
        <f>(0.38*190*(1-$B$251)^2)/(1-($B$251)*('Thursday (022924)'!$AW127))+173*'Thursday (022924)'!$AW127^2*(('Thursday (022924)'!$AW127-1)+(('Thursday (022924)'!$AW127-1)^2+(16*'Thursday (022924)'!$AW127/190))^0.5)</f>
        <v>42.6604993</v>
      </c>
      <c r="Q380" s="285" t="str">
        <f t="shared" si="176"/>
        <v>E</v>
      </c>
      <c r="R380" s="284">
        <f>(0.38*190*(1-$B$251)^2)/(1-($B$251)*('Friday (030124)'!$T127))+173*'Friday (030124)'!$T127^2*(('Friday (030124)'!$T127-1)+(('Friday (030124)'!$T127-1)^2+(16*'Friday (030124)'!$T127/190))^0.5)</f>
        <v>47.6153657</v>
      </c>
      <c r="S380" s="286" t="str">
        <f t="shared" si="177"/>
        <v>E</v>
      </c>
      <c r="T380" s="284">
        <f>(0.38*190*(1-$B$251)^2)/(1-($B$251)*('Friday (030124)'!$AW127))+173*'Friday (030124)'!$AW127^2*(('Friday (030124)'!$AW127-1)+(('Friday (030124)'!$AW127-1)^2+(16*'Friday (030124)'!$AW127/190))^0.5)</f>
        <v>44.35829174</v>
      </c>
      <c r="U380" s="285" t="str">
        <f t="shared" si="178"/>
        <v>E</v>
      </c>
    </row>
    <row r="381">
      <c r="A381" s="245" t="s">
        <v>215</v>
      </c>
      <c r="B381" s="246">
        <f>(0.38*190*(1-$B$251)^2)/(1-($B$251)*('Monday (022624)'!$T128))+173*'Monday (022624)'!$T128^2*(('Monday (022624)'!$T128-1)+(('Monday (022624)'!$T128-1)^2+(16*'Monday (022624)'!$T128/190))^0.5)</f>
        <v>46.82957655</v>
      </c>
      <c r="C381" s="250" t="str">
        <f t="shared" si="169"/>
        <v>E</v>
      </c>
      <c r="D381" s="248">
        <f>(0.38*190*(1-$B$251)^2)/(1-($B$251)*('Monday (022624)'!AW128))+173*'Monday (022624)'!AW128^2*(('Monday (022624)'!AW128-1)+(('Monday (022624)'!AW128-1)^2+(16*'Monday (022624)'!AW128/190))^0.5)</f>
        <v>51.59623967</v>
      </c>
      <c r="E381" s="249" t="str">
        <f t="shared" si="170"/>
        <v>E</v>
      </c>
      <c r="F381" s="246">
        <f>(0.38*190*(1-$B$251)^2)/(1-($B$251)*('Tuesday (022724)'!$T128))+173*'Tuesday (022724)'!$T128^2*(('Tuesday (022724)'!$T128-1)+(('Tuesday (022724)'!$T128-1)^2+(16*'Tuesday (022724)'!$T128/190))^0.5)</f>
        <v>46.5869234</v>
      </c>
      <c r="G381" s="250" t="str">
        <f t="shared" si="171"/>
        <v>E</v>
      </c>
      <c r="H381" s="248">
        <f>(0.38*190*(1-$B$251)^2)/(1-($B$251)*('Tuesday (022724)'!$AW128))+173*'Tuesday (022724)'!$AW128^2*(('Tuesday (022724)'!$AW128-1)+(('Tuesday (022724)'!$AW128-1)^2+(16*'Tuesday (022724)'!$AW128/190))^0.5)</f>
        <v>48.72682911</v>
      </c>
      <c r="I381" s="249" t="str">
        <f t="shared" si="172"/>
        <v>E</v>
      </c>
      <c r="J381" s="248">
        <f>(0.38*190*(1-$B$251)^2)/(1-($B$251)*('Wednesday (022824)'!$T128))+173*'Wednesday (022824)'!$T128^2*(('Wednesday (022824)'!$T128-1)+(('Wednesday (022824)'!$T128-1)^2+(16*'Wednesday (022824)'!$T128/190))^0.5)</f>
        <v>46.29815233</v>
      </c>
      <c r="K381" s="250" t="str">
        <f t="shared" si="173"/>
        <v>E</v>
      </c>
      <c r="L381" s="248">
        <f>(0.38*190*(1-$B$251)^2)/(1-($B$251)*('Wednesday (022824)'!$AW128))+173*'Wednesday (022824)'!$AW128^2*(('Wednesday (022824)'!$AW128-1)+(('Wednesday (022824)'!$AW128-1)^2+(16*'Wednesday (022824)'!$AW128/190))^0.5)</f>
        <v>49.67928228</v>
      </c>
      <c r="M381" s="249" t="str">
        <f t="shared" si="174"/>
        <v>E</v>
      </c>
      <c r="N381" s="248">
        <f>(0.38*190*(1-$B$251)^2)/(1-($B$251)*('Thursday (022924)'!$T128))+173*'Thursday (022924)'!$T128^2*(('Thursday (022924)'!$T128-1)+(('Thursday (022924)'!$T128-1)^2+(16*'Thursday (022924)'!$T128/190))^0.5)</f>
        <v>46.58291346</v>
      </c>
      <c r="O381" s="250" t="str">
        <f t="shared" si="175"/>
        <v>E</v>
      </c>
      <c r="P381" s="248">
        <f>(0.38*190*(1-$B$251)^2)/(1-($B$251)*('Thursday (022924)'!$AW128))+173*'Thursday (022924)'!$AW128^2*(('Thursday (022924)'!$AW128-1)+(('Thursday (022924)'!$AW128-1)^2+(16*'Thursday (022924)'!$AW128/190))^0.5)</f>
        <v>47.61612573</v>
      </c>
      <c r="Q381" s="249" t="str">
        <f t="shared" si="176"/>
        <v>E</v>
      </c>
      <c r="R381" s="248">
        <f>(0.38*190*(1-$B$251)^2)/(1-($B$251)*('Friday (030124)'!$T128))+173*'Friday (030124)'!$T128^2*(('Friday (030124)'!$T128-1)+(('Friday (030124)'!$T128-1)^2+(16*'Friday (030124)'!$T128/190))^0.5)</f>
        <v>45.42770676</v>
      </c>
      <c r="S381" s="250" t="str">
        <f t="shared" si="177"/>
        <v>E</v>
      </c>
      <c r="T381" s="248">
        <f>(0.38*190*(1-$B$251)^2)/(1-($B$251)*('Friday (030124)'!$AW128))+173*'Friday (030124)'!$AW128^2*(('Friday (030124)'!$AW128-1)+(('Friday (030124)'!$AW128-1)^2+(16*'Friday (030124)'!$AW128/190))^0.5)</f>
        <v>52.35382835</v>
      </c>
      <c r="U381" s="249" t="str">
        <f t="shared" si="178"/>
        <v>E</v>
      </c>
    </row>
    <row r="382">
      <c r="A382" s="245" t="s">
        <v>216</v>
      </c>
      <c r="B382" s="246">
        <f>(0.38*190*(1-$B$251)^2)/(1-($B$251)*('Monday (022624)'!$T129))+173*'Monday (022624)'!$T129^2*(('Monday (022624)'!$T129-1)+(('Monday (022624)'!$T129-1)^2+(16*'Monday (022624)'!$T129/190))^0.5)</f>
        <v>43.48039702</v>
      </c>
      <c r="C382" s="250" t="str">
        <f t="shared" si="169"/>
        <v>E</v>
      </c>
      <c r="D382" s="248">
        <f>(0.38*190*(1-$B$251)^2)/(1-($B$251)*('Monday (022624)'!AW129))+173*'Monday (022624)'!AW129^2*(('Monday (022624)'!AW129-1)+(('Monday (022624)'!AW129-1)^2+(16*'Monday (022624)'!AW129/190))^0.5)</f>
        <v>42.42848338</v>
      </c>
      <c r="E382" s="249" t="str">
        <f t="shared" si="170"/>
        <v>E</v>
      </c>
      <c r="F382" s="246">
        <f>(0.38*190*(1-$B$251)^2)/(1-($B$251)*('Tuesday (022724)'!$T129))+173*'Tuesday (022724)'!$T129^2*(('Tuesday (022724)'!$T129-1)+(('Tuesday (022724)'!$T129-1)^2+(16*'Tuesday (022724)'!$T129/190))^0.5)</f>
        <v>43.96581297</v>
      </c>
      <c r="G382" s="250" t="str">
        <f t="shared" si="171"/>
        <v>E</v>
      </c>
      <c r="H382" s="248">
        <f>(0.38*190*(1-$B$251)^2)/(1-($B$251)*('Tuesday (022724)'!$AW129))+173*'Tuesday (022724)'!$AW129^2*(('Tuesday (022724)'!$AW129-1)+(('Tuesday (022724)'!$AW129-1)^2+(16*'Tuesday (022724)'!$AW129/190))^0.5)</f>
        <v>42.99494022</v>
      </c>
      <c r="I382" s="249" t="str">
        <f t="shared" si="172"/>
        <v>E</v>
      </c>
      <c r="J382" s="248">
        <f>(0.38*190*(1-$B$251)^2)/(1-($B$251)*('Wednesday (022824)'!$T129))+173*'Wednesday (022824)'!$T129^2*(('Wednesday (022824)'!$T129-1)+(('Wednesday (022824)'!$T129-1)^2+(16*'Wednesday (022824)'!$T129/190))^0.5)</f>
        <v>43.92723266</v>
      </c>
      <c r="K382" s="250" t="str">
        <f t="shared" si="173"/>
        <v>E</v>
      </c>
      <c r="L382" s="248">
        <f>(0.38*190*(1-$B$251)^2)/(1-($B$251)*('Wednesday (022824)'!$AW129))+173*'Wednesday (022824)'!$AW129^2*(('Wednesday (022824)'!$AW129-1)+(('Wednesday (022824)'!$AW129-1)^2+(16*'Wednesday (022824)'!$AW129/190))^0.5)</f>
        <v>44.52350564</v>
      </c>
      <c r="M382" s="249" t="str">
        <f t="shared" si="174"/>
        <v>E</v>
      </c>
      <c r="N382" s="248">
        <f>(0.38*190*(1-$B$251)^2)/(1-($B$251)*('Thursday (022924)'!$T129))+173*'Thursday (022924)'!$T129^2*(('Thursday (022924)'!$T129-1)+(('Thursday (022924)'!$T129-1)^2+(16*'Thursday (022924)'!$T129/190))^0.5)</f>
        <v>43.71263871</v>
      </c>
      <c r="O382" s="250" t="str">
        <f t="shared" si="175"/>
        <v>E</v>
      </c>
      <c r="P382" s="248">
        <f>(0.38*190*(1-$B$251)^2)/(1-($B$251)*('Thursday (022924)'!$AW129))+173*'Thursday (022924)'!$AW129^2*(('Thursday (022924)'!$AW129-1)+(('Thursday (022924)'!$AW129-1)^2+(16*'Thursday (022924)'!$AW129/190))^0.5)</f>
        <v>45.75393687</v>
      </c>
      <c r="Q382" s="249" t="str">
        <f t="shared" si="176"/>
        <v>E</v>
      </c>
      <c r="R382" s="248">
        <f>(0.38*190*(1-$B$251)^2)/(1-($B$251)*('Friday (030124)'!$T129))+173*'Friday (030124)'!$T129^2*(('Friday (030124)'!$T129-1)+(('Friday (030124)'!$T129-1)^2+(16*'Friday (030124)'!$T129/190))^0.5)</f>
        <v>44.14138683</v>
      </c>
      <c r="S382" s="250" t="str">
        <f t="shared" si="177"/>
        <v>E</v>
      </c>
      <c r="T382" s="248">
        <f>(0.38*190*(1-$B$251)^2)/(1-($B$251)*('Friday (030124)'!$AW129))+173*'Friday (030124)'!$AW129^2*(('Friday (030124)'!$AW129-1)+(('Friday (030124)'!$AW129-1)^2+(16*'Friday (030124)'!$AW129/190))^0.5)</f>
        <v>38.99217267</v>
      </c>
      <c r="U382" s="249" t="str">
        <f t="shared" si="178"/>
        <v>D</v>
      </c>
    </row>
    <row r="383">
      <c r="A383" s="252" t="s">
        <v>217</v>
      </c>
      <c r="B383" s="253">
        <f>(0.38*190*(1-$B$251)^2)/(1-($B$251)*('Monday (022624)'!$T130))+173*'Monday (022624)'!$T130^2*(('Monday (022624)'!$T130-1)+(('Monday (022624)'!$T130-1)^2+(16*'Monday (022624)'!$T130/190))^0.5)</f>
        <v>46.34828885</v>
      </c>
      <c r="C383" s="257" t="str">
        <f t="shared" si="169"/>
        <v>E</v>
      </c>
      <c r="D383" s="255">
        <f>(0.38*190*(1-$B$251)^2)/(1-($B$251)*('Monday (022624)'!AW130))+173*'Monday (022624)'!AW130^2*(('Monday (022624)'!AW130-1)+(('Monday (022624)'!AW130-1)^2+(16*'Monday (022624)'!AW130/190))^0.5)</f>
        <v>41.88858157</v>
      </c>
      <c r="E383" s="256" t="str">
        <f t="shared" si="170"/>
        <v>E</v>
      </c>
      <c r="F383" s="253">
        <f>(0.38*190*(1-$B$251)^2)/(1-($B$251)*('Tuesday (022724)'!$T130))+173*'Tuesday (022724)'!$T130^2*(('Tuesday (022724)'!$T130-1)+(('Tuesday (022724)'!$T130-1)^2+(16*'Tuesday (022724)'!$T130/190))^0.5)</f>
        <v>46.46710908</v>
      </c>
      <c r="G383" s="257" t="str">
        <f t="shared" si="171"/>
        <v>E</v>
      </c>
      <c r="H383" s="255">
        <f>(0.38*190*(1-$B$251)^2)/(1-($B$251)*('Tuesday (022724)'!$AW130))+173*'Tuesday (022724)'!$AW130^2*(('Tuesday (022724)'!$AW130-1)+(('Tuesday (022724)'!$AW130-1)^2+(16*'Tuesday (022724)'!$AW130/190))^0.5)</f>
        <v>41.88858157</v>
      </c>
      <c r="I383" s="256" t="str">
        <f t="shared" si="172"/>
        <v>E</v>
      </c>
      <c r="J383" s="255">
        <f>(0.38*190*(1-$B$251)^2)/(1-($B$251)*('Wednesday (022824)'!$T130))+173*'Wednesday (022824)'!$T130^2*(('Wednesday (022824)'!$T130-1)+(('Wednesday (022824)'!$T130-1)^2+(16*'Wednesday (022824)'!$T130/190))^0.5)</f>
        <v>46.4112088</v>
      </c>
      <c r="K383" s="257" t="str">
        <f t="shared" si="173"/>
        <v>E</v>
      </c>
      <c r="L383" s="255">
        <f>(0.38*190*(1-$B$251)^2)/(1-($B$251)*('Wednesday (022824)'!$AW130))+173*'Wednesday (022824)'!$AW130^2*(('Wednesday (022824)'!$AW130-1)+(('Wednesday (022824)'!$AW130-1)^2+(16*'Wednesday (022824)'!$AW130/190))^0.5)</f>
        <v>41.37138072</v>
      </c>
      <c r="M383" s="256" t="str">
        <f t="shared" si="174"/>
        <v>E</v>
      </c>
      <c r="N383" s="255">
        <f>(0.38*190*(1-$B$251)^2)/(1-($B$251)*('Thursday (022924)'!$T130))+173*'Thursday (022924)'!$T130^2*(('Thursday (022924)'!$T130-1)+(('Thursday (022924)'!$T130-1)^2+(16*'Thursday (022924)'!$T130/190))^0.5)</f>
        <v>46.2324082</v>
      </c>
      <c r="O383" s="257" t="str">
        <f t="shared" si="175"/>
        <v>E</v>
      </c>
      <c r="P383" s="255">
        <f>(0.38*190*(1-$B$251)^2)/(1-($B$251)*('Thursday (022924)'!$AW130))+173*'Thursday (022924)'!$AW130^2*(('Thursday (022924)'!$AW130-1)+(('Thursday (022924)'!$AW130-1)^2+(16*'Thursday (022924)'!$AW130/190))^0.5)</f>
        <v>43.36505371</v>
      </c>
      <c r="Q383" s="256" t="str">
        <f t="shared" si="176"/>
        <v>E</v>
      </c>
      <c r="R383" s="255">
        <f>(0.38*190*(1-$B$251)^2)/(1-($B$251)*('Friday (030124)'!$T130))+173*'Friday (030124)'!$T130^2*(('Friday (030124)'!$T130-1)+(('Friday (030124)'!$T130-1)^2+(16*'Friday (030124)'!$T130/190))^0.5)</f>
        <v>42.21915425</v>
      </c>
      <c r="S383" s="257" t="str">
        <f t="shared" si="177"/>
        <v>E</v>
      </c>
      <c r="T383" s="255">
        <f>(0.38*190*(1-$B$251)^2)/(1-($B$251)*('Friday (030124)'!$AW130))+173*'Friday (030124)'!$AW130^2*(('Friday (030124)'!$AW130-1)+(('Friday (030124)'!$AW130-1)^2+(16*'Friday (030124)'!$AW130/190))^0.5)</f>
        <v>46.58490144</v>
      </c>
      <c r="U383" s="256" t="str">
        <f t="shared" si="178"/>
        <v>E</v>
      </c>
    </row>
    <row r="384">
      <c r="A384" s="259" t="s">
        <v>218</v>
      </c>
      <c r="B384" s="260">
        <f>(0.38*190*(1-$B$251)^2)/(1-($B$251)*('Monday (022624)'!$T131))+173*'Monday (022624)'!$T131^2*(('Monday (022624)'!$T131-1)+(('Monday (022624)'!$T131-1)^2+(16*'Monday (022624)'!$T131/190))^0.5)</f>
        <v>47.79299708</v>
      </c>
      <c r="C384" s="264" t="str">
        <f t="shared" si="169"/>
        <v>E</v>
      </c>
      <c r="D384" s="262">
        <f>(0.38*190*(1-$B$251)^2)/(1-($B$251)*('Monday (022624)'!AW131))+173*'Monday (022624)'!AW131^2*(('Monday (022624)'!AW131-1)+(('Monday (022624)'!AW131-1)^2+(16*'Monday (022624)'!AW131/190))^0.5)</f>
        <v>41.16327379</v>
      </c>
      <c r="E384" s="263" t="str">
        <f t="shared" si="170"/>
        <v>E</v>
      </c>
      <c r="F384" s="260">
        <f>(0.38*190*(1-$B$251)^2)/(1-($B$251)*('Tuesday (022724)'!$T131))+173*'Tuesday (022724)'!$T131^2*(('Tuesday (022724)'!$T131-1)+(('Tuesday (022724)'!$T131-1)^2+(16*'Tuesday (022724)'!$T131/190))^0.5)</f>
        <v>45.41496526</v>
      </c>
      <c r="G384" s="264" t="str">
        <f t="shared" si="171"/>
        <v>E</v>
      </c>
      <c r="H384" s="262">
        <f>(0.38*190*(1-$B$251)^2)/(1-($B$251)*('Tuesday (022724)'!$AW131))+173*'Tuesday (022724)'!$AW131^2*(('Tuesday (022724)'!$AW131-1)+(('Tuesday (022724)'!$AW131-1)^2+(16*'Tuesday (022724)'!$AW131/190))^0.5)</f>
        <v>40.0697187</v>
      </c>
      <c r="I384" s="263" t="str">
        <f t="shared" si="172"/>
        <v>#N/A</v>
      </c>
      <c r="J384" s="262">
        <f>(0.38*190*(1-$B$251)^2)/(1-($B$251)*('Wednesday (022824)'!$T131))+173*'Wednesday (022824)'!$T131^2*(('Wednesday (022824)'!$T131-1)+(('Wednesday (022824)'!$T131-1)^2+(16*'Wednesday (022824)'!$T131/190))^0.5)</f>
        <v>46.64169835</v>
      </c>
      <c r="K384" s="264" t="str">
        <f t="shared" si="173"/>
        <v>E</v>
      </c>
      <c r="L384" s="262">
        <f>(0.38*190*(1-$B$251)^2)/(1-($B$251)*('Wednesday (022824)'!$AW131))+173*'Wednesday (022824)'!$AW131^2*(('Wednesday (022824)'!$AW131-1)+(('Wednesday (022824)'!$AW131-1)^2+(16*'Wednesday (022824)'!$AW131/190))^0.5)</f>
        <v>38.07907389</v>
      </c>
      <c r="M384" s="263" t="str">
        <f t="shared" si="174"/>
        <v>D</v>
      </c>
      <c r="N384" s="262">
        <f>(0.38*190*(1-$B$251)^2)/(1-($B$251)*('Thursday (022924)'!$T131))+173*'Thursday (022924)'!$T131^2*(('Thursday (022924)'!$T131-1)+(('Thursday (022924)'!$T131-1)^2+(16*'Thursday (022924)'!$T131/190))^0.5)</f>
        <v>47.52833084</v>
      </c>
      <c r="O384" s="264" t="str">
        <f t="shared" si="175"/>
        <v>E</v>
      </c>
      <c r="P384" s="262">
        <f>(0.38*190*(1-$B$251)^2)/(1-($B$251)*('Thursday (022924)'!$AW131))+173*'Thursday (022924)'!$AW131^2*(('Thursday (022924)'!$AW131-1)+(('Thursday (022924)'!$AW131-1)^2+(16*'Thursday (022924)'!$AW131/190))^0.5)</f>
        <v>38.20755734</v>
      </c>
      <c r="Q384" s="263" t="str">
        <f t="shared" si="176"/>
        <v>D</v>
      </c>
      <c r="R384" s="262">
        <f>(0.38*190*(1-$B$251)^2)/(1-($B$251)*('Friday (030124)'!$T131))+173*'Friday (030124)'!$T131^2*(('Friday (030124)'!$T131-1)+(('Friday (030124)'!$T131-1)^2+(16*'Friday (030124)'!$T131/190))^0.5)</f>
        <v>45.60151616</v>
      </c>
      <c r="S384" s="264" t="str">
        <f t="shared" si="177"/>
        <v>E</v>
      </c>
      <c r="T384" s="262">
        <f>(0.38*190*(1-$B$251)^2)/(1-($B$251)*('Friday (030124)'!$AW131))+173*'Friday (030124)'!$AW131^2*(('Friday (030124)'!$AW131-1)+(('Friday (030124)'!$AW131-1)^2+(16*'Friday (030124)'!$AW131/190))^0.5)</f>
        <v>46.09779971</v>
      </c>
      <c r="U384" s="265" t="str">
        <f t="shared" si="178"/>
        <v>E</v>
      </c>
    </row>
    <row r="385">
      <c r="A385" s="266" t="s">
        <v>219</v>
      </c>
      <c r="B385" s="50">
        <f>(0.38*190*(1-$B$251)^2)/(1-($B$251)*('Monday (022624)'!$T132))+173*'Monday (022624)'!$T132^2*(('Monday (022624)'!$T132-1)+(('Monday (022624)'!$T132-1)^2+(16*'Monday (022624)'!$T132/190))^0.5)</f>
        <v>43.39151487</v>
      </c>
      <c r="C385" s="270" t="str">
        <f t="shared" si="169"/>
        <v>E</v>
      </c>
      <c r="D385" s="268">
        <f>(0.38*190*(1-$B$251)^2)/(1-($B$251)*('Monday (022624)'!AW132))+173*'Monday (022624)'!AW132^2*(('Monday (022624)'!AW132-1)+(('Monday (022624)'!AW132-1)^2+(16*'Monday (022624)'!AW132/190))^0.5)</f>
        <v>50.5375749</v>
      </c>
      <c r="E385" s="269" t="str">
        <f t="shared" si="170"/>
        <v>E</v>
      </c>
      <c r="F385" s="50">
        <f>(0.38*190*(1-$B$251)^2)/(1-($B$251)*('Tuesday (022724)'!$T132))+173*'Tuesday (022724)'!$T132^2*(('Tuesday (022724)'!$T132-1)+(('Tuesday (022724)'!$T132-1)^2+(16*'Tuesday (022724)'!$T132/190))^0.5)</f>
        <v>42.43397701</v>
      </c>
      <c r="G385" s="270" t="str">
        <f t="shared" si="171"/>
        <v>E</v>
      </c>
      <c r="H385" s="268">
        <f>(0.38*190*(1-$B$251)^2)/(1-($B$251)*('Tuesday (022724)'!$AW132))+173*'Tuesday (022724)'!$AW132^2*(('Tuesday (022724)'!$AW132-1)+(('Tuesday (022724)'!$AW132-1)^2+(16*'Tuesday (022724)'!$AW132/190))^0.5)</f>
        <v>53.02318561</v>
      </c>
      <c r="I385" s="269" t="str">
        <f t="shared" si="172"/>
        <v>E</v>
      </c>
      <c r="J385" s="268">
        <f>(0.38*190*(1-$B$251)^2)/(1-($B$251)*('Wednesday (022824)'!$T132))+173*'Wednesday (022824)'!$T132^2*(('Wednesday (022824)'!$T132-1)+(('Wednesday (022824)'!$T132-1)^2+(16*'Wednesday (022824)'!$T132/190))^0.5)</f>
        <v>43.86389913</v>
      </c>
      <c r="K385" s="270" t="str">
        <f t="shared" si="173"/>
        <v>E</v>
      </c>
      <c r="L385" s="268">
        <f>(0.38*190*(1-$B$251)^2)/(1-($B$251)*('Wednesday (022824)'!$AW132))+173*'Wednesday (022824)'!$AW132^2*(('Wednesday (022824)'!$AW132-1)+(('Wednesday (022824)'!$AW132-1)^2+(16*'Wednesday (022824)'!$AW132/190))^0.5)</f>
        <v>59.65890474</v>
      </c>
      <c r="M385" s="269" t="str">
        <f t="shared" si="174"/>
        <v>E</v>
      </c>
      <c r="N385" s="268">
        <f>(0.38*190*(1-$B$251)^2)/(1-($B$251)*('Thursday (022924)'!$T132))+173*'Thursday (022924)'!$T132^2*(('Thursday (022924)'!$T132-1)+(('Thursday (022924)'!$T132-1)^2+(16*'Thursday (022924)'!$T132/190))^0.5)</f>
        <v>43.79393043</v>
      </c>
      <c r="O385" s="270" t="str">
        <f t="shared" si="175"/>
        <v>E</v>
      </c>
      <c r="P385" s="268">
        <f>(0.38*190*(1-$B$251)^2)/(1-($B$251)*('Thursday (022924)'!$AW132))+173*'Thursday (022924)'!$AW132^2*(('Thursday (022924)'!$AW132-1)+(('Thursday (022924)'!$AW132-1)^2+(16*'Thursday (022924)'!$AW132/190))^0.5)</f>
        <v>57.45600419</v>
      </c>
      <c r="Q385" s="269" t="str">
        <f t="shared" si="176"/>
        <v>E</v>
      </c>
      <c r="R385" s="268">
        <f>(0.38*190*(1-$B$251)^2)/(1-($B$251)*('Friday (030124)'!$T132))+173*'Friday (030124)'!$T132^2*(('Friday (030124)'!$T132-1)+(('Friday (030124)'!$T132-1)^2+(16*'Friday (030124)'!$T132/190))^0.5)</f>
        <v>46.39668427</v>
      </c>
      <c r="S385" s="270" t="str">
        <f t="shared" si="177"/>
        <v>E</v>
      </c>
      <c r="T385" s="268">
        <f>(0.38*190*(1-$B$251)^2)/(1-($B$251)*('Friday (030124)'!$AW132))+173*'Friday (030124)'!$AW132^2*(('Friday (030124)'!$AW132-1)+(('Friday (030124)'!$AW132-1)^2+(16*'Friday (030124)'!$AW132/190))^0.5)</f>
        <v>47.87888825</v>
      </c>
      <c r="U385" s="271" t="str">
        <f t="shared" si="178"/>
        <v>E</v>
      </c>
    </row>
    <row r="386">
      <c r="A386" s="266" t="s">
        <v>220</v>
      </c>
      <c r="B386" s="50">
        <f>(0.38*190*(1-$B$251)^2)/(1-($B$251)*('Monday (022624)'!$T133))+173*'Monday (022624)'!$T133^2*(('Monday (022624)'!$T133-1)+(('Monday (022624)'!$T133-1)^2+(16*'Monday (022624)'!$T133/190))^0.5)</f>
        <v>43.90041888</v>
      </c>
      <c r="C386" s="270" t="str">
        <f t="shared" si="169"/>
        <v>E</v>
      </c>
      <c r="D386" s="268">
        <f>(0.38*190*(1-$B$251)^2)/(1-($B$251)*('Monday (022624)'!AW133))+173*'Monday (022624)'!AW133^2*(('Monday (022624)'!AW133-1)+(('Monday (022624)'!AW133-1)^2+(16*'Monday (022624)'!AW133/190))^0.5)</f>
        <v>40.66753439</v>
      </c>
      <c r="E386" s="269" t="str">
        <f t="shared" si="170"/>
        <v>E</v>
      </c>
      <c r="F386" s="50">
        <f>(0.38*190*(1-$B$251)^2)/(1-($B$251)*('Tuesday (022724)'!$T133))+173*'Tuesday (022724)'!$T133^2*(('Tuesday (022724)'!$T133-1)+(('Tuesday (022724)'!$T133-1)^2+(16*'Tuesday (022724)'!$T133/190))^0.5)</f>
        <v>42.31961209</v>
      </c>
      <c r="G386" s="270" t="str">
        <f t="shared" si="171"/>
        <v>E</v>
      </c>
      <c r="H386" s="268">
        <f>(0.38*190*(1-$B$251)^2)/(1-($B$251)*('Tuesday (022724)'!$AW133))+173*'Tuesday (022724)'!$AW133^2*(('Tuesday (022724)'!$AW133-1)+(('Tuesday (022724)'!$AW133-1)^2+(16*'Tuesday (022724)'!$AW133/190))^0.5)</f>
        <v>41.06054707</v>
      </c>
      <c r="I386" s="269" t="str">
        <f t="shared" si="172"/>
        <v>E</v>
      </c>
      <c r="J386" s="268">
        <f>(0.38*190*(1-$B$251)^2)/(1-($B$251)*('Wednesday (022824)'!$T133))+173*'Wednesday (022824)'!$T133^2*(('Wednesday (022824)'!$T133-1)+(('Wednesday (022824)'!$T133-1)^2+(16*'Wednesday (022824)'!$T133/190))^0.5)</f>
        <v>43.98967562</v>
      </c>
      <c r="K386" s="270" t="str">
        <f t="shared" si="173"/>
        <v>E</v>
      </c>
      <c r="L386" s="268">
        <f>(0.38*190*(1-$B$251)^2)/(1-($B$251)*('Wednesday (022824)'!$AW133))+173*'Wednesday (022824)'!$AW133^2*(('Wednesday (022824)'!$AW133-1)+(('Wednesday (022824)'!$AW133-1)^2+(16*'Wednesday (022824)'!$AW133/190))^0.5)</f>
        <v>41.02660303</v>
      </c>
      <c r="M386" s="269" t="str">
        <f t="shared" si="174"/>
        <v>E</v>
      </c>
      <c r="N386" s="268">
        <f>(0.38*190*(1-$B$251)^2)/(1-($B$251)*('Thursday (022924)'!$T133))+173*'Thursday (022924)'!$T133^2*(('Thursday (022924)'!$T133-1)+(('Thursday (022924)'!$T133-1)^2+(16*'Thursday (022924)'!$T133/190))^0.5)</f>
        <v>43.79393043</v>
      </c>
      <c r="O386" s="270" t="str">
        <f t="shared" si="175"/>
        <v>E</v>
      </c>
      <c r="P386" s="268">
        <f>(0.38*190*(1-$B$251)^2)/(1-($B$251)*('Thursday (022924)'!$AW133))+173*'Thursday (022924)'!$AW133^2*(('Thursday (022924)'!$AW133-1)+(('Thursday (022924)'!$AW133-1)^2+(16*'Thursday (022924)'!$AW133/190))^0.5)</f>
        <v>39.96050265</v>
      </c>
      <c r="Q386" s="269" t="str">
        <f t="shared" si="176"/>
        <v>D</v>
      </c>
      <c r="R386" s="268">
        <f>(0.38*190*(1-$B$251)^2)/(1-($B$251)*('Friday (030124)'!$T133))+173*'Friday (030124)'!$T133^2*(('Friday (030124)'!$T133-1)+(('Friday (030124)'!$T133-1)^2+(16*'Friday (030124)'!$T133/190))^0.5)</f>
        <v>44.00149108</v>
      </c>
      <c r="S386" s="270" t="str">
        <f t="shared" si="177"/>
        <v>E</v>
      </c>
      <c r="T386" s="268">
        <f>(0.38*190*(1-$B$251)^2)/(1-($B$251)*('Friday (030124)'!$AW133))+173*'Friday (030124)'!$AW133^2*(('Friday (030124)'!$AW133-1)+(('Friday (030124)'!$AW133-1)^2+(16*'Friday (030124)'!$AW133/190))^0.5)</f>
        <v>43.79275245</v>
      </c>
      <c r="U386" s="271" t="str">
        <f t="shared" si="178"/>
        <v>E</v>
      </c>
    </row>
    <row r="387">
      <c r="A387" s="288" t="s">
        <v>221</v>
      </c>
      <c r="B387" s="289">
        <f>(0.38*190*(1-$B$251)^2)/(1-($B$251)*('Monday (022624)'!$T134))+173*'Monday (022624)'!$T134^2*(('Monday (022624)'!$T134-1)+(('Monday (022624)'!$T134-1)^2+(16*'Monday (022624)'!$T134/190))^0.5)</f>
        <v>44.16289525</v>
      </c>
      <c r="C387" s="279" t="str">
        <f t="shared" si="169"/>
        <v>E</v>
      </c>
      <c r="D387" s="277">
        <f>(0.38*190*(1-$B$251)^2)/(1-($B$251)*('Monday (022624)'!AW134))+173*'Monday (022624)'!AW134^2*(('Monday (022624)'!AW134-1)+(('Monday (022624)'!AW134-1)^2+(16*'Monday (022624)'!AW134/190))^0.5)</f>
        <v>49.55835686</v>
      </c>
      <c r="E387" s="278" t="str">
        <f t="shared" si="170"/>
        <v>E</v>
      </c>
      <c r="F387" s="289">
        <f>(0.38*190*(1-$B$251)^2)/(1-($B$251)*('Tuesday (022724)'!$T134))+173*'Tuesday (022724)'!$T134^2*(('Tuesday (022724)'!$T134-1)+(('Tuesday (022724)'!$T134-1)^2+(16*'Tuesday (022724)'!$T134/190))^0.5)</f>
        <v>43.02331735</v>
      </c>
      <c r="G387" s="279" t="str">
        <f t="shared" si="171"/>
        <v>E</v>
      </c>
      <c r="H387" s="277">
        <f>(0.38*190*(1-$B$251)^2)/(1-($B$251)*('Tuesday (022724)'!$AW134))+173*'Tuesday (022724)'!$AW134^2*(('Tuesday (022724)'!$AW134-1)+(('Tuesday (022724)'!$AW134-1)^2+(16*'Tuesday (022724)'!$AW134/190))^0.5)</f>
        <v>48.78653677</v>
      </c>
      <c r="I387" s="278" t="str">
        <f t="shared" si="172"/>
        <v>E</v>
      </c>
      <c r="J387" s="277">
        <f>(0.38*190*(1-$B$251)^2)/(1-($B$251)*('Wednesday (022824)'!$T134))+173*'Wednesday (022824)'!$T134^2*(('Wednesday (022824)'!$T134-1)+(('Wednesday (022824)'!$T134-1)^2+(16*'Wednesday (022824)'!$T134/190))^0.5)</f>
        <v>44.50567369</v>
      </c>
      <c r="K387" s="279" t="str">
        <f t="shared" si="173"/>
        <v>E</v>
      </c>
      <c r="L387" s="277">
        <f>(0.38*190*(1-$B$251)^2)/(1-($B$251)*('Wednesday (022824)'!$AW134))+173*'Wednesday (022824)'!$AW134^2*(('Wednesday (022824)'!$AW134-1)+(('Wednesday (022824)'!$AW134-1)^2+(16*'Wednesday (022824)'!$AW134/190))^0.5)</f>
        <v>48.75149436</v>
      </c>
      <c r="M387" s="278" t="str">
        <f t="shared" si="174"/>
        <v>E</v>
      </c>
      <c r="N387" s="277">
        <f>(0.38*190*(1-$B$251)^2)/(1-($B$251)*('Thursday (022924)'!$T134))+173*'Thursday (022924)'!$T134^2*(('Thursday (022924)'!$T134-1)+(('Thursday (022924)'!$T134-1)^2+(16*'Thursday (022924)'!$T134/190))^0.5)</f>
        <v>44.05702735</v>
      </c>
      <c r="O387" s="279" t="str">
        <f t="shared" si="175"/>
        <v>E</v>
      </c>
      <c r="P387" s="277">
        <f>(0.38*190*(1-$B$251)^2)/(1-($B$251)*('Thursday (022924)'!$AW134))+173*'Thursday (022924)'!$AW134^2*(('Thursday (022924)'!$AW134-1)+(('Thursday (022924)'!$AW134-1)^2+(16*'Thursday (022924)'!$AW134/190))^0.5)</f>
        <v>52.12952633</v>
      </c>
      <c r="Q387" s="278" t="str">
        <f t="shared" si="176"/>
        <v>E</v>
      </c>
      <c r="R387" s="277">
        <f>(0.38*190*(1-$B$251)^2)/(1-($B$251)*('Friday (030124)'!$T134))+173*'Friday (030124)'!$T134^2*(('Friday (030124)'!$T134-1)+(('Friday (030124)'!$T134-1)^2+(16*'Friday (030124)'!$T134/190))^0.5)</f>
        <v>43.0790715</v>
      </c>
      <c r="S387" s="279" t="str">
        <f t="shared" si="177"/>
        <v>E</v>
      </c>
      <c r="T387" s="277">
        <f>(0.38*190*(1-$B$251)^2)/(1-($B$251)*('Friday (030124)'!$AW134))+173*'Friday (030124)'!$AW134^2*(('Friday (030124)'!$AW134-1)+(('Friday (030124)'!$AW134-1)^2+(16*'Friday (030124)'!$AW134/190))^0.5)</f>
        <v>41.84810226</v>
      </c>
      <c r="U387" s="280" t="str">
        <f t="shared" si="178"/>
        <v>E</v>
      </c>
    </row>
    <row r="388">
      <c r="A388" s="298"/>
      <c r="B388" s="131"/>
      <c r="D388" s="290"/>
      <c r="E388" s="5"/>
      <c r="F388" s="131"/>
      <c r="H388" s="56"/>
      <c r="I388" s="5"/>
      <c r="J388" s="56"/>
      <c r="L388" s="56"/>
      <c r="M388" s="5"/>
      <c r="N388" s="56"/>
      <c r="P388" s="56"/>
      <c r="Q388" s="5"/>
      <c r="R388" s="56"/>
      <c r="T388" s="56"/>
      <c r="U388" s="5"/>
    </row>
    <row r="389">
      <c r="A389" s="232" t="s">
        <v>125</v>
      </c>
      <c r="B389" s="299" t="s">
        <v>57</v>
      </c>
      <c r="C389" s="181"/>
      <c r="D389" s="181"/>
      <c r="E389" s="181"/>
      <c r="F389" s="299" t="s">
        <v>58</v>
      </c>
      <c r="G389" s="181"/>
      <c r="H389" s="181"/>
      <c r="I389" s="181"/>
      <c r="J389" s="299" t="s">
        <v>59</v>
      </c>
      <c r="K389" s="181"/>
      <c r="L389" s="181"/>
      <c r="M389" s="181"/>
      <c r="N389" s="299" t="s">
        <v>60</v>
      </c>
      <c r="O389" s="181"/>
      <c r="P389" s="181"/>
      <c r="Q389" s="181"/>
      <c r="R389" s="299" t="s">
        <v>61</v>
      </c>
      <c r="S389" s="181"/>
      <c r="T389" s="181"/>
      <c r="U389" s="182"/>
    </row>
    <row r="390">
      <c r="A390" s="294" t="s">
        <v>156</v>
      </c>
      <c r="B390" s="300" t="s">
        <v>152</v>
      </c>
      <c r="C390" s="157" t="s">
        <v>157</v>
      </c>
      <c r="D390" s="300" t="s">
        <v>153</v>
      </c>
      <c r="E390" s="301" t="s">
        <v>157</v>
      </c>
      <c r="F390" s="300" t="s">
        <v>152</v>
      </c>
      <c r="G390" s="157" t="s">
        <v>157</v>
      </c>
      <c r="H390" s="300" t="s">
        <v>153</v>
      </c>
      <c r="I390" s="301" t="s">
        <v>157</v>
      </c>
      <c r="J390" s="300" t="s">
        <v>152</v>
      </c>
      <c r="K390" s="157" t="s">
        <v>157</v>
      </c>
      <c r="L390" s="300" t="s">
        <v>153</v>
      </c>
      <c r="M390" s="301" t="s">
        <v>157</v>
      </c>
      <c r="N390" s="300" t="s">
        <v>152</v>
      </c>
      <c r="O390" s="157" t="s">
        <v>157</v>
      </c>
      <c r="P390" s="300" t="s">
        <v>153</v>
      </c>
      <c r="Q390" s="301" t="s">
        <v>157</v>
      </c>
      <c r="R390" s="300" t="s">
        <v>152</v>
      </c>
      <c r="S390" s="157" t="s">
        <v>157</v>
      </c>
      <c r="T390" s="300" t="s">
        <v>153</v>
      </c>
      <c r="U390" s="301" t="s">
        <v>157</v>
      </c>
    </row>
    <row r="391">
      <c r="A391" s="238" t="s">
        <v>158</v>
      </c>
      <c r="B391" s="239">
        <f>(0.38*190*(1-B251)^2)/(1-(B251)*('Monday (022624)'!$T$139))+173*'Monday (022624)'!$T$139^2*(('Monday (022624)'!$T$139-1)+(('Monday (022624)'!$T$139-1)^2+(16*'Monday (022624)'!$T$139/190))^0.5)</f>
        <v>34.52158148</v>
      </c>
      <c r="C391" s="243" t="str">
        <f t="shared" ref="C391:C454" si="179">IFS(B391&lt;0.5,"A",AND(B391&gt;=5.1,B391&lt;=15),"B",AND(B391&gt;=15.1,B391&lt;=25),"C",AND(B391&gt;=25.1,B391&lt;=40),"D",AND(B391&gt;=40.1,B391&lt;=60),"E",(B391&gt;=60),"F")</f>
        <v>D</v>
      </c>
      <c r="D391" s="241">
        <f>(0.38*190*(1-$B$251)^2)/(1-($B$251)*('Monday (022624)'!$AW139))+173*'Monday (022624)'!$AW139^2*(('Monday (022624)'!$AW139-1)+(('Monday (022624)'!$AW139-1)^2+(16*'Monday (022624)'!$AW139/190))^0.5)</f>
        <v>42.90306089</v>
      </c>
      <c r="E391" s="242" t="str">
        <f t="shared" ref="E391:E454" si="180">IFS(D391&lt;0.5,"A",AND(D391&gt;=5.1,D391&lt;=15),"B",AND(D391&gt;=15.1,D391&lt;=25),"C",AND(D391&gt;=25.1,D391&lt;=40),"D",AND(D391&gt;=40.1,D391&lt;=60),"E",(D391&gt;=60),"F")</f>
        <v>E</v>
      </c>
      <c r="F391" s="241">
        <f>(0.38*190*(1-$B$251)^2)/(1-($B$251)*('Tuesday (022724)'!$T139))+173*'Tuesday (022724)'!$T139^2*(('Tuesday (022724)'!$T139-1)+(('Tuesday (022724)'!$T139-1)^2+(16*'Tuesday (022724)'!$T139/190))^0.5)</f>
        <v>37.06216605</v>
      </c>
      <c r="G391" s="243" t="str">
        <f t="shared" ref="G391:G454" si="181">IFS(F391&lt;0.5,"A",AND(F391&gt;=5.1,F391&lt;=15),"B",AND(F391&gt;=15.1,F391&lt;=25),"C",AND(F391&gt;=25.1,F391&lt;=40),"D",AND(F391&gt;=40.1,F391&lt;=60),"E",(F391&gt;=60),"F")</f>
        <v>D</v>
      </c>
      <c r="H391" s="241">
        <f>(0.38*190*(1-$B$251)^2)/(1-($B$251)*('Tuesday (022724)'!$AW139))+173*'Tuesday (022724)'!$AW139^2*(('Tuesday (022724)'!$AW139-1)+(('Tuesday (022724)'!$AW139-1)^2+(16*'Tuesday (022724)'!$AW139/190))^0.5)</f>
        <v>38.8964684</v>
      </c>
      <c r="I391" s="242" t="str">
        <f t="shared" ref="I391:I454" si="182">IFS(H391&lt;0.5,"A",AND(H391&gt;=5.1,H391&lt;=15),"B",AND(H391&gt;=15.1,H391&lt;=25),"C",AND(H391&gt;=25.1,H391&lt;=40),"D",AND(H391&gt;=40.1,H391&lt;=60),"E",(H391&gt;=60),"F")</f>
        <v>D</v>
      </c>
      <c r="J391" s="241">
        <f>(0.38*190*(1-$B$251)^2)/(1-($B$251)*('Wednesday (022824)'!$T139))+173*'Wednesday (022824)'!$T139^2*(('Wednesday (022824)'!$T139-1)+(('Wednesday (022824)'!$T139-1)^2+(16*'Wednesday (022824)'!$T139/190))^0.5)</f>
        <v>34.85652655</v>
      </c>
      <c r="K391" s="243" t="str">
        <f t="shared" ref="K391:K454" si="183">IFS(J391&lt;0.5,"A",AND(J391&gt;=5.1,J391&lt;=15),"B",AND(J391&gt;=15.1,J391&lt;=25),"C",AND(J391&gt;=25.1,J391&lt;=40),"D",AND(J391&gt;=40.1,J391&lt;=60),"E",(J391&gt;=60),"F")</f>
        <v>D</v>
      </c>
      <c r="L391" s="241">
        <f>(0.38*190*(1-$B$251)^2)/(1-($B$251)*('Wednesday (022824)'!$AW139))+173*'Wednesday (022824)'!$AW139^2*(('Wednesday (022824)'!$AW139-1)+(('Wednesday (022824)'!$AW139-1)^2+(16*'Wednesday (022824)'!$AW139/190))^0.5)</f>
        <v>39.5737725</v>
      </c>
      <c r="M391" s="242" t="str">
        <f t="shared" ref="M391:M454" si="184">IFS(L391&lt;0.5,"A",AND(L391&gt;=5.1,L391&lt;=15),"B",AND(L391&gt;=15.1,L391&lt;=25),"C",AND(L391&gt;=25.1,L391&lt;=40),"D",AND(L391&gt;=40.1,L391&lt;=60),"E",(L391&gt;=60),"F")</f>
        <v>D</v>
      </c>
      <c r="N391" s="241">
        <f>(0.38*190*(1-$B$251)^2)/(1-($B$251)*('Thursday (022924)'!$T139))+173*'Thursday (022924)'!$T139^2*(('Thursday (022924)'!$T139-1)+(('Thursday (022924)'!$T139-1)^2+(16*'Thursday (022924)'!$T139/190))^0.5)</f>
        <v>36.99004684</v>
      </c>
      <c r="O391" s="243" t="str">
        <f t="shared" ref="O391:O454" si="185">IFS(N391&lt;0.5,"A",AND(N391&gt;=5.1,N391&lt;=15),"B",AND(N391&gt;=15.1,N391&lt;=25),"C",AND(N391&gt;=25.1,N391&lt;=40),"D",AND(N391&gt;=40.1,N391&lt;=60),"E",(N391&gt;=60),"F")</f>
        <v>D</v>
      </c>
      <c r="P391" s="241">
        <f>(0.38*190*(1-$B$251)^2)/(1-($B$251)*('Thursday (022924)'!$AW139))+173*'Thursday (022924)'!$AW139^2*(('Thursday (022924)'!$AW139-1)+(('Thursday (022924)'!$AW139-1)^2+(16*'Thursday (022924)'!$AW139/190))^0.5)</f>
        <v>39.04912915</v>
      </c>
      <c r="Q391" s="242" t="str">
        <f t="shared" ref="Q391:Q454" si="186">IFS(P391&lt;0.5,"A",AND(P391&gt;=5.1,P391&lt;=15),"B",AND(P391&gt;=15.1,P391&lt;=25),"C",AND(P391&gt;=25.1,P391&lt;=40),"D",AND(P391&gt;=40.1,P391&lt;=60),"E",(P391&gt;=60),"F")</f>
        <v>D</v>
      </c>
      <c r="R391" s="241">
        <f>(0.38*190*(1-$B$251)^2)/(1-($B$251)*('Friday (030124)'!$T139))+173*'Friday (030124)'!$T139^2*(('Friday (030124)'!$T139-1)+(('Friday (030124)'!$T139-1)^2+(16*'Friday (030124)'!$T139/190))^0.5)</f>
        <v>36.298659</v>
      </c>
      <c r="S391" s="243" t="str">
        <f t="shared" ref="S391:S454" si="187">IFS(R391&lt;0.5,"A",AND(R391&gt;=5.1,R391&lt;=15),"B",AND(R391&gt;=15.1,R391&lt;=25),"C",AND(R391&gt;=25.1,R391&lt;=40),"D",AND(R391&gt;=40.1,R391&lt;=60),"E",(R391&gt;=60),"F")</f>
        <v>D</v>
      </c>
      <c r="T391" s="241">
        <f>(0.38*190*(1-$B$251)^2)/(1-($B$251)*('Friday (030124)'!$AW139))+173*'Friday (030124)'!$AW139^2*(('Friday (030124)'!$AW139-1)+(('Friday (030124)'!$AW139-1)^2+(16*'Friday (030124)'!$AW139/190))^0.5)</f>
        <v>42.08648077</v>
      </c>
      <c r="U391" s="242" t="str">
        <f t="shared" ref="U391:U454" si="188">IFS(T391&lt;0.5,"A",AND(T391&gt;=5.1,T391&lt;=15),"B",AND(T391&gt;=15.1,T391&lt;=25),"C",AND(T391&gt;=25.1,T391&lt;=40),"D",AND(T391&gt;=40.1,T391&lt;=60),"E",(T391&gt;=60),"F")</f>
        <v>E</v>
      </c>
    </row>
    <row r="392">
      <c r="A392" s="245" t="s">
        <v>159</v>
      </c>
      <c r="B392" s="246">
        <f>(0.38*190*(1-$B$251)^2)/(1-($B$251)*('Monday (022624)'!$T140))+173*'Monday (022624)'!$T140^2*(('Monday (022624)'!$T140-1)+(('Monday (022624)'!$T140-1)^2+(16*'Monday (022624)'!$T140/190))^0.5)</f>
        <v>39.17951332</v>
      </c>
      <c r="C392" s="250" t="str">
        <f t="shared" si="179"/>
        <v>D</v>
      </c>
      <c r="D392" s="248">
        <f>(0.38*190*(1-$B$251)^2)/(1-($B$251)*('Monday (022624)'!$AW140))+173*'Monday (022624)'!$AW140^2*(('Monday (022624)'!$AW140-1)+(('Monday (022624)'!$AW140-1)^2+(16*'Monday (022624)'!$AW140/190))^0.5)</f>
        <v>38.93406335</v>
      </c>
      <c r="E392" s="249" t="str">
        <f t="shared" si="180"/>
        <v>D</v>
      </c>
      <c r="F392" s="248">
        <f>(0.38*190*(1-$B$251)^2)/(1-($B$251)*('Tuesday (022724)'!$T140))+173*'Tuesday (022724)'!$T140^2*(('Tuesday (022724)'!$T140-1)+(('Tuesday (022724)'!$T140-1)^2+(16*'Tuesday (022724)'!$T140/190))^0.5)</f>
        <v>44.53340663</v>
      </c>
      <c r="G392" s="250" t="str">
        <f t="shared" si="181"/>
        <v>E</v>
      </c>
      <c r="H392" s="248">
        <f>(0.38*190*(1-$B$251)^2)/(1-($B$251)*('Tuesday (022724)'!$AW140))+173*'Tuesday (022724)'!$AW140^2*(('Tuesday (022724)'!$AW140-1)+(('Tuesday (022724)'!$AW140-1)^2+(16*'Tuesday (022724)'!$AW140/190))^0.5)</f>
        <v>50.5375749</v>
      </c>
      <c r="I392" s="249" t="str">
        <f t="shared" si="182"/>
        <v>E</v>
      </c>
      <c r="J392" s="248">
        <f>(0.38*190*(1-$B$251)^2)/(1-($B$251)*('Wednesday (022824)'!$T140))+173*'Wednesday (022824)'!$T140^2*(('Wednesday (022824)'!$T140-1)+(('Wednesday (022824)'!$T140-1)^2+(16*'Wednesday (022824)'!$T140/190))^0.5)</f>
        <v>41.27531602</v>
      </c>
      <c r="K392" s="250" t="str">
        <f t="shared" si="183"/>
        <v>E</v>
      </c>
      <c r="L392" s="248">
        <f>(0.38*190*(1-$B$251)^2)/(1-($B$251)*('Wednesday (022824)'!$AW140))+173*'Wednesday (022824)'!$AW140^2*(('Wednesday (022824)'!$AW140-1)+(('Wednesday (022824)'!$AW140-1)^2+(16*'Wednesday (022824)'!$AW140/190))^0.5)</f>
        <v>40.27767777</v>
      </c>
      <c r="M392" s="249" t="str">
        <f t="shared" si="184"/>
        <v>E</v>
      </c>
      <c r="N392" s="248">
        <f>(0.38*190*(1-$B$251)^2)/(1-($B$251)*('Thursday (022924)'!$T140))+173*'Thursday (022924)'!$T140^2*(('Thursday (022924)'!$T140-1)+(('Thursday (022924)'!$T140-1)^2+(16*'Thursday (022924)'!$T140/190))^0.5)</f>
        <v>41.09717089</v>
      </c>
      <c r="O392" s="250" t="str">
        <f t="shared" si="185"/>
        <v>E</v>
      </c>
      <c r="P392" s="248">
        <f>(0.38*190*(1-$B$251)^2)/(1-($B$251)*('Thursday (022924)'!$AW140))+173*'Thursday (022924)'!$AW140^2*(('Thursday (022924)'!$AW140-1)+(('Thursday (022924)'!$AW140-1)^2+(16*'Thursday (022924)'!$AW140/190))^0.5)</f>
        <v>42.94636788</v>
      </c>
      <c r="Q392" s="249" t="str">
        <f t="shared" si="186"/>
        <v>E</v>
      </c>
      <c r="R392" s="248">
        <f>(0.38*190*(1-$B$251)^2)/(1-($B$251)*('Friday (030124)'!$T140))+173*'Friday (030124)'!$T140^2*(('Friday (030124)'!$T140-1)+(('Friday (030124)'!$T140-1)^2+(16*'Friday (030124)'!$T140/190))^0.5)</f>
        <v>38.66688803</v>
      </c>
      <c r="S392" s="250" t="str">
        <f t="shared" si="187"/>
        <v>D</v>
      </c>
      <c r="T392" s="248">
        <f>(0.38*190*(1-$B$251)^2)/(1-($B$251)*('Friday (030124)'!$AW140))+173*'Friday (030124)'!$AW140^2*(('Friday (030124)'!$AW140-1)+(('Friday (030124)'!$AW140-1)^2+(16*'Friday (030124)'!$AW140/190))^0.5)</f>
        <v>44.70464604</v>
      </c>
      <c r="U392" s="249" t="str">
        <f t="shared" si="188"/>
        <v>E</v>
      </c>
    </row>
    <row r="393">
      <c r="A393" s="245" t="s">
        <v>160</v>
      </c>
      <c r="B393" s="246">
        <f>(0.38*190*(1-$B$251)^2)/(1-($B$251)*('Monday (022624)'!$T141))+173*'Monday (022624)'!$T141^2*(('Monday (022624)'!$T141-1)+(('Monday (022624)'!$T141-1)^2+(16*'Monday (022624)'!$T141/190))^0.5)</f>
        <v>46.86181661</v>
      </c>
      <c r="C393" s="250" t="str">
        <f t="shared" si="179"/>
        <v>E</v>
      </c>
      <c r="D393" s="248">
        <f>(0.38*190*(1-$B$251)^2)/(1-($B$251)*('Monday (022624)'!$AW141))+173*'Monday (022624)'!$AW141^2*(('Monday (022624)'!$AW141-1)+(('Monday (022624)'!$AW141-1)^2+(16*'Monday (022624)'!$AW141/190))^0.5)</f>
        <v>58.26902465</v>
      </c>
      <c r="E393" s="249" t="str">
        <f t="shared" si="180"/>
        <v>E</v>
      </c>
      <c r="F393" s="248">
        <f>(0.38*190*(1-$B$251)^2)/(1-($B$251)*('Tuesday (022724)'!$T141))+173*'Tuesday (022724)'!$T141^2*(('Tuesday (022724)'!$T141-1)+(('Tuesday (022724)'!$T141-1)^2+(16*'Tuesday (022724)'!$T141/190))^0.5)</f>
        <v>58.03860915</v>
      </c>
      <c r="G393" s="250" t="str">
        <f t="shared" si="181"/>
        <v>E</v>
      </c>
      <c r="H393" s="248">
        <f>(0.38*190*(1-$B$251)^2)/(1-($B$251)*('Tuesday (022724)'!$AW141))+173*'Tuesday (022724)'!$AW141^2*(('Tuesday (022724)'!$AW141-1)+(('Tuesday (022724)'!$AW141-1)^2+(16*'Tuesday (022724)'!$AW141/190))^0.5)</f>
        <v>60.84544653</v>
      </c>
      <c r="I393" s="249" t="str">
        <f t="shared" si="182"/>
        <v>F</v>
      </c>
      <c r="J393" s="248">
        <f>(0.38*190*(1-$B$251)^2)/(1-($B$251)*('Wednesday (022824)'!$T141))+173*'Wednesday (022824)'!$T141^2*(('Wednesday (022824)'!$T141-1)+(('Wednesday (022824)'!$T141-1)^2+(16*'Wednesday (022824)'!$T141/190))^0.5)</f>
        <v>40.59973814</v>
      </c>
      <c r="K393" s="250" t="str">
        <f t="shared" si="183"/>
        <v>E</v>
      </c>
      <c r="L393" s="248">
        <f>(0.38*190*(1-$B$251)^2)/(1-($B$251)*('Wednesday (022824)'!$AW141))+173*'Wednesday (022824)'!$AW141^2*(('Wednesday (022824)'!$AW141-1)+(('Wednesday (022824)'!$AW141-1)^2+(16*'Wednesday (022824)'!$AW141/190))^0.5)</f>
        <v>53.11508464</v>
      </c>
      <c r="M393" s="249" t="str">
        <f t="shared" si="184"/>
        <v>E</v>
      </c>
      <c r="N393" s="248">
        <f>(0.38*190*(1-$B$251)^2)/(1-($B$251)*('Thursday (022924)'!$T141))+173*'Thursday (022924)'!$T141^2*(('Thursday (022924)'!$T141-1)+(('Thursday (022924)'!$T141-1)^2+(16*'Thursday (022924)'!$T141/190))^0.5)</f>
        <v>44.49641623</v>
      </c>
      <c r="O393" s="250" t="str">
        <f t="shared" si="185"/>
        <v>E</v>
      </c>
      <c r="P393" s="248">
        <f>(0.38*190*(1-$B$251)^2)/(1-($B$251)*('Thursday (022924)'!$AW141))+173*'Thursday (022924)'!$AW141^2*(('Thursday (022924)'!$AW141-1)+(('Thursday (022924)'!$AW141-1)^2+(16*'Thursday (022924)'!$AW141/190))^0.5)</f>
        <v>60.14269568</v>
      </c>
      <c r="Q393" s="249" t="str">
        <f t="shared" si="186"/>
        <v>F</v>
      </c>
      <c r="R393" s="248">
        <f>(0.38*190*(1-$B$251)^2)/(1-($B$251)*('Friday (030124)'!$T141))+173*'Friday (030124)'!$T141^2*(('Friday (030124)'!$T141-1)+(('Friday (030124)'!$T141-1)^2+(16*'Friday (030124)'!$T141/190))^0.5)</f>
        <v>49.21072162</v>
      </c>
      <c r="S393" s="250" t="str">
        <f t="shared" si="187"/>
        <v>E</v>
      </c>
      <c r="T393" s="248">
        <f>(0.38*190*(1-$B$251)^2)/(1-($B$251)*('Friday (030124)'!$AW141))+173*'Friday (030124)'!$AW141^2*(('Friday (030124)'!$AW141-1)+(('Friday (030124)'!$AW141-1)^2+(16*'Friday (030124)'!$AW141/190))^0.5)</f>
        <v>57.45600419</v>
      </c>
      <c r="U393" s="249" t="str">
        <f t="shared" si="188"/>
        <v>E</v>
      </c>
    </row>
    <row r="394">
      <c r="A394" s="252" t="s">
        <v>161</v>
      </c>
      <c r="B394" s="253">
        <f>(0.38*190*(1-$B$251)^2)/(1-($B$251)*('Monday (022624)'!$T142))+173*'Monday (022624)'!$T142^2*(('Monday (022624)'!$T142-1)+(('Monday (022624)'!$T142-1)^2+(16*'Monday (022624)'!$T142/190))^0.5)</f>
        <v>110.1240948</v>
      </c>
      <c r="C394" s="257" t="str">
        <f t="shared" si="179"/>
        <v>F</v>
      </c>
      <c r="D394" s="255">
        <f>(0.38*190*(1-$B$251)^2)/(1-($B$251)*('Monday (022624)'!$AW142))+173*'Monday (022624)'!$AW142^2*(('Monday (022624)'!$AW142-1)+(('Monday (022624)'!$AW142-1)^2+(16*'Monday (022624)'!$AW142/190))^0.5)</f>
        <v>44.98423387</v>
      </c>
      <c r="E394" s="256" t="str">
        <f t="shared" si="180"/>
        <v>E</v>
      </c>
      <c r="F394" s="255">
        <f>(0.38*190*(1-$B$251)^2)/(1-($B$251)*('Tuesday (022724)'!$T142))+173*'Tuesday (022724)'!$T142^2*(('Tuesday (022724)'!$T142-1)+(('Tuesday (022724)'!$T142-1)^2+(16*'Tuesday (022724)'!$T142/190))^0.5)</f>
        <v>47.01655599</v>
      </c>
      <c r="G394" s="257" t="str">
        <f t="shared" si="181"/>
        <v>E</v>
      </c>
      <c r="H394" s="255">
        <f>(0.38*190*(1-$B$251)^2)/(1-($B$251)*('Tuesday (022724)'!$AW142))+173*'Tuesday (022724)'!$AW142^2*(('Tuesday (022724)'!$AW142-1)+(('Tuesday (022724)'!$AW142-1)^2+(16*'Tuesday (022724)'!$AW142/190))^0.5)</f>
        <v>38.8964684</v>
      </c>
      <c r="I394" s="256" t="str">
        <f t="shared" si="182"/>
        <v>D</v>
      </c>
      <c r="J394" s="255">
        <f>(0.38*190*(1-$B$251)^2)/(1-($B$251)*('Wednesday (022824)'!$T142))+173*'Wednesday (022824)'!$T142^2*(('Wednesday (022824)'!$T142-1)+(('Wednesday (022824)'!$T142-1)^2+(16*'Wednesday (022824)'!$T142/190))^0.5)</f>
        <v>129.8539738</v>
      </c>
      <c r="K394" s="257" t="str">
        <f t="shared" si="183"/>
        <v>F</v>
      </c>
      <c r="L394" s="255">
        <f>(0.38*190*(1-$B$251)^2)/(1-($B$251)*('Wednesday (022824)'!$AW142))+173*'Wednesday (022824)'!$AW142^2*(('Wednesday (022824)'!$AW142-1)+(('Wednesday (022824)'!$AW142-1)^2+(16*'Wednesday (022824)'!$AW142/190))^0.5)</f>
        <v>51.3842956</v>
      </c>
      <c r="M394" s="256" t="str">
        <f t="shared" si="184"/>
        <v>E</v>
      </c>
      <c r="N394" s="255">
        <f>(0.38*190*(1-$B$251)^2)/(1-($B$251)*('Thursday (022924)'!$T142))+173*'Thursday (022924)'!$T142^2*(('Thursday (022924)'!$T142-1)+(('Thursday (022924)'!$T142-1)^2+(16*'Thursday (022924)'!$T142/190))^0.5)</f>
        <v>76.70897484</v>
      </c>
      <c r="O394" s="257" t="str">
        <f t="shared" si="185"/>
        <v>F</v>
      </c>
      <c r="P394" s="255">
        <f>(0.38*190*(1-$B$251)^2)/(1-($B$251)*('Thursday (022924)'!$AW142))+173*'Thursday (022924)'!$AW142^2*(('Thursday (022924)'!$AW142-1)+(('Thursday (022924)'!$AW142-1)^2+(16*'Thursday (022924)'!$AW142/190))^0.5)</f>
        <v>43.92054496</v>
      </c>
      <c r="Q394" s="256" t="str">
        <f t="shared" si="186"/>
        <v>E</v>
      </c>
      <c r="R394" s="255">
        <f>(0.38*190*(1-$B$251)^2)/(1-($B$251)*('Friday (030124)'!$T142))+173*'Friday (030124)'!$T142^2*(('Friday (030124)'!$T142-1)+(('Friday (030124)'!$T142-1)^2+(16*'Friday (030124)'!$T142/190))^0.5)</f>
        <v>81.34671368</v>
      </c>
      <c r="S394" s="257" t="str">
        <f t="shared" si="187"/>
        <v>F</v>
      </c>
      <c r="T394" s="255">
        <f>(0.38*190*(1-$B$251)^2)/(1-($B$251)*('Friday (030124)'!$AW142))+173*'Friday (030124)'!$AW142^2*(('Friday (030124)'!$AW142-1)+(('Friday (030124)'!$AW142-1)^2+(16*'Friday (030124)'!$AW142/190))^0.5)</f>
        <v>39.96050265</v>
      </c>
      <c r="U394" s="256" t="str">
        <f t="shared" si="188"/>
        <v>D</v>
      </c>
    </row>
    <row r="395">
      <c r="A395" s="259" t="s">
        <v>162</v>
      </c>
      <c r="B395" s="260">
        <f>(0.38*190*(1-$B$251)^2)/(1-($B$251)*('Monday (022624)'!$T143))+173*'Monday (022624)'!$T143^2*(('Monday (022624)'!$T143-1)+(('Monday (022624)'!$T143-1)^2+(16*'Monday (022624)'!$T143/190))^0.5)</f>
        <v>41.53668484</v>
      </c>
      <c r="C395" s="264" t="str">
        <f t="shared" si="179"/>
        <v>E</v>
      </c>
      <c r="D395" s="262">
        <f>(0.38*190*(1-$B$251)^2)/(1-($B$251)*('Monday (022624)'!$AW143))+173*'Monday (022624)'!$AW143^2*(('Monday (022624)'!$AW143-1)+(('Monday (022624)'!$AW143-1)^2+(16*'Monday (022624)'!$AW143/190))^0.5)</f>
        <v>111.0571768</v>
      </c>
      <c r="E395" s="263" t="str">
        <f t="shared" si="180"/>
        <v>F</v>
      </c>
      <c r="F395" s="262">
        <f>(0.38*190*(1-$B$251)^2)/(1-($B$251)*('Tuesday (022724)'!$T143))+173*'Tuesday (022724)'!$T143^2*(('Tuesday (022724)'!$T143-1)+(('Tuesday (022724)'!$T143-1)^2+(16*'Tuesday (022724)'!$T143/190))^0.5)</f>
        <v>36.29262729</v>
      </c>
      <c r="G395" s="264" t="str">
        <f t="shared" si="181"/>
        <v>D</v>
      </c>
      <c r="H395" s="262">
        <f>(0.38*190*(1-$B$251)^2)/(1-($B$251)*('Tuesday (022724)'!$AW143))+173*'Tuesday (022724)'!$AW143^2*(('Tuesday (022724)'!$AW143-1)+(('Tuesday (022724)'!$AW143-1)^2+(16*'Tuesday (022724)'!$AW143/190))^0.5)</f>
        <v>154.5779765</v>
      </c>
      <c r="I395" s="263" t="str">
        <f t="shared" si="182"/>
        <v>F</v>
      </c>
      <c r="J395" s="262">
        <f>(0.38*190*(1-$B$251)^2)/(1-($B$251)*('Wednesday (022824)'!$T143))+173*'Wednesday (022824)'!$T143^2*(('Wednesday (022824)'!$T143-1)+(('Wednesday (022824)'!$T143-1)^2+(16*'Wednesday (022824)'!$T143/190))^0.5)</f>
        <v>35.62680265</v>
      </c>
      <c r="K395" s="264" t="str">
        <f t="shared" si="183"/>
        <v>D</v>
      </c>
      <c r="L395" s="262">
        <f>(0.38*190*(1-$B$251)^2)/(1-($B$251)*('Wednesday (022824)'!$AW143))+173*'Wednesday (022824)'!$AW143^2*(('Wednesday (022824)'!$AW143-1)+(('Wednesday (022824)'!$AW143-1)^2+(16*'Wednesday (022824)'!$AW143/190))^0.5)</f>
        <v>48.35919705</v>
      </c>
      <c r="M395" s="263" t="str">
        <f t="shared" si="184"/>
        <v>E</v>
      </c>
      <c r="N395" s="262">
        <f>(0.38*190*(1-$B$251)^2)/(1-($B$251)*('Thursday (022924)'!$T143))+173*'Thursday (022924)'!$T143^2*(('Thursday (022924)'!$T143-1)+(('Thursday (022924)'!$T143-1)^2+(16*'Thursday (022924)'!$T143/190))^0.5)</f>
        <v>37.78572785</v>
      </c>
      <c r="O395" s="264" t="str">
        <f t="shared" si="185"/>
        <v>D</v>
      </c>
      <c r="P395" s="262">
        <f>(0.38*190*(1-$B$251)^2)/(1-($B$251)*('Thursday (022924)'!$AW143))+173*'Thursday (022924)'!$AW143^2*(('Thursday (022924)'!$AW143-1)+(('Thursday (022924)'!$AW143-1)^2+(16*'Thursday (022924)'!$AW143/190))^0.5)</f>
        <v>55.61168011</v>
      </c>
      <c r="Q395" s="263" t="str">
        <f t="shared" si="186"/>
        <v>E</v>
      </c>
      <c r="R395" s="262">
        <f>(0.38*190*(1-$B$251)^2)/(1-($B$251)*('Friday (030124)'!$T143))+173*'Friday (030124)'!$T143^2*(('Friday (030124)'!$T143-1)+(('Friday (030124)'!$T143-1)^2+(16*'Friday (030124)'!$T143/190))^0.5)</f>
        <v>37.61978308</v>
      </c>
      <c r="S395" s="264" t="str">
        <f t="shared" si="187"/>
        <v>D</v>
      </c>
      <c r="T395" s="262">
        <f>(0.38*190*(1-$B$251)^2)/(1-($B$251)*('Friday (030124)'!$AW143))+173*'Friday (030124)'!$AW143^2*(('Friday (030124)'!$AW143-1)+(('Friday (030124)'!$AW143-1)^2+(16*'Friday (030124)'!$AW143/190))^0.5)</f>
        <v>44.70464604</v>
      </c>
      <c r="U395" s="265" t="str">
        <f t="shared" si="188"/>
        <v>E</v>
      </c>
    </row>
    <row r="396">
      <c r="A396" s="266" t="s">
        <v>163</v>
      </c>
      <c r="B396" s="50">
        <f>(0.38*190*(1-$B$251)^2)/(1-($B$251)*('Monday (022624)'!$T144))+173*'Monday (022624)'!$T144^2*(('Monday (022624)'!$T144-1)+(('Monday (022624)'!$T144-1)^2+(16*'Monday (022624)'!$T144/190))^0.5)</f>
        <v>39.07886028</v>
      </c>
      <c r="C396" s="270" t="str">
        <f t="shared" si="179"/>
        <v>D</v>
      </c>
      <c r="D396" s="268">
        <f>(0.38*190*(1-$B$251)^2)/(1-($B$251)*('Monday (022624)'!$AW144))+173*'Monday (022624)'!$AW144^2*(('Monday (022624)'!$AW144-1)+(('Monday (022624)'!$AW144-1)^2+(16*'Monday (022624)'!$AW144/190))^0.5)</f>
        <v>48.86128551</v>
      </c>
      <c r="E396" s="269" t="str">
        <f t="shared" si="180"/>
        <v>E</v>
      </c>
      <c r="F396" s="268">
        <f>(0.38*190*(1-$B$251)^2)/(1-($B$251)*('Tuesday (022724)'!$T144))+173*'Tuesday (022724)'!$T144^2*(('Tuesday (022724)'!$T144-1)+(('Tuesday (022724)'!$T144-1)^2+(16*'Tuesday (022724)'!$T144/190))^0.5)</f>
        <v>38.12641376</v>
      </c>
      <c r="G396" s="270" t="str">
        <f t="shared" si="181"/>
        <v>D</v>
      </c>
      <c r="H396" s="268">
        <f>(0.38*190*(1-$B$251)^2)/(1-($B$251)*('Tuesday (022724)'!$AW144))+173*'Tuesday (022724)'!$AW144^2*(('Tuesday (022724)'!$AW144-1)+(('Tuesday (022724)'!$AW144-1)^2+(16*'Tuesday (022724)'!$AW144/190))^0.5)</f>
        <v>103.8381503</v>
      </c>
      <c r="I396" s="269" t="str">
        <f t="shared" si="182"/>
        <v>F</v>
      </c>
      <c r="J396" s="268">
        <f>(0.38*190*(1-$B$251)^2)/(1-($B$251)*('Wednesday (022824)'!$T144))+173*'Wednesday (022824)'!$T144^2*(('Wednesday (022824)'!$T144-1)+(('Wednesday (022824)'!$T144-1)^2+(16*'Wednesday (022824)'!$T144/190))^0.5)</f>
        <v>38.37021507</v>
      </c>
      <c r="K396" s="270" t="str">
        <f t="shared" si="183"/>
        <v>D</v>
      </c>
      <c r="L396" s="268">
        <f>(0.38*190*(1-$B$251)^2)/(1-($B$251)*('Wednesday (022824)'!$AW144))+173*'Wednesday (022824)'!$AW144^2*(('Wednesday (022824)'!$AW144-1)+(('Wednesday (022824)'!$AW144-1)^2+(16*'Wednesday (022824)'!$AW144/190))^0.5)</f>
        <v>53.11508464</v>
      </c>
      <c r="M396" s="269" t="str">
        <f t="shared" si="184"/>
        <v>E</v>
      </c>
      <c r="N396" s="268">
        <f>(0.38*190*(1-$B$251)^2)/(1-($B$251)*('Thursday (022924)'!$T144))+173*'Thursday (022924)'!$T144^2*(('Thursday (022924)'!$T144-1)+(('Thursday (022924)'!$T144-1)^2+(16*'Thursday (022924)'!$T144/190))^0.5)</f>
        <v>38.72005521</v>
      </c>
      <c r="O396" s="270" t="str">
        <f t="shared" si="185"/>
        <v>D</v>
      </c>
      <c r="P396" s="268">
        <f>(0.38*190*(1-$B$251)^2)/(1-($B$251)*('Thursday (022924)'!$AW144))+173*'Thursday (022924)'!$AW144^2*(('Thursday (022924)'!$AW144-1)+(('Thursday (022924)'!$AW144-1)^2+(16*'Thursday (022924)'!$AW144/190))^0.5)</f>
        <v>80.24297975</v>
      </c>
      <c r="Q396" s="269" t="str">
        <f t="shared" si="186"/>
        <v>F</v>
      </c>
      <c r="R396" s="268">
        <f>(0.38*190*(1-$B$251)^2)/(1-($B$251)*('Friday (030124)'!$T144))+173*'Friday (030124)'!$T144^2*(('Friday (030124)'!$T144-1)+(('Friday (030124)'!$T144-1)^2+(16*'Friday (030124)'!$T144/190))^0.5)</f>
        <v>36.46047973</v>
      </c>
      <c r="S396" s="270" t="str">
        <f t="shared" si="187"/>
        <v>D</v>
      </c>
      <c r="T396" s="268">
        <f>(0.38*190*(1-$B$251)^2)/(1-($B$251)*('Friday (030124)'!$AW144))+173*'Friday (030124)'!$AW144^2*(('Friday (030124)'!$AW144-1)+(('Friday (030124)'!$AW144-1)^2+(16*'Friday (030124)'!$AW144/190))^0.5)</f>
        <v>61.84520988</v>
      </c>
      <c r="U396" s="271" t="str">
        <f t="shared" si="188"/>
        <v>F</v>
      </c>
    </row>
    <row r="397">
      <c r="A397" s="266" t="s">
        <v>164</v>
      </c>
      <c r="B397" s="50">
        <f>(0.38*190*(1-$B$251)^2)/(1-($B$251)*('Monday (022624)'!$T145))+173*'Monday (022624)'!$T145^2*(('Monday (022624)'!$T145-1)+(('Monday (022624)'!$T145-1)^2+(16*'Monday (022624)'!$T145/190))^0.5)</f>
        <v>43.86541483</v>
      </c>
      <c r="C397" s="270" t="str">
        <f t="shared" si="179"/>
        <v>E</v>
      </c>
      <c r="D397" s="268">
        <f>(0.38*190*(1-$B$251)^2)/(1-($B$251)*('Monday (022624)'!$AW145))+173*'Monday (022624)'!$AW145^2*(('Monday (022624)'!$AW145-1)+(('Monday (022624)'!$AW145-1)^2+(16*'Monday (022624)'!$AW145/190))^0.5)</f>
        <v>111.0571768</v>
      </c>
      <c r="E397" s="269" t="str">
        <f t="shared" si="180"/>
        <v>F</v>
      </c>
      <c r="F397" s="268">
        <f>(0.38*190*(1-$B$251)^2)/(1-($B$251)*('Tuesday (022724)'!$T145))+173*'Tuesday (022724)'!$T145^2*(('Tuesday (022724)'!$T145-1)+(('Tuesday (022724)'!$T145-1)^2+(16*'Tuesday (022724)'!$T145/190))^0.5)</f>
        <v>41.6926642</v>
      </c>
      <c r="G397" s="270" t="str">
        <f t="shared" si="181"/>
        <v>E</v>
      </c>
      <c r="H397" s="268">
        <f>(0.38*190*(1-$B$251)^2)/(1-($B$251)*('Tuesday (022724)'!$AW145))+173*'Tuesday (022724)'!$AW145^2*(('Tuesday (022724)'!$AW145-1)+(('Tuesday (022724)'!$AW145-1)^2+(16*'Tuesday (022724)'!$AW145/190))^0.5)</f>
        <v>195.9699562</v>
      </c>
      <c r="I397" s="269" t="str">
        <f t="shared" si="182"/>
        <v>F</v>
      </c>
      <c r="J397" s="268">
        <f>(0.38*190*(1-$B$251)^2)/(1-($B$251)*('Wednesday (022824)'!$T145))+173*'Wednesday (022824)'!$T145^2*(('Wednesday (022824)'!$T145-1)+(('Wednesday (022824)'!$T145-1)^2+(16*'Wednesday (022824)'!$T145/190))^0.5)</f>
        <v>40.42519906</v>
      </c>
      <c r="K397" s="270" t="str">
        <f t="shared" si="183"/>
        <v>E</v>
      </c>
      <c r="L397" s="268">
        <f>(0.38*190*(1-$B$251)^2)/(1-($B$251)*('Wednesday (022824)'!$AW145))+173*'Wednesday (022824)'!$AW145^2*(('Wednesday (022824)'!$AW145-1)+(('Wednesday (022824)'!$AW145-1)^2+(16*'Wednesday (022824)'!$AW145/190))^0.5)</f>
        <v>233.844493</v>
      </c>
      <c r="M397" s="269" t="str">
        <f t="shared" si="184"/>
        <v>F</v>
      </c>
      <c r="N397" s="268">
        <f>(0.38*190*(1-$B$251)^2)/(1-($B$251)*('Thursday (022924)'!$T145))+173*'Thursday (022924)'!$T145^2*(('Thursday (022924)'!$T145-1)+(('Thursday (022924)'!$T145-1)^2+(16*'Thursday (022924)'!$T145/190))^0.5)</f>
        <v>37.96496531</v>
      </c>
      <c r="O397" s="270" t="str">
        <f t="shared" si="185"/>
        <v>D</v>
      </c>
      <c r="P397" s="268">
        <f>(0.38*190*(1-$B$251)^2)/(1-($B$251)*('Thursday (022924)'!$AW145))+173*'Thursday (022924)'!$AW145^2*(('Thursday (022924)'!$AW145-1)+(('Thursday (022924)'!$AW145-1)^2+(16*'Thursday (022924)'!$AW145/190))^0.5)</f>
        <v>269.8857197</v>
      </c>
      <c r="Q397" s="269" t="str">
        <f t="shared" si="186"/>
        <v>F</v>
      </c>
      <c r="R397" s="268">
        <f>(0.38*190*(1-$B$251)^2)/(1-($B$251)*('Friday (030124)'!$T145))+173*'Friday (030124)'!$T145^2*(('Friday (030124)'!$T145-1)+(('Friday (030124)'!$T145-1)^2+(16*'Friday (030124)'!$T145/190))^0.5)</f>
        <v>41.31342831</v>
      </c>
      <c r="S397" s="270" t="str">
        <f t="shared" si="187"/>
        <v>E</v>
      </c>
      <c r="T397" s="268">
        <f>(0.38*190*(1-$B$251)^2)/(1-($B$251)*('Friday (030124)'!$AW145))+173*'Friday (030124)'!$AW145^2*(('Friday (030124)'!$AW145-1)+(('Friday (030124)'!$AW145-1)^2+(16*'Friday (030124)'!$AW145/190))^0.5)</f>
        <v>155.4433653</v>
      </c>
      <c r="U397" s="271" t="str">
        <f t="shared" si="188"/>
        <v>F</v>
      </c>
    </row>
    <row r="398">
      <c r="A398" s="288" t="s">
        <v>165</v>
      </c>
      <c r="B398" s="289">
        <f>(0.38*190*(1-$B$251)^2)/(1-($B$251)*('Monday (022624)'!$T146))+173*'Monday (022624)'!$T146^2*(('Monday (022624)'!$T146-1)+(('Monday (022624)'!$T146-1)^2+(16*'Monday (022624)'!$T146/190))^0.5)</f>
        <v>64.47544744</v>
      </c>
      <c r="C398" s="279" t="str">
        <f t="shared" si="179"/>
        <v>F</v>
      </c>
      <c r="D398" s="277">
        <f>(0.38*190*(1-$B$251)^2)/(1-($B$251)*('Monday (022624)'!$AW146))+173*'Monday (022624)'!$AW146^2*(('Monday (022624)'!$AW146-1)+(('Monday (022624)'!$AW146-1)^2+(16*'Monday (022624)'!$AW146/190))^0.5)</f>
        <v>337.3406538</v>
      </c>
      <c r="E398" s="278" t="str">
        <f t="shared" si="180"/>
        <v>F</v>
      </c>
      <c r="F398" s="277">
        <f>(0.38*190*(1-$B$251)^2)/(1-($B$251)*('Tuesday (022724)'!$T146))+173*'Tuesday (022724)'!$T146^2*(('Tuesday (022724)'!$T146-1)+(('Tuesday (022724)'!$T146-1)^2+(16*'Tuesday (022724)'!$T146/190))^0.5)</f>
        <v>44.41246971</v>
      </c>
      <c r="G398" s="279" t="str">
        <f t="shared" si="181"/>
        <v>E</v>
      </c>
      <c r="H398" s="277">
        <f>(0.38*190*(1-$B$251)^2)/(1-($B$251)*('Tuesday (022724)'!$AW146))+173*'Tuesday (022724)'!$AW146^2*(('Tuesday (022724)'!$AW146-1)+(('Tuesday (022724)'!$AW146-1)^2+(16*'Tuesday (022724)'!$AW146/190))^0.5)</f>
        <v>1194.555111</v>
      </c>
      <c r="I398" s="278" t="str">
        <f t="shared" si="182"/>
        <v>F</v>
      </c>
      <c r="J398" s="277">
        <f>(0.38*190*(1-$B$251)^2)/(1-($B$251)*('Wednesday (022824)'!$T146))+173*'Wednesday (022824)'!$T146^2*(('Wednesday (022824)'!$T146-1)+(('Wednesday (022824)'!$T146-1)^2+(16*'Wednesday (022824)'!$T146/190))^0.5)</f>
        <v>45.37108074</v>
      </c>
      <c r="K398" s="279" t="str">
        <f t="shared" si="183"/>
        <v>E</v>
      </c>
      <c r="L398" s="277">
        <f>(0.38*190*(1-$B$251)^2)/(1-($B$251)*('Wednesday (022824)'!$AW146))+173*'Wednesday (022824)'!$AW146^2*(('Wednesday (022824)'!$AW146-1)+(('Wednesday (022824)'!$AW146-1)^2+(16*'Wednesday (022824)'!$AW146/190))^0.5)</f>
        <v>220.4041204</v>
      </c>
      <c r="M398" s="278" t="str">
        <f t="shared" si="184"/>
        <v>F</v>
      </c>
      <c r="N398" s="277">
        <f>(0.38*190*(1-$B$251)^2)/(1-($B$251)*('Thursday (022924)'!$T146))+173*'Thursday (022924)'!$T146^2*(('Thursday (022924)'!$T146-1)+(('Thursday (022924)'!$T146-1)^2+(16*'Thursday (022924)'!$T146/190))^0.5)</f>
        <v>43.08723617</v>
      </c>
      <c r="O398" s="279" t="str">
        <f t="shared" si="185"/>
        <v>E</v>
      </c>
      <c r="P398" s="277">
        <f>(0.38*190*(1-$B$251)^2)/(1-($B$251)*('Thursday (022924)'!$AW146))+173*'Thursday (022924)'!$AW146^2*(('Thursday (022924)'!$AW146-1)+(('Thursday (022924)'!$AW146-1)^2+(16*'Thursday (022924)'!$AW146/190))^0.5)</f>
        <v>302.1253367</v>
      </c>
      <c r="Q398" s="278" t="str">
        <f t="shared" si="186"/>
        <v>F</v>
      </c>
      <c r="R398" s="277">
        <f>(0.38*190*(1-$B$251)^2)/(1-($B$251)*('Friday (030124)'!$T146))+173*'Friday (030124)'!$T146^2*(('Friday (030124)'!$T146-1)+(('Friday (030124)'!$T146-1)^2+(16*'Friday (030124)'!$T146/190))^0.5)</f>
        <v>44.00834283</v>
      </c>
      <c r="S398" s="279" t="str">
        <f t="shared" si="187"/>
        <v>E</v>
      </c>
      <c r="T398" s="277">
        <f>(0.38*190*(1-$B$251)^2)/(1-($B$251)*('Friday (030124)'!$AW146))+173*'Friday (030124)'!$AW146^2*(('Friday (030124)'!$AW146-1)+(('Friday (030124)'!$AW146-1)^2+(16*'Friday (030124)'!$AW146/190))^0.5)</f>
        <v>174.0328986</v>
      </c>
      <c r="U398" s="280" t="str">
        <f t="shared" si="188"/>
        <v>F</v>
      </c>
    </row>
    <row r="399">
      <c r="A399" s="281" t="s">
        <v>166</v>
      </c>
      <c r="B399" s="282">
        <f>(0.38*190*(1-$B$251)^2)/(1-($B$251)*('Monday (022624)'!$T147))+173*'Monday (022624)'!$T147^2*(('Monday (022624)'!$T147-1)+(('Monday (022624)'!$T147-1)^2+(16*'Monday (022624)'!$T147/190))^0.5)</f>
        <v>58.67557588</v>
      </c>
      <c r="C399" s="286" t="str">
        <f t="shared" si="179"/>
        <v>E</v>
      </c>
      <c r="D399" s="284">
        <f>(0.38*190*(1-$B$251)^2)/(1-($B$251)*('Monday (022624)'!$AW147))+173*'Monday (022624)'!$AW147^2*(('Monday (022624)'!$AW147-1)+(('Monday (022624)'!$AW147-1)^2+(16*'Monday (022624)'!$AW147/190))^0.5)</f>
        <v>53.02318561</v>
      </c>
      <c r="E399" s="285" t="str">
        <f t="shared" si="180"/>
        <v>E</v>
      </c>
      <c r="F399" s="284">
        <f>(0.38*190*(1-$B$251)^2)/(1-($B$251)*('Tuesday (022724)'!$T147))+173*'Tuesday (022724)'!$T147^2*(('Tuesday (022724)'!$T147-1)+(('Tuesday (022724)'!$T147-1)^2+(16*'Tuesday (022724)'!$T147/190))^0.5)</f>
        <v>40.7281951</v>
      </c>
      <c r="G399" s="286" t="str">
        <f t="shared" si="181"/>
        <v>E</v>
      </c>
      <c r="H399" s="284">
        <f>(0.38*190*(1-$B$251)^2)/(1-($B$251)*('Tuesday (022724)'!$AW147))+173*'Tuesday (022724)'!$AW147^2*(('Tuesday (022724)'!$AW147-1)+(('Tuesday (022724)'!$AW147-1)^2+(16*'Tuesday (022724)'!$AW147/190))^0.5)</f>
        <v>54.52727215</v>
      </c>
      <c r="I399" s="285" t="str">
        <f t="shared" si="182"/>
        <v>E</v>
      </c>
      <c r="J399" s="284">
        <f>(0.38*190*(1-$B$251)^2)/(1-($B$251)*('Wednesday (022824)'!$T147))+173*'Wednesday (022824)'!$T147^2*(('Wednesday (022824)'!$T147-1)+(('Wednesday (022824)'!$T147-1)^2+(16*'Wednesday (022824)'!$T147/190))^0.5)</f>
        <v>40.80420216</v>
      </c>
      <c r="K399" s="286" t="str">
        <f t="shared" si="183"/>
        <v>E</v>
      </c>
      <c r="L399" s="284">
        <f>(0.38*190*(1-$B$251)^2)/(1-($B$251)*('Wednesday (022824)'!$AW147))+173*'Wednesday (022824)'!$AW147^2*(('Wednesday (022824)'!$AW147-1)+(('Wednesday (022824)'!$AW147-1)^2+(16*'Wednesday (022824)'!$AW147/190))^0.5)</f>
        <v>44.87213151</v>
      </c>
      <c r="M399" s="285" t="str">
        <f t="shared" si="184"/>
        <v>E</v>
      </c>
      <c r="N399" s="284">
        <f>(0.38*190*(1-$B$251)^2)/(1-($B$251)*('Thursday (022924)'!$T147))+173*'Thursday (022924)'!$T147^2*(('Thursday (022924)'!$T147-1)+(('Thursday (022924)'!$T147-1)^2+(16*'Thursday (022924)'!$T147/190))^0.5)</f>
        <v>42.44284786</v>
      </c>
      <c r="O399" s="286" t="str">
        <f t="shared" si="185"/>
        <v>E</v>
      </c>
      <c r="P399" s="284">
        <f>(0.38*190*(1-$B$251)^2)/(1-($B$251)*('Thursday (022924)'!$AW147))+173*'Thursday (022924)'!$AW147^2*(('Thursday (022924)'!$AW147-1)+(('Thursday (022924)'!$AW147-1)^2+(16*'Thursday (022924)'!$AW147/190))^0.5)</f>
        <v>40.28864914</v>
      </c>
      <c r="Q399" s="285" t="str">
        <f t="shared" si="186"/>
        <v>E</v>
      </c>
      <c r="R399" s="284">
        <f>(0.38*190*(1-$B$251)^2)/(1-($B$251)*('Friday (030124)'!$T147))+173*'Friday (030124)'!$T147^2*(('Friday (030124)'!$T147-1)+(('Friday (030124)'!$T147-1)^2+(16*'Friday (030124)'!$T147/190))^0.5)</f>
        <v>43.47695928</v>
      </c>
      <c r="S399" s="286" t="str">
        <f t="shared" si="187"/>
        <v>E</v>
      </c>
      <c r="T399" s="284">
        <f>(0.38*190*(1-$B$251)^2)/(1-($B$251)*('Friday (030124)'!$AW147))+173*'Friday (030124)'!$AW147^2*(('Friday (030124)'!$AW147-1)+(('Friday (030124)'!$AW147-1)^2+(16*'Friday (030124)'!$AW147/190))^0.5)</f>
        <v>46.17482149</v>
      </c>
      <c r="U399" s="285" t="str">
        <f t="shared" si="188"/>
        <v>E</v>
      </c>
    </row>
    <row r="400">
      <c r="A400" s="245" t="s">
        <v>167</v>
      </c>
      <c r="B400" s="246">
        <f>(0.38*190*(1-$B$251)^2)/(1-($B$251)*('Monday (022624)'!$T148))+173*'Monday (022624)'!$T148^2*(('Monday (022624)'!$T148-1)+(('Monday (022624)'!$T148-1)^2+(16*'Monday (022624)'!$T148/190))^0.5)</f>
        <v>39.03590043</v>
      </c>
      <c r="C400" s="250" t="str">
        <f t="shared" si="179"/>
        <v>D</v>
      </c>
      <c r="D400" s="248">
        <f>(0.38*190*(1-$B$251)^2)/(1-($B$251)*('Monday (022624)'!$AW148))+173*'Monday (022624)'!$AW148^2*(('Monday (022624)'!$AW148-1)+(('Monday (022624)'!$AW148-1)^2+(16*'Monday (022624)'!$AW148/190))^0.5)</f>
        <v>45.43228646</v>
      </c>
      <c r="E400" s="249" t="str">
        <f t="shared" si="180"/>
        <v>E</v>
      </c>
      <c r="F400" s="248">
        <f>(0.38*190*(1-$B$251)^2)/(1-($B$251)*('Tuesday (022724)'!$T148))+173*'Tuesday (022724)'!$T148^2*(('Tuesday (022724)'!$T148-1)+(('Tuesday (022724)'!$T148-1)^2+(16*'Tuesday (022724)'!$T148/190))^0.5)</f>
        <v>38.79419033</v>
      </c>
      <c r="G400" s="250" t="str">
        <f t="shared" si="181"/>
        <v>D</v>
      </c>
      <c r="H400" s="248">
        <f>(0.38*190*(1-$B$251)^2)/(1-($B$251)*('Tuesday (022724)'!$AW148))+173*'Tuesday (022724)'!$AW148^2*(('Tuesday (022724)'!$AW148-1)+(('Tuesday (022724)'!$AW148-1)^2+(16*'Tuesday (022724)'!$AW148/190))^0.5)</f>
        <v>38.89932874</v>
      </c>
      <c r="I400" s="249" t="str">
        <f t="shared" si="182"/>
        <v>D</v>
      </c>
      <c r="J400" s="248">
        <f>(0.38*190*(1-$B$251)^2)/(1-($B$251)*('Wednesday (022824)'!$T148))+173*'Wednesday (022824)'!$T148^2*(('Wednesday (022824)'!$T148-1)+(('Wednesday (022824)'!$T148-1)^2+(16*'Wednesday (022824)'!$T148/190))^0.5)</f>
        <v>39.51852486</v>
      </c>
      <c r="K400" s="250" t="str">
        <f t="shared" si="183"/>
        <v>D</v>
      </c>
      <c r="L400" s="248">
        <f>(0.38*190*(1-$B$251)^2)/(1-($B$251)*('Wednesday (022824)'!$AW148))+173*'Wednesday (022824)'!$AW148^2*(('Wednesday (022824)'!$AW148-1)+(('Wednesday (022824)'!$AW148-1)^2+(16*'Wednesday (022824)'!$AW148/190))^0.5)</f>
        <v>38.34869257</v>
      </c>
      <c r="M400" s="249" t="str">
        <f t="shared" si="184"/>
        <v>D</v>
      </c>
      <c r="N400" s="248">
        <f>(0.38*190*(1-$B$251)^2)/(1-($B$251)*('Thursday (022924)'!$T148))+173*'Thursday (022924)'!$T148^2*(('Thursday (022924)'!$T148-1)+(('Thursday (022924)'!$T148-1)^2+(16*'Thursday (022924)'!$T148/190))^0.5)</f>
        <v>37.5234817</v>
      </c>
      <c r="O400" s="250" t="str">
        <f t="shared" si="185"/>
        <v>D</v>
      </c>
      <c r="P400" s="248">
        <f>(0.38*190*(1-$B$251)^2)/(1-($B$251)*('Thursday (022924)'!$AW148))+173*'Thursday (022924)'!$AW148^2*(('Thursday (022924)'!$AW148-1)+(('Thursday (022924)'!$AW148-1)^2+(16*'Thursday (022924)'!$AW148/190))^0.5)</f>
        <v>42.15734912</v>
      </c>
      <c r="Q400" s="249" t="str">
        <f t="shared" si="186"/>
        <v>E</v>
      </c>
      <c r="R400" s="248">
        <f>(0.38*190*(1-$B$251)^2)/(1-($B$251)*('Friday (030124)'!$T148))+173*'Friday (030124)'!$T148^2*(('Friday (030124)'!$T148-1)+(('Friday (030124)'!$T148-1)^2+(16*'Friday (030124)'!$T148/190))^0.5)</f>
        <v>38.02273864</v>
      </c>
      <c r="S400" s="250" t="str">
        <f t="shared" si="187"/>
        <v>D</v>
      </c>
      <c r="T400" s="248">
        <f>(0.38*190*(1-$B$251)^2)/(1-($B$251)*('Friday (030124)'!$AW148))+173*'Friday (030124)'!$AW148^2*(('Friday (030124)'!$AW148-1)+(('Friday (030124)'!$AW148-1)^2+(16*'Friday (030124)'!$AW148/190))^0.5)</f>
        <v>43.38320948</v>
      </c>
      <c r="U400" s="249" t="str">
        <f t="shared" si="188"/>
        <v>E</v>
      </c>
    </row>
    <row r="401">
      <c r="A401" s="245" t="s">
        <v>168</v>
      </c>
      <c r="B401" s="246">
        <f>(0.38*190*(1-$B$251)^2)/(1-($B$251)*('Monday (022624)'!$T149))+173*'Monday (022624)'!$T149^2*(('Monday (022624)'!$T149-1)+(('Monday (022624)'!$T149-1)^2+(16*'Monday (022624)'!$T149/190))^0.5)</f>
        <v>43.66132444</v>
      </c>
      <c r="C401" s="250" t="str">
        <f t="shared" si="179"/>
        <v>E</v>
      </c>
      <c r="D401" s="248">
        <f>(0.38*190*(1-$B$251)^2)/(1-($B$251)*('Monday (022624)'!$AW149))+173*'Monday (022624)'!$AW149^2*(('Monday (022624)'!$AW149-1)+(('Monday (022624)'!$AW149-1)^2+(16*'Monday (022624)'!$AW149/190))^0.5)</f>
        <v>37.71020588</v>
      </c>
      <c r="E401" s="249" t="str">
        <f t="shared" si="180"/>
        <v>D</v>
      </c>
      <c r="F401" s="248">
        <f>(0.38*190*(1-$B$251)^2)/(1-($B$251)*('Tuesday (022724)'!$T149))+173*'Tuesday (022724)'!$T149^2*(('Tuesday (022724)'!$T149-1)+(('Tuesday (022724)'!$T149-1)^2+(16*'Tuesday (022724)'!$T149/190))^0.5)</f>
        <v>38.24971044</v>
      </c>
      <c r="G401" s="250" t="str">
        <f t="shared" si="181"/>
        <v>D</v>
      </c>
      <c r="H401" s="248">
        <f>(0.38*190*(1-$B$251)^2)/(1-($B$251)*('Tuesday (022724)'!$AW149))+173*'Tuesday (022724)'!$AW149^2*(('Tuesday (022724)'!$AW149-1)+(('Tuesday (022724)'!$AW149-1)^2+(16*'Tuesday (022724)'!$AW149/190))^0.5)</f>
        <v>56.78348515</v>
      </c>
      <c r="I401" s="249" t="str">
        <f t="shared" si="182"/>
        <v>E</v>
      </c>
      <c r="J401" s="248">
        <f>(0.38*190*(1-$B$251)^2)/(1-($B$251)*('Wednesday (022824)'!$T149))+173*'Wednesday (022824)'!$T149^2*(('Wednesday (022824)'!$T149-1)+(('Wednesday (022824)'!$T149-1)^2+(16*'Wednesday (022824)'!$T149/190))^0.5)</f>
        <v>37.43328029</v>
      </c>
      <c r="K401" s="250" t="str">
        <f t="shared" si="183"/>
        <v>D</v>
      </c>
      <c r="L401" s="248">
        <f>(0.38*190*(1-$B$251)^2)/(1-($B$251)*('Wednesday (022824)'!$AW149))+173*'Wednesday (022824)'!$AW149^2*(('Wednesday (022824)'!$AW149-1)+(('Wednesday (022824)'!$AW149-1)^2+(16*'Wednesday (022824)'!$AW149/190))^0.5)</f>
        <v>49.63053453</v>
      </c>
      <c r="M401" s="249" t="str">
        <f t="shared" si="184"/>
        <v>E</v>
      </c>
      <c r="N401" s="248">
        <f>(0.38*190*(1-$B$251)^2)/(1-($B$251)*('Thursday (022924)'!$T149))+173*'Thursday (022924)'!$T149^2*(('Thursday (022924)'!$T149-1)+(('Thursday (022924)'!$T149-1)^2+(16*'Thursday (022924)'!$T149/190))^0.5)</f>
        <v>37.77871087</v>
      </c>
      <c r="O401" s="250" t="str">
        <f t="shared" si="185"/>
        <v>D</v>
      </c>
      <c r="P401" s="248">
        <f>(0.38*190*(1-$B$251)^2)/(1-($B$251)*('Thursday (022924)'!$AW149))+173*'Thursday (022924)'!$AW149^2*(('Thursday (022924)'!$AW149-1)+(('Thursday (022924)'!$AW149-1)^2+(16*'Thursday (022924)'!$AW149/190))^0.5)</f>
        <v>49.52262649</v>
      </c>
      <c r="Q401" s="249" t="str">
        <f t="shared" si="186"/>
        <v>E</v>
      </c>
      <c r="R401" s="248">
        <f>(0.38*190*(1-$B$251)^2)/(1-($B$251)*('Friday (030124)'!$T149))+173*'Friday (030124)'!$T149^2*(('Friday (030124)'!$T149-1)+(('Friday (030124)'!$T149-1)^2+(16*'Friday (030124)'!$T149/190))^0.5)</f>
        <v>38.94592711</v>
      </c>
      <c r="S401" s="250" t="str">
        <f t="shared" si="187"/>
        <v>D</v>
      </c>
      <c r="T401" s="248">
        <f>(0.38*190*(1-$B$251)^2)/(1-($B$251)*('Friday (030124)'!$AW149))+173*'Friday (030124)'!$AW149^2*(('Friday (030124)'!$AW149-1)+(('Friday (030124)'!$AW149-1)^2+(16*'Friday (030124)'!$AW149/190))^0.5)</f>
        <v>42.77217607</v>
      </c>
      <c r="U401" s="249" t="str">
        <f t="shared" si="188"/>
        <v>E</v>
      </c>
    </row>
    <row r="402">
      <c r="A402" s="252" t="s">
        <v>169</v>
      </c>
      <c r="B402" s="253">
        <f>(0.38*190*(1-$B$251)^2)/(1-($B$251)*('Monday (022624)'!$T150))+173*'Monday (022624)'!$T150^2*(('Monday (022624)'!$T150-1)+(('Monday (022624)'!$T150-1)^2+(16*'Monday (022624)'!$T150/190))^0.5)</f>
        <v>43.80518647</v>
      </c>
      <c r="C402" s="257" t="str">
        <f t="shared" si="179"/>
        <v>E</v>
      </c>
      <c r="D402" s="255">
        <f>(0.38*190*(1-$B$251)^2)/(1-($B$251)*('Monday (022624)'!$AW150))+173*'Monday (022624)'!$AW150^2*(('Monday (022624)'!$AW150-1)+(('Monday (022624)'!$AW150-1)^2+(16*'Monday (022624)'!$AW150/190))^0.5)</f>
        <v>47.58251433</v>
      </c>
      <c r="E402" s="256" t="str">
        <f t="shared" si="180"/>
        <v>E</v>
      </c>
      <c r="F402" s="255">
        <f>(0.38*190*(1-$B$251)^2)/(1-($B$251)*('Tuesday (022724)'!$T150))+173*'Tuesday (022724)'!$T150^2*(('Tuesday (022724)'!$T150-1)+(('Tuesday (022724)'!$T150-1)^2+(16*'Tuesday (022724)'!$T150/190))^0.5)</f>
        <v>36.20038128</v>
      </c>
      <c r="G402" s="257" t="str">
        <f t="shared" si="181"/>
        <v>D</v>
      </c>
      <c r="H402" s="255">
        <f>(0.38*190*(1-$B$251)^2)/(1-($B$251)*('Tuesday (022724)'!$AW150))+173*'Tuesday (022724)'!$AW150^2*(('Tuesday (022724)'!$AW150-1)+(('Tuesday (022724)'!$AW150-1)^2+(16*'Tuesday (022724)'!$AW150/190))^0.5)</f>
        <v>38.55669922</v>
      </c>
      <c r="I402" s="256" t="str">
        <f t="shared" si="182"/>
        <v>D</v>
      </c>
      <c r="J402" s="255">
        <f>(0.38*190*(1-$B$251)^2)/(1-($B$251)*('Wednesday (022824)'!$T150))+173*'Wednesday (022824)'!$T150^2*(('Wednesday (022824)'!$T150-1)+(('Wednesday (022824)'!$T150-1)^2+(16*'Wednesday (022824)'!$T150/190))^0.5)</f>
        <v>38.25032481</v>
      </c>
      <c r="K402" s="257" t="str">
        <f t="shared" si="183"/>
        <v>D</v>
      </c>
      <c r="L402" s="255">
        <f>(0.38*190*(1-$B$251)^2)/(1-($B$251)*('Wednesday (022824)'!$AW150))+173*'Wednesday (022824)'!$AW150^2*(('Wednesday (022824)'!$AW150-1)+(('Wednesday (022824)'!$AW150-1)^2+(16*'Wednesday (022824)'!$AW150/190))^0.5)</f>
        <v>49.63053453</v>
      </c>
      <c r="M402" s="256" t="str">
        <f t="shared" si="184"/>
        <v>E</v>
      </c>
      <c r="N402" s="255">
        <f>(0.38*190*(1-$B$251)^2)/(1-($B$251)*('Thursday (022924)'!$T150))+173*'Thursday (022924)'!$T150^2*(('Thursday (022924)'!$T150-1)+(('Thursday (022924)'!$T150-1)^2+(16*'Thursday (022924)'!$T150/190))^0.5)</f>
        <v>37.09426369</v>
      </c>
      <c r="O402" s="257" t="str">
        <f t="shared" si="185"/>
        <v>D</v>
      </c>
      <c r="P402" s="255">
        <f>(0.38*190*(1-$B$251)^2)/(1-($B$251)*('Thursday (022924)'!$AW150))+173*'Thursday (022924)'!$AW150^2*(('Thursday (022924)'!$AW150-1)+(('Thursday (022924)'!$AW150-1)^2+(16*'Thursday (022924)'!$AW150/190))^0.5)</f>
        <v>49.52262649</v>
      </c>
      <c r="Q402" s="256" t="str">
        <f t="shared" si="186"/>
        <v>E</v>
      </c>
      <c r="R402" s="255">
        <f>(0.38*190*(1-$B$251)^2)/(1-($B$251)*('Friday (030124)'!$T150))+173*'Friday (030124)'!$T150^2*(('Friday (030124)'!$T150-1)+(('Friday (030124)'!$T150-1)^2+(16*'Friday (030124)'!$T150/190))^0.5)</f>
        <v>36.42502846</v>
      </c>
      <c r="S402" s="257" t="str">
        <f t="shared" si="187"/>
        <v>D</v>
      </c>
      <c r="T402" s="255">
        <f>(0.38*190*(1-$B$251)^2)/(1-($B$251)*('Friday (030124)'!$AW150))+173*'Friday (030124)'!$AW150^2*(('Friday (030124)'!$AW150-1)+(('Friday (030124)'!$AW150-1)^2+(16*'Friday (030124)'!$AW150/190))^0.5)</f>
        <v>46.97249926</v>
      </c>
      <c r="U402" s="256" t="str">
        <f t="shared" si="188"/>
        <v>E</v>
      </c>
    </row>
    <row r="403">
      <c r="A403" s="259" t="s">
        <v>170</v>
      </c>
      <c r="B403" s="260">
        <f>(0.38*190*(1-$B$251)^2)/(1-($B$251)*('Monday (022624)'!$T151))+173*'Monday (022624)'!$T151^2*(('Monday (022624)'!$T151-1)+(('Monday (022624)'!$T151-1)^2+(16*'Monday (022624)'!$T151/190))^0.5)</f>
        <v>41.86247681</v>
      </c>
      <c r="C403" s="264" t="str">
        <f t="shared" si="179"/>
        <v>E</v>
      </c>
      <c r="D403" s="262">
        <f>(0.38*190*(1-$B$251)^2)/(1-($B$251)*('Monday (022624)'!$AW151))+173*'Monday (022624)'!$AW151^2*(('Monday (022624)'!$AW151-1)+(('Monday (022624)'!$AW151-1)^2+(16*'Monday (022624)'!$AW151/190))^0.5)</f>
        <v>59.23863547</v>
      </c>
      <c r="E403" s="263" t="str">
        <f t="shared" si="180"/>
        <v>E</v>
      </c>
      <c r="F403" s="262">
        <f>(0.38*190*(1-$B$251)^2)/(1-($B$251)*('Tuesday (022724)'!$T151))+173*'Tuesday (022724)'!$T151^2*(('Tuesday (022724)'!$T151-1)+(('Tuesday (022724)'!$T151-1)^2+(16*'Tuesday (022724)'!$T151/190))^0.5)</f>
        <v>38.29498541</v>
      </c>
      <c r="G403" s="264" t="str">
        <f t="shared" si="181"/>
        <v>D</v>
      </c>
      <c r="H403" s="262">
        <f>(0.38*190*(1-$B$251)^2)/(1-($B$251)*('Tuesday (022724)'!$AW151))+173*'Tuesday (022724)'!$AW151^2*(('Tuesday (022724)'!$AW151-1)+(('Tuesday (022724)'!$AW151-1)^2+(16*'Tuesday (022724)'!$AW151/190))^0.5)</f>
        <v>49.69908319</v>
      </c>
      <c r="I403" s="263" t="str">
        <f t="shared" si="182"/>
        <v>E</v>
      </c>
      <c r="J403" s="262">
        <f>(0.38*190*(1-$B$251)^2)/(1-($B$251)*('Wednesday (022824)'!$T151))+173*'Wednesday (022824)'!$T151^2*(('Wednesday (022824)'!$T151-1)+(('Wednesday (022824)'!$T151-1)^2+(16*'Wednesday (022824)'!$T151/190))^0.5)</f>
        <v>37.12655566</v>
      </c>
      <c r="K403" s="264" t="str">
        <f t="shared" si="183"/>
        <v>D</v>
      </c>
      <c r="L403" s="262">
        <f>(0.38*190*(1-$B$251)^2)/(1-($B$251)*('Wednesday (022824)'!$AW151))+173*'Wednesday (022824)'!$AW151^2*(('Wednesday (022824)'!$AW151-1)+(('Wednesday (022824)'!$AW151-1)^2+(16*'Wednesday (022824)'!$AW151/190))^0.5)</f>
        <v>45.06043817</v>
      </c>
      <c r="M403" s="263" t="str">
        <f t="shared" si="184"/>
        <v>E</v>
      </c>
      <c r="N403" s="262">
        <f>(0.38*190*(1-$B$251)^2)/(1-($B$251)*('Thursday (022924)'!$T151))+173*'Thursday (022924)'!$T151^2*(('Thursday (022924)'!$T151-1)+(('Thursday (022924)'!$T151-1)^2+(16*'Thursday (022924)'!$T151/190))^0.5)</f>
        <v>38.33464878</v>
      </c>
      <c r="O403" s="264" t="str">
        <f t="shared" si="185"/>
        <v>D</v>
      </c>
      <c r="P403" s="262">
        <f>(0.38*190*(1-$B$251)^2)/(1-($B$251)*('Thursday (022924)'!$AW151))+173*'Thursday (022924)'!$AW151^2*(('Thursday (022924)'!$AW151-1)+(('Thursday (022924)'!$AW151-1)^2+(16*'Thursday (022924)'!$AW151/190))^0.5)</f>
        <v>48.32205668</v>
      </c>
      <c r="Q403" s="263" t="str">
        <f t="shared" si="186"/>
        <v>E</v>
      </c>
      <c r="R403" s="262">
        <f>(0.38*190*(1-$B$251)^2)/(1-($B$251)*('Friday (030124)'!$T151))+173*'Friday (030124)'!$T151^2*(('Friday (030124)'!$T151-1)+(('Friday (030124)'!$T151-1)^2+(16*'Friday (030124)'!$T151/190))^0.5)</f>
        <v>39.60838135</v>
      </c>
      <c r="S403" s="264" t="str">
        <f t="shared" si="187"/>
        <v>D</v>
      </c>
      <c r="T403" s="262">
        <f>(0.38*190*(1-$B$251)^2)/(1-($B$251)*('Friday (030124)'!$AW151))+173*'Friday (030124)'!$AW151^2*(('Friday (030124)'!$AW151-1)+(('Friday (030124)'!$AW151-1)^2+(16*'Friday (030124)'!$AW151/190))^0.5)</f>
        <v>43.65883723</v>
      </c>
      <c r="U403" s="265" t="str">
        <f t="shared" si="188"/>
        <v>E</v>
      </c>
    </row>
    <row r="404">
      <c r="A404" s="266" t="s">
        <v>171</v>
      </c>
      <c r="B404" s="50">
        <f>(0.38*190*(1-$B$251)^2)/(1-($B$251)*('Monday (022624)'!$T152))+173*'Monday (022624)'!$T152^2*(('Monday (022624)'!$T152-1)+(('Monday (022624)'!$T152-1)^2+(16*'Monday (022624)'!$T152/190))^0.5)</f>
        <v>49.93725201</v>
      </c>
      <c r="C404" s="270" t="str">
        <f t="shared" si="179"/>
        <v>E</v>
      </c>
      <c r="D404" s="268">
        <f>(0.38*190*(1-$B$251)^2)/(1-($B$251)*('Monday (022624)'!$AW152))+173*'Monday (022624)'!$AW152^2*(('Monday (022624)'!$AW152-1)+(('Monday (022624)'!$AW152-1)^2+(16*'Monday (022624)'!$AW152/190))^0.5)</f>
        <v>41.6387994</v>
      </c>
      <c r="E404" s="269" t="str">
        <f t="shared" si="180"/>
        <v>E</v>
      </c>
      <c r="F404" s="268">
        <f>(0.38*190*(1-$B$251)^2)/(1-($B$251)*('Tuesday (022724)'!$T152))+173*'Tuesday (022724)'!$T152^2*(('Tuesday (022724)'!$T152-1)+(('Tuesday (022724)'!$T152-1)^2+(16*'Tuesday (022724)'!$T152/190))^0.5)</f>
        <v>37.60649119</v>
      </c>
      <c r="G404" s="270" t="str">
        <f t="shared" si="181"/>
        <v>D</v>
      </c>
      <c r="H404" s="268">
        <f>(0.38*190*(1-$B$251)^2)/(1-($B$251)*('Tuesday (022724)'!$AW152))+173*'Tuesday (022724)'!$AW152^2*(('Tuesday (022724)'!$AW152-1)+(('Tuesday (022724)'!$AW152-1)^2+(16*'Tuesday (022724)'!$AW152/190))^0.5)</f>
        <v>45.03251231</v>
      </c>
      <c r="I404" s="269" t="str">
        <f t="shared" si="182"/>
        <v>E</v>
      </c>
      <c r="J404" s="268">
        <f>(0.38*190*(1-$B$251)^2)/(1-($B$251)*('Wednesday (022824)'!$T152))+173*'Wednesday (022824)'!$T152^2*(('Wednesday (022824)'!$T152-1)+(('Wednesday (022824)'!$T152-1)^2+(16*'Wednesday (022824)'!$T152/190))^0.5)</f>
        <v>39.27866727</v>
      </c>
      <c r="K404" s="270" t="str">
        <f t="shared" si="183"/>
        <v>D</v>
      </c>
      <c r="L404" s="268">
        <f>(0.38*190*(1-$B$251)^2)/(1-($B$251)*('Wednesday (022824)'!$AW152))+173*'Wednesday (022824)'!$AW152^2*(('Wednesday (022824)'!$AW152-1)+(('Wednesday (022824)'!$AW152-1)^2+(16*'Wednesday (022824)'!$AW152/190))^0.5)</f>
        <v>44.35829174</v>
      </c>
      <c r="M404" s="269" t="str">
        <f t="shared" si="184"/>
        <v>E</v>
      </c>
      <c r="N404" s="268">
        <f>(0.38*190*(1-$B$251)^2)/(1-($B$251)*('Thursday (022924)'!$T152))+173*'Thursday (022924)'!$T152^2*(('Thursday (022924)'!$T152-1)+(('Thursday (022924)'!$T152-1)^2+(16*'Thursday (022924)'!$T152/190))^0.5)</f>
        <v>36.16459831</v>
      </c>
      <c r="O404" s="270" t="str">
        <f t="shared" si="185"/>
        <v>D</v>
      </c>
      <c r="P404" s="268">
        <f>(0.38*190*(1-$B$251)^2)/(1-($B$251)*('Thursday (022924)'!$AW152))+173*'Thursday (022924)'!$AW152^2*(('Thursday (022924)'!$AW152-1)+(('Thursday (022924)'!$AW152-1)^2+(16*'Thursday (022924)'!$AW152/190))^0.5)</f>
        <v>39.03172481</v>
      </c>
      <c r="Q404" s="269" t="str">
        <f t="shared" si="186"/>
        <v>D</v>
      </c>
      <c r="R404" s="268">
        <f>(0.38*190*(1-$B$251)^2)/(1-($B$251)*('Friday (030124)'!$T152))+173*'Friday (030124)'!$T152^2*(('Friday (030124)'!$T152-1)+(('Friday (030124)'!$T152-1)^2+(16*'Friday (030124)'!$T152/190))^0.5)</f>
        <v>38.82949125</v>
      </c>
      <c r="S404" s="270" t="str">
        <f t="shared" si="187"/>
        <v>D</v>
      </c>
      <c r="T404" s="268">
        <f>(0.38*190*(1-$B$251)^2)/(1-($B$251)*('Friday (030124)'!$AW152))+173*'Friday (030124)'!$AW152^2*(('Friday (030124)'!$AW152-1)+(('Friday (030124)'!$AW152-1)^2+(16*'Friday (030124)'!$AW152/190))^0.5)</f>
        <v>43.00756251</v>
      </c>
      <c r="U404" s="271" t="str">
        <f t="shared" si="188"/>
        <v>E</v>
      </c>
    </row>
    <row r="405">
      <c r="A405" s="266" t="s">
        <v>172</v>
      </c>
      <c r="B405" s="50">
        <f>(0.38*190*(1-$B$251)^2)/(1-($B$251)*('Monday (022624)'!$T153))+173*'Monday (022624)'!$T153^2*(('Monday (022624)'!$T153-1)+(('Monday (022624)'!$T153-1)^2+(16*'Monday (022624)'!$T153/190))^0.5)</f>
        <v>45.30997849</v>
      </c>
      <c r="C405" s="270" t="str">
        <f t="shared" si="179"/>
        <v>E</v>
      </c>
      <c r="D405" s="268">
        <f>(0.38*190*(1-$B$251)^2)/(1-($B$251)*('Monday (022624)'!$AW153))+173*'Monday (022624)'!$AW153^2*(('Monday (022624)'!$AW153-1)+(('Monday (022624)'!$AW153-1)^2+(16*'Monday (022624)'!$AW153/190))^0.5)</f>
        <v>43.8625956</v>
      </c>
      <c r="E405" s="269" t="str">
        <f t="shared" si="180"/>
        <v>E</v>
      </c>
      <c r="F405" s="268">
        <f>(0.38*190*(1-$B$251)^2)/(1-($B$251)*('Tuesday (022724)'!$T153))+173*'Tuesday (022724)'!$T153^2*(('Tuesday (022724)'!$T153-1)+(('Tuesday (022724)'!$T153-1)^2+(16*'Tuesday (022724)'!$T153/190))^0.5)</f>
        <v>38.05950367</v>
      </c>
      <c r="G405" s="270" t="str">
        <f t="shared" si="181"/>
        <v>D</v>
      </c>
      <c r="H405" s="268">
        <f>(0.38*190*(1-$B$251)^2)/(1-($B$251)*('Tuesday (022724)'!$AW153))+173*'Tuesday (022724)'!$AW153^2*(('Tuesday (022724)'!$AW153-1)+(('Tuesday (022724)'!$AW153-1)^2+(16*'Tuesday (022724)'!$AW153/190))^0.5)</f>
        <v>38.20755734</v>
      </c>
      <c r="I405" s="269" t="str">
        <f t="shared" si="182"/>
        <v>D</v>
      </c>
      <c r="J405" s="268">
        <f>(0.38*190*(1-$B$251)^2)/(1-($B$251)*('Wednesday (022824)'!$T153))+173*'Wednesday (022824)'!$T153^2*(('Wednesday (022824)'!$T153-1)+(('Wednesday (022824)'!$T153-1)^2+(16*'Wednesday (022824)'!$T153/190))^0.5)</f>
        <v>37.73510474</v>
      </c>
      <c r="K405" s="270" t="str">
        <f t="shared" si="183"/>
        <v>D</v>
      </c>
      <c r="L405" s="268">
        <f>(0.38*190*(1-$B$251)^2)/(1-($B$251)*('Wednesday (022824)'!$AW153))+173*'Wednesday (022824)'!$AW153^2*(('Wednesday (022824)'!$AW153-1)+(('Wednesday (022824)'!$AW153-1)^2+(16*'Wednesday (022824)'!$AW153/190))^0.5)</f>
        <v>42.46105248</v>
      </c>
      <c r="M405" s="269" t="str">
        <f t="shared" si="184"/>
        <v>E</v>
      </c>
      <c r="N405" s="268">
        <f>(0.38*190*(1-$B$251)^2)/(1-($B$251)*('Thursday (022924)'!$T153))+173*'Thursday (022924)'!$T153^2*(('Thursday (022924)'!$T153-1)+(('Thursday (022924)'!$T153-1)^2+(16*'Thursday (022924)'!$T153/190))^0.5)</f>
        <v>39.86197585</v>
      </c>
      <c r="O405" s="270" t="str">
        <f t="shared" si="185"/>
        <v>D</v>
      </c>
      <c r="P405" s="268">
        <f>(0.38*190*(1-$B$251)^2)/(1-($B$251)*('Thursday (022924)'!$AW153))+173*'Thursday (022924)'!$AW153^2*(('Thursday (022924)'!$AW153-1)+(('Thursday (022924)'!$AW153-1)^2+(16*'Thursday (022924)'!$AW153/190))^0.5)</f>
        <v>53.98694397</v>
      </c>
      <c r="Q405" s="269" t="str">
        <f t="shared" si="186"/>
        <v>E</v>
      </c>
      <c r="R405" s="268">
        <f>(0.38*190*(1-$B$251)^2)/(1-($B$251)*('Friday (030124)'!$T153))+173*'Friday (030124)'!$T153^2*(('Friday (030124)'!$T153-1)+(('Friday (030124)'!$T153-1)^2+(16*'Friday (030124)'!$T153/190))^0.5)</f>
        <v>39.25434793</v>
      </c>
      <c r="S405" s="270" t="str">
        <f t="shared" si="187"/>
        <v>D</v>
      </c>
      <c r="T405" s="268">
        <f>(0.38*190*(1-$B$251)^2)/(1-($B$251)*('Friday (030124)'!$AW153))+173*'Friday (030124)'!$AW153^2*(('Friday (030124)'!$AW153-1)+(('Friday (030124)'!$AW153-1)^2+(16*'Friday (030124)'!$AW153/190))^0.5)</f>
        <v>42.39008539</v>
      </c>
      <c r="U405" s="271" t="str">
        <f t="shared" si="188"/>
        <v>E</v>
      </c>
    </row>
    <row r="406">
      <c r="A406" s="288" t="s">
        <v>173</v>
      </c>
      <c r="B406" s="289">
        <f>(0.38*190*(1-$B$251)^2)/(1-($B$251)*('Monday (022624)'!$T154))+173*'Monday (022624)'!$T154^2*(('Monday (022624)'!$T154-1)+(('Monday (022624)'!$T154-1)^2+(16*'Monday (022624)'!$T154/190))^0.5)</f>
        <v>43.04353609</v>
      </c>
      <c r="C406" s="279" t="str">
        <f t="shared" si="179"/>
        <v>E</v>
      </c>
      <c r="D406" s="277">
        <f>(0.38*190*(1-$B$251)^2)/(1-($B$251)*('Monday (022624)'!$AW154))+173*'Monday (022624)'!$AW154^2*(('Monday (022624)'!$AW154-1)+(('Monday (022624)'!$AW154-1)^2+(16*'Monday (022624)'!$AW154/190))^0.5)</f>
        <v>40.36923836</v>
      </c>
      <c r="E406" s="278" t="str">
        <f t="shared" si="180"/>
        <v>E</v>
      </c>
      <c r="F406" s="277">
        <f>(0.38*190*(1-$B$251)^2)/(1-($B$251)*('Tuesday (022724)'!$T154))+173*'Tuesday (022724)'!$T154^2*(('Tuesday (022724)'!$T154-1)+(('Tuesday (022724)'!$T154-1)^2+(16*'Tuesday (022724)'!$T154/190))^0.5)</f>
        <v>37.75491445</v>
      </c>
      <c r="G406" s="279" t="str">
        <f t="shared" si="181"/>
        <v>D</v>
      </c>
      <c r="H406" s="277">
        <f>(0.38*190*(1-$B$251)^2)/(1-($B$251)*('Tuesday (022724)'!$AW154))+173*'Tuesday (022724)'!$AW154^2*(('Tuesday (022724)'!$AW154-1)+(('Tuesday (022724)'!$AW154-1)^2+(16*'Tuesday (022724)'!$AW154/190))^0.5)</f>
        <v>49.69908319</v>
      </c>
      <c r="I406" s="278" t="str">
        <f t="shared" si="182"/>
        <v>E</v>
      </c>
      <c r="J406" s="277">
        <f>(0.38*190*(1-$B$251)^2)/(1-($B$251)*('Wednesday (022824)'!$T154))+173*'Wednesday (022824)'!$T154^2*(('Wednesday (022824)'!$T154-1)+(('Wednesday (022824)'!$T154-1)^2+(16*'Wednesday (022824)'!$T154/190))^0.5)</f>
        <v>38.22109908</v>
      </c>
      <c r="K406" s="279" t="str">
        <f t="shared" si="183"/>
        <v>D</v>
      </c>
      <c r="L406" s="277">
        <f>(0.38*190*(1-$B$251)^2)/(1-($B$251)*('Wednesday (022824)'!$AW154))+173*'Wednesday (022824)'!$AW154^2*(('Wednesday (022824)'!$AW154-1)+(('Wednesday (022824)'!$AW154-1)^2+(16*'Wednesday (022824)'!$AW154/190))^0.5)</f>
        <v>47.41312784</v>
      </c>
      <c r="M406" s="278" t="str">
        <f t="shared" si="184"/>
        <v>E</v>
      </c>
      <c r="N406" s="277">
        <f>(0.38*190*(1-$B$251)^2)/(1-($B$251)*('Thursday (022924)'!$T154))+173*'Thursday (022924)'!$T154^2*(('Thursday (022924)'!$T154-1)+(('Thursday (022924)'!$T154-1)^2+(16*'Thursday (022924)'!$T154/190))^0.5)</f>
        <v>38.69385275</v>
      </c>
      <c r="O406" s="279" t="str">
        <f t="shared" si="185"/>
        <v>D</v>
      </c>
      <c r="P406" s="277">
        <f>(0.38*190*(1-$B$251)^2)/(1-($B$251)*('Thursday (022924)'!$AW154))+173*'Thursday (022924)'!$AW154^2*(('Thursday (022924)'!$AW154-1)+(('Thursday (022924)'!$AW154-1)^2+(16*'Thursday (022924)'!$AW154/190))^0.5)</f>
        <v>42.17106545</v>
      </c>
      <c r="Q406" s="278" t="str">
        <f t="shared" si="186"/>
        <v>E</v>
      </c>
      <c r="R406" s="277">
        <f>(0.38*190*(1-$B$251)^2)/(1-($B$251)*('Friday (030124)'!$T154))+173*'Friday (030124)'!$T154^2*(('Friday (030124)'!$T154-1)+(('Friday (030124)'!$T154-1)^2+(16*'Friday (030124)'!$T154/190))^0.5)</f>
        <v>36.76164976</v>
      </c>
      <c r="S406" s="279" t="str">
        <f t="shared" si="187"/>
        <v>D</v>
      </c>
      <c r="T406" s="277">
        <f>(0.38*190*(1-$B$251)^2)/(1-($B$251)*('Friday (030124)'!$AW154))+173*'Friday (030124)'!$AW154^2*(('Friday (030124)'!$AW154-1)+(('Friday (030124)'!$AW154-1)^2+(16*'Friday (030124)'!$AW154/190))^0.5)</f>
        <v>51.52858806</v>
      </c>
      <c r="U406" s="280" t="str">
        <f t="shared" si="188"/>
        <v>E</v>
      </c>
    </row>
    <row r="407">
      <c r="A407" s="281" t="s">
        <v>174</v>
      </c>
      <c r="B407" s="282">
        <f>(0.38*190*(1-$B$251)^2)/(1-($B$251)*('Monday (022624)'!$T155))+173*'Monday (022624)'!$T155^2*(('Monday (022624)'!$T155-1)+(('Monday (022624)'!$T155-1)^2+(16*'Monday (022624)'!$T155/190))^0.5)</f>
        <v>41.36943514</v>
      </c>
      <c r="C407" s="286" t="str">
        <f t="shared" si="179"/>
        <v>E</v>
      </c>
      <c r="D407" s="284">
        <f>(0.38*190*(1-$B$251)^2)/(1-($B$251)*('Monday (022624)'!$AW155))+173*'Monday (022624)'!$AW155^2*(('Monday (022624)'!$AW155-1)+(('Monday (022624)'!$AW155-1)^2+(16*'Monday (022624)'!$AW155/190))^0.5)</f>
        <v>37.85938989</v>
      </c>
      <c r="E407" s="285" t="str">
        <f t="shared" si="180"/>
        <v>D</v>
      </c>
      <c r="F407" s="284">
        <f>(0.38*190*(1-$B$251)^2)/(1-($B$251)*('Tuesday (022724)'!$T155))+173*'Tuesday (022724)'!$T155^2*(('Tuesday (022724)'!$T155-1)+(('Tuesday (022724)'!$T155-1)^2+(16*'Tuesday (022724)'!$T155/190))^0.5)</f>
        <v>37.52325095</v>
      </c>
      <c r="G407" s="286" t="str">
        <f t="shared" si="181"/>
        <v>D</v>
      </c>
      <c r="H407" s="284">
        <f>(0.38*190*(1-$B$251)^2)/(1-($B$251)*('Tuesday (022724)'!$AW155))+173*'Tuesday (022724)'!$AW155^2*(('Tuesday (022724)'!$AW155-1)+(('Tuesday (022724)'!$AW155-1)^2+(16*'Tuesday (022724)'!$AW155/190))^0.5)</f>
        <v>42.35289305</v>
      </c>
      <c r="I407" s="285" t="str">
        <f t="shared" si="182"/>
        <v>E</v>
      </c>
      <c r="J407" s="284">
        <f>(0.38*190*(1-$B$251)^2)/(1-($B$251)*('Wednesday (022824)'!$T155))+173*'Wednesday (022824)'!$T155^2*(('Wednesday (022824)'!$T155-1)+(('Wednesday (022824)'!$T155-1)^2+(16*'Wednesday (022824)'!$T155/190))^0.5)</f>
        <v>38.28431853</v>
      </c>
      <c r="K407" s="286" t="str">
        <f t="shared" si="183"/>
        <v>D</v>
      </c>
      <c r="L407" s="284">
        <f>(0.38*190*(1-$B$251)^2)/(1-($B$251)*('Wednesday (022824)'!$AW155))+173*'Wednesday (022824)'!$AW155^2*(('Wednesday (022824)'!$AW155-1)+(('Wednesday (022824)'!$AW155-1)^2+(16*'Wednesday (022824)'!$AW155/190))^0.5)</f>
        <v>45.04313956</v>
      </c>
      <c r="M407" s="285" t="str">
        <f t="shared" si="184"/>
        <v>E</v>
      </c>
      <c r="N407" s="284">
        <f>(0.38*190*(1-$B$251)^2)/(1-($B$251)*('Thursday (022924)'!$T155))+173*'Thursday (022924)'!$T155^2*(('Thursday (022924)'!$T155-1)+(('Thursday (022924)'!$T155-1)^2+(16*'Thursday (022924)'!$T155/190))^0.5)</f>
        <v>39.1133676</v>
      </c>
      <c r="O407" s="286" t="str">
        <f t="shared" si="185"/>
        <v>D</v>
      </c>
      <c r="P407" s="284">
        <f>(0.38*190*(1-$B$251)^2)/(1-($B$251)*('Thursday (022924)'!$AW155))+173*'Thursday (022924)'!$AW155^2*(('Thursday (022924)'!$AW155-1)+(('Thursday (022924)'!$AW155-1)^2+(16*'Thursday (022924)'!$AW155/190))^0.5)</f>
        <v>46.2011456</v>
      </c>
      <c r="Q407" s="285" t="str">
        <f t="shared" si="186"/>
        <v>E</v>
      </c>
      <c r="R407" s="284">
        <f>(0.38*190*(1-$B$251)^2)/(1-($B$251)*('Friday (030124)'!$T155))+173*'Friday (030124)'!$T155^2*(('Friday (030124)'!$T155-1)+(('Friday (030124)'!$T155-1)^2+(16*'Friday (030124)'!$T155/190))^0.5)</f>
        <v>38.62920133</v>
      </c>
      <c r="S407" s="286" t="str">
        <f t="shared" si="187"/>
        <v>D</v>
      </c>
      <c r="T407" s="284">
        <f>(0.38*190*(1-$B$251)^2)/(1-($B$251)*('Friday (030124)'!$AW155))+173*'Friday (030124)'!$AW155^2*(('Friday (030124)'!$AW155-1)+(('Friday (030124)'!$AW155-1)^2+(16*'Friday (030124)'!$AW155/190))^0.5)</f>
        <v>49.21807056</v>
      </c>
      <c r="U407" s="285" t="str">
        <f t="shared" si="188"/>
        <v>E</v>
      </c>
    </row>
    <row r="408">
      <c r="A408" s="245" t="s">
        <v>175</v>
      </c>
      <c r="B408" s="246">
        <f>(0.38*190*(1-$B$251)^2)/(1-($B$251)*('Monday (022624)'!$T156))+173*'Monday (022624)'!$T156^2*(('Monday (022624)'!$T156-1)+(('Monday (022624)'!$T156-1)^2+(16*'Monday (022624)'!$T156/190))^0.5)</f>
        <v>47.6535416</v>
      </c>
      <c r="C408" s="250" t="str">
        <f t="shared" si="179"/>
        <v>E</v>
      </c>
      <c r="D408" s="248">
        <f>(0.38*190*(1-$B$251)^2)/(1-($B$251)*('Monday (022624)'!$AW156))+173*'Monday (022624)'!$AW156^2*(('Monday (022624)'!$AW156-1)+(('Monday (022624)'!$AW156-1)^2+(16*'Monday (022624)'!$AW156/190))^0.5)</f>
        <v>58.83604836</v>
      </c>
      <c r="E408" s="249" t="str">
        <f t="shared" si="180"/>
        <v>E</v>
      </c>
      <c r="F408" s="248">
        <f>(0.38*190*(1-$B$251)^2)/(1-($B$251)*('Tuesday (022724)'!$T156))+173*'Tuesday (022724)'!$T156^2*(('Tuesday (022724)'!$T156-1)+(('Tuesday (022724)'!$T156-1)^2+(16*'Tuesday (022724)'!$T156/190))^0.5)</f>
        <v>39.32637208</v>
      </c>
      <c r="G408" s="250" t="str">
        <f t="shared" si="181"/>
        <v>D</v>
      </c>
      <c r="H408" s="248">
        <f>(0.38*190*(1-$B$251)^2)/(1-($B$251)*('Tuesday (022724)'!$AW156))+173*'Tuesday (022724)'!$AW156^2*(('Tuesday (022724)'!$AW156-1)+(('Tuesday (022724)'!$AW156-1)^2+(16*'Tuesday (022724)'!$AW156/190))^0.5)</f>
        <v>48.50664627</v>
      </c>
      <c r="I408" s="249" t="str">
        <f t="shared" si="182"/>
        <v>E</v>
      </c>
      <c r="J408" s="248">
        <f>(0.38*190*(1-$B$251)^2)/(1-($B$251)*('Wednesday (022824)'!$T156))+173*'Wednesday (022824)'!$T156^2*(('Wednesday (022824)'!$T156-1)+(('Wednesday (022824)'!$T156-1)^2+(16*'Wednesday (022824)'!$T156/190))^0.5)</f>
        <v>37.46251835</v>
      </c>
      <c r="K408" s="250" t="str">
        <f t="shared" si="183"/>
        <v>D</v>
      </c>
      <c r="L408" s="248">
        <f>(0.38*190*(1-$B$251)^2)/(1-($B$251)*('Wednesday (022824)'!$AW156))+173*'Wednesday (022824)'!$AW156^2*(('Wednesday (022824)'!$AW156-1)+(('Wednesday (022824)'!$AW156-1)^2+(16*'Wednesday (022824)'!$AW156/190))^0.5)</f>
        <v>52.98508252</v>
      </c>
      <c r="M408" s="249" t="str">
        <f t="shared" si="184"/>
        <v>E</v>
      </c>
      <c r="N408" s="248">
        <f>(0.38*190*(1-$B$251)^2)/(1-($B$251)*('Thursday (022924)'!$T156))+173*'Thursday (022924)'!$T156^2*(('Thursday (022924)'!$T156-1)+(('Thursday (022924)'!$T156-1)^2+(16*'Thursday (022924)'!$T156/190))^0.5)</f>
        <v>38.65353324</v>
      </c>
      <c r="O408" s="250" t="str">
        <f t="shared" si="185"/>
        <v>D</v>
      </c>
      <c r="P408" s="248">
        <f>(0.38*190*(1-$B$251)^2)/(1-($B$251)*('Thursday (022924)'!$AW156))+173*'Thursday (022924)'!$AW156^2*(('Thursday (022924)'!$AW156-1)+(('Thursday (022924)'!$AW156-1)^2+(16*'Thursday (022924)'!$AW156/190))^0.5)</f>
        <v>47.87488079</v>
      </c>
      <c r="Q408" s="249" t="str">
        <f t="shared" si="186"/>
        <v>E</v>
      </c>
      <c r="R408" s="248">
        <f>(0.38*190*(1-$B$251)^2)/(1-($B$251)*('Friday (030124)'!$T156))+173*'Friday (030124)'!$T156^2*(('Friday (030124)'!$T156-1)+(('Friday (030124)'!$T156-1)^2+(16*'Friday (030124)'!$T156/190))^0.5)</f>
        <v>39.12297883</v>
      </c>
      <c r="S408" s="250" t="str">
        <f t="shared" si="187"/>
        <v>D</v>
      </c>
      <c r="T408" s="248">
        <f>(0.38*190*(1-$B$251)^2)/(1-($B$251)*('Friday (030124)'!$AW156))+173*'Friday (030124)'!$AW156^2*(('Friday (030124)'!$AW156-1)+(('Friday (030124)'!$AW156-1)^2+(16*'Friday (030124)'!$AW156/190))^0.5)</f>
        <v>43.69261403</v>
      </c>
      <c r="U408" s="249" t="str">
        <f t="shared" si="188"/>
        <v>E</v>
      </c>
    </row>
    <row r="409">
      <c r="A409" s="245" t="s">
        <v>176</v>
      </c>
      <c r="B409" s="246">
        <f>(0.38*190*(1-$B$251)^2)/(1-($B$251)*('Monday (022624)'!$T157))+173*'Monday (022624)'!$T157^2*(('Monday (022624)'!$T157-1)+(('Monday (022624)'!$T157-1)^2+(16*'Monday (022624)'!$T157/190))^0.5)</f>
        <v>46.48860199</v>
      </c>
      <c r="C409" s="250" t="str">
        <f t="shared" si="179"/>
        <v>E</v>
      </c>
      <c r="D409" s="248">
        <f>(0.38*190*(1-$B$251)^2)/(1-($B$251)*('Monday (022624)'!$AW157))+173*'Monday (022624)'!$AW157^2*(('Monday (022624)'!$AW157-1)+(('Monday (022624)'!$AW157-1)^2+(16*'Monday (022624)'!$AW157/190))^0.5)</f>
        <v>38.20755734</v>
      </c>
      <c r="E409" s="249" t="str">
        <f t="shared" si="180"/>
        <v>D</v>
      </c>
      <c r="F409" s="248">
        <f>(0.38*190*(1-$B$251)^2)/(1-($B$251)*('Tuesday (022724)'!$T157))+173*'Tuesday (022724)'!$T157^2*(('Tuesday (022724)'!$T157-1)+(('Tuesday (022724)'!$T157-1)^2+(16*'Tuesday (022724)'!$T157/190))^0.5)</f>
        <v>38.77401487</v>
      </c>
      <c r="G409" s="250" t="str">
        <f t="shared" si="181"/>
        <v>D</v>
      </c>
      <c r="H409" s="248">
        <f>(0.38*190*(1-$B$251)^2)/(1-($B$251)*('Tuesday (022724)'!$AW157))+173*'Tuesday (022724)'!$AW157^2*(('Tuesday (022724)'!$AW157-1)+(('Tuesday (022724)'!$AW157-1)^2+(16*'Tuesday (022724)'!$AW157/190))^0.5)</f>
        <v>40.14942968</v>
      </c>
      <c r="I409" s="249" t="str">
        <f t="shared" si="182"/>
        <v>E</v>
      </c>
      <c r="J409" s="248">
        <f>(0.38*190*(1-$B$251)^2)/(1-($B$251)*('Wednesday (022824)'!$T157))+173*'Wednesday (022824)'!$T157^2*(('Wednesday (022824)'!$T157-1)+(('Wednesday (022824)'!$T157-1)^2+(16*'Wednesday (022824)'!$T157/190))^0.5)</f>
        <v>39.09388707</v>
      </c>
      <c r="K409" s="250" t="str">
        <f t="shared" si="183"/>
        <v>D</v>
      </c>
      <c r="L409" s="248">
        <f>(0.38*190*(1-$B$251)^2)/(1-($B$251)*('Wednesday (022824)'!$AW157))+173*'Wednesday (022824)'!$AW157^2*(('Wednesday (022824)'!$AW157-1)+(('Wednesday (022824)'!$AW157-1)^2+(16*'Wednesday (022824)'!$AW157/190))^0.5)</f>
        <v>38.80625737</v>
      </c>
      <c r="M409" s="249" t="str">
        <f t="shared" si="184"/>
        <v>D</v>
      </c>
      <c r="N409" s="248">
        <f>(0.38*190*(1-$B$251)^2)/(1-($B$251)*('Thursday (022924)'!$T157))+173*'Thursday (022924)'!$T157^2*(('Thursday (022924)'!$T157-1)+(('Thursday (022924)'!$T157-1)^2+(16*'Thursday (022924)'!$T157/190))^0.5)</f>
        <v>38.56423269</v>
      </c>
      <c r="O409" s="250" t="str">
        <f t="shared" si="185"/>
        <v>D</v>
      </c>
      <c r="P409" s="248">
        <f>(0.38*190*(1-$B$251)^2)/(1-($B$251)*('Thursday (022924)'!$AW157))+173*'Thursday (022924)'!$AW157^2*(('Thursday (022924)'!$AW157-1)+(('Thursday (022924)'!$AW157-1)^2+(16*'Thursday (022924)'!$AW157/190))^0.5)</f>
        <v>39.16783854</v>
      </c>
      <c r="Q409" s="249" t="str">
        <f t="shared" si="186"/>
        <v>D</v>
      </c>
      <c r="R409" s="248">
        <f>(0.38*190*(1-$B$251)^2)/(1-($B$251)*('Friday (030124)'!$T157))+173*'Friday (030124)'!$T157^2*(('Friday (030124)'!$T157-1)+(('Friday (030124)'!$T157-1)^2+(16*'Friday (030124)'!$T157/190))^0.5)</f>
        <v>37.29130848</v>
      </c>
      <c r="S409" s="250" t="str">
        <f t="shared" si="187"/>
        <v>D</v>
      </c>
      <c r="T409" s="248">
        <f>(0.38*190*(1-$B$251)^2)/(1-($B$251)*('Friday (030124)'!$AW157))+173*'Friday (030124)'!$AW157^2*(('Friday (030124)'!$AW157-1)+(('Friday (030124)'!$AW157-1)^2+(16*'Friday (030124)'!$AW157/190))^0.5)</f>
        <v>45.80169301</v>
      </c>
      <c r="U409" s="249" t="str">
        <f t="shared" si="188"/>
        <v>E</v>
      </c>
    </row>
    <row r="410">
      <c r="A410" s="252" t="s">
        <v>177</v>
      </c>
      <c r="B410" s="253">
        <f>(0.38*190*(1-$B$251)^2)/(1-($B$251)*('Monday (022624)'!$T158))+173*'Monday (022624)'!$T158^2*(('Monday (022624)'!$T158-1)+(('Monday (022624)'!$T158-1)^2+(16*'Monday (022624)'!$T158/190))^0.5)</f>
        <v>44.22231971</v>
      </c>
      <c r="C410" s="257" t="str">
        <f t="shared" si="179"/>
        <v>E</v>
      </c>
      <c r="D410" s="255">
        <f>(0.38*190*(1-$B$251)^2)/(1-($B$251)*('Monday (022624)'!$AW158))+173*'Monday (022624)'!$AW158^2*(('Monday (022624)'!$AW158-1)+(('Monday (022624)'!$AW158-1)^2+(16*'Monday (022624)'!$AW158/190))^0.5)</f>
        <v>57.45600419</v>
      </c>
      <c r="E410" s="256" t="str">
        <f t="shared" si="180"/>
        <v>E</v>
      </c>
      <c r="F410" s="255">
        <f>(0.38*190*(1-$B$251)^2)/(1-($B$251)*('Tuesday (022724)'!$T158))+173*'Tuesday (022724)'!$T158^2*(('Tuesday (022724)'!$T158-1)+(('Tuesday (022724)'!$T158-1)^2+(16*'Tuesday (022724)'!$T158/190))^0.5)</f>
        <v>37.52325095</v>
      </c>
      <c r="G410" s="257" t="str">
        <f t="shared" si="181"/>
        <v>D</v>
      </c>
      <c r="H410" s="255">
        <f>(0.38*190*(1-$B$251)^2)/(1-($B$251)*('Tuesday (022724)'!$AW158))+173*'Tuesday (022724)'!$AW158^2*(('Tuesday (022724)'!$AW158-1)+(('Tuesday (022724)'!$AW158-1)^2+(16*'Tuesday (022724)'!$AW158/190))^0.5)</f>
        <v>50.55541823</v>
      </c>
      <c r="I410" s="256" t="str">
        <f t="shared" si="182"/>
        <v>E</v>
      </c>
      <c r="J410" s="255">
        <f>(0.38*190*(1-$B$251)^2)/(1-($B$251)*('Wednesday (022824)'!$T158))+173*'Wednesday (022824)'!$T158^2*(('Wednesday (022824)'!$T158-1)+(('Wednesday (022824)'!$T158-1)^2+(16*'Wednesday (022824)'!$T158/190))^0.5)</f>
        <v>36.15754387</v>
      </c>
      <c r="K410" s="257" t="str">
        <f t="shared" si="183"/>
        <v>D</v>
      </c>
      <c r="L410" s="255">
        <f>(0.38*190*(1-$B$251)^2)/(1-($B$251)*('Wednesday (022824)'!$AW158))+173*'Wednesday (022824)'!$AW158^2*(('Wednesday (022824)'!$AW158-1)+(('Wednesday (022824)'!$AW158-1)^2+(16*'Wednesday (022824)'!$AW158/190))^0.5)</f>
        <v>45.74695627</v>
      </c>
      <c r="M410" s="256" t="str">
        <f t="shared" si="184"/>
        <v>E</v>
      </c>
      <c r="N410" s="255">
        <f>(0.38*190*(1-$B$251)^2)/(1-($B$251)*('Thursday (022924)'!$T158))+173*'Thursday (022924)'!$T158^2*(('Thursday (022924)'!$T158-1)+(('Thursday (022924)'!$T158-1)^2+(16*'Thursday (022924)'!$T158/190))^0.5)</f>
        <v>35.90483193</v>
      </c>
      <c r="O410" s="257" t="str">
        <f t="shared" si="185"/>
        <v>D</v>
      </c>
      <c r="P410" s="255">
        <f>(0.38*190*(1-$B$251)^2)/(1-($B$251)*('Thursday (022924)'!$AW158))+173*'Thursday (022924)'!$AW158^2*(('Thursday (022924)'!$AW158-1)+(('Thursday (022924)'!$AW158-1)^2+(16*'Thursday (022924)'!$AW158/190))^0.5)</f>
        <v>47.87488079</v>
      </c>
      <c r="Q410" s="256" t="str">
        <f t="shared" si="186"/>
        <v>E</v>
      </c>
      <c r="R410" s="255">
        <f>(0.38*190*(1-$B$251)^2)/(1-($B$251)*('Friday (030124)'!$T158))+173*'Friday (030124)'!$T158^2*(('Friday (030124)'!$T158-1)+(('Friday (030124)'!$T158-1)^2+(16*'Friday (030124)'!$T158/190))^0.5)</f>
        <v>38.87283296</v>
      </c>
      <c r="S410" s="257" t="str">
        <f t="shared" si="187"/>
        <v>D</v>
      </c>
      <c r="T410" s="255">
        <f>(0.38*190*(1-$B$251)^2)/(1-($B$251)*('Friday (030124)'!$AW158))+173*'Friday (030124)'!$AW158^2*(('Friday (030124)'!$AW158-1)+(('Friday (030124)'!$AW158-1)^2+(16*'Friday (030124)'!$AW158/190))^0.5)</f>
        <v>41.34824168</v>
      </c>
      <c r="U410" s="256" t="str">
        <f t="shared" si="188"/>
        <v>E</v>
      </c>
    </row>
    <row r="411">
      <c r="A411" s="259" t="s">
        <v>178</v>
      </c>
      <c r="B411" s="260">
        <f>(0.38*190*(1-$B$251)^2)/(1-($B$251)*('Monday (022624)'!$T159))+173*'Monday (022624)'!$T159^2*(('Monday (022624)'!$T159-1)+(('Monday (022624)'!$T159-1)^2+(16*'Monday (022624)'!$T159/190))^0.5)</f>
        <v>45.46772975</v>
      </c>
      <c r="C411" s="264" t="str">
        <f t="shared" si="179"/>
        <v>E</v>
      </c>
      <c r="D411" s="262">
        <f>(0.38*190*(1-$B$251)^2)/(1-($B$251)*('Monday (022624)'!$AW159))+173*'Monday (022624)'!$AW159^2*(('Monday (022624)'!$AW159-1)+(('Monday (022624)'!$AW159-1)^2+(16*'Monday (022624)'!$AW159/190))^0.5)</f>
        <v>46.7844727</v>
      </c>
      <c r="E411" s="263" t="str">
        <f t="shared" si="180"/>
        <v>E</v>
      </c>
      <c r="F411" s="262">
        <f>(0.38*190*(1-$B$251)^2)/(1-($B$251)*('Tuesday (022724)'!$T159))+173*'Tuesday (022724)'!$T159^2*(('Tuesday (022724)'!$T159-1)+(('Tuesday (022724)'!$T159-1)^2+(16*'Tuesday (022724)'!$T159/190))^0.5)</f>
        <v>37.3215147</v>
      </c>
      <c r="G411" s="264" t="str">
        <f t="shared" si="181"/>
        <v>D</v>
      </c>
      <c r="H411" s="262">
        <f>(0.38*190*(1-$B$251)^2)/(1-($B$251)*('Tuesday (022724)'!$AW159))+173*'Tuesday (022724)'!$AW159^2*(('Tuesday (022724)'!$AW159-1)+(('Tuesday (022724)'!$AW159-1)^2+(16*'Tuesday (022724)'!$AW159/190))^0.5)</f>
        <v>39.83535768</v>
      </c>
      <c r="I411" s="263" t="str">
        <f t="shared" si="182"/>
        <v>D</v>
      </c>
      <c r="J411" s="262">
        <f>(0.38*190*(1-$B$251)^2)/(1-($B$251)*('Wednesday (022824)'!$T159))+173*'Wednesday (022824)'!$T159^2*(('Wednesday (022824)'!$T159-1)+(('Wednesday (022824)'!$T159-1)^2+(16*'Wednesday (022824)'!$T159/190))^0.5)</f>
        <v>38.84149712</v>
      </c>
      <c r="K411" s="264" t="str">
        <f t="shared" si="183"/>
        <v>D</v>
      </c>
      <c r="L411" s="262">
        <f>(0.38*190*(1-$B$251)^2)/(1-($B$251)*('Wednesday (022824)'!$AW159))+173*'Wednesday (022824)'!$AW159^2*(('Wednesday (022824)'!$AW159-1)+(('Wednesday (022824)'!$AW159-1)^2+(16*'Wednesday (022824)'!$AW159/190))^0.5)</f>
        <v>44.70464604</v>
      </c>
      <c r="M411" s="263" t="str">
        <f t="shared" si="184"/>
        <v>E</v>
      </c>
      <c r="N411" s="262">
        <f>(0.38*190*(1-$B$251)^2)/(1-($B$251)*('Thursday (022924)'!$T159))+173*'Thursday (022924)'!$T159^2*(('Thursday (022924)'!$T159-1)+(('Thursday (022924)'!$T159-1)^2+(16*'Thursday (022924)'!$T159/190))^0.5)</f>
        <v>38.9570856</v>
      </c>
      <c r="O411" s="264" t="str">
        <f t="shared" si="185"/>
        <v>D</v>
      </c>
      <c r="P411" s="262">
        <f>(0.38*190*(1-$B$251)^2)/(1-($B$251)*('Thursday (022924)'!$AW159))+173*'Thursday (022924)'!$AW159^2*(('Thursday (022924)'!$AW159-1)+(('Thursday (022924)'!$AW159-1)^2+(16*'Thursday (022924)'!$AW159/190))^0.5)</f>
        <v>40.23505253</v>
      </c>
      <c r="Q411" s="263" t="str">
        <f t="shared" si="186"/>
        <v>E</v>
      </c>
      <c r="R411" s="262">
        <f>(0.38*190*(1-$B$251)^2)/(1-($B$251)*('Friday (030124)'!$T159))+173*'Friday (030124)'!$T159^2*(('Friday (030124)'!$T159-1)+(('Friday (030124)'!$T159-1)^2+(16*'Friday (030124)'!$T159/190))^0.5)</f>
        <v>36.35235658</v>
      </c>
      <c r="S411" s="264" t="str">
        <f t="shared" si="187"/>
        <v>D</v>
      </c>
      <c r="T411" s="262">
        <f>(0.38*190*(1-$B$251)^2)/(1-($B$251)*('Friday (030124)'!$AW159))+173*'Friday (030124)'!$AW159^2*(('Friday (030124)'!$AW159-1)+(('Friday (030124)'!$AW159-1)^2+(16*'Friday (030124)'!$AW159/190))^0.5)</f>
        <v>46.50255419</v>
      </c>
      <c r="U411" s="265" t="str">
        <f t="shared" si="188"/>
        <v>E</v>
      </c>
    </row>
    <row r="412">
      <c r="A412" s="266" t="s">
        <v>179</v>
      </c>
      <c r="B412" s="50">
        <f>(0.38*190*(1-$B$251)^2)/(1-($B$251)*('Monday (022624)'!$T160))+173*'Monday (022624)'!$T160^2*(('Monday (022624)'!$T160-1)+(('Monday (022624)'!$T160-1)^2+(16*'Monday (022624)'!$T160/190))^0.5)</f>
        <v>45.25994306</v>
      </c>
      <c r="C412" s="270" t="str">
        <f t="shared" si="179"/>
        <v>E</v>
      </c>
      <c r="D412" s="268">
        <f>(0.38*190*(1-$B$251)^2)/(1-($B$251)*('Monday (022624)'!$AW160))+173*'Monday (022624)'!$AW160^2*(('Monday (022624)'!$AW160-1)+(('Monday (022624)'!$AW160-1)^2+(16*'Monday (022624)'!$AW160/190))^0.5)</f>
        <v>50.10885896</v>
      </c>
      <c r="E412" s="269" t="str">
        <f t="shared" si="180"/>
        <v>E</v>
      </c>
      <c r="F412" s="268">
        <f>(0.38*190*(1-$B$251)^2)/(1-($B$251)*('Tuesday (022724)'!$T160))+173*'Tuesday (022724)'!$T160^2*(('Tuesday (022724)'!$T160-1)+(('Tuesday (022724)'!$T160-1)^2+(16*'Tuesday (022724)'!$T160/190))^0.5)</f>
        <v>40.762952</v>
      </c>
      <c r="G412" s="270" t="str">
        <f t="shared" si="181"/>
        <v>E</v>
      </c>
      <c r="H412" s="268">
        <f>(0.38*190*(1-$B$251)^2)/(1-($B$251)*('Tuesday (022724)'!$AW160))+173*'Tuesday (022724)'!$AW160^2*(('Tuesday (022724)'!$AW160-1)+(('Tuesday (022724)'!$AW160-1)^2+(16*'Tuesday (022724)'!$AW160/190))^0.5)</f>
        <v>42.53277159</v>
      </c>
      <c r="I412" s="269" t="str">
        <f t="shared" si="182"/>
        <v>E</v>
      </c>
      <c r="J412" s="268">
        <f>(0.38*190*(1-$B$251)^2)/(1-($B$251)*('Wednesday (022824)'!$T160))+173*'Wednesday (022824)'!$T160^2*(('Wednesday (022824)'!$T160-1)+(('Wednesday (022824)'!$T160-1)^2+(16*'Wednesday (022824)'!$T160/190))^0.5)</f>
        <v>36.23448824</v>
      </c>
      <c r="K412" s="270" t="str">
        <f t="shared" si="183"/>
        <v>D</v>
      </c>
      <c r="L412" s="268">
        <f>(0.38*190*(1-$B$251)^2)/(1-($B$251)*('Wednesday (022824)'!$AW160))+173*'Wednesday (022824)'!$AW160^2*(('Wednesday (022824)'!$AW160-1)+(('Wednesday (022824)'!$AW160-1)^2+(16*'Wednesday (022824)'!$AW160/190))^0.5)</f>
        <v>51.43769013</v>
      </c>
      <c r="M412" s="269" t="str">
        <f t="shared" si="184"/>
        <v>E</v>
      </c>
      <c r="N412" s="268">
        <f>(0.38*190*(1-$B$251)^2)/(1-($B$251)*('Thursday (022924)'!$T160))+173*'Thursday (022924)'!$T160^2*(('Thursday (022924)'!$T160-1)+(('Thursday (022924)'!$T160-1)^2+(16*'Thursday (022924)'!$T160/190))^0.5)</f>
        <v>36.21948997</v>
      </c>
      <c r="O412" s="270" t="str">
        <f t="shared" si="185"/>
        <v>D</v>
      </c>
      <c r="P412" s="268">
        <f>(0.38*190*(1-$B$251)^2)/(1-($B$251)*('Thursday (022924)'!$AW160))+173*'Thursday (022924)'!$AW160^2*(('Thursday (022924)'!$AW160-1)+(('Thursday (022924)'!$AW160-1)^2+(16*'Thursday (022924)'!$AW160/190))^0.5)</f>
        <v>42.91508191</v>
      </c>
      <c r="Q412" s="269" t="str">
        <f t="shared" si="186"/>
        <v>E</v>
      </c>
      <c r="R412" s="268">
        <f>(0.38*190*(1-$B$251)^2)/(1-($B$251)*('Friday (030124)'!$T160))+173*'Friday (030124)'!$T160^2*(('Friday (030124)'!$T160-1)+(('Friday (030124)'!$T160-1)^2+(16*'Friday (030124)'!$T160/190))^0.5)</f>
        <v>37.88098641</v>
      </c>
      <c r="S412" s="270" t="str">
        <f t="shared" si="187"/>
        <v>D</v>
      </c>
      <c r="T412" s="268">
        <f>(0.38*190*(1-$B$251)^2)/(1-($B$251)*('Friday (030124)'!$AW160))+173*'Friday (030124)'!$AW160^2*(('Friday (030124)'!$AW160-1)+(('Friday (030124)'!$AW160-1)^2+(16*'Friday (030124)'!$AW160/190))^0.5)</f>
        <v>50.46391136</v>
      </c>
      <c r="U412" s="271" t="str">
        <f t="shared" si="188"/>
        <v>E</v>
      </c>
    </row>
    <row r="413">
      <c r="A413" s="266" t="s">
        <v>180</v>
      </c>
      <c r="B413" s="50">
        <f>(0.38*190*(1-$B$251)^2)/(1-($B$251)*('Monday (022624)'!$T161))+173*'Monday (022624)'!$T161^2*(('Monday (022624)'!$T161-1)+(('Monday (022624)'!$T161-1)^2+(16*'Monday (022624)'!$T161/190))^0.5)</f>
        <v>45.05531789</v>
      </c>
      <c r="C413" s="270" t="str">
        <f t="shared" si="179"/>
        <v>E</v>
      </c>
      <c r="D413" s="268">
        <f>(0.38*190*(1-$B$251)^2)/(1-($B$251)*('Monday (022624)'!$AW161))+173*'Monday (022624)'!$AW161^2*(('Monday (022624)'!$AW161-1)+(('Monday (022624)'!$AW161-1)^2+(16*'Monday (022624)'!$AW161/190))^0.5)</f>
        <v>41.84810226</v>
      </c>
      <c r="E413" s="269" t="str">
        <f t="shared" si="180"/>
        <v>E</v>
      </c>
      <c r="F413" s="268">
        <f>(0.38*190*(1-$B$251)^2)/(1-($B$251)*('Tuesday (022724)'!$T161))+173*'Tuesday (022724)'!$T161^2*(('Tuesday (022724)'!$T161-1)+(('Tuesday (022724)'!$T161-1)^2+(16*'Tuesday (022724)'!$T161/190))^0.5)</f>
        <v>36.85686736</v>
      </c>
      <c r="G413" s="270" t="str">
        <f t="shared" si="181"/>
        <v>D</v>
      </c>
      <c r="H413" s="268">
        <f>(0.38*190*(1-$B$251)^2)/(1-($B$251)*('Tuesday (022724)'!$AW161))+173*'Tuesday (022724)'!$AW161^2*(('Tuesday (022724)'!$AW161-1)+(('Tuesday (022724)'!$AW161-1)^2+(16*'Tuesday (022724)'!$AW161/190))^0.5)</f>
        <v>49.67928228</v>
      </c>
      <c r="I413" s="269" t="str">
        <f t="shared" si="182"/>
        <v>E</v>
      </c>
      <c r="J413" s="268">
        <f>(0.38*190*(1-$B$251)^2)/(1-($B$251)*('Wednesday (022824)'!$T161))+173*'Wednesday (022824)'!$T161^2*(('Wednesday (022824)'!$T161-1)+(('Wednesday (022824)'!$T161-1)^2+(16*'Wednesday (022824)'!$T161/190))^0.5)</f>
        <v>38.57780304</v>
      </c>
      <c r="K413" s="270" t="str">
        <f t="shared" si="183"/>
        <v>D</v>
      </c>
      <c r="L413" s="268">
        <f>(0.38*190*(1-$B$251)^2)/(1-($B$251)*('Wednesday (022824)'!$AW161))+173*'Wednesday (022824)'!$AW161^2*(('Wednesday (022824)'!$AW161-1)+(('Wednesday (022824)'!$AW161-1)^2+(16*'Wednesday (022824)'!$AW161/190))^0.5)</f>
        <v>42.26468137</v>
      </c>
      <c r="M413" s="269" t="str">
        <f t="shared" si="184"/>
        <v>E</v>
      </c>
      <c r="N413" s="268">
        <f>(0.38*190*(1-$B$251)^2)/(1-($B$251)*('Thursday (022924)'!$T161))+173*'Thursday (022924)'!$T161^2*(('Thursday (022924)'!$T161-1)+(('Thursday (022924)'!$T161-1)^2+(16*'Thursday (022924)'!$T161/190))^0.5)</f>
        <v>38.86593439</v>
      </c>
      <c r="O413" s="270" t="str">
        <f t="shared" si="185"/>
        <v>D</v>
      </c>
      <c r="P413" s="268">
        <f>(0.38*190*(1-$B$251)^2)/(1-($B$251)*('Thursday (022924)'!$AW161))+173*'Thursday (022924)'!$AW161^2*(('Thursday (022924)'!$AW161-1)+(('Thursday (022924)'!$AW161-1)^2+(16*'Thursday (022924)'!$AW161/190))^0.5)</f>
        <v>47.19025847</v>
      </c>
      <c r="Q413" s="269" t="str">
        <f t="shared" si="186"/>
        <v>E</v>
      </c>
      <c r="R413" s="268">
        <f>(0.38*190*(1-$B$251)^2)/(1-($B$251)*('Friday (030124)'!$T161))+173*'Friday (030124)'!$T161^2*(('Friday (030124)'!$T161-1)+(('Friday (030124)'!$T161-1)^2+(16*'Friday (030124)'!$T161/190))^0.5)</f>
        <v>37.41542929</v>
      </c>
      <c r="S413" s="270" t="str">
        <f t="shared" si="187"/>
        <v>D</v>
      </c>
      <c r="T413" s="268">
        <f>(0.38*190*(1-$B$251)^2)/(1-($B$251)*('Friday (030124)'!$AW161))+173*'Friday (030124)'!$AW161^2*(('Friday (030124)'!$AW161-1)+(('Friday (030124)'!$AW161-1)^2+(16*'Friday (030124)'!$AW161/190))^0.5)</f>
        <v>45.17186307</v>
      </c>
      <c r="U413" s="271" t="str">
        <f t="shared" si="188"/>
        <v>E</v>
      </c>
    </row>
    <row r="414">
      <c r="A414" s="288" t="s">
        <v>181</v>
      </c>
      <c r="B414" s="289">
        <f>(0.38*190*(1-$B$251)^2)/(1-($B$251)*('Monday (022624)'!$T162))+173*'Monday (022624)'!$T162^2*(('Monday (022624)'!$T162-1)+(('Monday (022624)'!$T162-1)^2+(16*'Monday (022624)'!$T162/190))^0.5)</f>
        <v>43.16996997</v>
      </c>
      <c r="C414" s="279" t="str">
        <f t="shared" si="179"/>
        <v>E</v>
      </c>
      <c r="D414" s="277">
        <f>(0.38*190*(1-$B$251)^2)/(1-($B$251)*('Monday (022624)'!$AW162))+173*'Monday (022624)'!$AW162^2*(('Monday (022624)'!$AW162-1)+(('Monday (022624)'!$AW162-1)^2+(16*'Monday (022624)'!$AW162/190))^0.5)</f>
        <v>41.84810226</v>
      </c>
      <c r="E414" s="278" t="str">
        <f t="shared" si="180"/>
        <v>E</v>
      </c>
      <c r="F414" s="277">
        <f>(0.38*190*(1-$B$251)^2)/(1-($B$251)*('Tuesday (022724)'!$T162))+173*'Tuesday (022724)'!$T162^2*(('Tuesday (022724)'!$T162-1)+(('Tuesday (022724)'!$T162-1)^2+(16*'Tuesday (022724)'!$T162/190))^0.5)</f>
        <v>37.40149387</v>
      </c>
      <c r="G414" s="279" t="str">
        <f t="shared" si="181"/>
        <v>D</v>
      </c>
      <c r="H414" s="277">
        <f>(0.38*190*(1-$B$251)^2)/(1-($B$251)*('Tuesday (022724)'!$AW162))+173*'Tuesday (022724)'!$AW162^2*(('Tuesday (022724)'!$AW162-1)+(('Tuesday (022724)'!$AW162-1)^2+(16*'Tuesday (022724)'!$AW162/190))^0.5)</f>
        <v>49.67928228</v>
      </c>
      <c r="I414" s="278" t="str">
        <f t="shared" si="182"/>
        <v>E</v>
      </c>
      <c r="J414" s="277">
        <f>(0.38*190*(1-$B$251)^2)/(1-($B$251)*('Wednesday (022824)'!$T162))+173*'Wednesday (022824)'!$T162^2*(('Wednesday (022824)'!$T162-1)+(('Wednesday (022824)'!$T162-1)^2+(16*'Wednesday (022824)'!$T162/190))^0.5)</f>
        <v>37.99060292</v>
      </c>
      <c r="K414" s="279" t="str">
        <f t="shared" si="183"/>
        <v>D</v>
      </c>
      <c r="L414" s="277">
        <f>(0.38*190*(1-$B$251)^2)/(1-($B$251)*('Wednesday (022824)'!$AW162))+173*'Wednesday (022824)'!$AW162^2*(('Wednesday (022824)'!$AW162-1)+(('Wednesday (022824)'!$AW162-1)^2+(16*'Wednesday (022824)'!$AW162/190))^0.5)</f>
        <v>42.26468137</v>
      </c>
      <c r="M414" s="278" t="str">
        <f t="shared" si="184"/>
        <v>E</v>
      </c>
      <c r="N414" s="277">
        <f>(0.38*190*(1-$B$251)^2)/(1-($B$251)*('Thursday (022924)'!$T162))+173*'Thursday (022924)'!$T162^2*(('Thursday (022924)'!$T162-1)+(('Thursday (022924)'!$T162-1)^2+(16*'Thursday (022924)'!$T162/190))^0.5)</f>
        <v>38.08374181</v>
      </c>
      <c r="O414" s="279" t="str">
        <f t="shared" si="185"/>
        <v>D</v>
      </c>
      <c r="P414" s="277">
        <f>(0.38*190*(1-$B$251)^2)/(1-($B$251)*('Thursday (022924)'!$AW162))+173*'Thursday (022924)'!$AW162^2*(('Thursday (022924)'!$AW162-1)+(('Thursday (022924)'!$AW162-1)^2+(16*'Thursday (022924)'!$AW162/190))^0.5)</f>
        <v>50.9470485</v>
      </c>
      <c r="Q414" s="278" t="str">
        <f t="shared" si="186"/>
        <v>E</v>
      </c>
      <c r="R414" s="277">
        <f>(0.38*190*(1-$B$251)^2)/(1-($B$251)*('Friday (030124)'!$T162))+173*'Friday (030124)'!$T162^2*(('Friday (030124)'!$T162-1)+(('Friday (030124)'!$T162-1)^2+(16*'Friday (030124)'!$T162/190))^0.5)</f>
        <v>38.04183152</v>
      </c>
      <c r="S414" s="279" t="str">
        <f t="shared" si="187"/>
        <v>D</v>
      </c>
      <c r="T414" s="277">
        <f>(0.38*190*(1-$B$251)^2)/(1-($B$251)*('Friday (030124)'!$AW162))+173*'Friday (030124)'!$AW162^2*(('Friday (030124)'!$AW162-1)+(('Friday (030124)'!$AW162-1)^2+(16*'Friday (030124)'!$AW162/190))^0.5)</f>
        <v>39.28687209</v>
      </c>
      <c r="U414" s="280" t="str">
        <f t="shared" si="188"/>
        <v>D</v>
      </c>
    </row>
    <row r="415">
      <c r="A415" s="281" t="s">
        <v>182</v>
      </c>
      <c r="B415" s="282">
        <f>(0.38*190*(1-$B$251)^2)/(1-($B$251)*('Monday (022624)'!$T163))+173*'Monday (022624)'!$T163^2*(('Monday (022624)'!$T163-1)+(('Monday (022624)'!$T163-1)^2+(16*'Monday (022624)'!$T163/190))^0.5)</f>
        <v>59.46164273</v>
      </c>
      <c r="C415" s="286" t="str">
        <f t="shared" si="179"/>
        <v>E</v>
      </c>
      <c r="D415" s="284">
        <f>(0.38*190*(1-$B$251)^2)/(1-($B$251)*('Monday (022624)'!$AW163))+173*'Monday (022624)'!$AW163^2*(('Monday (022624)'!$AW163-1)+(('Monday (022624)'!$AW163-1)^2+(16*'Monday (022624)'!$AW163/190))^0.5)</f>
        <v>40.23996534</v>
      </c>
      <c r="E415" s="285" t="str">
        <f t="shared" si="180"/>
        <v>E</v>
      </c>
      <c r="F415" s="284">
        <f>(0.38*190*(1-$B$251)^2)/(1-($B$251)*('Tuesday (022724)'!$T163))+173*'Tuesday (022724)'!$T163^2*(('Tuesday (022724)'!$T163-1)+(('Tuesday (022724)'!$T163-1)^2+(16*'Tuesday (022724)'!$T163/190))^0.5)</f>
        <v>39.18861255</v>
      </c>
      <c r="G415" s="286" t="str">
        <f t="shared" si="181"/>
        <v>D</v>
      </c>
      <c r="H415" s="284">
        <f>(0.38*190*(1-$B$251)^2)/(1-($B$251)*('Tuesday (022724)'!$AW163))+173*'Tuesday (022724)'!$AW163^2*(('Tuesday (022724)'!$AW163-1)+(('Tuesday (022724)'!$AW163-1)^2+(16*'Tuesday (022724)'!$AW163/190))^0.5)</f>
        <v>43.75975379</v>
      </c>
      <c r="I415" s="285" t="str">
        <f t="shared" si="182"/>
        <v>E</v>
      </c>
      <c r="J415" s="284">
        <f>(0.38*190*(1-$B$251)^2)/(1-($B$251)*('Wednesday (022824)'!$T163))+173*'Wednesday (022824)'!$T163^2*(('Wednesday (022824)'!$T163-1)+(('Wednesday (022824)'!$T163-1)^2+(16*'Wednesday (022824)'!$T163/190))^0.5)</f>
        <v>39.5737725</v>
      </c>
      <c r="K415" s="286" t="str">
        <f t="shared" si="183"/>
        <v>D</v>
      </c>
      <c r="L415" s="284">
        <f>(0.38*190*(1-$B$251)^2)/(1-($B$251)*('Wednesday (022824)'!$AW163))+173*'Wednesday (022824)'!$AW163^2*(('Wednesday (022824)'!$AW163-1)+(('Wednesday (022824)'!$AW163-1)^2+(16*'Wednesday (022824)'!$AW163/190))^0.5)</f>
        <v>49.62613266</v>
      </c>
      <c r="M415" s="285" t="str">
        <f t="shared" si="184"/>
        <v>E</v>
      </c>
      <c r="N415" s="284">
        <f>(0.38*190*(1-$B$251)^2)/(1-($B$251)*('Thursday (022924)'!$T163))+173*'Thursday (022924)'!$T163^2*(('Thursday (022924)'!$T163-1)+(('Thursday (022924)'!$T163-1)^2+(16*'Thursday (022924)'!$T163/190))^0.5)</f>
        <v>38.88434807</v>
      </c>
      <c r="O415" s="286" t="str">
        <f t="shared" si="185"/>
        <v>D</v>
      </c>
      <c r="P415" s="284">
        <f>(0.38*190*(1-$B$251)^2)/(1-($B$251)*('Thursday (022924)'!$AW163))+173*'Thursday (022924)'!$AW163^2*(('Thursday (022924)'!$AW163-1)+(('Thursday (022924)'!$AW163-1)^2+(16*'Thursday (022924)'!$AW163/190))^0.5)</f>
        <v>42.74193137</v>
      </c>
      <c r="Q415" s="285" t="str">
        <f t="shared" si="186"/>
        <v>E</v>
      </c>
      <c r="R415" s="284">
        <f>(0.38*190*(1-$B$251)^2)/(1-($B$251)*('Friday (030124)'!$T163))+173*'Friday (030124)'!$T163^2*(('Friday (030124)'!$T163-1)+(('Friday (030124)'!$T163-1)^2+(16*'Friday (030124)'!$T163/190))^0.5)</f>
        <v>39.57764102</v>
      </c>
      <c r="S415" s="286" t="str">
        <f t="shared" si="187"/>
        <v>D</v>
      </c>
      <c r="T415" s="284">
        <f>(0.38*190*(1-$B$251)^2)/(1-($B$251)*('Friday (030124)'!$AW163))+173*'Friday (030124)'!$AW163^2*(('Friday (030124)'!$AW163-1)+(('Friday (030124)'!$AW163-1)^2+(16*'Friday (030124)'!$AW163/190))^0.5)</f>
        <v>38.18967384</v>
      </c>
      <c r="U415" s="285" t="str">
        <f t="shared" si="188"/>
        <v>D</v>
      </c>
    </row>
    <row r="416">
      <c r="A416" s="245" t="s">
        <v>183</v>
      </c>
      <c r="B416" s="246">
        <f>(0.38*190*(1-$B$251)^2)/(1-($B$251)*('Monday (022624)'!$T164))+173*'Monday (022624)'!$T164^2*(('Monday (022624)'!$T164-1)+(('Monday (022624)'!$T164-1)^2+(16*'Monday (022624)'!$T164/190))^0.5)</f>
        <v>45.02744505</v>
      </c>
      <c r="C416" s="250" t="str">
        <f t="shared" si="179"/>
        <v>E</v>
      </c>
      <c r="D416" s="248">
        <f>(0.38*190*(1-$B$251)^2)/(1-($B$251)*('Monday (022624)'!$AW164))+173*'Monday (022624)'!$AW164^2*(('Monday (022624)'!$AW164-1)+(('Monday (022624)'!$AW164-1)^2+(16*'Monday (022624)'!$AW164/190))^0.5)</f>
        <v>46.31216235</v>
      </c>
      <c r="E416" s="249" t="str">
        <f t="shared" si="180"/>
        <v>E</v>
      </c>
      <c r="F416" s="248">
        <f>(0.38*190*(1-$B$251)^2)/(1-($B$251)*('Tuesday (022724)'!$T164))+173*'Tuesday (022724)'!$T164^2*(('Tuesday (022724)'!$T164-1)+(('Tuesday (022724)'!$T164-1)^2+(16*'Tuesday (022724)'!$T164/190))^0.5)</f>
        <v>39.50037607</v>
      </c>
      <c r="G416" s="250" t="str">
        <f t="shared" si="181"/>
        <v>D</v>
      </c>
      <c r="H416" s="248">
        <f>(0.38*190*(1-$B$251)^2)/(1-($B$251)*('Tuesday (022724)'!$AW164))+173*'Tuesday (022724)'!$AW164^2*(('Tuesday (022724)'!$AW164-1)+(('Tuesday (022724)'!$AW164-1)^2+(16*'Tuesday (022724)'!$AW164/190))^0.5)</f>
        <v>40.59052675</v>
      </c>
      <c r="I416" s="249" t="str">
        <f t="shared" si="182"/>
        <v>E</v>
      </c>
      <c r="J416" s="248">
        <f>(0.38*190*(1-$B$251)^2)/(1-($B$251)*('Wednesday (022824)'!$T164))+173*'Wednesday (022824)'!$T164^2*(('Wednesday (022824)'!$T164-1)+(('Wednesday (022824)'!$T164-1)^2+(16*'Wednesday (022824)'!$T164/190))^0.5)</f>
        <v>37.38459396</v>
      </c>
      <c r="K416" s="250" t="str">
        <f t="shared" si="183"/>
        <v>D</v>
      </c>
      <c r="L416" s="248">
        <f>(0.38*190*(1-$B$251)^2)/(1-($B$251)*('Wednesday (022824)'!$AW164))+173*'Wednesday (022824)'!$AW164^2*(('Wednesday (022824)'!$AW164-1)+(('Wednesday (022824)'!$AW164-1)^2+(16*'Wednesday (022824)'!$AW164/190))^0.5)</f>
        <v>44.90412439</v>
      </c>
      <c r="M416" s="249" t="str">
        <f t="shared" si="184"/>
        <v>E</v>
      </c>
      <c r="N416" s="248">
        <f>(0.38*190*(1-$B$251)^2)/(1-($B$251)*('Thursday (022924)'!$T164))+173*'Thursday (022924)'!$T164^2*(('Thursday (022924)'!$T164-1)+(('Thursday (022924)'!$T164-1)^2+(16*'Thursday (022924)'!$T164/190))^0.5)</f>
        <v>36.94242482</v>
      </c>
      <c r="O416" s="250" t="str">
        <f t="shared" si="185"/>
        <v>D</v>
      </c>
      <c r="P416" s="248">
        <f>(0.38*190*(1-$B$251)^2)/(1-($B$251)*('Thursday (022924)'!$AW164))+173*'Thursday (022924)'!$AW164^2*(('Thursday (022924)'!$AW164-1)+(('Thursday (022924)'!$AW164-1)^2+(16*'Thursday (022924)'!$AW164/190))^0.5)</f>
        <v>40.55326532</v>
      </c>
      <c r="Q416" s="249" t="str">
        <f t="shared" si="186"/>
        <v>E</v>
      </c>
      <c r="R416" s="248">
        <f>(0.38*190*(1-$B$251)^2)/(1-($B$251)*('Friday (030124)'!$T164))+173*'Friday (030124)'!$T164^2*(('Friday (030124)'!$T164-1)+(('Friday (030124)'!$T164-1)^2+(16*'Friday (030124)'!$T164/190))^0.5)</f>
        <v>38.26432713</v>
      </c>
      <c r="S416" s="250" t="str">
        <f t="shared" si="187"/>
        <v>D</v>
      </c>
      <c r="T416" s="248">
        <f>(0.38*190*(1-$B$251)^2)/(1-($B$251)*('Friday (030124)'!$AW164))+173*'Friday (030124)'!$AW164^2*(('Friday (030124)'!$AW164-1)+(('Friday (030124)'!$AW164-1)^2+(16*'Friday (030124)'!$AW164/190))^0.5)</f>
        <v>60.62807812</v>
      </c>
      <c r="U416" s="249" t="str">
        <f t="shared" si="188"/>
        <v>F</v>
      </c>
    </row>
    <row r="417">
      <c r="A417" s="245" t="s">
        <v>184</v>
      </c>
      <c r="B417" s="246">
        <f>(0.38*190*(1-$B$251)^2)/(1-($B$251)*('Monday (022624)'!$T165))+173*'Monday (022624)'!$T165^2*(('Monday (022624)'!$T165-1)+(('Monday (022624)'!$T165-1)^2+(16*'Monday (022624)'!$T165/190))^0.5)</f>
        <v>39.40410647</v>
      </c>
      <c r="C417" s="250" t="str">
        <f t="shared" si="179"/>
        <v>D</v>
      </c>
      <c r="D417" s="248">
        <f>(0.38*190*(1-$B$251)^2)/(1-($B$251)*('Monday (022624)'!$AW165))+173*'Monday (022624)'!$AW165^2*(('Monday (022624)'!$AW165-1)+(('Monday (022624)'!$AW165-1)^2+(16*'Monday (022624)'!$AW165/190))^0.5)</f>
        <v>40.23996534</v>
      </c>
      <c r="E417" s="249" t="str">
        <f t="shared" si="180"/>
        <v>E</v>
      </c>
      <c r="F417" s="248">
        <f>(0.38*190*(1-$B$251)^2)/(1-($B$251)*('Tuesday (022724)'!$T165))+173*'Tuesday (022724)'!$T165^2*(('Tuesday (022724)'!$T165-1)+(('Tuesday (022724)'!$T165-1)^2+(16*'Tuesday (022724)'!$T165/190))^0.5)</f>
        <v>36.70071669</v>
      </c>
      <c r="G417" s="250" t="str">
        <f t="shared" si="181"/>
        <v>D</v>
      </c>
      <c r="H417" s="248">
        <f>(0.38*190*(1-$B$251)^2)/(1-($B$251)*('Tuesday (022724)'!$AW165))+173*'Tuesday (022724)'!$AW165^2*(('Tuesday (022724)'!$AW165-1)+(('Tuesday (022724)'!$AW165-1)^2+(16*'Tuesday (022724)'!$AW165/190))^0.5)</f>
        <v>51.2914184</v>
      </c>
      <c r="I417" s="249" t="str">
        <f t="shared" si="182"/>
        <v>E</v>
      </c>
      <c r="J417" s="248">
        <f>(0.38*190*(1-$B$251)^2)/(1-($B$251)*('Wednesday (022824)'!$T165))+173*'Wednesday (022824)'!$T165^2*(('Wednesday (022824)'!$T165-1)+(('Wednesday (022824)'!$T165-1)^2+(16*'Wednesday (022824)'!$T165/190))^0.5)</f>
        <v>37.72904451</v>
      </c>
      <c r="K417" s="250" t="str">
        <f t="shared" si="183"/>
        <v>D</v>
      </c>
      <c r="L417" s="248">
        <f>(0.38*190*(1-$B$251)^2)/(1-($B$251)*('Wednesday (022824)'!$AW165))+173*'Wednesday (022824)'!$AW165^2*(('Wednesday (022824)'!$AW165-1)+(('Wednesday (022824)'!$AW165-1)^2+(16*'Wednesday (022824)'!$AW165/190))^0.5)</f>
        <v>44.90412439</v>
      </c>
      <c r="M417" s="249" t="str">
        <f t="shared" si="184"/>
        <v>E</v>
      </c>
      <c r="N417" s="248">
        <f>(0.38*190*(1-$B$251)^2)/(1-($B$251)*('Thursday (022924)'!$T165))+173*'Thursday (022924)'!$T165^2*(('Thursday (022924)'!$T165-1)+(('Thursday (022924)'!$T165-1)^2+(16*'Thursday (022924)'!$T165/190))^0.5)</f>
        <v>37.18307631</v>
      </c>
      <c r="O417" s="250" t="str">
        <f t="shared" si="185"/>
        <v>D</v>
      </c>
      <c r="P417" s="248">
        <f>(0.38*190*(1-$B$251)^2)/(1-($B$251)*('Thursday (022924)'!$AW165))+173*'Thursday (022924)'!$AW165^2*(('Thursday (022924)'!$AW165-1)+(('Thursday (022924)'!$AW165-1)^2+(16*'Thursday (022924)'!$AW165/190))^0.5)</f>
        <v>49.7529994</v>
      </c>
      <c r="Q417" s="249" t="str">
        <f t="shared" si="186"/>
        <v>E</v>
      </c>
      <c r="R417" s="248">
        <f>(0.38*190*(1-$B$251)^2)/(1-($B$251)*('Friday (030124)'!$T165))+173*'Friday (030124)'!$T165^2*(('Friday (030124)'!$T165-1)+(('Friday (030124)'!$T165-1)^2+(16*'Friday (030124)'!$T165/190))^0.5)</f>
        <v>38.00571601</v>
      </c>
      <c r="S417" s="250" t="str">
        <f t="shared" si="187"/>
        <v>D</v>
      </c>
      <c r="T417" s="248">
        <f>(0.38*190*(1-$B$251)^2)/(1-($B$251)*('Friday (030124)'!$AW165))+173*'Friday (030124)'!$AW165^2*(('Friday (030124)'!$AW165-1)+(('Friday (030124)'!$AW165-1)^2+(16*'Friday (030124)'!$AW165/190))^0.5)</f>
        <v>41.89079686</v>
      </c>
      <c r="U417" s="249" t="str">
        <f t="shared" si="188"/>
        <v>E</v>
      </c>
    </row>
    <row r="418">
      <c r="A418" s="252" t="s">
        <v>185</v>
      </c>
      <c r="B418" s="253">
        <f>(0.38*190*(1-$B$251)^2)/(1-($B$251)*('Monday (022624)'!$T166))+173*'Monday (022624)'!$T166^2*(('Monday (022624)'!$T166-1)+(('Monday (022624)'!$T166-1)^2+(16*'Monday (022624)'!$T166/190))^0.5)</f>
        <v>41.78377276</v>
      </c>
      <c r="C418" s="257" t="str">
        <f t="shared" si="179"/>
        <v>E</v>
      </c>
      <c r="D418" s="255">
        <f>(0.38*190*(1-$B$251)^2)/(1-($B$251)*('Monday (022624)'!$AW166))+173*'Monday (022624)'!$AW166^2*(('Monday (022624)'!$AW166-1)+(('Monday (022624)'!$AW166-1)^2+(16*'Monday (022624)'!$AW166/190))^0.5)</f>
        <v>58.65280213</v>
      </c>
      <c r="E418" s="256" t="str">
        <f t="shared" si="180"/>
        <v>E</v>
      </c>
      <c r="F418" s="255">
        <f>(0.38*190*(1-$B$251)^2)/(1-($B$251)*('Tuesday (022724)'!$T166))+173*'Tuesday (022724)'!$T166^2*(('Tuesday (022724)'!$T166-1)+(('Tuesday (022724)'!$T166-1)^2+(16*'Tuesday (022724)'!$T166/190))^0.5)</f>
        <v>37.3423208</v>
      </c>
      <c r="G418" s="257" t="str">
        <f t="shared" si="181"/>
        <v>D</v>
      </c>
      <c r="H418" s="255">
        <f>(0.38*190*(1-$B$251)^2)/(1-($B$251)*('Tuesday (022724)'!$AW166))+173*'Tuesday (022724)'!$AW166^2*(('Tuesday (022724)'!$AW166-1)+(('Tuesday (022724)'!$AW166-1)^2+(16*'Tuesday (022724)'!$AW166/190))^0.5)</f>
        <v>45.30649005</v>
      </c>
      <c r="I418" s="256" t="str">
        <f t="shared" si="182"/>
        <v>E</v>
      </c>
      <c r="J418" s="255">
        <f>(0.38*190*(1-$B$251)^2)/(1-($B$251)*('Wednesday (022824)'!$T166))+173*'Wednesday (022824)'!$T166^2*(('Wednesday (022824)'!$T166-1)+(('Wednesday (022824)'!$T166-1)^2+(16*'Wednesday (022824)'!$T166/190))^0.5)</f>
        <v>37.90651314</v>
      </c>
      <c r="K418" s="257" t="str">
        <f t="shared" si="183"/>
        <v>D</v>
      </c>
      <c r="L418" s="255">
        <f>(0.38*190*(1-$B$251)^2)/(1-($B$251)*('Wednesday (022824)'!$AW166))+173*'Wednesday (022824)'!$AW166^2*(('Wednesday (022824)'!$AW166-1)+(('Wednesday (022824)'!$AW166-1)^2+(16*'Wednesday (022824)'!$AW166/190))^0.5)</f>
        <v>40.83875324</v>
      </c>
      <c r="M418" s="256" t="str">
        <f t="shared" si="184"/>
        <v>E</v>
      </c>
      <c r="N418" s="255">
        <f>(0.38*190*(1-$B$251)^2)/(1-($B$251)*('Thursday (022924)'!$T166))+173*'Thursday (022924)'!$T166^2*(('Thursday (022924)'!$T166-1)+(('Thursday (022924)'!$T166-1)^2+(16*'Thursday (022924)'!$T166/190))^0.5)</f>
        <v>37.59995134</v>
      </c>
      <c r="O418" s="257" t="str">
        <f t="shared" si="185"/>
        <v>D</v>
      </c>
      <c r="P418" s="255">
        <f>(0.38*190*(1-$B$251)^2)/(1-($B$251)*('Thursday (022924)'!$AW166))+173*'Thursday (022924)'!$AW166^2*(('Thursday (022924)'!$AW166-1)+(('Thursday (022924)'!$AW166-1)^2+(16*'Thursday (022924)'!$AW166/190))^0.5)</f>
        <v>47.87488079</v>
      </c>
      <c r="Q418" s="256" t="str">
        <f t="shared" si="186"/>
        <v>E</v>
      </c>
      <c r="R418" s="255">
        <f>(0.38*190*(1-$B$251)^2)/(1-($B$251)*('Friday (030124)'!$T166))+173*'Friday (030124)'!$T166^2*(('Friday (030124)'!$T166-1)+(('Friday (030124)'!$T166-1)^2+(16*'Friday (030124)'!$T166/190))^0.5)</f>
        <v>35.90742182</v>
      </c>
      <c r="S418" s="257" t="str">
        <f t="shared" si="187"/>
        <v>D</v>
      </c>
      <c r="T418" s="255">
        <f>(0.38*190*(1-$B$251)^2)/(1-($B$251)*('Friday (030124)'!$AW166))+173*'Friday (030124)'!$AW166^2*(('Friday (030124)'!$AW166-1)+(('Friday (030124)'!$AW166-1)^2+(16*'Friday (030124)'!$AW166/190))^0.5)</f>
        <v>46.58490144</v>
      </c>
      <c r="U418" s="256" t="str">
        <f t="shared" si="188"/>
        <v>E</v>
      </c>
    </row>
    <row r="419">
      <c r="A419" s="259" t="s">
        <v>186</v>
      </c>
      <c r="B419" s="260">
        <f>(0.38*190*(1-$B$251)^2)/(1-($B$251)*('Monday (022624)'!$T167))+173*'Monday (022624)'!$T167^2*(('Monday (022624)'!$T167-1)+(('Monday (022624)'!$T167-1)^2+(16*'Monday (022624)'!$T167/190))^0.5)</f>
        <v>42.36636266</v>
      </c>
      <c r="C419" s="264" t="str">
        <f t="shared" si="179"/>
        <v>E</v>
      </c>
      <c r="D419" s="262">
        <f>(0.38*190*(1-$B$251)^2)/(1-($B$251)*('Monday (022624)'!$AW167))+173*'Monday (022624)'!$AW167^2*(('Monday (022624)'!$AW167-1)+(('Monday (022624)'!$AW167-1)^2+(16*'Monday (022624)'!$AW167/190))^0.5)</f>
        <v>39.4467413</v>
      </c>
      <c r="E419" s="263" t="str">
        <f t="shared" si="180"/>
        <v>D</v>
      </c>
      <c r="F419" s="262">
        <f>(0.38*190*(1-$B$251)^2)/(1-($B$251)*('Tuesday (022724)'!$T167))+173*'Tuesday (022724)'!$T167^2*(('Tuesday (022724)'!$T167-1)+(('Tuesday (022724)'!$T167-1)^2+(16*'Tuesday (022724)'!$T167/190))^0.5)</f>
        <v>36.508648</v>
      </c>
      <c r="G419" s="264" t="str">
        <f t="shared" si="181"/>
        <v>D</v>
      </c>
      <c r="H419" s="262">
        <f>(0.38*190*(1-$B$251)^2)/(1-($B$251)*('Tuesday (022724)'!$AW167))+173*'Tuesday (022724)'!$AW167^2*(('Tuesday (022724)'!$AW167-1)+(('Tuesday (022724)'!$AW167-1)^2+(16*'Tuesday (022724)'!$AW167/190))^0.5)</f>
        <v>38.83125911</v>
      </c>
      <c r="I419" s="263" t="str">
        <f t="shared" si="182"/>
        <v>D</v>
      </c>
      <c r="J419" s="262">
        <f>(0.38*190*(1-$B$251)^2)/(1-($B$251)*('Wednesday (022824)'!$T167))+173*'Wednesday (022824)'!$T167^2*(('Wednesday (022824)'!$T167-1)+(('Wednesday (022824)'!$T167-1)^2+(16*'Wednesday (022824)'!$T167/190))^0.5)</f>
        <v>37.41206915</v>
      </c>
      <c r="K419" s="264" t="str">
        <f t="shared" si="183"/>
        <v>D</v>
      </c>
      <c r="L419" s="262">
        <f>(0.38*190*(1-$B$251)^2)/(1-($B$251)*('Wednesday (022824)'!$AW167))+173*'Wednesday (022824)'!$AW167^2*(('Wednesday (022824)'!$AW167-1)+(('Wednesday (022824)'!$AW167-1)^2+(16*'Wednesday (022824)'!$AW167/190))^0.5)</f>
        <v>42.56694026</v>
      </c>
      <c r="M419" s="263" t="str">
        <f t="shared" si="184"/>
        <v>E</v>
      </c>
      <c r="N419" s="262">
        <f>(0.38*190*(1-$B$251)^2)/(1-($B$251)*('Thursday (022924)'!$T167))+173*'Thursday (022924)'!$T167^2*(('Thursday (022924)'!$T167-1)+(('Thursday (022924)'!$T167-1)^2+(16*'Thursday (022924)'!$T167/190))^0.5)</f>
        <v>37.21676563</v>
      </c>
      <c r="O419" s="264" t="str">
        <f t="shared" si="185"/>
        <v>D</v>
      </c>
      <c r="P419" s="262">
        <f>(0.38*190*(1-$B$251)^2)/(1-($B$251)*('Thursday (022924)'!$AW167))+173*'Thursday (022924)'!$AW167^2*(('Thursday (022924)'!$AW167-1)+(('Thursday (022924)'!$AW167-1)^2+(16*'Thursday (022924)'!$AW167/190))^0.5)</f>
        <v>38.73339791</v>
      </c>
      <c r="Q419" s="263" t="str">
        <f t="shared" si="186"/>
        <v>D</v>
      </c>
      <c r="R419" s="262">
        <f>(0.38*190*(1-$B$251)^2)/(1-($B$251)*('Friday (030124)'!$T167))+173*'Friday (030124)'!$T167^2*(('Friday (030124)'!$T167-1)+(('Friday (030124)'!$T167-1)^2+(16*'Friday (030124)'!$T167/190))^0.5)</f>
        <v>38.40504338</v>
      </c>
      <c r="S419" s="264" t="str">
        <f t="shared" si="187"/>
        <v>D</v>
      </c>
      <c r="T419" s="262">
        <f>(0.38*190*(1-$B$251)^2)/(1-($B$251)*('Friday (030124)'!$AW167))+173*'Friday (030124)'!$AW167^2*(('Friday (030124)'!$AW167-1)+(('Friday (030124)'!$AW167-1)^2+(16*'Friday (030124)'!$AW167/190))^0.5)</f>
        <v>43.58973356</v>
      </c>
      <c r="U419" s="265" t="str">
        <f t="shared" si="188"/>
        <v>E</v>
      </c>
    </row>
    <row r="420">
      <c r="A420" s="266" t="s">
        <v>187</v>
      </c>
      <c r="B420" s="50">
        <f>(0.38*190*(1-$B$251)^2)/(1-($B$251)*('Monday (022624)'!$T168))+173*'Monday (022624)'!$T168^2*(('Monday (022624)'!$T168-1)+(('Monday (022624)'!$T168-1)^2+(16*'Monday (022624)'!$T168/190))^0.5)</f>
        <v>42.85756815</v>
      </c>
      <c r="C420" s="270" t="str">
        <f t="shared" si="179"/>
        <v>E</v>
      </c>
      <c r="D420" s="268">
        <f>(0.38*190*(1-$B$251)^2)/(1-($B$251)*('Monday (022624)'!$AW168))+173*'Monday (022624)'!$AW168^2*(('Monday (022624)'!$AW168-1)+(('Monday (022624)'!$AW168-1)^2+(16*'Monday (022624)'!$AW168/190))^0.5)</f>
        <v>45.49867095</v>
      </c>
      <c r="E420" s="269" t="str">
        <f t="shared" si="180"/>
        <v>E</v>
      </c>
      <c r="F420" s="268">
        <f>(0.38*190*(1-$B$251)^2)/(1-($B$251)*('Tuesday (022724)'!$T168))+173*'Tuesday (022724)'!$T168^2*(('Tuesday (022724)'!$T168-1)+(('Tuesday (022724)'!$T168-1)^2+(16*'Tuesday (022724)'!$T168/190))^0.5)</f>
        <v>41.49996056</v>
      </c>
      <c r="G420" s="270" t="str">
        <f t="shared" si="181"/>
        <v>E</v>
      </c>
      <c r="H420" s="268">
        <f>(0.38*190*(1-$B$251)^2)/(1-($B$251)*('Tuesday (022724)'!$AW168))+173*'Tuesday (022724)'!$AW168^2*(('Tuesday (022724)'!$AW168-1)+(('Tuesday (022724)'!$AW168-1)^2+(16*'Tuesday (022724)'!$AW168/190))^0.5)</f>
        <v>44.88361279</v>
      </c>
      <c r="I420" s="269" t="str">
        <f t="shared" si="182"/>
        <v>E</v>
      </c>
      <c r="J420" s="268">
        <f>(0.38*190*(1-$B$251)^2)/(1-($B$251)*('Wednesday (022824)'!$T168))+173*'Wednesday (022824)'!$T168^2*(('Wednesday (022824)'!$T168-1)+(('Wednesday (022824)'!$T168-1)^2+(16*'Wednesday (022824)'!$T168/190))^0.5)</f>
        <v>39.00352916</v>
      </c>
      <c r="K420" s="270" t="str">
        <f t="shared" si="183"/>
        <v>D</v>
      </c>
      <c r="L420" s="268">
        <f>(0.38*190*(1-$B$251)^2)/(1-($B$251)*('Wednesday (022824)'!$AW168))+173*'Wednesday (022824)'!$AW168^2*(('Wednesday (022824)'!$AW168-1)+(('Wednesday (022824)'!$AW168-1)^2+(16*'Wednesday (022824)'!$AW168/190))^0.5)</f>
        <v>46.02247954</v>
      </c>
      <c r="M420" s="269" t="str">
        <f t="shared" si="184"/>
        <v>E</v>
      </c>
      <c r="N420" s="268">
        <f>(0.38*190*(1-$B$251)^2)/(1-($B$251)*('Thursday (022924)'!$T168))+173*'Thursday (022924)'!$T168^2*(('Thursday (022924)'!$T168-1)+(('Thursday (022924)'!$T168-1)^2+(16*'Thursday (022924)'!$T168/190))^0.5)</f>
        <v>38.68151425</v>
      </c>
      <c r="O420" s="270" t="str">
        <f t="shared" si="185"/>
        <v>D</v>
      </c>
      <c r="P420" s="268">
        <f>(0.38*190*(1-$B$251)^2)/(1-($B$251)*('Thursday (022924)'!$AW168))+173*'Thursday (022924)'!$AW168^2*(('Thursday (022924)'!$AW168-1)+(('Thursday (022924)'!$AW168-1)^2+(16*'Thursday (022924)'!$AW168/190))^0.5)</f>
        <v>45.76458482</v>
      </c>
      <c r="Q420" s="269" t="str">
        <f t="shared" si="186"/>
        <v>E</v>
      </c>
      <c r="R420" s="268">
        <f>(0.38*190*(1-$B$251)^2)/(1-($B$251)*('Friday (030124)'!$T168))+173*'Friday (030124)'!$T168^2*(('Friday (030124)'!$T168-1)+(('Friday (030124)'!$T168-1)^2+(16*'Friday (030124)'!$T168/190))^0.5)</f>
        <v>38.05060941</v>
      </c>
      <c r="S420" s="270" t="str">
        <f t="shared" si="187"/>
        <v>D</v>
      </c>
      <c r="T420" s="268">
        <f>(0.38*190*(1-$B$251)^2)/(1-($B$251)*('Friday (030124)'!$AW168))+173*'Friday (030124)'!$AW168^2*(('Friday (030124)'!$AW168-1)+(('Friday (030124)'!$AW168-1)^2+(16*'Friday (030124)'!$AW168/190))^0.5)</f>
        <v>37.98542818</v>
      </c>
      <c r="U420" s="271" t="str">
        <f t="shared" si="188"/>
        <v>D</v>
      </c>
    </row>
    <row r="421">
      <c r="A421" s="266" t="s">
        <v>188</v>
      </c>
      <c r="B421" s="50">
        <f>(0.38*190*(1-$B$251)^2)/(1-($B$251)*('Monday (022624)'!$T169))+173*'Monday (022624)'!$T169^2*(('Monday (022624)'!$T169-1)+(('Monday (022624)'!$T169-1)^2+(16*'Monday (022624)'!$T169/190))^0.5)</f>
        <v>49.17927193</v>
      </c>
      <c r="C421" s="270" t="str">
        <f t="shared" si="179"/>
        <v>E</v>
      </c>
      <c r="D421" s="268">
        <f>(0.38*190*(1-$B$251)^2)/(1-($B$251)*('Monday (022624)'!$AW169))+173*'Monday (022624)'!$AW169^2*(('Monday (022624)'!$AW169-1)+(('Monday (022624)'!$AW169-1)^2+(16*'Monday (022624)'!$AW169/190))^0.5)</f>
        <v>51.92902443</v>
      </c>
      <c r="E421" s="269" t="str">
        <f t="shared" si="180"/>
        <v>E</v>
      </c>
      <c r="F421" s="268">
        <f>(0.38*190*(1-$B$251)^2)/(1-($B$251)*('Tuesday (022724)'!$T169))+173*'Tuesday (022724)'!$T169^2*(('Tuesday (022724)'!$T169-1)+(('Tuesday (022724)'!$T169-1)^2+(16*'Tuesday (022724)'!$T169/190))^0.5)</f>
        <v>37.6445099</v>
      </c>
      <c r="G421" s="270" t="str">
        <f t="shared" si="181"/>
        <v>D</v>
      </c>
      <c r="H421" s="268">
        <f>(0.38*190*(1-$B$251)^2)/(1-($B$251)*('Tuesday (022724)'!$AW169))+173*'Tuesday (022724)'!$AW169^2*(('Tuesday (022724)'!$AW169-1)+(('Tuesday (022724)'!$AW169-1)^2+(16*'Tuesday (022724)'!$AW169/190))^0.5)</f>
        <v>58.90260172</v>
      </c>
      <c r="I421" s="269" t="str">
        <f t="shared" si="182"/>
        <v>E</v>
      </c>
      <c r="J421" s="268">
        <f>(0.38*190*(1-$B$251)^2)/(1-($B$251)*('Wednesday (022824)'!$T169))+173*'Wednesday (022824)'!$T169^2*(('Wednesday (022824)'!$T169-1)+(('Wednesday (022824)'!$T169-1)^2+(16*'Wednesday (022824)'!$T169/190))^0.5)</f>
        <v>39.70475043</v>
      </c>
      <c r="K421" s="270" t="str">
        <f t="shared" si="183"/>
        <v>D</v>
      </c>
      <c r="L421" s="268">
        <f>(0.38*190*(1-$B$251)^2)/(1-($B$251)*('Wednesday (022824)'!$AW169))+173*'Wednesday (022824)'!$AW169^2*(('Wednesday (022824)'!$AW169-1)+(('Wednesday (022824)'!$AW169-1)^2+(16*'Wednesday (022824)'!$AW169/190))^0.5)</f>
        <v>46.83587896</v>
      </c>
      <c r="M421" s="269" t="str">
        <f t="shared" si="184"/>
        <v>E</v>
      </c>
      <c r="N421" s="268">
        <f>(0.38*190*(1-$B$251)^2)/(1-($B$251)*('Thursday (022924)'!$T169))+173*'Thursday (022924)'!$T169^2*(('Thursday (022924)'!$T169-1)+(('Thursday (022924)'!$T169-1)^2+(16*'Thursday (022924)'!$T169/190))^0.5)</f>
        <v>39.06358395</v>
      </c>
      <c r="O421" s="270" t="str">
        <f t="shared" si="185"/>
        <v>D</v>
      </c>
      <c r="P421" s="268">
        <f>(0.38*190*(1-$B$251)^2)/(1-($B$251)*('Thursday (022924)'!$AW169))+173*'Thursday (022924)'!$AW169^2*(('Thursday (022924)'!$AW169-1)+(('Thursday (022924)'!$AW169-1)^2+(16*'Thursday (022924)'!$AW169/190))^0.5)</f>
        <v>58.35590944</v>
      </c>
      <c r="Q421" s="269" t="str">
        <f t="shared" si="186"/>
        <v>E</v>
      </c>
      <c r="R421" s="268">
        <f>(0.38*190*(1-$B$251)^2)/(1-($B$251)*('Friday (030124)'!$T169))+173*'Friday (030124)'!$T169^2*(('Friday (030124)'!$T169-1)+(('Friday (030124)'!$T169-1)^2+(16*'Friday (030124)'!$T169/190))^0.5)</f>
        <v>37.8785251</v>
      </c>
      <c r="S421" s="270" t="str">
        <f t="shared" si="187"/>
        <v>D</v>
      </c>
      <c r="T421" s="268">
        <f>(0.38*190*(1-$B$251)^2)/(1-($B$251)*('Friday (030124)'!$AW169))+173*'Friday (030124)'!$AW169^2*(('Friday (030124)'!$AW169-1)+(('Friday (030124)'!$AW169-1)^2+(16*'Friday (030124)'!$AW169/190))^0.5)</f>
        <v>42.99494022</v>
      </c>
      <c r="U421" s="271" t="str">
        <f t="shared" si="188"/>
        <v>E</v>
      </c>
    </row>
    <row r="422">
      <c r="A422" s="288" t="s">
        <v>189</v>
      </c>
      <c r="B422" s="289">
        <f>(0.38*190*(1-$B$251)^2)/(1-($B$251)*('Monday (022624)'!$T170))+173*'Monday (022624)'!$T170^2*(('Monday (022624)'!$T170-1)+(('Monday (022624)'!$T170-1)^2+(16*'Monday (022624)'!$T170/190))^0.5)</f>
        <v>45.45314605</v>
      </c>
      <c r="C422" s="279" t="str">
        <f t="shared" si="179"/>
        <v>E</v>
      </c>
      <c r="D422" s="277">
        <f>(0.38*190*(1-$B$251)^2)/(1-($B$251)*('Monday (022624)'!$AW170))+173*'Monday (022624)'!$AW170^2*(('Monday (022624)'!$AW170-1)+(('Monday (022624)'!$AW170-1)^2+(16*'Monday (022624)'!$AW170/190))^0.5)</f>
        <v>44.85969769</v>
      </c>
      <c r="E422" s="278" t="str">
        <f t="shared" si="180"/>
        <v>E</v>
      </c>
      <c r="F422" s="277">
        <f>(0.38*190*(1-$B$251)^2)/(1-($B$251)*('Tuesday (022724)'!$T170))+173*'Tuesday (022724)'!$T170^2*(('Tuesday (022724)'!$T170-1)+(('Tuesday (022724)'!$T170-1)^2+(16*'Tuesday (022724)'!$T170/190))^0.5)</f>
        <v>36.87044027</v>
      </c>
      <c r="G422" s="279" t="str">
        <f t="shared" si="181"/>
        <v>D</v>
      </c>
      <c r="H422" s="277">
        <f>(0.38*190*(1-$B$251)^2)/(1-($B$251)*('Tuesday (022724)'!$AW170))+173*'Tuesday (022724)'!$AW170^2*(('Tuesday (022724)'!$AW170-1)+(('Tuesday (022724)'!$AW170-1)^2+(16*'Tuesday (022724)'!$AW170/190))^0.5)</f>
        <v>42.88677953</v>
      </c>
      <c r="I422" s="278" t="str">
        <f t="shared" si="182"/>
        <v>E</v>
      </c>
      <c r="J422" s="277">
        <f>(0.38*190*(1-$B$251)^2)/(1-($B$251)*('Wednesday (022824)'!$T170))+173*'Wednesday (022824)'!$T170^2*(('Wednesday (022824)'!$T170-1)+(('Wednesday (022824)'!$T170-1)^2+(16*'Wednesday (022824)'!$T170/190))^0.5)</f>
        <v>35.7988341</v>
      </c>
      <c r="K422" s="279" t="str">
        <f t="shared" si="183"/>
        <v>D</v>
      </c>
      <c r="L422" s="277">
        <f>(0.38*190*(1-$B$251)^2)/(1-($B$251)*('Wednesday (022824)'!$AW170))+173*'Wednesday (022824)'!$AW170^2*(('Wednesday (022824)'!$AW170-1)+(('Wednesday (022824)'!$AW170-1)^2+(16*'Wednesday (022824)'!$AW170/190))^0.5)</f>
        <v>43.8381446</v>
      </c>
      <c r="M422" s="278" t="str">
        <f t="shared" si="184"/>
        <v>E</v>
      </c>
      <c r="N422" s="277">
        <f>(0.38*190*(1-$B$251)^2)/(1-($B$251)*('Thursday (022924)'!$T170))+173*'Thursday (022924)'!$T170^2*(('Thursday (022924)'!$T170-1)+(('Thursday (022924)'!$T170-1)^2+(16*'Thursday (022924)'!$T170/190))^0.5)</f>
        <v>35.69959672</v>
      </c>
      <c r="O422" s="279" t="str">
        <f t="shared" si="185"/>
        <v>D</v>
      </c>
      <c r="P422" s="277">
        <f>(0.38*190*(1-$B$251)^2)/(1-($B$251)*('Thursday (022924)'!$AW170))+173*'Thursday (022924)'!$AW170^2*(('Thursday (022924)'!$AW170-1)+(('Thursday (022924)'!$AW170-1)^2+(16*'Thursday (022924)'!$AW170/190))^0.5)</f>
        <v>42.52780107</v>
      </c>
      <c r="Q422" s="278" t="str">
        <f t="shared" si="186"/>
        <v>E</v>
      </c>
      <c r="R422" s="277">
        <f>(0.38*190*(1-$B$251)^2)/(1-($B$251)*('Friday (030124)'!$T170))+173*'Friday (030124)'!$T170^2*(('Friday (030124)'!$T170-1)+(('Friday (030124)'!$T170-1)^2+(16*'Friday (030124)'!$T170/190))^0.5)</f>
        <v>35.84310146</v>
      </c>
      <c r="S422" s="279" t="str">
        <f t="shared" si="187"/>
        <v>D</v>
      </c>
      <c r="T422" s="277">
        <f>(0.38*190*(1-$B$251)^2)/(1-($B$251)*('Friday (030124)'!$AW170))+173*'Friday (030124)'!$AW170^2*(('Friday (030124)'!$AW170-1)+(('Friday (030124)'!$AW170-1)^2+(16*'Friday (030124)'!$AW170/190))^0.5)</f>
        <v>65.68644926</v>
      </c>
      <c r="U422" s="280" t="str">
        <f t="shared" si="188"/>
        <v>F</v>
      </c>
    </row>
    <row r="423">
      <c r="A423" s="281" t="s">
        <v>190</v>
      </c>
      <c r="B423" s="282">
        <f>(0.38*190*(1-$B$251)^2)/(1-($B$251)*('Monday (022624)'!$T171))+173*'Monday (022624)'!$T171^2*(('Monday (022624)'!$T171-1)+(('Monday (022624)'!$T171-1)^2+(16*'Monday (022624)'!$T171/190))^0.5)</f>
        <v>46.72698</v>
      </c>
      <c r="C423" s="286" t="str">
        <f t="shared" si="179"/>
        <v>E</v>
      </c>
      <c r="D423" s="284">
        <f>(0.38*190*(1-$B$251)^2)/(1-($B$251)*('Monday (022624)'!$AW171))+173*'Monday (022624)'!$AW171^2*(('Monday (022624)'!$AW171-1)+(('Monday (022624)'!$AW171-1)^2+(16*'Monday (022624)'!$AW171/190))^0.5)</f>
        <v>39.36846542</v>
      </c>
      <c r="E423" s="285" t="str">
        <f t="shared" si="180"/>
        <v>D</v>
      </c>
      <c r="F423" s="284">
        <f>(0.38*190*(1-$B$251)^2)/(1-($B$251)*('Tuesday (022724)'!$T171))+173*'Tuesday (022724)'!$T171^2*(('Tuesday (022724)'!$T171-1)+(('Tuesday (022724)'!$T171-1)^2+(16*'Tuesday (022724)'!$T171/190))^0.5)</f>
        <v>39.25598774</v>
      </c>
      <c r="G423" s="286" t="str">
        <f t="shared" si="181"/>
        <v>D</v>
      </c>
      <c r="H423" s="284">
        <f>(0.38*190*(1-$B$251)^2)/(1-($B$251)*('Tuesday (022724)'!$AW171))+173*'Tuesday (022724)'!$AW171^2*(('Tuesday (022724)'!$AW171-1)+(('Tuesday (022724)'!$AW171-1)^2+(16*'Tuesday (022724)'!$AW171/190))^0.5)</f>
        <v>41.44794576</v>
      </c>
      <c r="I423" s="285" t="str">
        <f t="shared" si="182"/>
        <v>E</v>
      </c>
      <c r="J423" s="284">
        <f>(0.38*190*(1-$B$251)^2)/(1-($B$251)*('Wednesday (022824)'!$T171))+173*'Wednesday (022824)'!$T171^2*(('Wednesday (022824)'!$T171-1)+(('Wednesday (022824)'!$T171-1)^2+(16*'Wednesday (022824)'!$T171/190))^0.5)</f>
        <v>37.89181778</v>
      </c>
      <c r="K423" s="286" t="str">
        <f t="shared" si="183"/>
        <v>D</v>
      </c>
      <c r="L423" s="284">
        <f>(0.38*190*(1-$B$251)^2)/(1-($B$251)*('Wednesday (022824)'!$AW171))+173*'Wednesday (022824)'!$AW171^2*(('Wednesday (022824)'!$AW171-1)+(('Wednesday (022824)'!$AW171-1)^2+(16*'Wednesday (022824)'!$AW171/190))^0.5)</f>
        <v>62.41046158</v>
      </c>
      <c r="M423" s="285" t="str">
        <f t="shared" si="184"/>
        <v>F</v>
      </c>
      <c r="N423" s="284">
        <f>(0.38*190*(1-$B$251)^2)/(1-($B$251)*('Thursday (022924)'!$T171))+173*'Thursday (022924)'!$T171^2*(('Thursday (022924)'!$T171-1)+(('Thursday (022924)'!$T171-1)^2+(16*'Thursday (022924)'!$T171/190))^0.5)</f>
        <v>37.19510159</v>
      </c>
      <c r="O423" s="286" t="str">
        <f t="shared" si="185"/>
        <v>D</v>
      </c>
      <c r="P423" s="284">
        <f>(0.38*190*(1-$B$251)^2)/(1-($B$251)*('Thursday (022924)'!$AW171))+173*'Thursday (022924)'!$AW171^2*(('Thursday (022924)'!$AW171-1)+(('Thursday (022924)'!$AW171-1)^2+(16*'Thursday (022924)'!$AW171/190))^0.5)</f>
        <v>41.29859087</v>
      </c>
      <c r="Q423" s="285" t="str">
        <f t="shared" si="186"/>
        <v>E</v>
      </c>
      <c r="R423" s="284">
        <f>(0.38*190*(1-$B$251)^2)/(1-($B$251)*('Friday (030124)'!$T171))+173*'Friday (030124)'!$T171^2*(('Friday (030124)'!$T171-1)+(('Friday (030124)'!$T171-1)^2+(16*'Friday (030124)'!$T171/190))^0.5)</f>
        <v>39.11285397</v>
      </c>
      <c r="S423" s="286" t="str">
        <f t="shared" si="187"/>
        <v>D</v>
      </c>
      <c r="T423" s="284">
        <f>(0.38*190*(1-$B$251)^2)/(1-($B$251)*('Friday (030124)'!$AW171))+173*'Friday (030124)'!$AW171^2*(('Friday (030124)'!$AW171-1)+(('Friday (030124)'!$AW171-1)^2+(16*'Friday (030124)'!$AW171/190))^0.5)</f>
        <v>42.70618657</v>
      </c>
      <c r="U423" s="285" t="str">
        <f t="shared" si="188"/>
        <v>E</v>
      </c>
    </row>
    <row r="424">
      <c r="A424" s="245" t="s">
        <v>191</v>
      </c>
      <c r="B424" s="246">
        <f>(0.38*190*(1-$B$251)^2)/(1-($B$251)*('Monday (022624)'!$T172))+173*'Monday (022624)'!$T172^2*(('Monday (022624)'!$T172-1)+(('Monday (022624)'!$T172-1)^2+(16*'Monday (022624)'!$T172/190))^0.5)</f>
        <v>44.79439909</v>
      </c>
      <c r="C424" s="250" t="str">
        <f t="shared" si="179"/>
        <v>E</v>
      </c>
      <c r="D424" s="248">
        <f>(0.38*190*(1-$B$251)^2)/(1-($B$251)*('Monday (022624)'!$AW172))+173*'Monday (022624)'!$AW172^2*(('Monday (022624)'!$AW172-1)+(('Monday (022624)'!$AW172-1)^2+(16*'Monday (022624)'!$AW172/190))^0.5)</f>
        <v>51.22663172</v>
      </c>
      <c r="E424" s="249" t="str">
        <f t="shared" si="180"/>
        <v>E</v>
      </c>
      <c r="F424" s="248">
        <f>(0.38*190*(1-$B$251)^2)/(1-($B$251)*('Tuesday (022724)'!$T172))+173*'Tuesday (022724)'!$T172^2*(('Tuesday (022724)'!$T172-1)+(('Tuesday (022724)'!$T172-1)^2+(16*'Tuesday (022724)'!$T172/190))^0.5)</f>
        <v>36.95840494</v>
      </c>
      <c r="G424" s="250" t="str">
        <f t="shared" si="181"/>
        <v>D</v>
      </c>
      <c r="H424" s="248">
        <f>(0.38*190*(1-$B$251)^2)/(1-($B$251)*('Tuesday (022724)'!$AW172))+173*'Tuesday (022724)'!$AW172^2*(('Tuesday (022724)'!$AW172-1)+(('Tuesday (022724)'!$AW172-1)^2+(16*'Tuesday (022724)'!$AW172/190))^0.5)</f>
        <v>43.9795218</v>
      </c>
      <c r="I424" s="249" t="str">
        <f t="shared" si="182"/>
        <v>E</v>
      </c>
      <c r="J424" s="248">
        <f>(0.38*190*(1-$B$251)^2)/(1-($B$251)*('Wednesday (022824)'!$T172))+173*'Wednesday (022824)'!$T172^2*(('Wednesday (022824)'!$T172-1)+(('Wednesday (022824)'!$T172-1)^2+(16*'Wednesday (022824)'!$T172/190))^0.5)</f>
        <v>37.42114698</v>
      </c>
      <c r="K424" s="250" t="str">
        <f t="shared" si="183"/>
        <v>D</v>
      </c>
      <c r="L424" s="248">
        <f>(0.38*190*(1-$B$251)^2)/(1-($B$251)*('Wednesday (022824)'!$AW172))+173*'Wednesday (022824)'!$AW172^2*(('Wednesday (022824)'!$AW172-1)+(('Wednesday (022824)'!$AW172-1)^2+(16*'Wednesday (022824)'!$AW172/190))^0.5)</f>
        <v>51.83654759</v>
      </c>
      <c r="M424" s="249" t="str">
        <f t="shared" si="184"/>
        <v>E</v>
      </c>
      <c r="N424" s="248">
        <f>(0.38*190*(1-$B$251)^2)/(1-($B$251)*('Thursday (022924)'!$T172))+173*'Thursday (022924)'!$T172^2*(('Thursday (022924)'!$T172-1)+(('Thursday (022924)'!$T172-1)^2+(16*'Thursday (022924)'!$T172/190))^0.5)</f>
        <v>37.26978619</v>
      </c>
      <c r="O424" s="250" t="str">
        <f t="shared" si="185"/>
        <v>D</v>
      </c>
      <c r="P424" s="248">
        <f>(0.38*190*(1-$B$251)^2)/(1-($B$251)*('Thursday (022924)'!$AW172))+173*'Thursday (022924)'!$AW172^2*(('Thursday (022924)'!$AW172-1)+(('Thursday (022924)'!$AW172-1)^2+(16*'Thursday (022924)'!$AW172/190))^0.5)</f>
        <v>44.35245129</v>
      </c>
      <c r="Q424" s="249" t="str">
        <f t="shared" si="186"/>
        <v>E</v>
      </c>
      <c r="R424" s="248">
        <f>(0.38*190*(1-$B$251)^2)/(1-($B$251)*('Friday (030124)'!$T172))+173*'Friday (030124)'!$T172^2*(('Friday (030124)'!$T172-1)+(('Friday (030124)'!$T172-1)^2+(16*'Friday (030124)'!$T172/190))^0.5)</f>
        <v>37.67162907</v>
      </c>
      <c r="S424" s="250" t="str">
        <f t="shared" si="187"/>
        <v>D</v>
      </c>
      <c r="T424" s="248">
        <f>(0.38*190*(1-$B$251)^2)/(1-($B$251)*('Friday (030124)'!$AW172))+173*'Friday (030124)'!$AW172^2*(('Friday (030124)'!$AW172-1)+(('Friday (030124)'!$AW172-1)^2+(16*'Friday (030124)'!$AW172/190))^0.5)</f>
        <v>48.60681783</v>
      </c>
      <c r="U424" s="249" t="str">
        <f t="shared" si="188"/>
        <v>E</v>
      </c>
    </row>
    <row r="425">
      <c r="A425" s="245" t="s">
        <v>192</v>
      </c>
      <c r="B425" s="246">
        <f>(0.38*190*(1-$B$251)^2)/(1-($B$251)*('Monday (022624)'!$T173))+173*'Monday (022624)'!$T173^2*(('Monday (022624)'!$T173-1)+(('Monday (022624)'!$T173-1)^2+(16*'Monday (022624)'!$T173/190))^0.5)</f>
        <v>45.72686381</v>
      </c>
      <c r="C425" s="250" t="str">
        <f t="shared" si="179"/>
        <v>E</v>
      </c>
      <c r="D425" s="248">
        <f>(0.38*190*(1-$B$251)^2)/(1-($B$251)*('Monday (022624)'!$AW173))+173*'Monday (022624)'!$AW173^2*(('Monday (022624)'!$AW173-1)+(('Monday (022624)'!$AW173-1)^2+(16*'Monday (022624)'!$AW173/190))^0.5)</f>
        <v>54.56578286</v>
      </c>
      <c r="E425" s="249" t="str">
        <f t="shared" si="180"/>
        <v>E</v>
      </c>
      <c r="F425" s="248">
        <f>(0.38*190*(1-$B$251)^2)/(1-($B$251)*('Tuesday (022724)'!$T173))+173*'Tuesday (022724)'!$T173^2*(('Tuesday (022724)'!$T173-1)+(('Tuesday (022724)'!$T173-1)^2+(16*'Tuesday (022724)'!$T173/190))^0.5)</f>
        <v>38.6018692</v>
      </c>
      <c r="G425" s="250" t="str">
        <f t="shared" si="181"/>
        <v>D</v>
      </c>
      <c r="H425" s="248">
        <f>(0.38*190*(1-$B$251)^2)/(1-($B$251)*('Tuesday (022724)'!$AW173))+173*'Tuesday (022724)'!$AW173^2*(('Tuesday (022724)'!$AW173-1)+(('Tuesday (022724)'!$AW173-1)^2+(16*'Tuesday (022724)'!$AW173/190))^0.5)</f>
        <v>49.03987377</v>
      </c>
      <c r="I425" s="249" t="str">
        <f t="shared" si="182"/>
        <v>E</v>
      </c>
      <c r="J425" s="248">
        <f>(0.38*190*(1-$B$251)^2)/(1-($B$251)*('Wednesday (022824)'!$T173))+173*'Wednesday (022824)'!$T173^2*(('Wednesday (022824)'!$T173-1)+(('Wednesday (022824)'!$T173-1)^2+(16*'Wednesday (022824)'!$T173/190))^0.5)</f>
        <v>39.00555448</v>
      </c>
      <c r="K425" s="250" t="str">
        <f t="shared" si="183"/>
        <v>D</v>
      </c>
      <c r="L425" s="248">
        <f>(0.38*190*(1-$B$251)^2)/(1-($B$251)*('Wednesday (022824)'!$AW173))+173*'Wednesday (022824)'!$AW173^2*(('Wednesday (022824)'!$AW173-1)+(('Wednesday (022824)'!$AW173-1)^2+(16*'Wednesday (022824)'!$AW173/190))^0.5)</f>
        <v>36.3956025</v>
      </c>
      <c r="M425" s="249" t="str">
        <f t="shared" si="184"/>
        <v>D</v>
      </c>
      <c r="N425" s="248">
        <f>(0.38*190*(1-$B$251)^2)/(1-($B$251)*('Thursday (022924)'!$T173))+173*'Thursday (022924)'!$T173^2*(('Thursday (022924)'!$T173-1)+(('Thursday (022924)'!$T173-1)^2+(16*'Thursday (022924)'!$T173/190))^0.5)</f>
        <v>39.2827501</v>
      </c>
      <c r="O425" s="250" t="str">
        <f t="shared" si="185"/>
        <v>D</v>
      </c>
      <c r="P425" s="248">
        <f>(0.38*190*(1-$B$251)^2)/(1-($B$251)*('Thursday (022924)'!$AW173))+173*'Thursday (022924)'!$AW173^2*(('Thursday (022924)'!$AW173-1)+(('Thursday (022924)'!$AW173-1)^2+(16*'Thursday (022924)'!$AW173/190))^0.5)</f>
        <v>48.35919705</v>
      </c>
      <c r="Q425" s="249" t="str">
        <f t="shared" si="186"/>
        <v>E</v>
      </c>
      <c r="R425" s="248">
        <f>(0.38*190*(1-$B$251)^2)/(1-($B$251)*('Friday (030124)'!$T173))+173*'Friday (030124)'!$T173^2*(('Friday (030124)'!$T173-1)+(('Friday (030124)'!$T173-1)^2+(16*'Friday (030124)'!$T173/190))^0.5)</f>
        <v>37.14017079</v>
      </c>
      <c r="S425" s="250" t="str">
        <f t="shared" si="187"/>
        <v>D</v>
      </c>
      <c r="T425" s="248">
        <f>(0.38*190*(1-$B$251)^2)/(1-($B$251)*('Friday (030124)'!$AW173))+173*'Friday (030124)'!$AW173^2*(('Friday (030124)'!$AW173-1)+(('Friday (030124)'!$AW173-1)^2+(16*'Friday (030124)'!$AW173/190))^0.5)</f>
        <v>38.77732685</v>
      </c>
      <c r="U425" s="249" t="str">
        <f t="shared" si="188"/>
        <v>D</v>
      </c>
    </row>
    <row r="426">
      <c r="A426" s="252" t="s">
        <v>193</v>
      </c>
      <c r="B426" s="253">
        <f>(0.38*190*(1-$B$251)^2)/(1-($B$251)*('Monday (022624)'!$T174))+173*'Monday (022624)'!$T174^2*(('Monday (022624)'!$T174-1)+(('Monday (022624)'!$T174-1)^2+(16*'Monday (022624)'!$T174/190))^0.5)</f>
        <v>42.05634111</v>
      </c>
      <c r="C426" s="257" t="str">
        <f t="shared" si="179"/>
        <v>E</v>
      </c>
      <c r="D426" s="255">
        <f>(0.38*190*(1-$B$251)^2)/(1-($B$251)*('Monday (022624)'!$AW174))+173*'Monday (022624)'!$AW174^2*(('Monday (022624)'!$AW174-1)+(('Monday (022624)'!$AW174-1)^2+(16*'Monday (022624)'!$AW174/190))^0.5)</f>
        <v>40.01051564</v>
      </c>
      <c r="E426" s="256" t="str">
        <f t="shared" si="180"/>
        <v>#N/A</v>
      </c>
      <c r="F426" s="255">
        <f>(0.38*190*(1-$B$251)^2)/(1-($B$251)*('Tuesday (022724)'!$T174))+173*'Tuesday (022724)'!$T174^2*(('Tuesday (022724)'!$T174-1)+(('Tuesday (022724)'!$T174-1)^2+(16*'Tuesday (022724)'!$T174/190))^0.5)</f>
        <v>37.99113918</v>
      </c>
      <c r="G426" s="257" t="str">
        <f t="shared" si="181"/>
        <v>D</v>
      </c>
      <c r="H426" s="255">
        <f>(0.38*190*(1-$B$251)^2)/(1-($B$251)*('Tuesday (022724)'!$AW174))+173*'Tuesday (022724)'!$AW174^2*(('Tuesday (022724)'!$AW174-1)+(('Tuesday (022724)'!$AW174-1)^2+(16*'Tuesday (022724)'!$AW174/190))^0.5)</f>
        <v>45.47240441</v>
      </c>
      <c r="I426" s="256" t="str">
        <f t="shared" si="182"/>
        <v>E</v>
      </c>
      <c r="J426" s="255">
        <f>(0.38*190*(1-$B$251)^2)/(1-($B$251)*('Wednesday (022824)'!$T174))+173*'Wednesday (022824)'!$T174^2*(('Wednesday (022824)'!$T174-1)+(('Wednesday (022824)'!$T174-1)^2+(16*'Wednesday (022824)'!$T174/190))^0.5)</f>
        <v>39.2827501</v>
      </c>
      <c r="K426" s="257" t="str">
        <f t="shared" si="183"/>
        <v>D</v>
      </c>
      <c r="L426" s="255">
        <f>(0.38*190*(1-$B$251)^2)/(1-($B$251)*('Wednesday (022824)'!$AW174))+173*'Wednesday (022824)'!$AW174^2*(('Wednesday (022824)'!$AW174-1)+(('Wednesday (022824)'!$AW174-1)^2+(16*'Wednesday (022824)'!$AW174/190))^0.5)</f>
        <v>41.14043744</v>
      </c>
      <c r="M426" s="256" t="str">
        <f t="shared" si="184"/>
        <v>E</v>
      </c>
      <c r="N426" s="255">
        <f>(0.38*190*(1-$B$251)^2)/(1-($B$251)*('Thursday (022924)'!$T174))+173*'Thursday (022924)'!$T174^2*(('Thursday (022924)'!$T174-1)+(('Thursday (022924)'!$T174-1)^2+(16*'Thursday (022924)'!$T174/190))^0.5)</f>
        <v>38.91493126</v>
      </c>
      <c r="O426" s="257" t="str">
        <f t="shared" si="185"/>
        <v>D</v>
      </c>
      <c r="P426" s="255">
        <f>(0.38*190*(1-$B$251)^2)/(1-($B$251)*('Thursday (022924)'!$AW174))+173*'Thursday (022924)'!$AW174^2*(('Thursday (022924)'!$AW174-1)+(('Thursday (022924)'!$AW174-1)^2+(16*'Thursday (022924)'!$AW174/190))^0.5)</f>
        <v>45.82123859</v>
      </c>
      <c r="Q426" s="256" t="str">
        <f t="shared" si="186"/>
        <v>E</v>
      </c>
      <c r="R426" s="255">
        <f>(0.38*190*(1-$B$251)^2)/(1-($B$251)*('Friday (030124)'!$T174))+173*'Friday (030124)'!$T174^2*(('Friday (030124)'!$T174-1)+(('Friday (030124)'!$T174-1)^2+(16*'Friday (030124)'!$T174/190))^0.5)</f>
        <v>36.03905824</v>
      </c>
      <c r="S426" s="257" t="str">
        <f t="shared" si="187"/>
        <v>D</v>
      </c>
      <c r="T426" s="255">
        <f>(0.38*190*(1-$B$251)^2)/(1-($B$251)*('Friday (030124)'!$AW174))+173*'Friday (030124)'!$AW174^2*(('Friday (030124)'!$AW174-1)+(('Friday (030124)'!$AW174-1)^2+(16*'Friday (030124)'!$AW174/190))^0.5)</f>
        <v>53.23623051</v>
      </c>
      <c r="U426" s="256" t="str">
        <f t="shared" si="188"/>
        <v>E</v>
      </c>
    </row>
    <row r="427">
      <c r="A427" s="259" t="s">
        <v>194</v>
      </c>
      <c r="B427" s="260">
        <f>(0.38*190*(1-$B$251)^2)/(1-($B$251)*('Monday (022624)'!$T175))+173*'Monday (022624)'!$T175^2*(('Monday (022624)'!$T175-1)+(('Monday (022624)'!$T175-1)^2+(16*'Monday (022624)'!$T175/190))^0.5)</f>
        <v>48.39220211</v>
      </c>
      <c r="C427" s="264" t="str">
        <f t="shared" si="179"/>
        <v>E</v>
      </c>
      <c r="D427" s="262">
        <f>(0.38*190*(1-$B$251)^2)/(1-($B$251)*('Monday (022624)'!$AW175))+173*'Monday (022624)'!$AW175^2*(('Monday (022624)'!$AW175-1)+(('Monday (022624)'!$AW175-1)^2+(16*'Monday (022624)'!$AW175/190))^0.5)</f>
        <v>51.41705385</v>
      </c>
      <c r="E427" s="263" t="str">
        <f t="shared" si="180"/>
        <v>E</v>
      </c>
      <c r="F427" s="262">
        <f>(0.38*190*(1-$B$251)^2)/(1-($B$251)*('Tuesday (022724)'!$T175))+173*'Tuesday (022724)'!$T175^2*(('Tuesday (022724)'!$T175-1)+(('Tuesday (022724)'!$T175-1)^2+(16*'Tuesday (022724)'!$T175/190))^0.5)</f>
        <v>39.21008783</v>
      </c>
      <c r="G427" s="264" t="str">
        <f t="shared" si="181"/>
        <v>D</v>
      </c>
      <c r="H427" s="262">
        <f>(0.38*190*(1-$B$251)^2)/(1-($B$251)*('Tuesday (022724)'!$AW175))+173*'Tuesday (022724)'!$AW175^2*(('Tuesday (022724)'!$AW175-1)+(('Tuesday (022724)'!$AW175-1)^2+(16*'Tuesday (022724)'!$AW175/190))^0.5)</f>
        <v>58.8744542</v>
      </c>
      <c r="I427" s="263" t="str">
        <f t="shared" si="182"/>
        <v>E</v>
      </c>
      <c r="J427" s="262">
        <f>(0.38*190*(1-$B$251)^2)/(1-($B$251)*('Wednesday (022824)'!$T175))+173*'Wednesday (022824)'!$T175^2*(('Wednesday (022824)'!$T175-1)+(('Wednesday (022824)'!$T175-1)^2+(16*'Wednesday (022824)'!$T175/190))^0.5)</f>
        <v>37.21920437</v>
      </c>
      <c r="K427" s="264" t="str">
        <f t="shared" si="183"/>
        <v>D</v>
      </c>
      <c r="L427" s="262">
        <f>(0.38*190*(1-$B$251)^2)/(1-($B$251)*('Wednesday (022824)'!$AW175))+173*'Wednesday (022824)'!$AW175^2*(('Wednesday (022824)'!$AW175-1)+(('Wednesday (022824)'!$AW175-1)^2+(16*'Wednesday (022824)'!$AW175/190))^0.5)</f>
        <v>44.12398834</v>
      </c>
      <c r="M427" s="263" t="str">
        <f t="shared" si="184"/>
        <v>E</v>
      </c>
      <c r="N427" s="262">
        <f>(0.38*190*(1-$B$251)^2)/(1-($B$251)*('Thursday (022924)'!$T175))+173*'Thursday (022924)'!$T175^2*(('Thursday (022924)'!$T175-1)+(('Thursday (022924)'!$T175-1)^2+(16*'Thursday (022924)'!$T175/190))^0.5)</f>
        <v>36.44671958</v>
      </c>
      <c r="O427" s="264" t="str">
        <f t="shared" si="185"/>
        <v>D</v>
      </c>
      <c r="P427" s="262">
        <f>(0.38*190*(1-$B$251)^2)/(1-($B$251)*('Thursday (022924)'!$AW175))+173*'Thursday (022924)'!$AW175^2*(('Thursday (022924)'!$AW175-1)+(('Thursday (022924)'!$AW175-1)^2+(16*'Thursday (022924)'!$AW175/190))^0.5)</f>
        <v>60.816983</v>
      </c>
      <c r="Q427" s="263" t="str">
        <f t="shared" si="186"/>
        <v>F</v>
      </c>
      <c r="R427" s="262">
        <f>(0.38*190*(1-$B$251)^2)/(1-($B$251)*('Friday (030124)'!$T175))+173*'Friday (030124)'!$T175^2*(('Friday (030124)'!$T175-1)+(('Friday (030124)'!$T175-1)^2+(16*'Friday (030124)'!$T175/190))^0.5)</f>
        <v>40.21069161</v>
      </c>
      <c r="S427" s="264" t="str">
        <f t="shared" si="187"/>
        <v>E</v>
      </c>
      <c r="T427" s="262">
        <f>(0.38*190*(1-$B$251)^2)/(1-($B$251)*('Friday (030124)'!$AW175))+173*'Friday (030124)'!$AW175^2*(('Friday (030124)'!$AW175-1)+(('Friday (030124)'!$AW175-1)^2+(16*'Friday (030124)'!$AW175/190))^0.5)</f>
        <v>43.15618474</v>
      </c>
      <c r="U427" s="265" t="str">
        <f t="shared" si="188"/>
        <v>E</v>
      </c>
    </row>
    <row r="428">
      <c r="A428" s="266" t="s">
        <v>195</v>
      </c>
      <c r="B428" s="50">
        <f>(0.38*190*(1-$B$251)^2)/(1-($B$251)*('Monday (022624)'!$T176))+173*'Monday (022624)'!$T176^2*(('Monday (022624)'!$T176-1)+(('Monday (022624)'!$T176-1)^2+(16*'Monday (022624)'!$T176/190))^0.5)</f>
        <v>40.94852368</v>
      </c>
      <c r="C428" s="270" t="str">
        <f t="shared" si="179"/>
        <v>E</v>
      </c>
      <c r="D428" s="268">
        <f>(0.38*190*(1-$B$251)^2)/(1-($B$251)*('Monday (022624)'!$AW176))+173*'Monday (022624)'!$AW176^2*(('Monday (022624)'!$AW176-1)+(('Monday (022624)'!$AW176-1)^2+(16*'Monday (022624)'!$AW176/190))^0.5)</f>
        <v>40.26324837</v>
      </c>
      <c r="E428" s="269" t="str">
        <f t="shared" si="180"/>
        <v>E</v>
      </c>
      <c r="F428" s="268">
        <f>(0.38*190*(1-$B$251)^2)/(1-($B$251)*('Tuesday (022724)'!$T176))+173*'Tuesday (022724)'!$T176^2*(('Tuesday (022724)'!$T176-1)+(('Tuesday (022724)'!$T176-1)^2+(16*'Tuesday (022724)'!$T176/190))^0.5)</f>
        <v>36.86371888</v>
      </c>
      <c r="G428" s="270" t="str">
        <f t="shared" si="181"/>
        <v>D</v>
      </c>
      <c r="H428" s="268">
        <f>(0.38*190*(1-$B$251)^2)/(1-($B$251)*('Tuesday (022724)'!$AW176))+173*'Tuesday (022724)'!$AW176^2*(('Tuesday (022724)'!$AW176-1)+(('Tuesday (022724)'!$AW176-1)^2+(16*'Tuesday (022724)'!$AW176/190))^0.5)</f>
        <v>42.95058441</v>
      </c>
      <c r="I428" s="269" t="str">
        <f t="shared" si="182"/>
        <v>E</v>
      </c>
      <c r="J428" s="268">
        <f>(0.38*190*(1-$B$251)^2)/(1-($B$251)*('Wednesday (022824)'!$T176))+173*'Wednesday (022824)'!$T176^2*(('Wednesday (022824)'!$T176-1)+(('Wednesday (022824)'!$T176-1)^2+(16*'Wednesday (022824)'!$T176/190))^0.5)</f>
        <v>38.15570288</v>
      </c>
      <c r="K428" s="270" t="str">
        <f t="shared" si="183"/>
        <v>D</v>
      </c>
      <c r="L428" s="268">
        <f>(0.38*190*(1-$B$251)^2)/(1-($B$251)*('Wednesday (022824)'!$AW176))+173*'Wednesday (022824)'!$AW176^2*(('Wednesday (022824)'!$AW176-1)+(('Wednesday (022824)'!$AW176-1)^2+(16*'Wednesday (022824)'!$AW176/190))^0.5)</f>
        <v>42.69621107</v>
      </c>
      <c r="M428" s="269" t="str">
        <f t="shared" si="184"/>
        <v>E</v>
      </c>
      <c r="N428" s="268">
        <f>(0.38*190*(1-$B$251)^2)/(1-($B$251)*('Thursday (022924)'!$T176))+173*'Thursday (022924)'!$T176^2*(('Thursday (022924)'!$T176-1)+(('Thursday (022924)'!$T176-1)^2+(16*'Thursday (022924)'!$T176/190))^0.5)</f>
        <v>38.17083716</v>
      </c>
      <c r="O428" s="270" t="str">
        <f t="shared" si="185"/>
        <v>D</v>
      </c>
      <c r="P428" s="268">
        <f>(0.38*190*(1-$B$251)^2)/(1-($B$251)*('Thursday (022924)'!$AW176))+173*'Thursday (022924)'!$AW176^2*(('Thursday (022924)'!$AW176-1)+(('Thursday (022924)'!$AW176-1)^2+(16*'Thursday (022924)'!$AW176/190))^0.5)</f>
        <v>42.67851241</v>
      </c>
      <c r="Q428" s="269" t="str">
        <f t="shared" si="186"/>
        <v>E</v>
      </c>
      <c r="R428" s="268">
        <f>(0.38*190*(1-$B$251)^2)/(1-($B$251)*('Friday (030124)'!$T176))+173*'Friday (030124)'!$T176^2*(('Friday (030124)'!$T176-1)+(('Friday (030124)'!$T176-1)^2+(16*'Friday (030124)'!$T176/190))^0.5)</f>
        <v>38.8357468</v>
      </c>
      <c r="S428" s="270" t="str">
        <f t="shared" si="187"/>
        <v>D</v>
      </c>
      <c r="T428" s="268">
        <f>(0.38*190*(1-$B$251)^2)/(1-($B$251)*('Friday (030124)'!$AW176))+173*'Friday (030124)'!$AW176^2*(('Friday (030124)'!$AW176-1)+(('Friday (030124)'!$AW176-1)^2+(16*'Friday (030124)'!$AW176/190))^0.5)</f>
        <v>42.6384566</v>
      </c>
      <c r="U428" s="271" t="str">
        <f t="shared" si="188"/>
        <v>E</v>
      </c>
    </row>
    <row r="429">
      <c r="A429" s="266" t="s">
        <v>196</v>
      </c>
      <c r="B429" s="50">
        <f>(0.38*190*(1-$B$251)^2)/(1-($B$251)*('Monday (022624)'!$T177))+173*'Monday (022624)'!$T177^2*(('Monday (022624)'!$T177-1)+(('Monday (022624)'!$T177-1)^2+(16*'Monday (022624)'!$T177/190))^0.5)</f>
        <v>44.62186532</v>
      </c>
      <c r="C429" s="270" t="str">
        <f t="shared" si="179"/>
        <v>E</v>
      </c>
      <c r="D429" s="268">
        <f>(0.38*190*(1-$B$251)^2)/(1-($B$251)*('Monday (022624)'!$AW177))+173*'Monday (022624)'!$AW177^2*(('Monday (022624)'!$AW177-1)+(('Monday (022624)'!$AW177-1)^2+(16*'Monday (022624)'!$AW177/190))^0.5)</f>
        <v>50.18208175</v>
      </c>
      <c r="E429" s="269" t="str">
        <f t="shared" si="180"/>
        <v>E</v>
      </c>
      <c r="F429" s="268">
        <f>(0.38*190*(1-$B$251)^2)/(1-($B$251)*('Tuesday (022724)'!$T177))+173*'Tuesday (022724)'!$T177^2*(('Tuesday (022724)'!$T177-1)+(('Tuesday (022724)'!$T177-1)^2+(16*'Tuesday (022724)'!$T177/190))^0.5)</f>
        <v>38.85975172</v>
      </c>
      <c r="G429" s="270" t="str">
        <f t="shared" si="181"/>
        <v>D</v>
      </c>
      <c r="H429" s="268">
        <f>(0.38*190*(1-$B$251)^2)/(1-($B$251)*('Tuesday (022724)'!$AW177))+173*'Tuesday (022724)'!$AW177^2*(('Tuesday (022724)'!$AW177-1)+(('Tuesday (022724)'!$AW177-1)^2+(16*'Tuesday (022724)'!$AW177/190))^0.5)</f>
        <v>40.59796991</v>
      </c>
      <c r="I429" s="269" t="str">
        <f t="shared" si="182"/>
        <v>E</v>
      </c>
      <c r="J429" s="268">
        <f>(0.38*190*(1-$B$251)^2)/(1-($B$251)*('Wednesday (022824)'!$T177))+173*'Wednesday (022824)'!$T177^2*(('Wednesday (022824)'!$T177-1)+(('Wednesday (022824)'!$T177-1)^2+(16*'Wednesday (022824)'!$T177/190))^0.5)</f>
        <v>39.29403107</v>
      </c>
      <c r="K429" s="270" t="str">
        <f t="shared" si="183"/>
        <v>D</v>
      </c>
      <c r="L429" s="268">
        <f>(0.38*190*(1-$B$251)^2)/(1-($B$251)*('Wednesday (022824)'!$AW177))+173*'Wednesday (022824)'!$AW177^2*(('Wednesday (022824)'!$AW177-1)+(('Wednesday (022824)'!$AW177-1)^2+(16*'Wednesday (022824)'!$AW177/190))^0.5)</f>
        <v>43.38915257</v>
      </c>
      <c r="M429" s="269" t="str">
        <f t="shared" si="184"/>
        <v>E</v>
      </c>
      <c r="N429" s="268">
        <f>(0.38*190*(1-$B$251)^2)/(1-($B$251)*('Thursday (022924)'!$T177))+173*'Thursday (022924)'!$T177^2*(('Thursday (022924)'!$T177-1)+(('Thursday (022924)'!$T177-1)^2+(16*'Thursday (022924)'!$T177/190))^0.5)</f>
        <v>38.85975172</v>
      </c>
      <c r="O429" s="270" t="str">
        <f t="shared" si="185"/>
        <v>D</v>
      </c>
      <c r="P429" s="268">
        <f>(0.38*190*(1-$B$251)^2)/(1-($B$251)*('Thursday (022924)'!$AW177))+173*'Thursday (022924)'!$AW177^2*(('Thursday (022924)'!$AW177-1)+(('Thursday (022924)'!$AW177-1)^2+(16*'Thursday (022924)'!$AW177/190))^0.5)</f>
        <v>39.93804133</v>
      </c>
      <c r="Q429" s="269" t="str">
        <f t="shared" si="186"/>
        <v>D</v>
      </c>
      <c r="R429" s="268">
        <f>(0.38*190*(1-$B$251)^2)/(1-($B$251)*('Friday (030124)'!$T177))+173*'Friday (030124)'!$T177^2*(('Friday (030124)'!$T177-1)+(('Friday (030124)'!$T177-1)^2+(16*'Friday (030124)'!$T177/190))^0.5)</f>
        <v>36.24178497</v>
      </c>
      <c r="S429" s="270" t="str">
        <f t="shared" si="187"/>
        <v>D</v>
      </c>
      <c r="T429" s="268">
        <f>(0.38*190*(1-$B$251)^2)/(1-($B$251)*('Friday (030124)'!$AW177))+173*'Friday (030124)'!$AW177^2*(('Friday (030124)'!$AW177-1)+(('Friday (030124)'!$AW177-1)^2+(16*'Friday (030124)'!$AW177/190))^0.5)</f>
        <v>50.7556214</v>
      </c>
      <c r="U429" s="271" t="str">
        <f t="shared" si="188"/>
        <v>E</v>
      </c>
    </row>
    <row r="430">
      <c r="A430" s="288" t="s">
        <v>197</v>
      </c>
      <c r="B430" s="289">
        <f>(0.38*190*(1-$B$251)^2)/(1-($B$251)*('Monday (022624)'!$T178))+173*'Monday (022624)'!$T178^2*(('Monday (022624)'!$T178-1)+(('Monday (022624)'!$T178-1)^2+(16*'Monday (022624)'!$T178/190))^0.5)</f>
        <v>46.01226768</v>
      </c>
      <c r="C430" s="279" t="str">
        <f t="shared" si="179"/>
        <v>E</v>
      </c>
      <c r="D430" s="277">
        <f>(0.38*190*(1-$B$251)^2)/(1-($B$251)*('Monday (022624)'!$AW178))+173*'Monday (022624)'!$AW178^2*(('Monday (022624)'!$AW178-1)+(('Monday (022624)'!$AW178-1)^2+(16*'Monday (022624)'!$AW178/190))^0.5)</f>
        <v>40.84157144</v>
      </c>
      <c r="E430" s="278" t="str">
        <f t="shared" si="180"/>
        <v>E</v>
      </c>
      <c r="F430" s="277">
        <f>(0.38*190*(1-$B$251)^2)/(1-($B$251)*('Tuesday (022724)'!$T178))+173*'Tuesday (022724)'!$T178^2*(('Tuesday (022724)'!$T178-1)+(('Tuesday (022724)'!$T178-1)^2+(16*'Tuesday (022724)'!$T178/190))^0.5)</f>
        <v>39.5737725</v>
      </c>
      <c r="G430" s="279" t="str">
        <f t="shared" si="181"/>
        <v>D</v>
      </c>
      <c r="H430" s="277">
        <f>(0.38*190*(1-$B$251)^2)/(1-($B$251)*('Tuesday (022724)'!$AW178))+173*'Tuesday (022724)'!$AW178^2*(('Tuesday (022724)'!$AW178-1)+(('Tuesday (022724)'!$AW178-1)^2+(16*'Tuesday (022724)'!$AW178/190))^0.5)</f>
        <v>42.31448727</v>
      </c>
      <c r="I430" s="278" t="str">
        <f t="shared" si="182"/>
        <v>E</v>
      </c>
      <c r="J430" s="277">
        <f>(0.38*190*(1-$B$251)^2)/(1-($B$251)*('Wednesday (022824)'!$T178))+173*'Wednesday (022824)'!$T178^2*(('Wednesday (022824)'!$T178-1)+(('Wednesday (022824)'!$T178-1)^2+(16*'Wednesday (022824)'!$T178/190))^0.5)</f>
        <v>40.1701222</v>
      </c>
      <c r="K430" s="279" t="str">
        <f t="shared" si="183"/>
        <v>E</v>
      </c>
      <c r="L430" s="277">
        <f>(0.38*190*(1-$B$251)^2)/(1-($B$251)*('Wednesday (022824)'!$AW178))+173*'Wednesday (022824)'!$AW178^2*(('Wednesday (022824)'!$AW178-1)+(('Wednesday (022824)'!$AW178-1)^2+(16*'Wednesday (022824)'!$AW178/190))^0.5)</f>
        <v>49.62613266</v>
      </c>
      <c r="M430" s="278" t="str">
        <f t="shared" si="184"/>
        <v>E</v>
      </c>
      <c r="N430" s="277">
        <f>(0.38*190*(1-$B$251)^2)/(1-($B$251)*('Thursday (022924)'!$T178))+173*'Thursday (022924)'!$T178^2*(('Thursday (022924)'!$T178-1)+(('Thursday (022924)'!$T178-1)^2+(16*'Thursday (022924)'!$T178/190))^0.5)</f>
        <v>39.89777877</v>
      </c>
      <c r="O430" s="279" t="str">
        <f t="shared" si="185"/>
        <v>D</v>
      </c>
      <c r="P430" s="277">
        <f>(0.38*190*(1-$B$251)^2)/(1-($B$251)*('Thursday (022924)'!$AW178))+173*'Thursday (022924)'!$AW178^2*(('Thursday (022924)'!$AW178-1)+(('Thursday (022924)'!$AW178-1)^2+(16*'Thursday (022924)'!$AW178/190))^0.5)</f>
        <v>42.67851241</v>
      </c>
      <c r="Q430" s="278" t="str">
        <f t="shared" si="186"/>
        <v>E</v>
      </c>
      <c r="R430" s="277">
        <f>(0.38*190*(1-$B$251)^2)/(1-($B$251)*('Friday (030124)'!$T178))+173*'Friday (030124)'!$T178^2*(('Friday (030124)'!$T178-1)+(('Friday (030124)'!$T178-1)^2+(16*'Friday (030124)'!$T178/190))^0.5)</f>
        <v>37.57152239</v>
      </c>
      <c r="S430" s="279" t="str">
        <f t="shared" si="187"/>
        <v>D</v>
      </c>
      <c r="T430" s="277">
        <f>(0.38*190*(1-$B$251)^2)/(1-($B$251)*('Friday (030124)'!$AW178))+173*'Friday (030124)'!$AW178^2*(('Friday (030124)'!$AW178-1)+(('Friday (030124)'!$AW178-1)^2+(16*'Friday (030124)'!$AW178/190))^0.5)</f>
        <v>43.69726203</v>
      </c>
      <c r="U430" s="280" t="str">
        <f t="shared" si="188"/>
        <v>E</v>
      </c>
    </row>
    <row r="431">
      <c r="A431" s="281" t="s">
        <v>198</v>
      </c>
      <c r="B431" s="282">
        <f>(0.38*190*(1-$B$251)^2)/(1-($B$251)*('Monday (022624)'!$T179))+173*'Monday (022624)'!$T179^2*(('Monday (022624)'!$T179-1)+(('Monday (022624)'!$T179-1)^2+(16*'Monday (022624)'!$T179/190))^0.5)</f>
        <v>42.00667598</v>
      </c>
      <c r="C431" s="286" t="str">
        <f t="shared" si="179"/>
        <v>E</v>
      </c>
      <c r="D431" s="284">
        <f>(0.38*190*(1-$B$251)^2)/(1-($B$251)*('Monday (022624)'!$AW179))+173*'Monday (022624)'!$AW179^2*(('Monday (022624)'!$AW179-1)+(('Monday (022624)'!$AW179-1)^2+(16*'Monday (022624)'!$AW179/190))^0.5)</f>
        <v>52.04090993</v>
      </c>
      <c r="E431" s="285" t="str">
        <f t="shared" si="180"/>
        <v>E</v>
      </c>
      <c r="F431" s="284">
        <f>(0.38*190*(1-$B$251)^2)/(1-($B$251)*('Tuesday (022724)'!$T179))+173*'Tuesday (022724)'!$T179^2*(('Tuesday (022724)'!$T179-1)+(('Tuesday (022724)'!$T179-1)^2+(16*'Tuesday (022724)'!$T179/190))^0.5)</f>
        <v>38.72588806</v>
      </c>
      <c r="G431" s="286" t="str">
        <f t="shared" si="181"/>
        <v>D</v>
      </c>
      <c r="H431" s="284">
        <f>(0.38*190*(1-$B$251)^2)/(1-($B$251)*('Tuesday (022724)'!$AW179))+173*'Tuesday (022724)'!$AW179^2*(('Tuesday (022724)'!$AW179-1)+(('Tuesday (022724)'!$AW179-1)^2+(16*'Tuesday (022724)'!$AW179/190))^0.5)</f>
        <v>36.60169899</v>
      </c>
      <c r="I431" s="285" t="str">
        <f t="shared" si="182"/>
        <v>D</v>
      </c>
      <c r="J431" s="284">
        <f>(0.38*190*(1-$B$251)^2)/(1-($B$251)*('Wednesday (022824)'!$T179))+173*'Wednesday (022824)'!$T179^2*(('Wednesday (022824)'!$T179-1)+(('Wednesday (022824)'!$T179-1)^2+(16*'Wednesday (022824)'!$T179/190))^0.5)</f>
        <v>38.31407415</v>
      </c>
      <c r="K431" s="286" t="str">
        <f t="shared" si="183"/>
        <v>D</v>
      </c>
      <c r="L431" s="284">
        <f>(0.38*190*(1-$B$251)^2)/(1-($B$251)*('Wednesday (022824)'!$AW179))+173*'Wednesday (022824)'!$AW179^2*(('Wednesday (022824)'!$AW179-1)+(('Wednesday (022824)'!$AW179-1)^2+(16*'Wednesday (022824)'!$AW179/190))^0.5)</f>
        <v>46.50568435</v>
      </c>
      <c r="M431" s="285" t="str">
        <f t="shared" si="184"/>
        <v>E</v>
      </c>
      <c r="N431" s="284">
        <f>(0.38*190*(1-$B$251)^2)/(1-($B$251)*('Thursday (022924)'!$T179))+173*'Thursday (022924)'!$T179^2*(('Thursday (022924)'!$T179-1)+(('Thursday (022924)'!$T179-1)^2+(16*'Thursday (022924)'!$T179/190))^0.5)</f>
        <v>37.54780257</v>
      </c>
      <c r="O431" s="286" t="str">
        <f t="shared" si="185"/>
        <v>D</v>
      </c>
      <c r="P431" s="284">
        <f>(0.38*190*(1-$B$251)^2)/(1-($B$251)*('Thursday (022924)'!$AW179))+173*'Thursday (022924)'!$AW179^2*(('Thursday (022924)'!$AW179-1)+(('Thursday (022924)'!$AW179-1)^2+(16*'Thursday (022924)'!$AW179/190))^0.5)</f>
        <v>36.47234018</v>
      </c>
      <c r="Q431" s="285" t="str">
        <f t="shared" si="186"/>
        <v>D</v>
      </c>
      <c r="R431" s="284">
        <f>(0.38*190*(1-$B$251)^2)/(1-($B$251)*('Friday (030124)'!$T179))+173*'Friday (030124)'!$T179^2*(('Friday (030124)'!$T179-1)+(('Friday (030124)'!$T179-1)^2+(16*'Friday (030124)'!$T179/190))^0.5)</f>
        <v>38.59623502</v>
      </c>
      <c r="S431" s="286" t="str">
        <f t="shared" si="187"/>
        <v>D</v>
      </c>
      <c r="T431" s="284">
        <f>(0.38*190*(1-$B$251)^2)/(1-($B$251)*('Friday (030124)'!$AW179))+173*'Friday (030124)'!$AW179^2*(('Friday (030124)'!$AW179-1)+(('Friday (030124)'!$AW179-1)^2+(16*'Friday (030124)'!$AW179/190))^0.5)</f>
        <v>48.95201626</v>
      </c>
      <c r="U431" s="285" t="str">
        <f t="shared" si="188"/>
        <v>E</v>
      </c>
    </row>
    <row r="432">
      <c r="A432" s="245" t="s">
        <v>199</v>
      </c>
      <c r="B432" s="246">
        <f>(0.38*190*(1-$B$251)^2)/(1-($B$251)*('Monday (022624)'!$T180))+173*'Monday (022624)'!$T180^2*(('Monday (022624)'!$T180-1)+(('Monday (022624)'!$T180-1)^2+(16*'Monday (022624)'!$T180/190))^0.5)</f>
        <v>49.20672974</v>
      </c>
      <c r="C432" s="250" t="str">
        <f t="shared" si="179"/>
        <v>E</v>
      </c>
      <c r="D432" s="248">
        <f>(0.38*190*(1-$B$251)^2)/(1-($B$251)*('Monday (022624)'!$AW180))+173*'Monday (022624)'!$AW180^2*(('Monday (022624)'!$AW180-1)+(('Monday (022624)'!$AW180-1)^2+(16*'Monday (022624)'!$AW180/190))^0.5)</f>
        <v>66.87467429</v>
      </c>
      <c r="E432" s="249" t="str">
        <f t="shared" si="180"/>
        <v>F</v>
      </c>
      <c r="F432" s="248">
        <f>(0.38*190*(1-$B$251)^2)/(1-($B$251)*('Tuesday (022724)'!$T180))+173*'Tuesday (022724)'!$T180^2*(('Tuesday (022724)'!$T180-1)+(('Tuesday (022724)'!$T180-1)^2+(16*'Tuesday (022724)'!$T180/190))^0.5)</f>
        <v>38.130121</v>
      </c>
      <c r="G432" s="250" t="str">
        <f t="shared" si="181"/>
        <v>D</v>
      </c>
      <c r="H432" s="248">
        <f>(0.38*190*(1-$B$251)^2)/(1-($B$251)*('Tuesday (022724)'!$AW180))+173*'Tuesday (022724)'!$AW180^2*(('Tuesday (022724)'!$AW180-1)+(('Tuesday (022724)'!$AW180-1)^2+(16*'Tuesday (022724)'!$AW180/190))^0.5)</f>
        <v>50.37113062</v>
      </c>
      <c r="I432" s="249" t="str">
        <f t="shared" si="182"/>
        <v>E</v>
      </c>
      <c r="J432" s="248">
        <f>(0.38*190*(1-$B$251)^2)/(1-($B$251)*('Wednesday (022824)'!$T180))+173*'Wednesday (022824)'!$T180^2*(('Wednesday (022824)'!$T180-1)+(('Wednesday (022824)'!$T180-1)^2+(16*'Wednesday (022824)'!$T180/190))^0.5)</f>
        <v>39.85796859</v>
      </c>
      <c r="K432" s="250" t="str">
        <f t="shared" si="183"/>
        <v>D</v>
      </c>
      <c r="L432" s="248">
        <f>(0.38*190*(1-$B$251)^2)/(1-($B$251)*('Wednesday (022824)'!$AW180))+173*'Wednesday (022824)'!$AW180^2*(('Wednesday (022824)'!$AW180-1)+(('Wednesday (022824)'!$AW180-1)^2+(16*'Wednesday (022824)'!$AW180/190))^0.5)</f>
        <v>45.6758807</v>
      </c>
      <c r="M432" s="249" t="str">
        <f t="shared" si="184"/>
        <v>E</v>
      </c>
      <c r="N432" s="248">
        <f>(0.38*190*(1-$B$251)^2)/(1-($B$251)*('Thursday (022924)'!$T180))+173*'Thursday (022924)'!$T180^2*(('Thursday (022924)'!$T180-1)+(('Thursday (022924)'!$T180-1)^2+(16*'Thursday (022924)'!$T180/190))^0.5)</f>
        <v>39.48323891</v>
      </c>
      <c r="O432" s="250" t="str">
        <f t="shared" si="185"/>
        <v>D</v>
      </c>
      <c r="P432" s="248">
        <f>(0.38*190*(1-$B$251)^2)/(1-($B$251)*('Thursday (022924)'!$AW180))+173*'Thursday (022924)'!$AW180^2*(('Thursday (022924)'!$AW180-1)+(('Thursday (022924)'!$AW180-1)^2+(16*'Thursday (022924)'!$AW180/190))^0.5)</f>
        <v>52.19860425</v>
      </c>
      <c r="Q432" s="249" t="str">
        <f t="shared" si="186"/>
        <v>E</v>
      </c>
      <c r="R432" s="248">
        <f>(0.38*190*(1-$B$251)^2)/(1-($B$251)*('Friday (030124)'!$T180))+173*'Friday (030124)'!$T180^2*(('Friday (030124)'!$T180-1)+(('Friday (030124)'!$T180-1)^2+(16*'Friday (030124)'!$T180/190))^0.5)</f>
        <v>40.35013322</v>
      </c>
      <c r="S432" s="250" t="str">
        <f t="shared" si="187"/>
        <v>E</v>
      </c>
      <c r="T432" s="248">
        <f>(0.38*190*(1-$B$251)^2)/(1-($B$251)*('Friday (030124)'!$AW180))+173*'Friday (030124)'!$AW180^2*(('Friday (030124)'!$AW180-1)+(('Friday (030124)'!$AW180-1)^2+(16*'Friday (030124)'!$AW180/190))^0.5)</f>
        <v>44.70464604</v>
      </c>
      <c r="U432" s="249" t="str">
        <f t="shared" si="188"/>
        <v>E</v>
      </c>
    </row>
    <row r="433">
      <c r="A433" s="245" t="s">
        <v>200</v>
      </c>
      <c r="B433" s="246">
        <f>(0.38*190*(1-$B$251)^2)/(1-($B$251)*('Monday (022624)'!$T181))+173*'Monday (022624)'!$T181^2*(('Monday (022624)'!$T181-1)+(('Monday (022624)'!$T181-1)^2+(16*'Monday (022624)'!$T181/190))^0.5)</f>
        <v>46.71638723</v>
      </c>
      <c r="C433" s="250" t="str">
        <f t="shared" si="179"/>
        <v>E</v>
      </c>
      <c r="D433" s="248">
        <f>(0.38*190*(1-$B$251)^2)/(1-($B$251)*('Monday (022624)'!$AW181))+173*'Monday (022624)'!$AW181^2*(('Monday (022624)'!$AW181-1)+(('Monday (022624)'!$AW181-1)^2+(16*'Monday (022624)'!$AW181/190))^0.5)</f>
        <v>39.13638392</v>
      </c>
      <c r="E433" s="249" t="str">
        <f t="shared" si="180"/>
        <v>D</v>
      </c>
      <c r="F433" s="248">
        <f>(0.38*190*(1-$B$251)^2)/(1-($B$251)*('Tuesday (022724)'!$T181))+173*'Tuesday (022724)'!$T181^2*(('Tuesday (022724)'!$T181-1)+(('Tuesday (022724)'!$T181-1)^2+(16*'Tuesday (022724)'!$T181/190))^0.5)</f>
        <v>40.40345678</v>
      </c>
      <c r="G433" s="250" t="str">
        <f t="shared" si="181"/>
        <v>E</v>
      </c>
      <c r="H433" s="248">
        <f>(0.38*190*(1-$B$251)^2)/(1-($B$251)*('Tuesday (022724)'!$AW181))+173*'Tuesday (022724)'!$AW181^2*(('Tuesday (022724)'!$AW181-1)+(('Tuesday (022724)'!$AW181-1)^2+(16*'Tuesday (022724)'!$AW181/190))^0.5)</f>
        <v>56.25264117</v>
      </c>
      <c r="I433" s="249" t="str">
        <f t="shared" si="182"/>
        <v>E</v>
      </c>
      <c r="J433" s="248">
        <f>(0.38*190*(1-$B$251)^2)/(1-($B$251)*('Wednesday (022824)'!$T181))+173*'Wednesday (022824)'!$T181^2*(('Wednesday (022824)'!$T181-1)+(('Wednesday (022824)'!$T181-1)^2+(16*'Wednesday (022824)'!$T181/190))^0.5)</f>
        <v>39.31501545</v>
      </c>
      <c r="K433" s="250" t="str">
        <f t="shared" si="183"/>
        <v>D</v>
      </c>
      <c r="L433" s="248">
        <f>(0.38*190*(1-$B$251)^2)/(1-($B$251)*('Wednesday (022824)'!$AW181))+173*'Wednesday (022824)'!$AW181^2*(('Wednesday (022824)'!$AW181-1)+(('Wednesday (022824)'!$AW181-1)^2+(16*'Wednesday (022824)'!$AW181/190))^0.5)</f>
        <v>37.0251016</v>
      </c>
      <c r="M433" s="249" t="str">
        <f t="shared" si="184"/>
        <v>D</v>
      </c>
      <c r="N433" s="248">
        <f>(0.38*190*(1-$B$251)^2)/(1-($B$251)*('Thursday (022924)'!$T181))+173*'Thursday (022924)'!$T181^2*(('Thursday (022924)'!$T181-1)+(('Thursday (022924)'!$T181-1)^2+(16*'Thursday (022924)'!$T181/190))^0.5)</f>
        <v>38.88759163</v>
      </c>
      <c r="O433" s="250" t="str">
        <f t="shared" si="185"/>
        <v>D</v>
      </c>
      <c r="P433" s="248">
        <f>(0.38*190*(1-$B$251)^2)/(1-($B$251)*('Thursday (022924)'!$AW181))+173*'Thursday (022924)'!$AW181^2*(('Thursday (022924)'!$AW181-1)+(('Thursday (022924)'!$AW181-1)^2+(16*'Thursday (022924)'!$AW181/190))^0.5)</f>
        <v>57.07143686</v>
      </c>
      <c r="Q433" s="249" t="str">
        <f t="shared" si="186"/>
        <v>E</v>
      </c>
      <c r="R433" s="248">
        <f>(0.38*190*(1-$B$251)^2)/(1-($B$251)*('Friday (030124)'!$T181))+173*'Friday (030124)'!$T181^2*(('Friday (030124)'!$T181-1)+(('Friday (030124)'!$T181-1)^2+(16*'Friday (030124)'!$T181/190))^0.5)</f>
        <v>40.43776369</v>
      </c>
      <c r="S433" s="250" t="str">
        <f t="shared" si="187"/>
        <v>E</v>
      </c>
      <c r="T433" s="248">
        <f>(0.38*190*(1-$B$251)^2)/(1-($B$251)*('Friday (030124)'!$AW181))+173*'Friday (030124)'!$AW181^2*(('Friday (030124)'!$AW181-1)+(('Friday (030124)'!$AW181-1)^2+(16*'Friday (030124)'!$AW181/190))^0.5)</f>
        <v>40.95169874</v>
      </c>
      <c r="U433" s="249" t="str">
        <f t="shared" si="188"/>
        <v>E</v>
      </c>
    </row>
    <row r="434">
      <c r="A434" s="252" t="s">
        <v>201</v>
      </c>
      <c r="B434" s="253">
        <f>(0.38*190*(1-$B$251)^2)/(1-($B$251)*('Monday (022624)'!$T182))+173*'Monday (022624)'!$T182^2*(('Monday (022624)'!$T182-1)+(('Monday (022624)'!$T182-1)^2+(16*'Monday (022624)'!$T182/190))^0.5)</f>
        <v>42.25360354</v>
      </c>
      <c r="C434" s="257" t="str">
        <f t="shared" si="179"/>
        <v>E</v>
      </c>
      <c r="D434" s="255">
        <f>(0.38*190*(1-$B$251)^2)/(1-($B$251)*('Monday (022624)'!$AW182))+173*'Monday (022624)'!$AW182^2*(('Monday (022624)'!$AW182-1)+(('Monday (022624)'!$AW182-1)^2+(16*'Monday (022624)'!$AW182/190))^0.5)</f>
        <v>36.95110865</v>
      </c>
      <c r="E434" s="256" t="str">
        <f t="shared" si="180"/>
        <v>D</v>
      </c>
      <c r="F434" s="255">
        <f>(0.38*190*(1-$B$251)^2)/(1-($B$251)*('Tuesday (022724)'!$T182))+173*'Tuesday (022724)'!$T182^2*(('Tuesday (022724)'!$T182-1)+(('Tuesday (022724)'!$T182-1)^2+(16*'Tuesday (022724)'!$T182/190))^0.5)</f>
        <v>37.50414075</v>
      </c>
      <c r="G434" s="257" t="str">
        <f t="shared" si="181"/>
        <v>D</v>
      </c>
      <c r="H434" s="255">
        <f>(0.38*190*(1-$B$251)^2)/(1-($B$251)*('Tuesday (022724)'!$AW182))+173*'Tuesday (022724)'!$AW182^2*(('Tuesday (022724)'!$AW182-1)+(('Tuesday (022724)'!$AW182-1)^2+(16*'Tuesday (022724)'!$AW182/190))^0.5)</f>
        <v>43.86597642</v>
      </c>
      <c r="I434" s="256" t="str">
        <f t="shared" si="182"/>
        <v>E</v>
      </c>
      <c r="J434" s="255">
        <f>(0.38*190*(1-$B$251)^2)/(1-($B$251)*('Wednesday (022824)'!$T182))+173*'Wednesday (022824)'!$T182^2*(('Wednesday (022824)'!$T182-1)+(('Wednesday (022824)'!$T182-1)^2+(16*'Wednesday (022824)'!$T182/190))^0.5)</f>
        <v>39.93804133</v>
      </c>
      <c r="K434" s="257" t="str">
        <f t="shared" si="183"/>
        <v>D</v>
      </c>
      <c r="L434" s="255">
        <f>(0.38*190*(1-$B$251)^2)/(1-($B$251)*('Wednesday (022824)'!$AW182))+173*'Wednesday (022824)'!$AW182^2*(('Wednesday (022824)'!$AW182-1)+(('Wednesday (022824)'!$AW182-1)^2+(16*'Wednesday (022824)'!$AW182/190))^0.5)</f>
        <v>56.81545907</v>
      </c>
      <c r="M434" s="256" t="str">
        <f t="shared" si="184"/>
        <v>E</v>
      </c>
      <c r="N434" s="255">
        <f>(0.38*190*(1-$B$251)^2)/(1-($B$251)*('Thursday (022924)'!$T182))+173*'Thursday (022924)'!$T182^2*(('Thursday (022924)'!$T182-1)+(('Thursday (022924)'!$T182-1)^2+(16*'Thursday (022924)'!$T182/190))^0.5)</f>
        <v>39.63810033</v>
      </c>
      <c r="O434" s="257" t="str">
        <f t="shared" si="185"/>
        <v>D</v>
      </c>
      <c r="P434" s="255">
        <f>(0.38*190*(1-$B$251)^2)/(1-($B$251)*('Thursday (022924)'!$AW182))+173*'Thursday (022924)'!$AW182^2*(('Thursday (022924)'!$AW182-1)+(('Thursday (022924)'!$AW182-1)^2+(16*'Thursday (022924)'!$AW182/190))^0.5)</f>
        <v>42.69350834</v>
      </c>
      <c r="Q434" s="256" t="str">
        <f t="shared" si="186"/>
        <v>E</v>
      </c>
      <c r="R434" s="255">
        <f>(0.38*190*(1-$B$251)^2)/(1-($B$251)*('Friday (030124)'!$T182))+173*'Friday (030124)'!$T182^2*(('Friday (030124)'!$T182-1)+(('Friday (030124)'!$T182-1)^2+(16*'Friday (030124)'!$T182/190))^0.5)</f>
        <v>37.24696424</v>
      </c>
      <c r="S434" s="257" t="str">
        <f t="shared" si="187"/>
        <v>D</v>
      </c>
      <c r="T434" s="255">
        <f>(0.38*190*(1-$B$251)^2)/(1-($B$251)*('Friday (030124)'!$AW182))+173*'Friday (030124)'!$AW182^2*(('Friday (030124)'!$AW182-1)+(('Friday (030124)'!$AW182-1)^2+(16*'Friday (030124)'!$AW182/190))^0.5)</f>
        <v>45.45854915</v>
      </c>
      <c r="U434" s="256" t="str">
        <f t="shared" si="188"/>
        <v>E</v>
      </c>
    </row>
    <row r="435">
      <c r="A435" s="259" t="s">
        <v>202</v>
      </c>
      <c r="B435" s="260">
        <f>(0.38*190*(1-$B$251)^2)/(1-($B$251)*('Monday (022624)'!$T183))+173*'Monday (022624)'!$T183^2*(('Monday (022624)'!$T183-1)+(('Monday (022624)'!$T183-1)^2+(16*'Monday (022624)'!$T183/190))^0.5)</f>
        <v>42.45118168</v>
      </c>
      <c r="C435" s="264" t="str">
        <f t="shared" si="179"/>
        <v>E</v>
      </c>
      <c r="D435" s="262">
        <f>(0.38*190*(1-$B$251)^2)/(1-($B$251)*('Monday (022624)'!$AW183))+173*'Monday (022624)'!$AW183^2*(('Monday (022624)'!$AW183-1)+(('Monday (022624)'!$AW183-1)^2+(16*'Monday (022624)'!$AW183/190))^0.5)</f>
        <v>68.52377702</v>
      </c>
      <c r="E435" s="263" t="str">
        <f t="shared" si="180"/>
        <v>F</v>
      </c>
      <c r="F435" s="262">
        <f>(0.38*190*(1-$B$251)^2)/(1-($B$251)*('Tuesday (022724)'!$T183))+173*'Tuesday (022724)'!$T183^2*(('Tuesday (022724)'!$T183-1)+(('Tuesday (022724)'!$T183-1)^2+(16*'Tuesday (022724)'!$T183/190))^0.5)</f>
        <v>37.38957191</v>
      </c>
      <c r="G435" s="264" t="str">
        <f t="shared" si="181"/>
        <v>D</v>
      </c>
      <c r="H435" s="262">
        <f>(0.38*190*(1-$B$251)^2)/(1-($B$251)*('Tuesday (022724)'!$AW183))+173*'Tuesday (022724)'!$AW183^2*(('Tuesday (022724)'!$AW183-1)+(('Tuesday (022724)'!$AW183-1)^2+(16*'Tuesday (022724)'!$AW183/190))^0.5)</f>
        <v>47.969237</v>
      </c>
      <c r="I435" s="263" t="str">
        <f t="shared" si="182"/>
        <v>E</v>
      </c>
      <c r="J435" s="262">
        <f>(0.38*190*(1-$B$251)^2)/(1-($B$251)*('Wednesday (022824)'!$T183))+173*'Wednesday (022824)'!$T183^2*(('Wednesday (022824)'!$T183-1)+(('Wednesday (022824)'!$T183-1)^2+(16*'Wednesday (022824)'!$T183/190))^0.5)</f>
        <v>40.48548047</v>
      </c>
      <c r="K435" s="264" t="str">
        <f t="shared" si="183"/>
        <v>E</v>
      </c>
      <c r="L435" s="262">
        <f>(0.38*190*(1-$B$251)^2)/(1-($B$251)*('Wednesday (022824)'!$AW183))+173*'Wednesday (022824)'!$AW183^2*(('Wednesday (022824)'!$AW183-1)+(('Wednesday (022824)'!$AW183-1)^2+(16*'Wednesday (022824)'!$AW183/190))^0.5)</f>
        <v>56.04288402</v>
      </c>
      <c r="M435" s="263" t="str">
        <f t="shared" si="184"/>
        <v>E</v>
      </c>
      <c r="N435" s="262">
        <f>(0.38*190*(1-$B$251)^2)/(1-($B$251)*('Thursday (022924)'!$T183))+173*'Thursday (022924)'!$T183^2*(('Thursday (022924)'!$T183-1)+(('Thursday (022924)'!$T183-1)^2+(16*'Thursday (022924)'!$T183/190))^0.5)</f>
        <v>39.66962983</v>
      </c>
      <c r="O435" s="264" t="str">
        <f t="shared" si="185"/>
        <v>D</v>
      </c>
      <c r="P435" s="262">
        <f>(0.38*190*(1-$B$251)^2)/(1-($B$251)*('Thursday (022924)'!$AW183))+173*'Thursday (022924)'!$AW183^2*(('Thursday (022924)'!$AW183-1)+(('Thursday (022924)'!$AW183-1)^2+(16*'Thursday (022924)'!$AW183/190))^0.5)</f>
        <v>43.72427768</v>
      </c>
      <c r="Q435" s="263" t="str">
        <f t="shared" si="186"/>
        <v>E</v>
      </c>
      <c r="R435" s="262">
        <f>(0.38*190*(1-$B$251)^2)/(1-($B$251)*('Friday (030124)'!$T183))+173*'Friday (030124)'!$T183^2*(('Friday (030124)'!$T183-1)+(('Friday (030124)'!$T183-1)^2+(16*'Friday (030124)'!$T183/190))^0.5)</f>
        <v>38.78315239</v>
      </c>
      <c r="S435" s="264" t="str">
        <f t="shared" si="187"/>
        <v>D</v>
      </c>
      <c r="T435" s="262">
        <f>(0.38*190*(1-$B$251)^2)/(1-($B$251)*('Friday (030124)'!$AW183))+173*'Friday (030124)'!$AW183^2*(('Friday (030124)'!$AW183-1)+(('Friday (030124)'!$AW183-1)^2+(16*'Friday (030124)'!$AW183/190))^0.5)</f>
        <v>50.13380863</v>
      </c>
      <c r="U435" s="265" t="str">
        <f t="shared" si="188"/>
        <v>E</v>
      </c>
    </row>
    <row r="436">
      <c r="A436" s="266" t="s">
        <v>203</v>
      </c>
      <c r="B436" s="50">
        <f>(0.38*190*(1-$B$251)^2)/(1-($B$251)*('Monday (022624)'!$T184))+173*'Monday (022624)'!$T184^2*(('Monday (022624)'!$T184-1)+(('Monday (022624)'!$T184-1)^2+(16*'Monday (022624)'!$T184/190))^0.5)</f>
        <v>50.38027473</v>
      </c>
      <c r="C436" s="270" t="str">
        <f t="shared" si="179"/>
        <v>E</v>
      </c>
      <c r="D436" s="268">
        <f>(0.38*190*(1-$B$251)^2)/(1-($B$251)*('Monday (022624)'!$AW184))+173*'Monday (022624)'!$AW184^2*(('Monday (022624)'!$AW184-1)+(('Monday (022624)'!$AW184-1)^2+(16*'Monday (022624)'!$AW184/190))^0.5)</f>
        <v>41.41725318</v>
      </c>
      <c r="E436" s="269" t="str">
        <f t="shared" si="180"/>
        <v>E</v>
      </c>
      <c r="F436" s="268">
        <f>(0.38*190*(1-$B$251)^2)/(1-($B$251)*('Tuesday (022724)'!$T184))+173*'Tuesday (022724)'!$T184^2*(('Tuesday (022724)'!$T184-1)+(('Tuesday (022724)'!$T184-1)^2+(16*'Tuesday (022724)'!$T184/190))^0.5)</f>
        <v>41.58010623</v>
      </c>
      <c r="G436" s="270" t="str">
        <f t="shared" si="181"/>
        <v>E</v>
      </c>
      <c r="H436" s="268">
        <f>(0.38*190*(1-$B$251)^2)/(1-($B$251)*('Tuesday (022724)'!$AW184))+173*'Tuesday (022724)'!$AW184^2*(('Tuesday (022724)'!$AW184-1)+(('Tuesday (022724)'!$AW184-1)^2+(16*'Tuesday (022724)'!$AW184/190))^0.5)</f>
        <v>42.85756815</v>
      </c>
      <c r="I436" s="269" t="str">
        <f t="shared" si="182"/>
        <v>E</v>
      </c>
      <c r="J436" s="268">
        <f>(0.38*190*(1-$B$251)^2)/(1-($B$251)*('Wednesday (022824)'!$T184))+173*'Wednesday (022824)'!$T184^2*(('Wednesday (022824)'!$T184-1)+(('Wednesday (022824)'!$T184-1)^2+(16*'Wednesday (022824)'!$T184/190))^0.5)</f>
        <v>40.24306789</v>
      </c>
      <c r="K436" s="270" t="str">
        <f t="shared" si="183"/>
        <v>E</v>
      </c>
      <c r="L436" s="268">
        <f>(0.38*190*(1-$B$251)^2)/(1-($B$251)*('Wednesday (022824)'!$AW184))+173*'Wednesday (022824)'!$AW184^2*(('Wednesday (022824)'!$AW184-1)+(('Wednesday (022824)'!$AW184-1)^2+(16*'Wednesday (022824)'!$AW184/190))^0.5)</f>
        <v>42.27717821</v>
      </c>
      <c r="M436" s="269" t="str">
        <f t="shared" si="184"/>
        <v>E</v>
      </c>
      <c r="N436" s="268">
        <f>(0.38*190*(1-$B$251)^2)/(1-($B$251)*('Thursday (022924)'!$T184))+173*'Thursday (022924)'!$T184^2*(('Thursday (022924)'!$T184-1)+(('Thursday (022924)'!$T184-1)^2+(16*'Thursday (022924)'!$T184/190))^0.5)</f>
        <v>41.31179843</v>
      </c>
      <c r="O436" s="270" t="str">
        <f t="shared" si="185"/>
        <v>E</v>
      </c>
      <c r="P436" s="268">
        <f>(0.38*190*(1-$B$251)^2)/(1-($B$251)*('Thursday (022924)'!$AW184))+173*'Thursday (022924)'!$AW184^2*(('Thursday (022924)'!$AW184-1)+(('Thursday (022924)'!$AW184-1)^2+(16*'Thursday (022924)'!$AW184/190))^0.5)</f>
        <v>48.15824331</v>
      </c>
      <c r="Q436" s="269" t="str">
        <f t="shared" si="186"/>
        <v>E</v>
      </c>
      <c r="R436" s="268">
        <f>(0.38*190*(1-$B$251)^2)/(1-($B$251)*('Friday (030124)'!$T184))+173*'Friday (030124)'!$T184^2*(('Friday (030124)'!$T184-1)+(('Friday (030124)'!$T184-1)^2+(16*'Friday (030124)'!$T184/190))^0.5)</f>
        <v>40.88322019</v>
      </c>
      <c r="S436" s="270" t="str">
        <f t="shared" si="187"/>
        <v>E</v>
      </c>
      <c r="T436" s="268">
        <f>(0.38*190*(1-$B$251)^2)/(1-($B$251)*('Friday (030124)'!$AW184))+173*'Friday (030124)'!$AW184^2*(('Friday (030124)'!$AW184-1)+(('Friday (030124)'!$AW184-1)^2+(16*'Friday (030124)'!$AW184/190))^0.5)</f>
        <v>40.0824889</v>
      </c>
      <c r="U436" s="271" t="str">
        <f t="shared" si="188"/>
        <v>#N/A</v>
      </c>
    </row>
    <row r="437">
      <c r="A437" s="266" t="s">
        <v>204</v>
      </c>
      <c r="B437" s="50">
        <f>(0.38*190*(1-$B$251)^2)/(1-($B$251)*('Monday (022624)'!$T185))+173*'Monday (022624)'!$T185^2*(('Monday (022624)'!$T185-1)+(('Monday (022624)'!$T185-1)^2+(16*'Monday (022624)'!$T185/190))^0.5)</f>
        <v>44.75513085</v>
      </c>
      <c r="C437" s="270" t="str">
        <f t="shared" si="179"/>
        <v>E</v>
      </c>
      <c r="D437" s="268">
        <f>(0.38*190*(1-$B$251)^2)/(1-($B$251)*('Monday (022624)'!$AW185))+173*'Monday (022624)'!$AW185^2*(('Monday (022624)'!$AW185-1)+(('Monday (022624)'!$AW185-1)^2+(16*'Monday (022624)'!$AW185/190))^0.5)</f>
        <v>38.98158698</v>
      </c>
      <c r="E437" s="269" t="str">
        <f t="shared" si="180"/>
        <v>D</v>
      </c>
      <c r="F437" s="268">
        <f>(0.38*190*(1-$B$251)^2)/(1-($B$251)*('Tuesday (022724)'!$T185))+173*'Tuesday (022724)'!$T185^2*(('Tuesday (022724)'!$T185-1)+(('Tuesday (022724)'!$T185-1)^2+(16*'Tuesday (022724)'!$T185/190))^0.5)</f>
        <v>39.37117926</v>
      </c>
      <c r="G437" s="270" t="str">
        <f t="shared" si="181"/>
        <v>D</v>
      </c>
      <c r="H437" s="268">
        <f>(0.38*190*(1-$B$251)^2)/(1-($B$251)*('Tuesday (022724)'!$AW185))+173*'Tuesday (022724)'!$AW185^2*(('Tuesday (022724)'!$AW185-1)+(('Tuesday (022724)'!$AW185-1)^2+(16*'Tuesday (022724)'!$AW185/190))^0.5)</f>
        <v>42.85756815</v>
      </c>
      <c r="I437" s="269" t="str">
        <f t="shared" si="182"/>
        <v>E</v>
      </c>
      <c r="J437" s="268">
        <f>(0.38*190*(1-$B$251)^2)/(1-($B$251)*('Wednesday (022824)'!$T185))+173*'Wednesday (022824)'!$T185^2*(('Wednesday (022824)'!$T185-1)+(('Wednesday (022824)'!$T185-1)^2+(16*'Wednesday (022824)'!$T185/190))^0.5)</f>
        <v>39.66138166</v>
      </c>
      <c r="K437" s="270" t="str">
        <f t="shared" si="183"/>
        <v>D</v>
      </c>
      <c r="L437" s="268">
        <f>(0.38*190*(1-$B$251)^2)/(1-($B$251)*('Wednesday (022824)'!$AW185))+173*'Wednesday (022824)'!$AW185^2*(('Wednesday (022824)'!$AW185-1)+(('Wednesday (022824)'!$AW185-1)^2+(16*'Wednesday (022824)'!$AW185/190))^0.5)</f>
        <v>40.38278292</v>
      </c>
      <c r="M437" s="269" t="str">
        <f t="shared" si="184"/>
        <v>E</v>
      </c>
      <c r="N437" s="268">
        <f>(0.38*190*(1-$B$251)^2)/(1-($B$251)*('Thursday (022924)'!$T185))+173*'Thursday (022924)'!$T185^2*(('Thursday (022924)'!$T185-1)+(('Thursday (022924)'!$T185-1)^2+(16*'Thursday (022924)'!$T185/190))^0.5)</f>
        <v>41.62552989</v>
      </c>
      <c r="O437" s="270" t="str">
        <f t="shared" si="185"/>
        <v>E</v>
      </c>
      <c r="P437" s="268">
        <f>(0.38*190*(1-$B$251)^2)/(1-($B$251)*('Thursday (022924)'!$AW185))+173*'Thursday (022924)'!$AW185^2*(('Thursday (022924)'!$AW185-1)+(('Thursday (022924)'!$AW185-1)^2+(16*'Thursday (022924)'!$AW185/190))^0.5)</f>
        <v>45.04871579</v>
      </c>
      <c r="Q437" s="269" t="str">
        <f t="shared" si="186"/>
        <v>E</v>
      </c>
      <c r="R437" s="268">
        <f>(0.38*190*(1-$B$251)^2)/(1-($B$251)*('Friday (030124)'!$T185))+173*'Friday (030124)'!$T185^2*(('Friday (030124)'!$T185-1)+(('Friday (030124)'!$T185-1)^2+(16*'Friday (030124)'!$T185/190))^0.5)</f>
        <v>38.78315239</v>
      </c>
      <c r="S437" s="270" t="str">
        <f t="shared" si="187"/>
        <v>D</v>
      </c>
      <c r="T437" s="268">
        <f>(0.38*190*(1-$B$251)^2)/(1-($B$251)*('Friday (030124)'!$AW185))+173*'Friday (030124)'!$AW185^2*(('Friday (030124)'!$AW185-1)+(('Friday (030124)'!$AW185-1)^2+(16*'Friday (030124)'!$AW185/190))^0.5)</f>
        <v>52.75128361</v>
      </c>
      <c r="U437" s="271" t="str">
        <f t="shared" si="188"/>
        <v>E</v>
      </c>
    </row>
    <row r="438">
      <c r="A438" s="288" t="s">
        <v>205</v>
      </c>
      <c r="B438" s="289">
        <f>(0.38*190*(1-$B$251)^2)/(1-($B$251)*('Monday (022624)'!$T186))+173*'Monday (022624)'!$T186^2*(('Monday (022624)'!$T186-1)+(('Monday (022624)'!$T186-1)^2+(16*'Monday (022624)'!$T186/190))^0.5)</f>
        <v>42.62014157</v>
      </c>
      <c r="C438" s="279" t="str">
        <f t="shared" si="179"/>
        <v>E</v>
      </c>
      <c r="D438" s="277">
        <f>(0.38*190*(1-$B$251)^2)/(1-($B$251)*('Monday (022624)'!$AW186))+173*'Monday (022624)'!$AW186^2*(('Monday (022624)'!$AW186-1)+(('Monday (022624)'!$AW186-1)^2+(16*'Monday (022624)'!$AW186/190))^0.5)</f>
        <v>42.88234572</v>
      </c>
      <c r="E438" s="278" t="str">
        <f t="shared" si="180"/>
        <v>E</v>
      </c>
      <c r="F438" s="277">
        <f>(0.38*190*(1-$B$251)^2)/(1-($B$251)*('Tuesday (022724)'!$T186))+173*'Tuesday (022724)'!$T186^2*(('Tuesday (022724)'!$T186-1)+(('Tuesday (022724)'!$T186-1)^2+(16*'Tuesday (022724)'!$T186/190))^0.5)</f>
        <v>41.0322176</v>
      </c>
      <c r="G438" s="279" t="str">
        <f t="shared" si="181"/>
        <v>E</v>
      </c>
      <c r="H438" s="277">
        <f>(0.38*190*(1-$B$251)^2)/(1-($B$251)*('Tuesday (022724)'!$AW186))+173*'Tuesday (022724)'!$AW186^2*(('Tuesday (022724)'!$AW186-1)+(('Tuesday (022724)'!$AW186-1)^2+(16*'Tuesday (022724)'!$AW186/190))^0.5)</f>
        <v>45.82123859</v>
      </c>
      <c r="I438" s="278" t="str">
        <f t="shared" si="182"/>
        <v>E</v>
      </c>
      <c r="J438" s="277">
        <f>(0.38*190*(1-$B$251)^2)/(1-($B$251)*('Wednesday (022824)'!$T186))+173*'Wednesday (022824)'!$T186^2*(('Wednesday (022824)'!$T186-1)+(('Wednesday (022824)'!$T186-1)^2+(16*'Wednesday (022824)'!$T186/190))^0.5)</f>
        <v>39.4379764</v>
      </c>
      <c r="K438" s="279" t="str">
        <f t="shared" si="183"/>
        <v>D</v>
      </c>
      <c r="L438" s="277">
        <f>(0.38*190*(1-$B$251)^2)/(1-($B$251)*('Wednesday (022824)'!$AW186))+173*'Wednesday (022824)'!$AW186^2*(('Wednesday (022824)'!$AW186-1)+(('Wednesday (022824)'!$AW186-1)^2+(16*'Wednesday (022824)'!$AW186/190))^0.5)</f>
        <v>44.54796549</v>
      </c>
      <c r="M438" s="278" t="str">
        <f t="shared" si="184"/>
        <v>E</v>
      </c>
      <c r="N438" s="277">
        <f>(0.38*190*(1-$B$251)^2)/(1-($B$251)*('Thursday (022924)'!$T186))+173*'Thursday (022924)'!$T186^2*(('Thursday (022924)'!$T186-1)+(('Thursday (022924)'!$T186-1)^2+(16*'Thursday (022924)'!$T186/190))^0.5)</f>
        <v>36.75470069</v>
      </c>
      <c r="O438" s="279" t="str">
        <f t="shared" si="185"/>
        <v>D</v>
      </c>
      <c r="P438" s="277">
        <f>(0.38*190*(1-$B$251)^2)/(1-($B$251)*('Thursday (022924)'!$AW186))+173*'Thursday (022924)'!$AW186^2*(('Thursday (022924)'!$AW186-1)+(('Thursday (022924)'!$AW186-1)^2+(16*'Thursday (022924)'!$AW186/190))^0.5)</f>
        <v>42.52780107</v>
      </c>
      <c r="Q438" s="278" t="str">
        <f t="shared" si="186"/>
        <v>E</v>
      </c>
      <c r="R438" s="277">
        <f>(0.38*190*(1-$B$251)^2)/(1-($B$251)*('Friday (030124)'!$T186))+173*'Friday (030124)'!$T186^2*(('Friday (030124)'!$T186-1)+(('Friday (030124)'!$T186-1)^2+(16*'Friday (030124)'!$T186/190))^0.5)</f>
        <v>39.43450388</v>
      </c>
      <c r="S438" s="279" t="str">
        <f t="shared" si="187"/>
        <v>D</v>
      </c>
      <c r="T438" s="277">
        <f>(0.38*190*(1-$B$251)^2)/(1-($B$251)*('Friday (030124)'!$AW186))+173*'Friday (030124)'!$AW186^2*(('Friday (030124)'!$AW186-1)+(('Friday (030124)'!$AW186-1)^2+(16*'Friday (030124)'!$AW186/190))^0.5)</f>
        <v>40.46664416</v>
      </c>
      <c r="U438" s="280" t="str">
        <f t="shared" si="188"/>
        <v>E</v>
      </c>
    </row>
    <row r="439">
      <c r="A439" s="281" t="s">
        <v>206</v>
      </c>
      <c r="B439" s="282">
        <f>(0.38*190*(1-$B$251)^2)/(1-($B$251)*('Monday (022624)'!$T187))+173*'Monday (022624)'!$T187^2*(('Monday (022624)'!$T187-1)+(('Monday (022624)'!$T187-1)^2+(16*'Monday (022624)'!$T187/190))^0.5)</f>
        <v>48.28189128</v>
      </c>
      <c r="C439" s="286" t="str">
        <f t="shared" si="179"/>
        <v>E</v>
      </c>
      <c r="D439" s="284">
        <f>(0.38*190*(1-$B$251)^2)/(1-($B$251)*('Monday (022624)'!$AW187))+173*'Monday (022624)'!$AW187^2*(('Monday (022624)'!$AW187-1)+(('Monday (022624)'!$AW187-1)^2+(16*'Monday (022624)'!$AW187/190))^0.5)</f>
        <v>46.65508824</v>
      </c>
      <c r="E439" s="285" t="str">
        <f t="shared" si="180"/>
        <v>E</v>
      </c>
      <c r="F439" s="284">
        <f>(0.38*190*(1-$B$251)^2)/(1-($B$251)*('Tuesday (022724)'!$T187))+173*'Tuesday (022724)'!$T187^2*(('Tuesday (022724)'!$T187-1)+(('Tuesday (022724)'!$T187-1)^2+(16*'Tuesday (022724)'!$T187/190))^0.5)</f>
        <v>40.26800075</v>
      </c>
      <c r="G439" s="286" t="str">
        <f t="shared" si="181"/>
        <v>E</v>
      </c>
      <c r="H439" s="284">
        <f>(0.38*190*(1-$B$251)^2)/(1-($B$251)*('Tuesday (022724)'!$AW187))+173*'Tuesday (022724)'!$AW187^2*(('Tuesday (022724)'!$AW187-1)+(('Tuesday (022724)'!$AW187-1)^2+(16*'Tuesday (022724)'!$AW187/190))^0.5)</f>
        <v>53.26027184</v>
      </c>
      <c r="I439" s="285" t="str">
        <f t="shared" si="182"/>
        <v>E</v>
      </c>
      <c r="J439" s="284">
        <f>(0.38*190*(1-$B$251)^2)/(1-($B$251)*('Wednesday (022824)'!$T187))+173*'Wednesday (022824)'!$T187^2*(('Wednesday (022824)'!$T187-1)+(('Wednesday (022824)'!$T187-1)^2+(16*'Wednesday (022824)'!$T187/190))^0.5)</f>
        <v>39.48060498</v>
      </c>
      <c r="K439" s="286" t="str">
        <f t="shared" si="183"/>
        <v>D</v>
      </c>
      <c r="L439" s="284">
        <f>(0.38*190*(1-$B$251)^2)/(1-($B$251)*('Wednesday (022824)'!$AW187))+173*'Wednesday (022824)'!$AW187^2*(('Wednesday (022824)'!$AW187-1)+(('Wednesday (022824)'!$AW187-1)^2+(16*'Wednesday (022824)'!$AW187/190))^0.5)</f>
        <v>44.37983703</v>
      </c>
      <c r="M439" s="285" t="str">
        <f t="shared" si="184"/>
        <v>E</v>
      </c>
      <c r="N439" s="284">
        <f>(0.38*190*(1-$B$251)^2)/(1-($B$251)*('Thursday (022924)'!$T187))+173*'Thursday (022924)'!$T187^2*(('Thursday (022924)'!$T187-1)+(('Thursday (022924)'!$T187-1)^2+(16*'Thursday (022924)'!$T187/190))^0.5)</f>
        <v>41.3188541</v>
      </c>
      <c r="O439" s="286" t="str">
        <f t="shared" si="185"/>
        <v>E</v>
      </c>
      <c r="P439" s="284">
        <f>(0.38*190*(1-$B$251)^2)/(1-($B$251)*('Thursday (022924)'!$AW187))+173*'Thursday (022924)'!$AW187^2*(('Thursday (022924)'!$AW187-1)+(('Thursday (022924)'!$AW187-1)^2+(16*'Thursday (022924)'!$AW187/190))^0.5)</f>
        <v>44.01541241</v>
      </c>
      <c r="Q439" s="285" t="str">
        <f t="shared" si="186"/>
        <v>E</v>
      </c>
      <c r="R439" s="284">
        <f>(0.38*190*(1-$B$251)^2)/(1-($B$251)*('Friday (030124)'!$T187))+173*'Friday (030124)'!$T187^2*(('Friday (030124)'!$T187-1)+(('Friday (030124)'!$T187-1)^2+(16*'Friday (030124)'!$T187/190))^0.5)</f>
        <v>38.55830297</v>
      </c>
      <c r="S439" s="286" t="str">
        <f t="shared" si="187"/>
        <v>D</v>
      </c>
      <c r="T439" s="284">
        <f>(0.38*190*(1-$B$251)^2)/(1-($B$251)*('Friday (030124)'!$AW187))+173*'Friday (030124)'!$AW187^2*(('Friday (030124)'!$AW187-1)+(('Friday (030124)'!$AW187-1)^2+(16*'Friday (030124)'!$AW187/190))^0.5)</f>
        <v>52.35382835</v>
      </c>
      <c r="U439" s="285" t="str">
        <f t="shared" si="188"/>
        <v>E</v>
      </c>
    </row>
    <row r="440">
      <c r="A440" s="245" t="s">
        <v>207</v>
      </c>
      <c r="B440" s="246">
        <f>(0.38*190*(1-$B$251)^2)/(1-($B$251)*('Monday (022624)'!$T188))+173*'Monday (022624)'!$T188^2*(('Monday (022624)'!$T188-1)+(('Monday (022624)'!$T188-1)^2+(16*'Monday (022624)'!$T188/190))^0.5)</f>
        <v>52.27031083</v>
      </c>
      <c r="C440" s="250" t="str">
        <f t="shared" si="179"/>
        <v>E</v>
      </c>
      <c r="D440" s="248">
        <f>(0.38*190*(1-$B$251)^2)/(1-($B$251)*('Monday (022624)'!$AW188))+173*'Monday (022624)'!$AW188^2*(('Monday (022624)'!$AW188-1)+(('Monday (022624)'!$AW188-1)^2+(16*'Monday (022624)'!$AW188/190))^0.5)</f>
        <v>52.69432884</v>
      </c>
      <c r="E440" s="249" t="str">
        <f t="shared" si="180"/>
        <v>E</v>
      </c>
      <c r="F440" s="248">
        <f>(0.38*190*(1-$B$251)^2)/(1-($B$251)*('Tuesday (022724)'!$T188))+173*'Tuesday (022724)'!$T188^2*(('Tuesday (022724)'!$T188-1)+(('Tuesday (022724)'!$T188-1)^2+(16*'Tuesday (022724)'!$T188/190))^0.5)</f>
        <v>39.86466088</v>
      </c>
      <c r="G440" s="250" t="str">
        <f t="shared" si="181"/>
        <v>D</v>
      </c>
      <c r="H440" s="248">
        <f>(0.38*190*(1-$B$251)^2)/(1-($B$251)*('Tuesday (022724)'!$AW188))+173*'Tuesday (022724)'!$AW188^2*(('Tuesday (022724)'!$AW188-1)+(('Tuesday (022724)'!$AW188-1)^2+(16*'Tuesday (022724)'!$AW188/190))^0.5)</f>
        <v>53.26027184</v>
      </c>
      <c r="I440" s="249" t="str">
        <f t="shared" si="182"/>
        <v>E</v>
      </c>
      <c r="J440" s="248">
        <f>(0.38*190*(1-$B$251)^2)/(1-($B$251)*('Wednesday (022824)'!$T188))+173*'Wednesday (022824)'!$T188^2*(('Wednesday (022824)'!$T188-1)+(('Wednesday (022824)'!$T188-1)^2+(16*'Wednesday (022824)'!$T188/190))^0.5)</f>
        <v>46.65508824</v>
      </c>
      <c r="K440" s="250" t="str">
        <f t="shared" si="183"/>
        <v>E</v>
      </c>
      <c r="L440" s="248">
        <f>(0.38*190*(1-$B$251)^2)/(1-($B$251)*('Wednesday (022824)'!$AW188))+173*'Wednesday (022824)'!$AW188^2*(('Wednesday (022824)'!$AW188-1)+(('Wednesday (022824)'!$AW188-1)^2+(16*'Wednesday (022824)'!$AW188/190))^0.5)</f>
        <v>47.22649392</v>
      </c>
      <c r="M440" s="249" t="str">
        <f t="shared" si="184"/>
        <v>E</v>
      </c>
      <c r="N440" s="248">
        <f>(0.38*190*(1-$B$251)^2)/(1-($B$251)*('Thursday (022924)'!$T188))+173*'Thursday (022924)'!$T188^2*(('Thursday (022924)'!$T188-1)+(('Thursday (022924)'!$T188-1)^2+(16*'Thursday (022924)'!$T188/190))^0.5)</f>
        <v>39.58976662</v>
      </c>
      <c r="O440" s="250" t="str">
        <f t="shared" si="185"/>
        <v>D</v>
      </c>
      <c r="P440" s="248">
        <f>(0.38*190*(1-$B$251)^2)/(1-($B$251)*('Thursday (022924)'!$AW188))+173*'Thursday (022924)'!$AW188^2*(('Thursday (022924)'!$AW188-1)+(('Thursday (022924)'!$AW188-1)^2+(16*'Thursday (022924)'!$AW188/190))^0.5)</f>
        <v>41.06054707</v>
      </c>
      <c r="Q440" s="249" t="str">
        <f t="shared" si="186"/>
        <v>E</v>
      </c>
      <c r="R440" s="248">
        <f>(0.38*190*(1-$B$251)^2)/(1-($B$251)*('Friday (030124)'!$T188))+173*'Friday (030124)'!$T188^2*(('Friday (030124)'!$T188-1)+(('Friday (030124)'!$T188-1)^2+(16*'Friday (030124)'!$T188/190))^0.5)</f>
        <v>43.33697555</v>
      </c>
      <c r="S440" s="250" t="str">
        <f t="shared" si="187"/>
        <v>E</v>
      </c>
      <c r="T440" s="248">
        <f>(0.38*190*(1-$B$251)^2)/(1-($B$251)*('Friday (030124)'!$AW188))+173*'Friday (030124)'!$AW188^2*(('Friday (030124)'!$AW188-1)+(('Friday (030124)'!$AW188-1)^2+(16*'Friday (030124)'!$AW188/190))^0.5)</f>
        <v>44.70464604</v>
      </c>
      <c r="U440" s="249" t="str">
        <f t="shared" si="188"/>
        <v>E</v>
      </c>
    </row>
    <row r="441">
      <c r="A441" s="245" t="s">
        <v>208</v>
      </c>
      <c r="B441" s="246">
        <f>(0.38*190*(1-$B$251)^2)/(1-($B$251)*('Monday (022624)'!$T189))+173*'Monday (022624)'!$T189^2*(('Monday (022624)'!$T189-1)+(('Monday (022624)'!$T189-1)^2+(16*'Monday (022624)'!$T189/190))^0.5)</f>
        <v>42.33229955</v>
      </c>
      <c r="C441" s="250" t="str">
        <f t="shared" si="179"/>
        <v>E</v>
      </c>
      <c r="D441" s="248">
        <f>(0.38*190*(1-$B$251)^2)/(1-($B$251)*('Monday (022624)'!$AW189))+173*'Monday (022624)'!$AW189^2*(('Monday (022624)'!$AW189-1)+(('Monday (022624)'!$AW189-1)^2+(16*'Monday (022624)'!$AW189/190))^0.5)</f>
        <v>38.42313522</v>
      </c>
      <c r="E441" s="249" t="str">
        <f t="shared" si="180"/>
        <v>D</v>
      </c>
      <c r="F441" s="248">
        <f>(0.38*190*(1-$B$251)^2)/(1-($B$251)*('Tuesday (022724)'!$T189))+173*'Tuesday (022724)'!$T189^2*(('Tuesday (022724)'!$T189-1)+(('Tuesday (022724)'!$T189-1)^2+(16*'Tuesday (022724)'!$T189/190))^0.5)</f>
        <v>39.41394796</v>
      </c>
      <c r="G441" s="250" t="str">
        <f t="shared" si="181"/>
        <v>D</v>
      </c>
      <c r="H441" s="248">
        <f>(0.38*190*(1-$B$251)^2)/(1-($B$251)*('Tuesday (022724)'!$AW189))+173*'Tuesday (022724)'!$AW189^2*(('Tuesday (022724)'!$AW189-1)+(('Tuesday (022724)'!$AW189-1)^2+(16*'Tuesday (022724)'!$AW189/190))^0.5)</f>
        <v>36.33871553</v>
      </c>
      <c r="I441" s="249" t="str">
        <f t="shared" si="182"/>
        <v>D</v>
      </c>
      <c r="J441" s="248">
        <f>(0.38*190*(1-$B$251)^2)/(1-($B$251)*('Wednesday (022824)'!$T189))+173*'Wednesday (022824)'!$T189^2*(('Wednesday (022824)'!$T189-1)+(('Wednesday (022824)'!$T189-1)^2+(16*'Wednesday (022824)'!$T189/190))^0.5)</f>
        <v>36.58473048</v>
      </c>
      <c r="K441" s="250" t="str">
        <f t="shared" si="183"/>
        <v>D</v>
      </c>
      <c r="L441" s="248">
        <f>(0.38*190*(1-$B$251)^2)/(1-($B$251)*('Wednesday (022824)'!$AW189))+173*'Wednesday (022824)'!$AW189^2*(('Wednesday (022824)'!$AW189-1)+(('Wednesday (022824)'!$AW189-1)^2+(16*'Wednesday (022824)'!$AW189/190))^0.5)</f>
        <v>56.40330344</v>
      </c>
      <c r="M441" s="249" t="str">
        <f t="shared" si="184"/>
        <v>E</v>
      </c>
      <c r="N441" s="248">
        <f>(0.38*190*(1-$B$251)^2)/(1-($B$251)*('Thursday (022924)'!$T189))+173*'Thursday (022924)'!$T189^2*(('Thursday (022924)'!$T189-1)+(('Thursday (022924)'!$T189-1)^2+(16*'Thursday (022924)'!$T189/190))^0.5)</f>
        <v>38.18556809</v>
      </c>
      <c r="O441" s="250" t="str">
        <f t="shared" si="185"/>
        <v>D</v>
      </c>
      <c r="P441" s="248">
        <f>(0.38*190*(1-$B$251)^2)/(1-($B$251)*('Thursday (022924)'!$AW189))+173*'Thursday (022924)'!$AW189^2*(('Thursday (022924)'!$AW189-1)+(('Thursday (022924)'!$AW189-1)^2+(16*'Thursday (022924)'!$AW189/190))^0.5)</f>
        <v>49.7529994</v>
      </c>
      <c r="Q441" s="249" t="str">
        <f t="shared" si="186"/>
        <v>E</v>
      </c>
      <c r="R441" s="248">
        <f>(0.38*190*(1-$B$251)^2)/(1-($B$251)*('Friday (030124)'!$T189))+173*'Friday (030124)'!$T189^2*(('Friday (030124)'!$T189-1)+(('Friday (030124)'!$T189-1)^2+(16*'Friday (030124)'!$T189/190))^0.5)</f>
        <v>40.78360663</v>
      </c>
      <c r="S441" s="250" t="str">
        <f t="shared" si="187"/>
        <v>E</v>
      </c>
      <c r="T441" s="248">
        <f>(0.38*190*(1-$B$251)^2)/(1-($B$251)*('Friday (030124)'!$AW189))+173*'Friday (030124)'!$AW189^2*(('Friday (030124)'!$AW189-1)+(('Friday (030124)'!$AW189-1)^2+(16*'Friday (030124)'!$AW189/190))^0.5)</f>
        <v>45.38489235</v>
      </c>
      <c r="U441" s="249" t="str">
        <f t="shared" si="188"/>
        <v>E</v>
      </c>
    </row>
    <row r="442">
      <c r="A442" s="252" t="s">
        <v>209</v>
      </c>
      <c r="B442" s="253">
        <f>(0.38*190*(1-$B$251)^2)/(1-($B$251)*('Monday (022624)'!$T190))+173*'Monday (022624)'!$T190^2*(('Monday (022624)'!$T190-1)+(('Monday (022624)'!$T190-1)^2+(16*'Monday (022624)'!$T190/190))^0.5)</f>
        <v>39.5547415</v>
      </c>
      <c r="C442" s="257" t="str">
        <f t="shared" si="179"/>
        <v>D</v>
      </c>
      <c r="D442" s="255">
        <f>(0.38*190*(1-$B$251)^2)/(1-($B$251)*('Monday (022624)'!$AW190))+173*'Monday (022624)'!$AW190^2*(('Monday (022624)'!$AW190-1)+(('Monday (022624)'!$AW190-1)^2+(16*'Monday (022624)'!$AW190/190))^0.5)</f>
        <v>45.07298746</v>
      </c>
      <c r="E442" s="256" t="str">
        <f t="shared" si="180"/>
        <v>E</v>
      </c>
      <c r="F442" s="255">
        <f>(0.38*190*(1-$B$251)^2)/(1-($B$251)*('Tuesday (022724)'!$T190))+173*'Tuesday (022724)'!$T190^2*(('Tuesday (022724)'!$T190-1)+(('Tuesday (022724)'!$T190-1)^2+(16*'Tuesday (022724)'!$T190/190))^0.5)</f>
        <v>38.34421942</v>
      </c>
      <c r="G442" s="257" t="str">
        <f t="shared" si="181"/>
        <v>D</v>
      </c>
      <c r="H442" s="255">
        <f>(0.38*190*(1-$B$251)^2)/(1-($B$251)*('Tuesday (022724)'!$AW190))+173*'Tuesday (022724)'!$AW190^2*(('Tuesday (022724)'!$AW190-1)+(('Tuesday (022724)'!$AW190-1)^2+(16*'Tuesday (022724)'!$AW190/190))^0.5)</f>
        <v>44.23672707</v>
      </c>
      <c r="I442" s="256" t="str">
        <f t="shared" si="182"/>
        <v>E</v>
      </c>
      <c r="J442" s="255">
        <f>(0.38*190*(1-$B$251)^2)/(1-($B$251)*('Wednesday (022824)'!$T190))+173*'Wednesday (022824)'!$T190^2*(('Wednesday (022824)'!$T190-1)+(('Wednesday (022824)'!$T190-1)^2+(16*'Wednesday (022824)'!$T190/190))^0.5)</f>
        <v>37.9421533</v>
      </c>
      <c r="K442" s="257" t="str">
        <f t="shared" si="183"/>
        <v>D</v>
      </c>
      <c r="L442" s="255">
        <f>(0.38*190*(1-$B$251)^2)/(1-($B$251)*('Wednesday (022824)'!$AW190))+173*'Wednesday (022824)'!$AW190^2*(('Wednesday (022824)'!$AW190-1)+(('Wednesday (022824)'!$AW190-1)^2+(16*'Wednesday (022824)'!$AW190/190))^0.5)</f>
        <v>37.44462606</v>
      </c>
      <c r="M442" s="256" t="str">
        <f t="shared" si="184"/>
        <v>D</v>
      </c>
      <c r="N442" s="255">
        <f>(0.38*190*(1-$B$251)^2)/(1-($B$251)*('Thursday (022924)'!$T190))+173*'Thursday (022924)'!$T190^2*(('Thursday (022924)'!$T190-1)+(('Thursday (022924)'!$T190-1)^2+(16*'Thursday (022924)'!$T190/190))^0.5)</f>
        <v>38.0562464</v>
      </c>
      <c r="O442" s="257" t="str">
        <f t="shared" si="185"/>
        <v>D</v>
      </c>
      <c r="P442" s="255">
        <f>(0.38*190*(1-$B$251)^2)/(1-($B$251)*('Thursday (022924)'!$AW190))+173*'Thursday (022924)'!$AW190^2*(('Thursday (022924)'!$AW190-1)+(('Thursday (022924)'!$AW190-1)^2+(16*'Thursday (022924)'!$AW190/190))^0.5)</f>
        <v>45.43228646</v>
      </c>
      <c r="Q442" s="256" t="str">
        <f t="shared" si="186"/>
        <v>E</v>
      </c>
      <c r="R442" s="255">
        <f>(0.38*190*(1-$B$251)^2)/(1-($B$251)*('Friday (030124)'!$T190))+173*'Friday (030124)'!$T190^2*(('Friday (030124)'!$T190-1)+(('Friday (030124)'!$T190-1)^2+(16*'Friday (030124)'!$T190/190))^0.5)</f>
        <v>37.09633073</v>
      </c>
      <c r="S442" s="257" t="str">
        <f t="shared" si="187"/>
        <v>D</v>
      </c>
      <c r="T442" s="255">
        <f>(0.38*190*(1-$B$251)^2)/(1-($B$251)*('Friday (030124)'!$AW190))+173*'Friday (030124)'!$AW190^2*(('Friday (030124)'!$AW190-1)+(('Friday (030124)'!$AW190-1)^2+(16*'Friday (030124)'!$AW190/190))^0.5)</f>
        <v>39.44520954</v>
      </c>
      <c r="U442" s="256" t="str">
        <f t="shared" si="188"/>
        <v>D</v>
      </c>
    </row>
    <row r="443">
      <c r="A443" s="259" t="s">
        <v>210</v>
      </c>
      <c r="B443" s="260">
        <f>(0.38*190*(1-$B$251)^2)/(1-($B$251)*('Monday (022624)'!$T191))+173*'Monday (022624)'!$T191^2*(('Monday (022624)'!$T191-1)+(('Monday (022624)'!$T191-1)^2+(16*'Monday (022624)'!$T191/190))^0.5)</f>
        <v>46.74223497</v>
      </c>
      <c r="C443" s="264" t="str">
        <f t="shared" si="179"/>
        <v>E</v>
      </c>
      <c r="D443" s="262">
        <f>(0.38*190*(1-$B$251)^2)/(1-($B$251)*('Monday (022624)'!$AW191))+173*'Monday (022624)'!$AW191^2*(('Monday (022624)'!$AW191-1)+(('Monday (022624)'!$AW191-1)^2+(16*'Monday (022624)'!$AW191/190))^0.5)</f>
        <v>47.51718589</v>
      </c>
      <c r="E443" s="263" t="str">
        <f t="shared" si="180"/>
        <v>E</v>
      </c>
      <c r="F443" s="262">
        <f>(0.38*190*(1-$B$251)^2)/(1-($B$251)*('Tuesday (022724)'!$T191))+173*'Tuesday (022724)'!$T191^2*(('Tuesday (022724)'!$T191-1)+(('Tuesday (022724)'!$T191-1)^2+(16*'Tuesday (022724)'!$T191/190))^0.5)</f>
        <v>40.41979965</v>
      </c>
      <c r="G443" s="264" t="str">
        <f t="shared" si="181"/>
        <v>E</v>
      </c>
      <c r="H443" s="262">
        <f>(0.38*190*(1-$B$251)^2)/(1-($B$251)*('Tuesday (022724)'!$AW191))+173*'Tuesday (022724)'!$AW191^2*(('Tuesday (022724)'!$AW191-1)+(('Tuesday (022724)'!$AW191-1)^2+(16*'Tuesday (022724)'!$AW191/190))^0.5)</f>
        <v>40.64892709</v>
      </c>
      <c r="I443" s="263" t="str">
        <f t="shared" si="182"/>
        <v>E</v>
      </c>
      <c r="J443" s="262">
        <f>(0.38*190*(1-$B$251)^2)/(1-($B$251)*('Wednesday (022824)'!$T191))+173*'Wednesday (022824)'!$T191^2*(('Wednesday (022824)'!$T191-1)+(('Wednesday (022824)'!$T191-1)^2+(16*'Wednesday (022824)'!$T191/190))^0.5)</f>
        <v>38.94889193</v>
      </c>
      <c r="K443" s="264" t="str">
        <f t="shared" si="183"/>
        <v>D</v>
      </c>
      <c r="L443" s="262">
        <f>(0.38*190*(1-$B$251)^2)/(1-($B$251)*('Wednesday (022824)'!$AW191))+173*'Wednesday (022824)'!$AW191^2*(('Wednesday (022824)'!$AW191-1)+(('Wednesday (022824)'!$AW191-1)^2+(16*'Wednesday (022824)'!$AW191/190))^0.5)</f>
        <v>51.69911364</v>
      </c>
      <c r="M443" s="263" t="str">
        <f t="shared" si="184"/>
        <v>E</v>
      </c>
      <c r="N443" s="262">
        <f>(0.38*190*(1-$B$251)^2)/(1-($B$251)*('Thursday (022924)'!$T191))+173*'Thursday (022924)'!$T191^2*(('Thursday (022924)'!$T191-1)+(('Thursday (022924)'!$T191-1)^2+(16*'Thursday (022924)'!$T191/190))^0.5)</f>
        <v>37.34825627</v>
      </c>
      <c r="O443" s="264" t="str">
        <f t="shared" si="185"/>
        <v>D</v>
      </c>
      <c r="P443" s="262">
        <f>(0.38*190*(1-$B$251)^2)/(1-($B$251)*('Thursday (022924)'!$AW191))+173*'Thursday (022924)'!$AW191^2*(('Thursday (022924)'!$AW191-1)+(('Thursday (022924)'!$AW191-1)^2+(16*'Thursday (022924)'!$AW191/190))^0.5)</f>
        <v>39.23987517</v>
      </c>
      <c r="Q443" s="263" t="str">
        <f t="shared" si="186"/>
        <v>D</v>
      </c>
      <c r="R443" s="262">
        <f>(0.38*190*(1-$B$251)^2)/(1-($B$251)*('Friday (030124)'!$T191))+173*'Friday (030124)'!$T191^2*(('Friday (030124)'!$T191-1)+(('Friday (030124)'!$T191-1)^2+(16*'Friday (030124)'!$T191/190))^0.5)</f>
        <v>39.80999087</v>
      </c>
      <c r="S443" s="264" t="str">
        <f t="shared" si="187"/>
        <v>D</v>
      </c>
      <c r="T443" s="262">
        <f>(0.38*190*(1-$B$251)^2)/(1-($B$251)*('Friday (030124)'!$AW191))+173*'Friday (030124)'!$AW191^2*(('Friday (030124)'!$AW191-1)+(('Friday (030124)'!$AW191-1)^2+(16*'Friday (030124)'!$AW191/190))^0.5)</f>
        <v>53.88664765</v>
      </c>
      <c r="U443" s="265" t="str">
        <f t="shared" si="188"/>
        <v>E</v>
      </c>
    </row>
    <row r="444">
      <c r="A444" s="266" t="s">
        <v>211</v>
      </c>
      <c r="B444" s="50">
        <f>(0.38*190*(1-$B$251)^2)/(1-($B$251)*('Monday (022624)'!$T192))+173*'Monday (022624)'!$T192^2*(('Monday (022624)'!$T192-1)+(('Monday (022624)'!$T192-1)^2+(16*'Monday (022624)'!$T192/190))^0.5)</f>
        <v>49.32660648</v>
      </c>
      <c r="C444" s="270" t="str">
        <f t="shared" si="179"/>
        <v>E</v>
      </c>
      <c r="D444" s="268">
        <f>(0.38*190*(1-$B$251)^2)/(1-($B$251)*('Monday (022624)'!$AW192))+173*'Monday (022624)'!$AW192^2*(('Monday (022624)'!$AW192-1)+(('Monday (022624)'!$AW192-1)^2+(16*'Monday (022624)'!$AW192/190))^0.5)</f>
        <v>49.40189916</v>
      </c>
      <c r="E444" s="269" t="str">
        <f t="shared" si="180"/>
        <v>E</v>
      </c>
      <c r="F444" s="268">
        <f>(0.38*190*(1-$B$251)^2)/(1-($B$251)*('Tuesday (022724)'!$T192))+173*'Tuesday (022724)'!$T192^2*(('Tuesday (022724)'!$T192-1)+(('Tuesday (022724)'!$T192-1)^2+(16*'Tuesday (022724)'!$T192/190))^0.5)</f>
        <v>43.23787322</v>
      </c>
      <c r="G444" s="270" t="str">
        <f t="shared" si="181"/>
        <v>E</v>
      </c>
      <c r="H444" s="268">
        <f>(0.38*190*(1-$B$251)^2)/(1-($B$251)*('Tuesday (022724)'!$AW192))+173*'Tuesday (022724)'!$AW192^2*(('Tuesday (022724)'!$AW192-1)+(('Tuesday (022724)'!$AW192-1)^2+(16*'Tuesday (022724)'!$AW192/190))^0.5)</f>
        <v>48.35919705</v>
      </c>
      <c r="I444" s="269" t="str">
        <f t="shared" si="182"/>
        <v>E</v>
      </c>
      <c r="J444" s="268">
        <f>(0.38*190*(1-$B$251)^2)/(1-($B$251)*('Wednesday (022824)'!$T192))+173*'Wednesday (022824)'!$T192^2*(('Wednesday (022824)'!$T192-1)+(('Wednesday (022824)'!$T192-1)^2+(16*'Wednesday (022824)'!$T192/190))^0.5)</f>
        <v>41.99907549</v>
      </c>
      <c r="K444" s="270" t="str">
        <f t="shared" si="183"/>
        <v>E</v>
      </c>
      <c r="L444" s="268">
        <f>(0.38*190*(1-$B$251)^2)/(1-($B$251)*('Wednesday (022824)'!$AW192))+173*'Wednesday (022824)'!$AW192^2*(('Wednesday (022824)'!$AW192-1)+(('Wednesday (022824)'!$AW192-1)^2+(16*'Wednesday (022824)'!$AW192/190))^0.5)</f>
        <v>46.02247954</v>
      </c>
      <c r="M444" s="269" t="str">
        <f t="shared" si="184"/>
        <v>E</v>
      </c>
      <c r="N444" s="268">
        <f>(0.38*190*(1-$B$251)^2)/(1-($B$251)*('Thursday (022924)'!$T192))+173*'Thursday (022924)'!$T192^2*(('Thursday (022924)'!$T192-1)+(('Thursday (022924)'!$T192-1)^2+(16*'Thursday (022924)'!$T192/190))^0.5)</f>
        <v>37.69809597</v>
      </c>
      <c r="O444" s="270" t="str">
        <f t="shared" si="185"/>
        <v>D</v>
      </c>
      <c r="P444" s="268">
        <f>(0.38*190*(1-$B$251)^2)/(1-($B$251)*('Thursday (022924)'!$AW192))+173*'Thursday (022924)'!$AW192^2*(('Thursday (022924)'!$AW192-1)+(('Thursday (022924)'!$AW192-1)^2+(16*'Thursday (022924)'!$AW192/190))^0.5)</f>
        <v>41.26038012</v>
      </c>
      <c r="Q444" s="269" t="str">
        <f t="shared" si="186"/>
        <v>E</v>
      </c>
      <c r="R444" s="268">
        <f>(0.38*190*(1-$B$251)^2)/(1-($B$251)*('Friday (030124)'!$T192))+173*'Friday (030124)'!$T192^2*(('Friday (030124)'!$T192-1)+(('Friday (030124)'!$T192-1)^2+(16*'Friday (030124)'!$T192/190))^0.5)</f>
        <v>40.19402094</v>
      </c>
      <c r="S444" s="270" t="str">
        <f t="shared" si="187"/>
        <v>E</v>
      </c>
      <c r="T444" s="268">
        <f>(0.38*190*(1-$B$251)^2)/(1-($B$251)*('Friday (030124)'!$AW192))+173*'Friday (030124)'!$AW192^2*(('Friday (030124)'!$AW192-1)+(('Friday (030124)'!$AW192-1)^2+(16*'Friday (030124)'!$AW192/190))^0.5)</f>
        <v>47.64127657</v>
      </c>
      <c r="U444" s="271" t="str">
        <f t="shared" si="188"/>
        <v>E</v>
      </c>
    </row>
    <row r="445">
      <c r="A445" s="266" t="s">
        <v>212</v>
      </c>
      <c r="B445" s="50">
        <f>(0.38*190*(1-$B$251)^2)/(1-($B$251)*('Monday (022624)'!$T193))+173*'Monday (022624)'!$T193^2*(('Monday (022624)'!$T193-1)+(('Monday (022624)'!$T193-1)^2+(16*'Monday (022624)'!$T193/190))^0.5)</f>
        <v>43.07955036</v>
      </c>
      <c r="C445" s="270" t="str">
        <f t="shared" si="179"/>
        <v>E</v>
      </c>
      <c r="D445" s="268">
        <f>(0.38*190*(1-$B$251)^2)/(1-($B$251)*('Monday (022624)'!$AW193))+173*'Monday (022624)'!$AW193^2*(('Monday (022624)'!$AW193-1)+(('Monday (022624)'!$AW193-1)^2+(16*'Monday (022624)'!$AW193/190))^0.5)</f>
        <v>42.39008539</v>
      </c>
      <c r="E445" s="269" t="str">
        <f t="shared" si="180"/>
        <v>E</v>
      </c>
      <c r="F445" s="268">
        <f>(0.38*190*(1-$B$251)^2)/(1-($B$251)*('Tuesday (022724)'!$T193))+173*'Tuesday (022724)'!$T193^2*(('Tuesday (022724)'!$T193-1)+(('Tuesday (022724)'!$T193-1)^2+(16*'Tuesday (022724)'!$T193/190))^0.5)</f>
        <v>34.67508831</v>
      </c>
      <c r="G445" s="270" t="str">
        <f t="shared" si="181"/>
        <v>D</v>
      </c>
      <c r="H445" s="268">
        <f>(0.38*190*(1-$B$251)^2)/(1-($B$251)*('Tuesday (022724)'!$AW193))+173*'Tuesday (022724)'!$AW193^2*(('Tuesday (022724)'!$AW193-1)+(('Tuesday (022724)'!$AW193-1)^2+(16*'Tuesday (022724)'!$AW193/190))^0.5)</f>
        <v>38.60534075</v>
      </c>
      <c r="I445" s="269" t="str">
        <f t="shared" si="182"/>
        <v>D</v>
      </c>
      <c r="J445" s="268">
        <f>(0.38*190*(1-$B$251)^2)/(1-($B$251)*('Wednesday (022824)'!$T193))+173*'Wednesday (022824)'!$T193^2*(('Wednesday (022824)'!$T193-1)+(('Wednesday (022824)'!$T193-1)^2+(16*'Wednesday (022824)'!$T193/190))^0.5)</f>
        <v>37.99540685</v>
      </c>
      <c r="K445" s="270" t="str">
        <f t="shared" si="183"/>
        <v>D</v>
      </c>
      <c r="L445" s="268">
        <f>(0.38*190*(1-$B$251)^2)/(1-($B$251)*('Wednesday (022824)'!$AW193))+173*'Wednesday (022824)'!$AW193^2*(('Wednesday (022824)'!$AW193-1)+(('Wednesday (022824)'!$AW193-1)^2+(16*'Wednesday (022824)'!$AW193/190))^0.5)</f>
        <v>39.00477287</v>
      </c>
      <c r="M445" s="269" t="str">
        <f t="shared" si="184"/>
        <v>D</v>
      </c>
      <c r="N445" s="268">
        <f>(0.38*190*(1-$B$251)^2)/(1-($B$251)*('Thursday (022924)'!$T193))+173*'Thursday (022924)'!$T193^2*(('Thursday (022924)'!$T193-1)+(('Thursday (022924)'!$T193-1)^2+(16*'Thursday (022924)'!$T193/190))^0.5)</f>
        <v>47.7302605</v>
      </c>
      <c r="O445" s="270" t="str">
        <f t="shared" si="185"/>
        <v>E</v>
      </c>
      <c r="P445" s="268">
        <f>(0.38*190*(1-$B$251)^2)/(1-($B$251)*('Thursday (022924)'!$AW193))+173*'Thursday (022924)'!$AW193^2*(('Thursday (022924)'!$AW193-1)+(('Thursday (022924)'!$AW193-1)^2+(16*'Thursday (022924)'!$AW193/190))^0.5)</f>
        <v>96.35804342</v>
      </c>
      <c r="Q445" s="269" t="str">
        <f t="shared" si="186"/>
        <v>F</v>
      </c>
      <c r="R445" s="268">
        <f>(0.38*190*(1-$B$251)^2)/(1-($B$251)*('Friday (030124)'!$T193))+173*'Friday (030124)'!$T193^2*(('Friday (030124)'!$T193-1)+(('Friday (030124)'!$T193-1)^2+(16*'Friday (030124)'!$T193/190))^0.5)</f>
        <v>41.26554298</v>
      </c>
      <c r="S445" s="270" t="str">
        <f t="shared" si="187"/>
        <v>E</v>
      </c>
      <c r="T445" s="268">
        <f>(0.38*190*(1-$B$251)^2)/(1-($B$251)*('Friday (030124)'!$AW193))+173*'Friday (030124)'!$AW193^2*(('Friday (030124)'!$AW193-1)+(('Friday (030124)'!$AW193-1)^2+(16*'Friday (030124)'!$AW193/190))^0.5)</f>
        <v>45.99915004</v>
      </c>
      <c r="U445" s="271" t="str">
        <f t="shared" si="188"/>
        <v>E</v>
      </c>
    </row>
    <row r="446">
      <c r="A446" s="288" t="s">
        <v>213</v>
      </c>
      <c r="B446" s="289">
        <f>(0.38*190*(1-$B$251)^2)/(1-($B$251)*('Monday (022624)'!$T194))+173*'Monday (022624)'!$T194^2*(('Monday (022624)'!$T194-1)+(('Monday (022624)'!$T194-1)^2+(16*'Monday (022624)'!$T194/190))^0.5)</f>
        <v>41.17093703</v>
      </c>
      <c r="C446" s="279" t="str">
        <f t="shared" si="179"/>
        <v>E</v>
      </c>
      <c r="D446" s="277">
        <f>(0.38*190*(1-$B$251)^2)/(1-($B$251)*('Monday (022624)'!$AW194))+173*'Monday (022624)'!$AW194^2*(('Monday (022624)'!$AW194-1)+(('Monday (022624)'!$AW194-1)^2+(16*'Monday (022624)'!$AW194/190))^0.5)</f>
        <v>41.2474524</v>
      </c>
      <c r="E446" s="278" t="str">
        <f t="shared" si="180"/>
        <v>E</v>
      </c>
      <c r="F446" s="277">
        <f>(0.38*190*(1-$B$251)^2)/(1-($B$251)*('Tuesday (022724)'!$T194))+173*'Tuesday (022724)'!$T194^2*(('Tuesday (022724)'!$T194-1)+(('Tuesday (022724)'!$T194-1)^2+(16*'Tuesday (022724)'!$T194/190))^0.5)</f>
        <v>40.32483216</v>
      </c>
      <c r="G446" s="279" t="str">
        <f t="shared" si="181"/>
        <v>E</v>
      </c>
      <c r="H446" s="277">
        <f>(0.38*190*(1-$B$251)^2)/(1-($B$251)*('Tuesday (022724)'!$AW194))+173*'Tuesday (022724)'!$AW194^2*(('Tuesday (022724)'!$AW194-1)+(('Tuesday (022724)'!$AW194-1)^2+(16*'Tuesday (022724)'!$AW194/190))^0.5)</f>
        <v>59.38823358</v>
      </c>
      <c r="I446" s="278" t="str">
        <f t="shared" si="182"/>
        <v>E</v>
      </c>
      <c r="J446" s="277">
        <f>(0.38*190*(1-$B$251)^2)/(1-($B$251)*('Wednesday (022824)'!$T194))+173*'Wednesday (022824)'!$T194^2*(('Wednesday (022824)'!$T194-1)+(('Wednesday (022824)'!$T194-1)^2+(16*'Wednesday (022824)'!$T194/190))^0.5)</f>
        <v>37.19759017</v>
      </c>
      <c r="K446" s="279" t="str">
        <f t="shared" si="183"/>
        <v>D</v>
      </c>
      <c r="L446" s="277">
        <f>(0.38*190*(1-$B$251)^2)/(1-($B$251)*('Wednesday (022824)'!$AW194))+173*'Wednesday (022824)'!$AW194^2*(('Wednesday (022824)'!$AW194-1)+(('Wednesday (022824)'!$AW194-1)^2+(16*'Wednesday (022824)'!$AW194/190))^0.5)</f>
        <v>45.25374978</v>
      </c>
      <c r="M446" s="278" t="str">
        <f t="shared" si="184"/>
        <v>E</v>
      </c>
      <c r="N446" s="277">
        <f>(0.38*190*(1-$B$251)^2)/(1-($B$251)*('Thursday (022924)'!$T194))+173*'Thursday (022924)'!$T194^2*(('Thursday (022924)'!$T194-1)+(('Thursday (022924)'!$T194-1)^2+(16*'Thursday (022924)'!$T194/190))^0.5)</f>
        <v>36.76862988</v>
      </c>
      <c r="O446" s="279" t="str">
        <f t="shared" si="185"/>
        <v>D</v>
      </c>
      <c r="P446" s="277">
        <f>(0.38*190*(1-$B$251)^2)/(1-($B$251)*('Thursday (022924)'!$AW194))+173*'Thursday (022924)'!$AW194^2*(('Thursday (022924)'!$AW194-1)+(('Thursday (022924)'!$AW194-1)^2+(16*'Thursday (022924)'!$AW194/190))^0.5)</f>
        <v>38.09415617</v>
      </c>
      <c r="Q446" s="278" t="str">
        <f t="shared" si="186"/>
        <v>D</v>
      </c>
      <c r="R446" s="277">
        <f>(0.38*190*(1-$B$251)^2)/(1-($B$251)*('Friday (030124)'!$T194))+173*'Friday (030124)'!$T194^2*(('Friday (030124)'!$T194-1)+(('Friday (030124)'!$T194-1)^2+(16*'Friday (030124)'!$T194/190))^0.5)</f>
        <v>36.59601366</v>
      </c>
      <c r="S446" s="279" t="str">
        <f t="shared" si="187"/>
        <v>D</v>
      </c>
      <c r="T446" s="277">
        <f>(0.38*190*(1-$B$251)^2)/(1-($B$251)*('Friday (030124)'!$AW194))+173*'Friday (030124)'!$AW194^2*(('Friday (030124)'!$AW194-1)+(('Friday (030124)'!$AW194-1)^2+(16*'Friday (030124)'!$AW194/190))^0.5)</f>
        <v>37.17003925</v>
      </c>
      <c r="U446" s="280" t="str">
        <f t="shared" si="188"/>
        <v>D</v>
      </c>
    </row>
    <row r="447">
      <c r="A447" s="281" t="s">
        <v>214</v>
      </c>
      <c r="B447" s="282">
        <f>(0.38*190*(1-$B$251)^2)/(1-($B$251)*('Monday (022624)'!$T195))+173*'Monday (022624)'!$T195^2*(('Monday (022624)'!$T195-1)+(('Monday (022624)'!$T195-1)^2+(16*'Monday (022624)'!$T195/190))^0.5)</f>
        <v>42.85756815</v>
      </c>
      <c r="C447" s="286" t="str">
        <f t="shared" si="179"/>
        <v>E</v>
      </c>
      <c r="D447" s="284">
        <f>(0.38*190*(1-$B$251)^2)/(1-($B$251)*('Monday (022624)'!$AW195))+173*'Monday (022624)'!$AW195^2*(('Monday (022624)'!$AW195-1)+(('Monday (022624)'!$AW195-1)^2+(16*'Monday (022624)'!$AW195/190))^0.5)</f>
        <v>50.60133104</v>
      </c>
      <c r="E447" s="285" t="str">
        <f t="shared" si="180"/>
        <v>E</v>
      </c>
      <c r="F447" s="284">
        <f>(0.38*190*(1-$B$251)^2)/(1-($B$251)*('Tuesday (022724)'!$T195))+173*'Tuesday (022724)'!$T195^2*(('Tuesday (022724)'!$T195-1)+(('Tuesday (022724)'!$T195-1)^2+(16*'Tuesday (022724)'!$T195/190))^0.5)</f>
        <v>36.47721395</v>
      </c>
      <c r="G447" s="286" t="str">
        <f t="shared" si="181"/>
        <v>D</v>
      </c>
      <c r="H447" s="284">
        <f>(0.38*190*(1-$B$251)^2)/(1-($B$251)*('Tuesday (022724)'!$AW195))+173*'Tuesday (022724)'!$AW195^2*(('Tuesday (022724)'!$AW195-1)+(('Tuesday (022724)'!$AW195-1)^2+(16*'Tuesday (022724)'!$AW195/190))^0.5)</f>
        <v>45.62455577</v>
      </c>
      <c r="I447" s="285" t="str">
        <f t="shared" si="182"/>
        <v>E</v>
      </c>
      <c r="J447" s="284">
        <f>(0.38*190*(1-$B$251)^2)/(1-($B$251)*('Wednesday (022824)'!$T195))+173*'Wednesday (022824)'!$T195^2*(('Wednesday (022824)'!$T195-1)+(('Wednesday (022824)'!$T195-1)^2+(16*'Wednesday (022824)'!$T195/190))^0.5)</f>
        <v>38.19758977</v>
      </c>
      <c r="K447" s="286" t="str">
        <f t="shared" si="183"/>
        <v>D</v>
      </c>
      <c r="L447" s="284">
        <f>(0.38*190*(1-$B$251)^2)/(1-($B$251)*('Wednesday (022824)'!$AW195))+173*'Wednesday (022824)'!$AW195^2*(('Wednesday (022824)'!$AW195-1)+(('Wednesday (022824)'!$AW195-1)^2+(16*'Wednesday (022824)'!$AW195/190))^0.5)</f>
        <v>42.85756815</v>
      </c>
      <c r="M447" s="285" t="str">
        <f t="shared" si="184"/>
        <v>E</v>
      </c>
      <c r="N447" s="284">
        <f>(0.38*190*(1-$B$251)^2)/(1-($B$251)*('Thursday (022924)'!$T195))+173*'Thursday (022924)'!$T195^2*(('Thursday (022924)'!$T195-1)+(('Thursday (022924)'!$T195-1)^2+(16*'Thursday (022924)'!$T195/190))^0.5)</f>
        <v>40.17226285</v>
      </c>
      <c r="O447" s="286" t="str">
        <f t="shared" si="185"/>
        <v>E</v>
      </c>
      <c r="P447" s="284">
        <f>(0.38*190*(1-$B$251)^2)/(1-($B$251)*('Thursday (022924)'!$AW195))+173*'Thursday (022924)'!$AW195^2*(('Thursday (022924)'!$AW195-1)+(('Thursday (022924)'!$AW195-1)^2+(16*'Thursday (022924)'!$AW195/190))^0.5)</f>
        <v>50.19292529</v>
      </c>
      <c r="Q447" s="285" t="str">
        <f t="shared" si="186"/>
        <v>E</v>
      </c>
      <c r="R447" s="284">
        <f>(0.38*190*(1-$B$251)^2)/(1-($B$251)*('Friday (030124)'!$T195))+173*'Friday (030124)'!$T195^2*(('Friday (030124)'!$T195-1)+(('Friday (030124)'!$T195-1)^2+(16*'Friday (030124)'!$T195/190))^0.5)</f>
        <v>39.64968984</v>
      </c>
      <c r="S447" s="286" t="str">
        <f t="shared" si="187"/>
        <v>D</v>
      </c>
      <c r="T447" s="284">
        <f>(0.38*190*(1-$B$251)^2)/(1-($B$251)*('Friday (030124)'!$AW195))+173*'Friday (030124)'!$AW195^2*(('Friday (030124)'!$AW195-1)+(('Friday (030124)'!$AW195-1)^2+(16*'Friday (030124)'!$AW195/190))^0.5)</f>
        <v>43.29926093</v>
      </c>
      <c r="U447" s="285" t="str">
        <f t="shared" si="188"/>
        <v>E</v>
      </c>
    </row>
    <row r="448">
      <c r="A448" s="281" t="s">
        <v>215</v>
      </c>
      <c r="B448" s="282">
        <f>(0.38*190*(1-$B$251)^2)/(1-($B$251)*('Monday (022624)'!$T196))+173*'Monday (022624)'!$T196^2*(('Monday (022624)'!$T196-1)+(('Monday (022624)'!$T196-1)^2+(16*'Monday (022624)'!$T196/190))^0.5)</f>
        <v>47.71461686</v>
      </c>
      <c r="C448" s="250" t="str">
        <f t="shared" si="179"/>
        <v>E</v>
      </c>
      <c r="D448" s="248">
        <f>(0.38*190*(1-$B$251)^2)/(1-($B$251)*('Monday (022624)'!$AW196))+173*'Monday (022624)'!$AW196^2*(('Monday (022624)'!$AW196-1)+(('Monday (022624)'!$AW196-1)^2+(16*'Monday (022624)'!$AW196/190))^0.5)</f>
        <v>47.10255081</v>
      </c>
      <c r="E448" s="249" t="str">
        <f t="shared" si="180"/>
        <v>E</v>
      </c>
      <c r="F448" s="248">
        <f>(0.38*190*(1-$B$251)^2)/(1-($B$251)*('Tuesday (022724)'!$T196))+173*'Tuesday (022724)'!$T196^2*(('Tuesday (022724)'!$T196-1)+(('Tuesday (022724)'!$T196-1)^2+(16*'Tuesday (022724)'!$T196/190))^0.5)</f>
        <v>37.35250242</v>
      </c>
      <c r="G448" s="250" t="str">
        <f t="shared" si="181"/>
        <v>D</v>
      </c>
      <c r="H448" s="248">
        <f>(0.38*190*(1-$B$251)^2)/(1-($B$251)*('Tuesday (022724)'!$AW196))+173*'Tuesday (022724)'!$AW196^2*(('Tuesday (022724)'!$AW196-1)+(('Tuesday (022724)'!$AW196-1)^2+(16*'Tuesday (022724)'!$AW196/190))^0.5)</f>
        <v>52.77123155</v>
      </c>
      <c r="I448" s="249" t="str">
        <f t="shared" si="182"/>
        <v>E</v>
      </c>
      <c r="J448" s="248">
        <f>(0.38*190*(1-$B$251)^2)/(1-($B$251)*('Wednesday (022824)'!$T196))+173*'Wednesday (022824)'!$T196^2*(('Wednesday (022824)'!$T196-1)+(('Wednesday (022824)'!$T196-1)^2+(16*'Wednesday (022824)'!$T196/190))^0.5)</f>
        <v>41.42883032</v>
      </c>
      <c r="K448" s="250" t="str">
        <f t="shared" si="183"/>
        <v>E</v>
      </c>
      <c r="L448" s="248">
        <f>(0.38*190*(1-$B$251)^2)/(1-($B$251)*('Wednesday (022824)'!$AW196))+173*'Wednesday (022824)'!$AW196^2*(('Wednesday (022824)'!$AW196-1)+(('Wednesday (022824)'!$AW196-1)^2+(16*'Wednesday (022824)'!$AW196/190))^0.5)</f>
        <v>53.84733675</v>
      </c>
      <c r="M448" s="249" t="str">
        <f t="shared" si="184"/>
        <v>E</v>
      </c>
      <c r="N448" s="248">
        <f>(0.38*190*(1-$B$251)^2)/(1-($B$251)*('Thursday (022924)'!$T196))+173*'Thursday (022924)'!$T196^2*(('Thursday (022924)'!$T196-1)+(('Thursday (022924)'!$T196-1)^2+(16*'Thursday (022924)'!$T196/190))^0.5)</f>
        <v>35.93084319</v>
      </c>
      <c r="O448" s="250" t="str">
        <f t="shared" si="185"/>
        <v>D</v>
      </c>
      <c r="P448" s="248">
        <f>(0.38*190*(1-$B$251)^2)/(1-($B$251)*('Thursday (022924)'!$AW196))+173*'Thursday (022924)'!$AW196^2*(('Thursday (022924)'!$AW196-1)+(('Thursday (022924)'!$AW196-1)^2+(16*'Thursday (022924)'!$AW196/190))^0.5)</f>
        <v>41.98726392</v>
      </c>
      <c r="Q448" s="249" t="str">
        <f t="shared" si="186"/>
        <v>E</v>
      </c>
      <c r="R448" s="248">
        <f>(0.38*190*(1-$B$251)^2)/(1-($B$251)*('Friday (030124)'!$T196))+173*'Friday (030124)'!$T196^2*(('Friday (030124)'!$T196-1)+(('Friday (030124)'!$T196-1)^2+(16*'Friday (030124)'!$T196/190))^0.5)</f>
        <v>37.37076638</v>
      </c>
      <c r="S448" s="250" t="str">
        <f t="shared" si="187"/>
        <v>D</v>
      </c>
      <c r="T448" s="248">
        <f>(0.38*190*(1-$B$251)^2)/(1-($B$251)*('Friday (030124)'!$AW196))+173*'Friday (030124)'!$AW196^2*(('Friday (030124)'!$AW196-1)+(('Friday (030124)'!$AW196-1)^2+(16*'Friday (030124)'!$AW196/190))^0.5)</f>
        <v>54.28739515</v>
      </c>
      <c r="U448" s="249" t="str">
        <f t="shared" si="188"/>
        <v>E</v>
      </c>
    </row>
    <row r="449">
      <c r="A449" s="245" t="s">
        <v>216</v>
      </c>
      <c r="B449" s="246">
        <f>(0.38*190*(1-$B$251)^2)/(1-($B$251)*('Monday (022624)'!$T197))+173*'Monday (022624)'!$T197^2*(('Monday (022624)'!$T197-1)+(('Monday (022624)'!$T197-1)^2+(16*'Monday (022624)'!$T197/190))^0.5)</f>
        <v>49.58975277</v>
      </c>
      <c r="C449" s="250" t="str">
        <f t="shared" si="179"/>
        <v>E</v>
      </c>
      <c r="D449" s="248">
        <f>(0.38*190*(1-$B$251)^2)/(1-($B$251)*('Monday (022624)'!$AW197))+173*'Monday (022624)'!$AW197^2*(('Monday (022624)'!$AW197-1)+(('Monday (022624)'!$AW197-1)^2+(16*'Monday (022624)'!$AW197/190))^0.5)</f>
        <v>37.48649575</v>
      </c>
      <c r="E449" s="249" t="str">
        <f t="shared" si="180"/>
        <v>D</v>
      </c>
      <c r="F449" s="248">
        <f>(0.38*190*(1-$B$251)^2)/(1-($B$251)*('Tuesday (022724)'!$T197))+173*'Tuesday (022724)'!$T197^2*(('Tuesday (022724)'!$T197-1)+(('Tuesday (022724)'!$T197-1)^2+(16*'Tuesday (022724)'!$T197/190))^0.5)</f>
        <v>52.92571746</v>
      </c>
      <c r="G449" s="250" t="str">
        <f t="shared" si="181"/>
        <v>E</v>
      </c>
      <c r="H449" s="248">
        <f>(0.38*190*(1-$B$251)^2)/(1-($B$251)*('Tuesday (022724)'!$AW197))+173*'Tuesday (022724)'!$AW197^2*(('Tuesday (022724)'!$AW197-1)+(('Tuesday (022724)'!$AW197-1)^2+(16*'Tuesday (022724)'!$AW197/190))^0.5)</f>
        <v>44.70464604</v>
      </c>
      <c r="I449" s="249" t="str">
        <f t="shared" si="182"/>
        <v>E</v>
      </c>
      <c r="J449" s="248">
        <f>(0.38*190*(1-$B$251)^2)/(1-($B$251)*('Wednesday (022824)'!$T197))+173*'Wednesday (022824)'!$T197^2*(('Wednesday (022824)'!$T197-1)+(('Wednesday (022824)'!$T197-1)^2+(16*'Wednesday (022824)'!$T197/190))^0.5)</f>
        <v>38.91011912</v>
      </c>
      <c r="K449" s="250" t="str">
        <f t="shared" si="183"/>
        <v>D</v>
      </c>
      <c r="L449" s="248">
        <f>(0.38*190*(1-$B$251)^2)/(1-($B$251)*('Wednesday (022824)'!$AW197))+173*'Wednesday (022824)'!$AW197^2*(('Wednesday (022824)'!$AW197-1)+(('Wednesday (022824)'!$AW197-1)^2+(16*'Wednesday (022824)'!$AW197/190))^0.5)</f>
        <v>43.64468682</v>
      </c>
      <c r="M449" s="249" t="str">
        <f t="shared" si="184"/>
        <v>E</v>
      </c>
      <c r="N449" s="248">
        <f>(0.38*190*(1-$B$251)^2)/(1-($B$251)*('Thursday (022924)'!$T197))+173*'Thursday (022924)'!$T197^2*(('Thursday (022924)'!$T197-1)+(('Thursday (022924)'!$T197-1)^2+(16*'Thursday (022924)'!$T197/190))^0.5)</f>
        <v>37.96842809</v>
      </c>
      <c r="O449" s="250" t="str">
        <f t="shared" si="185"/>
        <v>D</v>
      </c>
      <c r="P449" s="248">
        <f>(0.38*190*(1-$B$251)^2)/(1-($B$251)*('Thursday (022924)'!$AW197))+173*'Thursday (022924)'!$AW197^2*(('Thursday (022924)'!$AW197-1)+(('Thursday (022924)'!$AW197-1)^2+(16*'Thursday (022924)'!$AW197/190))^0.5)</f>
        <v>42.61086185</v>
      </c>
      <c r="Q449" s="249" t="str">
        <f t="shared" si="186"/>
        <v>E</v>
      </c>
      <c r="R449" s="248">
        <f>(0.38*190*(1-$B$251)^2)/(1-($B$251)*('Friday (030124)'!$T197))+173*'Friday (030124)'!$T197^2*(('Friday (030124)'!$T197-1)+(('Friday (030124)'!$T197-1)^2+(16*'Friday (030124)'!$T197/190))^0.5)</f>
        <v>38.43933752</v>
      </c>
      <c r="S449" s="250" t="str">
        <f t="shared" si="187"/>
        <v>D</v>
      </c>
      <c r="T449" s="248">
        <f>(0.38*190*(1-$B$251)^2)/(1-($B$251)*('Friday (030124)'!$AW197))+173*'Friday (030124)'!$AW197^2*(('Friday (030124)'!$AW197-1)+(('Friday (030124)'!$AW197-1)^2+(16*'Friday (030124)'!$AW197/190))^0.5)</f>
        <v>42.17347068</v>
      </c>
      <c r="U449" s="249" t="str">
        <f t="shared" si="188"/>
        <v>E</v>
      </c>
    </row>
    <row r="450">
      <c r="A450" s="252" t="s">
        <v>217</v>
      </c>
      <c r="B450" s="253">
        <f>(0.38*190*(1-$B$251)^2)/(1-($B$251)*('Monday (022624)'!$T198))+173*'Monday (022624)'!$T198^2*(('Monday (022624)'!$T198-1)+(('Monday (022624)'!$T198-1)^2+(16*'Monday (022624)'!$T198/190))^0.5)</f>
        <v>40.63094219</v>
      </c>
      <c r="C450" s="257" t="str">
        <f t="shared" si="179"/>
        <v>E</v>
      </c>
      <c r="D450" s="255">
        <f>(0.38*190*(1-$B$251)^2)/(1-($B$251)*('Monday (022624)'!$AW198))+173*'Monday (022624)'!$AW198^2*(('Monday (022624)'!$AW198-1)+(('Monday (022624)'!$AW198-1)^2+(16*'Monday (022624)'!$AW198/190))^0.5)</f>
        <v>48.18559031</v>
      </c>
      <c r="E450" s="256" t="str">
        <f t="shared" si="180"/>
        <v>E</v>
      </c>
      <c r="F450" s="255">
        <f>(0.38*190*(1-$B$251)^2)/(1-($B$251)*('Tuesday (022724)'!$T198))+173*'Tuesday (022724)'!$T198^2*(('Tuesday (022724)'!$T198-1)+(('Tuesday (022724)'!$T198-1)^2+(16*'Tuesday (022724)'!$T198/190))^0.5)</f>
        <v>37.28183789</v>
      </c>
      <c r="G450" s="257" t="str">
        <f t="shared" si="181"/>
        <v>D</v>
      </c>
      <c r="H450" s="255">
        <f>(0.38*190*(1-$B$251)^2)/(1-($B$251)*('Tuesday (022724)'!$AW198))+173*'Tuesday (022724)'!$AW198^2*(('Tuesday (022724)'!$AW198-1)+(('Tuesday (022724)'!$AW198-1)^2+(16*'Tuesday (022724)'!$AW198/190))^0.5)</f>
        <v>39.14953313</v>
      </c>
      <c r="I450" s="256" t="str">
        <f t="shared" si="182"/>
        <v>D</v>
      </c>
      <c r="J450" s="255">
        <f>(0.38*190*(1-$B$251)^2)/(1-($B$251)*('Wednesday (022824)'!$T198))+173*'Wednesday (022824)'!$T198^2*(('Wednesday (022824)'!$T198-1)+(('Wednesday (022824)'!$T198-1)^2+(16*'Wednesday (022824)'!$T198/190))^0.5)</f>
        <v>37.7791959</v>
      </c>
      <c r="K450" s="257" t="str">
        <f t="shared" si="183"/>
        <v>D</v>
      </c>
      <c r="L450" s="255">
        <f>(0.38*190*(1-$B$251)^2)/(1-($B$251)*('Wednesday (022824)'!$AW198))+173*'Wednesday (022824)'!$AW198^2*(('Wednesday (022824)'!$AW198-1)+(('Wednesday (022824)'!$AW198-1)^2+(16*'Wednesday (022824)'!$AW198/190))^0.5)</f>
        <v>41.4269442</v>
      </c>
      <c r="M450" s="256" t="str">
        <f t="shared" si="184"/>
        <v>E</v>
      </c>
      <c r="N450" s="255">
        <f>(0.38*190*(1-$B$251)^2)/(1-($B$251)*('Thursday (022924)'!$T198))+173*'Thursday (022924)'!$T198^2*(('Thursday (022924)'!$T198-1)+(('Thursday (022924)'!$T198-1)^2+(16*'Thursday (022924)'!$T198/190))^0.5)</f>
        <v>39.24803589</v>
      </c>
      <c r="O450" s="257" t="str">
        <f t="shared" si="185"/>
        <v>D</v>
      </c>
      <c r="P450" s="255">
        <f>(0.38*190*(1-$B$251)^2)/(1-($B$251)*('Thursday (022924)'!$AW198))+173*'Thursday (022924)'!$AW198^2*(('Thursday (022924)'!$AW198-1)+(('Thursday (022924)'!$AW198-1)^2+(16*'Thursday (022924)'!$AW198/190))^0.5)</f>
        <v>45.48677839</v>
      </c>
      <c r="Q450" s="256" t="str">
        <f t="shared" si="186"/>
        <v>E</v>
      </c>
      <c r="R450" s="255">
        <f>(0.38*190*(1-$B$251)^2)/(1-($B$251)*('Friday (030124)'!$T198))+173*'Friday (030124)'!$T198^2*(('Friday (030124)'!$T198-1)+(('Friday (030124)'!$T198-1)^2+(16*'Friday (030124)'!$T198/190))^0.5)</f>
        <v>36.81465932</v>
      </c>
      <c r="S450" s="257" t="str">
        <f t="shared" si="187"/>
        <v>D</v>
      </c>
      <c r="T450" s="255">
        <f>(0.38*190*(1-$B$251)^2)/(1-($B$251)*('Friday (030124)'!$AW198))+173*'Friday (030124)'!$AW198^2*(('Friday (030124)'!$AW198-1)+(('Friday (030124)'!$AW198-1)^2+(16*'Friday (030124)'!$AW198/190))^0.5)</f>
        <v>42.17347068</v>
      </c>
      <c r="U450" s="256" t="str">
        <f t="shared" si="188"/>
        <v>E</v>
      </c>
    </row>
    <row r="451">
      <c r="A451" s="259" t="s">
        <v>218</v>
      </c>
      <c r="B451" s="260">
        <f>(0.38*190*(1-$B$251)^2)/(1-($B$251)*('Monday (022624)'!$T199))+173*'Monday (022624)'!$T199^2*(('Monday (022624)'!$T199-1)+(('Monday (022624)'!$T199-1)^2+(16*'Monday (022624)'!$T199/190))^0.5)</f>
        <v>41.04679375</v>
      </c>
      <c r="C451" s="264" t="str">
        <f t="shared" si="179"/>
        <v>E</v>
      </c>
      <c r="D451" s="262">
        <f>(0.38*190*(1-$B$251)^2)/(1-($B$251)*('Monday (022624)'!$AW199))+173*'Monday (022624)'!$AW199^2*(('Monday (022624)'!$AW199-1)+(('Monday (022624)'!$AW199-1)^2+(16*'Monday (022624)'!$AW199/190))^0.5)</f>
        <v>42.33384552</v>
      </c>
      <c r="E451" s="263" t="str">
        <f t="shared" si="180"/>
        <v>E</v>
      </c>
      <c r="F451" s="262">
        <f>(0.38*190*(1-$B$251)^2)/(1-($B$251)*('Tuesday (022724)'!$T199))+173*'Tuesday (022724)'!$T199^2*(('Tuesday (022724)'!$T199-1)+(('Tuesday (022724)'!$T199-1)^2+(16*'Tuesday (022724)'!$T199/190))^0.5)</f>
        <v>38.88301689</v>
      </c>
      <c r="G451" s="264" t="str">
        <f t="shared" si="181"/>
        <v>D</v>
      </c>
      <c r="H451" s="262">
        <f>(0.38*190*(1-$B$251)^2)/(1-($B$251)*('Tuesday (022724)'!$AW199))+173*'Tuesday (022724)'!$AW199^2*(('Tuesday (022724)'!$AW199-1)+(('Tuesday (022724)'!$AW199-1)^2+(16*'Tuesday (022724)'!$AW199/190))^0.5)</f>
        <v>45.15185546</v>
      </c>
      <c r="I451" s="263" t="str">
        <f t="shared" si="182"/>
        <v>E</v>
      </c>
      <c r="J451" s="262">
        <f>(0.38*190*(1-$B$251)^2)/(1-($B$251)*('Wednesday (022824)'!$T199))+173*'Wednesday (022824)'!$T199^2*(('Wednesday (022824)'!$T199-1)+(('Wednesday (022824)'!$T199-1)^2+(16*'Wednesday (022824)'!$T199/190))^0.5)</f>
        <v>38.05904346</v>
      </c>
      <c r="K451" s="264" t="str">
        <f t="shared" si="183"/>
        <v>D</v>
      </c>
      <c r="L451" s="262">
        <f>(0.38*190*(1-$B$251)^2)/(1-($B$251)*('Wednesday (022824)'!$AW199))+173*'Wednesday (022824)'!$AW199^2*(('Wednesday (022824)'!$AW199-1)+(('Wednesday (022824)'!$AW199-1)^2+(16*'Wednesday (022824)'!$AW199/190))^0.5)</f>
        <v>45.35658322</v>
      </c>
      <c r="M451" s="263" t="str">
        <f t="shared" si="184"/>
        <v>E</v>
      </c>
      <c r="N451" s="262">
        <f>(0.38*190*(1-$B$251)^2)/(1-($B$251)*('Thursday (022924)'!$T199))+173*'Thursday (022924)'!$T199^2*(('Thursday (022924)'!$T199-1)+(('Thursday (022924)'!$T199-1)^2+(16*'Thursday (022924)'!$T199/190))^0.5)</f>
        <v>38.62403852</v>
      </c>
      <c r="O451" s="264" t="str">
        <f t="shared" si="185"/>
        <v>D</v>
      </c>
      <c r="P451" s="262">
        <f>(0.38*190*(1-$B$251)^2)/(1-($B$251)*('Thursday (022924)'!$AW199))+173*'Thursday (022924)'!$AW199^2*(('Thursday (022924)'!$AW199-1)+(('Thursday (022924)'!$AW199-1)^2+(16*'Thursday (022924)'!$AW199/190))^0.5)</f>
        <v>45.28422326</v>
      </c>
      <c r="Q451" s="263" t="str">
        <f t="shared" si="186"/>
        <v>E</v>
      </c>
      <c r="R451" s="262">
        <f>(0.38*190*(1-$B$251)^2)/(1-($B$251)*('Friday (030124)'!$T199))+173*'Friday (030124)'!$T199^2*(('Friday (030124)'!$T199-1)+(('Friday (030124)'!$T199-1)^2+(16*'Friday (030124)'!$T199/190))^0.5)</f>
        <v>38.4753039</v>
      </c>
      <c r="S451" s="264" t="str">
        <f t="shared" si="187"/>
        <v>D</v>
      </c>
      <c r="T451" s="262">
        <f>(0.38*190*(1-$B$251)^2)/(1-($B$251)*('Friday (030124)'!$AW199))+173*'Friday (030124)'!$AW199^2*(('Friday (030124)'!$AW199-1)+(('Friday (030124)'!$AW199-1)^2+(16*'Friday (030124)'!$AW199/190))^0.5)</f>
        <v>45.30649005</v>
      </c>
      <c r="U451" s="265" t="str">
        <f t="shared" si="188"/>
        <v>E</v>
      </c>
    </row>
    <row r="452">
      <c r="A452" s="266" t="s">
        <v>219</v>
      </c>
      <c r="B452" s="50">
        <f>(0.38*190*(1-$B$251)^2)/(1-($B$251)*('Monday (022624)'!$T200))+173*'Monday (022624)'!$T200^2*(('Monday (022624)'!$T200-1)+(('Monday (022624)'!$T200-1)^2+(16*'Monday (022624)'!$T200/190))^0.5)</f>
        <v>75.17694467</v>
      </c>
      <c r="C452" s="270" t="str">
        <f t="shared" si="179"/>
        <v>F</v>
      </c>
      <c r="D452" s="268">
        <f>(0.38*190*(1-$B$251)^2)/(1-($B$251)*('Monday (022624)'!$AW200))+173*'Monday (022624)'!$AW200^2*(('Monday (022624)'!$AW200-1)+(('Monday (022624)'!$AW200-1)^2+(16*'Monday (022624)'!$AW200/190))^0.5)</f>
        <v>57.37234305</v>
      </c>
      <c r="E452" s="269" t="str">
        <f t="shared" si="180"/>
        <v>E</v>
      </c>
      <c r="F452" s="268">
        <f>(0.38*190*(1-$B$251)^2)/(1-($B$251)*('Tuesday (022724)'!$T200))+173*'Tuesday (022724)'!$T200^2*(('Tuesday (022724)'!$T200-1)+(('Tuesday (022724)'!$T200-1)^2+(16*'Tuesday (022724)'!$T200/190))^0.5)</f>
        <v>42.70180957</v>
      </c>
      <c r="G452" s="270" t="str">
        <f t="shared" si="181"/>
        <v>E</v>
      </c>
      <c r="H452" s="268">
        <f>(0.38*190*(1-$B$251)^2)/(1-($B$251)*('Tuesday (022724)'!$AW200))+173*'Tuesday (022724)'!$AW200^2*(('Tuesday (022724)'!$AW200-1)+(('Tuesday (022724)'!$AW200-1)^2+(16*'Tuesday (022724)'!$AW200/190))^0.5)</f>
        <v>47.10255081</v>
      </c>
      <c r="I452" s="269" t="str">
        <f t="shared" si="182"/>
        <v>E</v>
      </c>
      <c r="J452" s="268">
        <f>(0.38*190*(1-$B$251)^2)/(1-($B$251)*('Wednesday (022824)'!$T200))+173*'Wednesday (022824)'!$T200^2*(('Wednesday (022824)'!$T200-1)+(('Wednesday (022824)'!$T200-1)^2+(16*'Wednesday (022824)'!$T200/190))^0.5)</f>
        <v>43.52052053</v>
      </c>
      <c r="K452" s="270" t="str">
        <f t="shared" si="183"/>
        <v>E</v>
      </c>
      <c r="L452" s="268">
        <f>(0.38*190*(1-$B$251)^2)/(1-($B$251)*('Wednesday (022824)'!$AW200))+173*'Wednesday (022824)'!$AW200^2*(('Wednesday (022824)'!$AW200-1)+(('Wednesday (022824)'!$AW200-1)^2+(16*'Wednesday (022824)'!$AW200/190))^0.5)</f>
        <v>51.96388113</v>
      </c>
      <c r="M452" s="269" t="str">
        <f t="shared" si="184"/>
        <v>E</v>
      </c>
      <c r="N452" s="268">
        <f>(0.38*190*(1-$B$251)^2)/(1-($B$251)*('Thursday (022924)'!$T200))+173*'Thursday (022924)'!$T200^2*(('Thursday (022924)'!$T200-1)+(('Thursday (022924)'!$T200-1)^2+(16*'Thursday (022924)'!$T200/190))^0.5)</f>
        <v>38.29161672</v>
      </c>
      <c r="O452" s="270" t="str">
        <f t="shared" si="185"/>
        <v>D</v>
      </c>
      <c r="P452" s="268">
        <f>(0.38*190*(1-$B$251)^2)/(1-($B$251)*('Thursday (022924)'!$AW200))+173*'Thursday (022924)'!$AW200^2*(('Thursday (022924)'!$AW200-1)+(('Thursday (022924)'!$AW200-1)^2+(16*'Thursday (022924)'!$AW200/190))^0.5)</f>
        <v>47.87888825</v>
      </c>
      <c r="Q452" s="269" t="str">
        <f t="shared" si="186"/>
        <v>E</v>
      </c>
      <c r="R452" s="268">
        <f>(0.38*190*(1-$B$251)^2)/(1-($B$251)*('Friday (030124)'!$T200))+173*'Friday (030124)'!$T200^2*(('Friday (030124)'!$T200-1)+(('Friday (030124)'!$T200-1)^2+(16*'Friday (030124)'!$T200/190))^0.5)</f>
        <v>39.20052715</v>
      </c>
      <c r="S452" s="270" t="str">
        <f t="shared" si="187"/>
        <v>D</v>
      </c>
      <c r="T452" s="268">
        <f>(0.38*190*(1-$B$251)^2)/(1-($B$251)*('Friday (030124)'!$AW200))+173*'Friday (030124)'!$AW200^2*(('Friday (030124)'!$AW200-1)+(('Friday (030124)'!$AW200-1)^2+(16*'Friday (030124)'!$AW200/190))^0.5)</f>
        <v>47.05357057</v>
      </c>
      <c r="U452" s="271" t="str">
        <f t="shared" si="188"/>
        <v>E</v>
      </c>
    </row>
    <row r="453">
      <c r="A453" s="266" t="s">
        <v>220</v>
      </c>
      <c r="B453" s="50">
        <f>(0.38*190*(1-$B$251)^2)/(1-($B$251)*('Monday (022624)'!$T201))+173*'Monday (022624)'!$T201^2*(('Monday (022624)'!$T201-1)+(('Monday (022624)'!$T201-1)^2+(16*'Monday (022624)'!$T201/190))^0.5)</f>
        <v>40.15883527</v>
      </c>
      <c r="C453" s="270" t="str">
        <f t="shared" si="179"/>
        <v>E</v>
      </c>
      <c r="D453" s="268">
        <f>(0.38*190*(1-$B$251)^2)/(1-($B$251)*('Monday (022624)'!$AW201))+173*'Monday (022624)'!$AW201^2*(('Monday (022624)'!$AW201-1)+(('Monday (022624)'!$AW201-1)^2+(16*'Monday (022624)'!$AW201/190))^0.5)</f>
        <v>44.70464604</v>
      </c>
      <c r="E453" s="269" t="str">
        <f t="shared" si="180"/>
        <v>E</v>
      </c>
      <c r="F453" s="268">
        <f>(0.38*190*(1-$B$251)^2)/(1-($B$251)*('Tuesday (022724)'!$T201))+173*'Tuesday (022724)'!$T201^2*(('Tuesday (022724)'!$T201-1)+(('Tuesday (022724)'!$T201-1)^2+(16*'Tuesday (022724)'!$T201/190))^0.5)</f>
        <v>36.95311791</v>
      </c>
      <c r="G453" s="270" t="str">
        <f t="shared" si="181"/>
        <v>D</v>
      </c>
      <c r="H453" s="268">
        <f>(0.38*190*(1-$B$251)^2)/(1-($B$251)*('Tuesday (022724)'!$AW201))+173*'Tuesday (022724)'!$AW201^2*(('Tuesday (022724)'!$AW201-1)+(('Tuesday (022724)'!$AW201-1)^2+(16*'Tuesday (022724)'!$AW201/190))^0.5)</f>
        <v>43.44937252</v>
      </c>
      <c r="I453" s="269" t="str">
        <f t="shared" si="182"/>
        <v>E</v>
      </c>
      <c r="J453" s="268">
        <f>(0.38*190*(1-$B$251)^2)/(1-($B$251)*('Wednesday (022824)'!$T201))+173*'Wednesday (022824)'!$T201^2*(('Wednesday (022824)'!$T201-1)+(('Wednesday (022824)'!$T201-1)^2+(16*'Wednesday (022824)'!$T201/190))^0.5)</f>
        <v>37.37290067</v>
      </c>
      <c r="K453" s="270" t="str">
        <f t="shared" si="183"/>
        <v>D</v>
      </c>
      <c r="L453" s="268">
        <f>(0.38*190*(1-$B$251)^2)/(1-($B$251)*('Wednesday (022824)'!$AW201))+173*'Wednesday (022824)'!$AW201^2*(('Wednesday (022824)'!$AW201-1)+(('Wednesday (022824)'!$AW201-1)^2+(16*'Wednesday (022824)'!$AW201/190))^0.5)</f>
        <v>46.27758905</v>
      </c>
      <c r="M453" s="269" t="str">
        <f t="shared" si="184"/>
        <v>E</v>
      </c>
      <c r="N453" s="268">
        <f>(0.38*190*(1-$B$251)^2)/(1-($B$251)*('Thursday (022924)'!$T201))+173*'Thursday (022924)'!$T201^2*(('Thursday (022924)'!$T201-1)+(('Thursday (022924)'!$T201-1)^2+(16*'Thursday (022924)'!$T201/190))^0.5)</f>
        <v>40.18414403</v>
      </c>
      <c r="O453" s="270" t="str">
        <f t="shared" si="185"/>
        <v>E</v>
      </c>
      <c r="P453" s="268">
        <f>(0.38*190*(1-$B$251)^2)/(1-($B$251)*('Thursday (022924)'!$AW201))+173*'Thursday (022924)'!$AW201^2*(('Thursday (022924)'!$AW201-1)+(('Thursday (022924)'!$AW201-1)^2+(16*'Thursday (022924)'!$AW201/190))^0.5)</f>
        <v>50.99953196</v>
      </c>
      <c r="Q453" s="269" t="str">
        <f t="shared" si="186"/>
        <v>E</v>
      </c>
      <c r="R453" s="268">
        <f>(0.38*190*(1-$B$251)^2)/(1-($B$251)*('Friday (030124)'!$T201))+173*'Friday (030124)'!$T201^2*(('Friday (030124)'!$T201-1)+(('Friday (030124)'!$T201-1)^2+(16*'Friday (030124)'!$T201/190))^0.5)</f>
        <v>39.10674957</v>
      </c>
      <c r="S453" s="270" t="str">
        <f t="shared" si="187"/>
        <v>D</v>
      </c>
      <c r="T453" s="268">
        <f>(0.38*190*(1-$B$251)^2)/(1-($B$251)*('Friday (030124)'!$AW201))+173*'Friday (030124)'!$AW201^2*(('Friday (030124)'!$AW201-1)+(('Friday (030124)'!$AW201-1)^2+(16*'Friday (030124)'!$AW201/190))^0.5)</f>
        <v>49.03515949</v>
      </c>
      <c r="U453" s="271" t="str">
        <f t="shared" si="188"/>
        <v>E</v>
      </c>
    </row>
    <row r="454">
      <c r="A454" s="288" t="s">
        <v>221</v>
      </c>
      <c r="B454" s="289">
        <f>(0.38*190*(1-$B$251)^2)/(1-($B$251)*('Monday (022624)'!$T202))+173*'Monday (022624)'!$T202^2*(('Monday (022624)'!$T202-1)+(('Monday (022624)'!$T202-1)^2+(16*'Monday (022624)'!$T202/190))^0.5)</f>
        <v>40.30161419</v>
      </c>
      <c r="C454" s="279" t="str">
        <f t="shared" si="179"/>
        <v>E</v>
      </c>
      <c r="D454" s="277">
        <f>(0.38*190*(1-$B$251)^2)/(1-($B$251)*('Monday (022624)'!$AW202))+173*'Monday (022624)'!$AW202^2*(('Monday (022624)'!$AW202-1)+(('Monday (022624)'!$AW202-1)^2+(16*'Monday (022624)'!$AW202/190))^0.5)</f>
        <v>39.78843122</v>
      </c>
      <c r="E454" s="278" t="str">
        <f t="shared" si="180"/>
        <v>D</v>
      </c>
      <c r="F454" s="277">
        <f>(0.38*190*(1-$B$251)^2)/(1-($B$251)*('Tuesday (022724)'!$T202))+173*'Tuesday (022724)'!$T202^2*(('Tuesday (022724)'!$T202-1)+(('Tuesday (022724)'!$T202-1)^2+(16*'Tuesday (022724)'!$T202/190))^0.5)</f>
        <v>36.55106868</v>
      </c>
      <c r="G454" s="279" t="str">
        <f t="shared" si="181"/>
        <v>D</v>
      </c>
      <c r="H454" s="277">
        <f>(0.38*190*(1-$B$251)^2)/(1-($B$251)*('Tuesday (022724)'!$AW202))+173*'Tuesday (022724)'!$AW202^2*(('Tuesday (022724)'!$AW202-1)+(('Tuesday (022724)'!$AW202-1)^2+(16*'Tuesday (022724)'!$AW202/190))^0.5)</f>
        <v>43.44937252</v>
      </c>
      <c r="I454" s="278" t="str">
        <f t="shared" si="182"/>
        <v>E</v>
      </c>
      <c r="J454" s="277">
        <f>(0.38*190*(1-$B$251)^2)/(1-($B$251)*('Wednesday (022824)'!$T202))+173*'Wednesday (022824)'!$T202^2*(('Wednesday (022824)'!$T202-1)+(('Wednesday (022824)'!$T202-1)^2+(16*'Wednesday (022824)'!$T202/190))^0.5)</f>
        <v>36.58610948</v>
      </c>
      <c r="K454" s="279" t="str">
        <f t="shared" si="183"/>
        <v>D</v>
      </c>
      <c r="L454" s="277">
        <f>(0.38*190*(1-$B$251)^2)/(1-($B$251)*('Wednesday (022824)'!$AW202))+173*'Wednesday (022824)'!$AW202^2*(('Wednesday (022824)'!$AW202-1)+(('Wednesday (022824)'!$AW202-1)^2+(16*'Wednesday (022824)'!$AW202/190))^0.5)</f>
        <v>38.71339782</v>
      </c>
      <c r="M454" s="278" t="str">
        <f t="shared" si="184"/>
        <v>D</v>
      </c>
      <c r="N454" s="277">
        <f>(0.38*190*(1-$B$251)^2)/(1-($B$251)*('Thursday (022924)'!$T202))+173*'Thursday (022924)'!$T202^2*(('Thursday (022924)'!$T202-1)+(('Thursday (022924)'!$T202-1)^2+(16*'Thursday (022924)'!$T202/190))^0.5)</f>
        <v>37.2896054</v>
      </c>
      <c r="O454" s="279" t="str">
        <f t="shared" si="185"/>
        <v>D</v>
      </c>
      <c r="P454" s="277">
        <f>(0.38*190*(1-$B$251)^2)/(1-($B$251)*('Thursday (022924)'!$AW202))+173*'Thursday (022924)'!$AW202^2*(('Thursday (022924)'!$AW202-1)+(('Thursday (022924)'!$AW202-1)^2+(16*'Thursday (022924)'!$AW202/190))^0.5)</f>
        <v>38.33863412</v>
      </c>
      <c r="Q454" s="278" t="str">
        <f t="shared" si="186"/>
        <v>D</v>
      </c>
      <c r="R454" s="277">
        <f>(0.38*190*(1-$B$251)^2)/(1-($B$251)*('Friday (030124)'!$T202))+173*'Friday (030124)'!$T202^2*(('Friday (030124)'!$T202-1)+(('Friday (030124)'!$T202-1)^2+(16*'Friday (030124)'!$T202/190))^0.5)</f>
        <v>37.3310846</v>
      </c>
      <c r="S454" s="279" t="str">
        <f t="shared" si="187"/>
        <v>D</v>
      </c>
      <c r="T454" s="277">
        <f>(0.38*190*(1-$B$251)^2)/(1-($B$251)*('Friday (030124)'!$AW202))+173*'Friday (030124)'!$AW202^2*(('Friday (030124)'!$AW202-1)+(('Friday (030124)'!$AW202-1)^2+(16*'Friday (030124)'!$AW202/190))^0.5)</f>
        <v>39.54510616</v>
      </c>
      <c r="U454" s="280" t="str">
        <f t="shared" si="188"/>
        <v>D</v>
      </c>
    </row>
    <row r="455">
      <c r="A455" s="298"/>
      <c r="B455" s="131"/>
      <c r="D455" s="56"/>
      <c r="E455" s="5"/>
      <c r="F455" s="56"/>
      <c r="H455" s="56"/>
      <c r="I455" s="5"/>
      <c r="J455" s="56"/>
      <c r="L455" s="56"/>
      <c r="M455" s="5"/>
      <c r="N455" s="56"/>
      <c r="P455" s="56"/>
      <c r="Q455" s="5"/>
      <c r="R455" s="56"/>
      <c r="T455" s="56"/>
      <c r="U455" s="5"/>
    </row>
    <row r="456">
      <c r="A456" s="232" t="s">
        <v>222</v>
      </c>
      <c r="B456" s="299" t="s">
        <v>57</v>
      </c>
      <c r="C456" s="181"/>
      <c r="D456" s="181"/>
      <c r="E456" s="181"/>
      <c r="F456" s="299" t="s">
        <v>58</v>
      </c>
      <c r="G456" s="181"/>
      <c r="H456" s="181"/>
      <c r="I456" s="181"/>
      <c r="J456" s="299" t="s">
        <v>59</v>
      </c>
      <c r="K456" s="181"/>
      <c r="L456" s="181"/>
      <c r="M456" s="181"/>
      <c r="N456" s="299" t="s">
        <v>60</v>
      </c>
      <c r="O456" s="181"/>
      <c r="P456" s="181"/>
      <c r="Q456" s="181"/>
      <c r="R456" s="299" t="s">
        <v>61</v>
      </c>
      <c r="S456" s="181"/>
      <c r="T456" s="181"/>
      <c r="U456" s="182"/>
    </row>
    <row r="457">
      <c r="A457" s="294" t="s">
        <v>156</v>
      </c>
      <c r="B457" s="300" t="s">
        <v>152</v>
      </c>
      <c r="C457" s="157" t="s">
        <v>157</v>
      </c>
      <c r="D457" s="300" t="s">
        <v>153</v>
      </c>
      <c r="E457" s="301" t="s">
        <v>157</v>
      </c>
      <c r="F457" s="300" t="s">
        <v>152</v>
      </c>
      <c r="G457" s="157" t="s">
        <v>157</v>
      </c>
      <c r="H457" s="300" t="s">
        <v>153</v>
      </c>
      <c r="I457" s="301" t="s">
        <v>157</v>
      </c>
      <c r="J457" s="300" t="s">
        <v>152</v>
      </c>
      <c r="K457" s="157" t="s">
        <v>157</v>
      </c>
      <c r="L457" s="300" t="s">
        <v>153</v>
      </c>
      <c r="M457" s="301" t="s">
        <v>157</v>
      </c>
      <c r="N457" s="300" t="s">
        <v>152</v>
      </c>
      <c r="O457" s="157" t="s">
        <v>157</v>
      </c>
      <c r="P457" s="300" t="s">
        <v>153</v>
      </c>
      <c r="Q457" s="301" t="s">
        <v>157</v>
      </c>
      <c r="R457" s="300" t="s">
        <v>152</v>
      </c>
      <c r="S457" s="157" t="s">
        <v>157</v>
      </c>
      <c r="T457" s="300" t="s">
        <v>153</v>
      </c>
      <c r="U457" s="301" t="s">
        <v>157</v>
      </c>
    </row>
    <row r="458">
      <c r="A458" s="238" t="s">
        <v>158</v>
      </c>
      <c r="B458" s="302">
        <f>(0.38*190*(1-$B$251)^2)/(1-($B$251)*('Monday (022624)'!$T207))+173*'Monday (022624)'!$T207^2*(('Monday (022624)'!$T207-1)+(('Monday (022624)'!$T207-1)^2+(16*'Monday (022624)'!$T207/190))^0.5)</f>
        <v>32.49205188</v>
      </c>
      <c r="C458" s="303" t="str">
        <f t="shared" ref="C458:C521" si="189">IFS(B458&lt;0.5,"A",AND(B458&gt;=5.1,B458&lt;=15),"B",AND(B458&gt;=15.1,B458&lt;=25),"C",AND(B458&gt;=25.1,B458&lt;=40),"D",AND(B458&gt;=40.1,B458&lt;=60),"E",(B458&gt;=60),"F")</f>
        <v>D</v>
      </c>
      <c r="D458" s="304">
        <f>(0.38*190*(1-$B$251)^2)/(1-($B$251)*('Monday (022624)'!$AW207))+173*'Monday (022624)'!$AW207^2*(('Monday (022624)'!$AW207-1)+(('Monday (022624)'!$AW207-1)^2+(16*'Monday (022624)'!$AW207/190))^0.5)</f>
        <v>37.85147965</v>
      </c>
      <c r="E458" s="242" t="str">
        <f t="shared" ref="E458:E521" si="190">IFS(D458&lt;0.5,"A",AND(D458&gt;=5.1,D458&lt;=15),"B",AND(D458&gt;=15.1,D458&lt;=25),"C",AND(D458&gt;=25.1,D458&lt;=40),"D",AND(D458&gt;=40.1,D458&lt;=60),"E",(D458&gt;=60),"F")</f>
        <v>D</v>
      </c>
      <c r="F458" s="241">
        <f>(0.38*190*(1-$B$251)^2)/(1-($B$251)*('Tuesday (022724)'!$T207))+173*'Tuesday (022724)'!$T207^2*(('Tuesday (022724)'!$T207-1)+(('Tuesday (022724)'!$T207-1)^2+(16*'Tuesday (022724)'!$T207/190))^0.5)</f>
        <v>38.50088699</v>
      </c>
      <c r="G458" s="243" t="str">
        <f t="shared" ref="G458:G521" si="191">IFS(F458&lt;0.5,"A",AND(F458&gt;=5.1,F458&lt;=15),"B",AND(F458&gt;=15.1,F458&lt;=25),"C",AND(F458&gt;=25.1,F458&lt;=40),"D",AND(F458&gt;=40.1,F458&lt;=60),"E",(F458&gt;=60),"F")</f>
        <v>D</v>
      </c>
      <c r="H458" s="241">
        <f>(0.38*190*(1-$B$251)^2)/(1-($B$251)*('Tuesday (022724)'!$AW207))+173*'Tuesday (022724)'!$AW207^2*(('Tuesday (022724)'!$AW207-1)+(('Tuesday (022724)'!$AW207-1)^2+(16*'Tuesday (022724)'!$AW207/190))^0.5)</f>
        <v>37.68537634</v>
      </c>
      <c r="I458" s="242" t="str">
        <f t="shared" ref="I458:I521" si="192">IFS(H458&lt;0.5,"A",AND(H458&gt;=5.1,H458&lt;=15),"B",AND(H458&gt;=15.1,H458&lt;=25),"C",AND(H458&gt;=25.1,H458&lt;=40),"D",AND(H458&gt;=40.1,H458&lt;=60),"E",(H458&gt;=60),"F")</f>
        <v>D</v>
      </c>
      <c r="J458" s="241">
        <f>(0.38*190*(1-$B$251)^2)/(1-($B$251)*('Wednesday (022824)'!$T207))+173*'Wednesday (022824)'!$T207^2*(('Wednesday (022824)'!$T207-1)+(('Wednesday (022824)'!$T207-1)^2+(16*'Wednesday (022824)'!$T207/190))^0.5)</f>
        <v>32.54541116</v>
      </c>
      <c r="K458" s="243" t="str">
        <f t="shared" ref="K458:K521" si="193">IFS(J458&lt;0.5,"A",AND(J458&gt;=5.1,J458&lt;=15),"B",AND(J458&gt;=15.1,J458&lt;=25),"C",AND(J458&gt;=25.1,J458&lt;=40),"D",AND(J458&gt;=40.1,J458&lt;=60),"E",(J458&gt;=60),"F")</f>
        <v>D</v>
      </c>
      <c r="L458" s="241">
        <f>(0.38*190*(1-$B$251)^2)/(1-($B$251)*('Wednesday (022824)'!$AW207))+173*'Wednesday (022824)'!$AW207^2*(('Wednesday (022824)'!$AW207-1)+(('Wednesday (022824)'!$AW207-1)^2+(16*'Wednesday (022824)'!$AW207/190))^0.5)</f>
        <v>37.3215147</v>
      </c>
      <c r="M458" s="242" t="str">
        <f t="shared" ref="M458:M521" si="194">IFS(L458&lt;0.5,"A",AND(L458&gt;=5.1,L458&lt;=15),"B",AND(L458&gt;=15.1,B458&lt;=25),"C",AND(L458&gt;=25.1,L458&lt;=40),"D",AND(L458&gt;=40.1,L458&lt;=60),"E",(L458&gt;=60),"F")</f>
        <v>D</v>
      </c>
      <c r="N458" s="241">
        <f>(0.38*190*(1-$B$251)^2)/(1-($B$251)*('Thursday (022924)'!$T207))+173*'Thursday (022924)'!$T207^2*(('Thursday (022924)'!$T207-1)+(('Thursday (022924)'!$T207-1)^2+(16*'Thursday (022924)'!$T207/190))^0.5)</f>
        <v>32.14323372</v>
      </c>
      <c r="O458" s="240" t="str">
        <f t="shared" ref="O458:O521" si="195">IFS(N458&lt;0.5,"A",AND(N458&gt;=5.1,N458&lt;=15),"B",AND(N458&gt;=15.1,N458&lt;=25),"C",AND(N458&gt;=25.1,N458&lt;=40),"D",AND(N458&gt;=40.1,N458&lt;=60),"E",(N458&gt;=60),"F")</f>
        <v>D</v>
      </c>
      <c r="P458" s="241">
        <f>(0.38*190*(1-$B$251)^2)/(1-($B$251)*('Thursday (022924)'!$AW207))+173*'Thursday (022924)'!$AW207^2*(('Thursday (022924)'!$AW207-1)+(('Thursday (022924)'!$AW207-1)^2+(16*'Thursday (022924)'!$AW207/190))^0.5)</f>
        <v>37.03424832</v>
      </c>
      <c r="Q458" s="242" t="str">
        <f t="shared" ref="Q458:Q521" si="196">IFS(P458&lt;0.5,"A",AND(P458&gt;=5.1,P458&lt;=15),"B",AND(P458&gt;=15.1,P458&lt;=25),"C",AND(P458&gt;=25.1,P458&lt;=40),"D",AND(P458&gt;=40.1,P458&lt;=60),"E",(P458&gt;=60),"F")</f>
        <v>D</v>
      </c>
      <c r="R458" s="239">
        <f>(0.38*190*(1-$B$251)^2)/(1-($B$251)*('Friday (030124)'!$T207))+173*'Friday (030124)'!$T207^2*(('Friday (030124)'!$T207-1)+(('Friday (030124)'!$T207-1)^2+(16*'Friday (030124)'!$T207/190))^0.5)</f>
        <v>31.60273497</v>
      </c>
      <c r="S458" s="240" t="str">
        <f t="shared" ref="S458:S521" si="197">IFS(R458&lt;0.5,"A",AND(R458&gt;=5.1,R458&lt;=15),"B",AND(R458&gt;=15.1,R458&lt;=25),"C",AND(R458&gt;=25.1,R458&lt;=40),"D",AND(R458&gt;=40.1,R458&lt;=60),"E",(R458&gt;=60),"F")</f>
        <v>D</v>
      </c>
      <c r="T458" s="241">
        <f>(0.38*190*(1-$B$251)^2)/(1-($B$251)*('Friday (030124)'!$AW207))+173*'Friday (030124)'!$AW207^2*(('Friday (030124)'!$AW207-1)+(('Friday (030124)'!$AW207-1)^2+(16*'Friday (030124)'!$AW207/190))^0.5)</f>
        <v>38.17473423</v>
      </c>
      <c r="U458" s="244" t="str">
        <f t="shared" ref="U458:U521" si="198">IFS(T458&lt;0.5,"A",AND(T458&gt;=5.1,T458&lt;=15),"B",AND(T458&gt;=15.1,T458&lt;=25),"C",AND(T458&gt;=25.1,T458&lt;=40),"D",AND(T458&gt;=40.1,T458&lt;=60),"E",(T458&gt;=60),"F")</f>
        <v>D</v>
      </c>
    </row>
    <row r="459">
      <c r="A459" s="245" t="s">
        <v>159</v>
      </c>
      <c r="B459" s="305">
        <f>(0.38*190*(1-$B$251)^2)/(1-($B$251)*('Monday (022624)'!$T208))+173*'Monday (022624)'!$T208^2*(('Monday (022624)'!$T208-1)+(('Monday (022624)'!$T208-1)^2+(16*'Monday (022624)'!$T208/190))^0.5)</f>
        <v>32.6667306</v>
      </c>
      <c r="C459" s="306" t="str">
        <f t="shared" si="189"/>
        <v>D</v>
      </c>
      <c r="D459" s="307">
        <f>(0.38*190*(1-$B$251)^2)/(1-($B$251)*('Monday (022624)'!$AW208))+173*'Monday (022624)'!$AW208^2*(('Monday (022624)'!$AW208-1)+(('Monday (022624)'!$AW208-1)^2+(16*'Monday (022624)'!$AW208/190))^0.5)</f>
        <v>51.66001264</v>
      </c>
      <c r="E459" s="249" t="str">
        <f t="shared" si="190"/>
        <v>E</v>
      </c>
      <c r="F459" s="248">
        <f>(0.38*190*(1-$B$251)^2)/(1-($B$251)*('Tuesday (022724)'!$T208))+173*'Tuesday (022724)'!$T208^2*(('Tuesday (022724)'!$T208-1)+(('Tuesday (022724)'!$T208-1)^2+(16*'Tuesday (022724)'!$T208/190))^0.5)</f>
        <v>40.20770735</v>
      </c>
      <c r="G459" s="250" t="str">
        <f t="shared" si="191"/>
        <v>E</v>
      </c>
      <c r="H459" s="248">
        <f>(0.38*190*(1-$B$251)^2)/(1-($B$251)*('Tuesday (022724)'!$AW208))+173*'Tuesday (022724)'!$AW208^2*(('Tuesday (022724)'!$AW208-1)+(('Tuesday (022724)'!$AW208-1)^2+(16*'Tuesday (022724)'!$AW208/190))^0.5)</f>
        <v>53.6021552</v>
      </c>
      <c r="I459" s="249" t="str">
        <f t="shared" si="192"/>
        <v>E</v>
      </c>
      <c r="J459" s="248">
        <f>(0.38*190*(1-$B$251)^2)/(1-($B$251)*('Wednesday (022824)'!$T208))+173*'Wednesday (022824)'!$T208^2*(('Wednesday (022824)'!$T208-1)+(('Wednesday (022824)'!$T208-1)^2+(16*'Wednesday (022824)'!$T208/190))^0.5)</f>
        <v>32.72210628</v>
      </c>
      <c r="K459" s="250" t="str">
        <f t="shared" si="193"/>
        <v>D</v>
      </c>
      <c r="L459" s="248">
        <f>(0.38*190*(1-$B$251)^2)/(1-($B$251)*('Wednesday (022824)'!$AW208))+173*'Wednesday (022824)'!$AW208^2*(('Wednesday (022824)'!$AW208-1)+(('Wednesday (022824)'!$AW208-1)^2+(16*'Wednesday (022824)'!$AW208/190))^0.5)</f>
        <v>54.20953647</v>
      </c>
      <c r="M459" s="249" t="str">
        <f t="shared" si="194"/>
        <v>E</v>
      </c>
      <c r="N459" s="248">
        <f>(0.38*190*(1-$B$251)^2)/(1-($B$251)*('Thursday (022924)'!$T208))+173*'Thursday (022924)'!$T208^2*(('Thursday (022924)'!$T208-1)+(('Thursday (022924)'!$T208-1)^2+(16*'Thursday (022924)'!$T208/190))^0.5)</f>
        <v>32.74786152</v>
      </c>
      <c r="O459" s="247" t="str">
        <f t="shared" si="195"/>
        <v>D</v>
      </c>
      <c r="P459" s="248">
        <f>(0.38*190*(1-$B$251)^2)/(1-($B$251)*('Thursday (022924)'!$AW208))+173*'Thursday (022924)'!$AW208^2*(('Thursday (022924)'!$AW208-1)+(('Thursday (022924)'!$AW208-1)^2+(16*'Thursday (022924)'!$AW208/190))^0.5)</f>
        <v>54.51947112</v>
      </c>
      <c r="Q459" s="249" t="str">
        <f t="shared" si="196"/>
        <v>E</v>
      </c>
      <c r="R459" s="246">
        <f>(0.38*190*(1-$B$251)^2)/(1-($B$251)*('Friday (030124)'!$T208))+173*'Friday (030124)'!$T208^2*(('Friday (030124)'!$T208-1)+(('Friday (030124)'!$T208-1)^2+(16*'Friday (030124)'!$T208/190))^0.5)</f>
        <v>35.51915467</v>
      </c>
      <c r="S459" s="247" t="str">
        <f t="shared" si="197"/>
        <v>D</v>
      </c>
      <c r="T459" s="248">
        <f>(0.38*190*(1-$B$251)^2)/(1-($B$251)*('Friday (030124)'!$AW208))+173*'Friday (030124)'!$AW208^2*(('Friday (030124)'!$AW208-1)+(('Friday (030124)'!$AW208-1)^2+(16*'Friday (030124)'!$AW208/190))^0.5)</f>
        <v>89.61403549</v>
      </c>
      <c r="U459" s="251" t="str">
        <f t="shared" si="198"/>
        <v>F</v>
      </c>
    </row>
    <row r="460">
      <c r="A460" s="245" t="s">
        <v>160</v>
      </c>
      <c r="B460" s="305">
        <f>(0.38*190*(1-$B$251)^2)/(1-($B$251)*('Monday (022624)'!$T209))+173*'Monday (022624)'!$T209^2*(('Monday (022624)'!$T209-1)+(('Monday (022624)'!$T209-1)^2+(16*'Monday (022624)'!$T209/190))^0.5)</f>
        <v>35.43040341</v>
      </c>
      <c r="C460" s="306" t="str">
        <f t="shared" si="189"/>
        <v>D</v>
      </c>
      <c r="D460" s="307">
        <f>(0.38*190*(1-$B$251)^2)/(1-($B$251)*('Monday (022624)'!$AW209))+173*'Monday (022624)'!$AW209^2*(('Monday (022624)'!$AW209-1)+(('Monday (022624)'!$AW209-1)^2+(16*'Monday (022624)'!$AW209/190))^0.5)</f>
        <v>62.09949989</v>
      </c>
      <c r="E460" s="249" t="str">
        <f t="shared" si="190"/>
        <v>F</v>
      </c>
      <c r="F460" s="248">
        <f>(0.38*190*(1-$B$251)^2)/(1-($B$251)*('Tuesday (022724)'!$T209))+173*'Tuesday (022724)'!$T209^2*(('Tuesday (022724)'!$T209-1)+(('Tuesday (022724)'!$T209-1)^2+(16*'Tuesday (022724)'!$T209/190))^0.5)</f>
        <v>59.03410046</v>
      </c>
      <c r="G460" s="250" t="str">
        <f t="shared" si="191"/>
        <v>E</v>
      </c>
      <c r="H460" s="248">
        <f>(0.38*190*(1-$B$251)^2)/(1-($B$251)*('Tuesday (022724)'!$AW209))+173*'Tuesday (022724)'!$AW209^2*(('Tuesday (022724)'!$AW209-1)+(('Tuesday (022724)'!$AW209-1)^2+(16*'Tuesday (022724)'!$AW209/190))^0.5)</f>
        <v>56.66503965</v>
      </c>
      <c r="I460" s="249" t="str">
        <f t="shared" si="192"/>
        <v>E</v>
      </c>
      <c r="J460" s="248">
        <f>(0.38*190*(1-$B$251)^2)/(1-($B$251)*('Wednesday (022824)'!$T209))+173*'Wednesday (022824)'!$T209^2*(('Wednesday (022824)'!$T209-1)+(('Wednesday (022824)'!$T209-1)^2+(16*'Wednesday (022824)'!$T209/190))^0.5)</f>
        <v>35.62987828</v>
      </c>
      <c r="K460" s="250" t="str">
        <f t="shared" si="193"/>
        <v>D</v>
      </c>
      <c r="L460" s="248">
        <f>(0.38*190*(1-$B$251)^2)/(1-($B$251)*('Wednesday (022824)'!$AW209))+173*'Wednesday (022824)'!$AW209^2*(('Wednesday (022824)'!$AW209-1)+(('Wednesday (022824)'!$AW209-1)^2+(16*'Wednesday (022824)'!$AW209/190))^0.5)</f>
        <v>61.25436383</v>
      </c>
      <c r="M460" s="249" t="str">
        <f t="shared" si="194"/>
        <v>F</v>
      </c>
      <c r="N460" s="248">
        <f>(0.38*190*(1-$B$251)^2)/(1-($B$251)*('Thursday (022924)'!$T209))+173*'Thursday (022924)'!$T209^2*(('Thursday (022924)'!$T209-1)+(('Thursday (022924)'!$T209-1)^2+(16*'Thursday (022924)'!$T209/190))^0.5)</f>
        <v>35.60809322</v>
      </c>
      <c r="O460" s="247" t="str">
        <f t="shared" si="195"/>
        <v>D</v>
      </c>
      <c r="P460" s="248">
        <f>(0.38*190*(1-$B$251)^2)/(1-($B$251)*('Thursday (022924)'!$AW209))+173*'Thursday (022924)'!$AW209^2*(('Thursday (022924)'!$AW209-1)+(('Thursday (022924)'!$AW209-1)^2+(16*'Thursday (022924)'!$AW209/190))^0.5)</f>
        <v>58.7663147</v>
      </c>
      <c r="Q460" s="249" t="str">
        <f t="shared" si="196"/>
        <v>E</v>
      </c>
      <c r="R460" s="246">
        <f>(0.38*190*(1-$B$251)^2)/(1-($B$251)*('Friday (030124)'!$T209))+173*'Friday (030124)'!$T209^2*(('Friday (030124)'!$T209-1)+(('Friday (030124)'!$T209-1)^2+(16*'Friday (030124)'!$T209/190))^0.5)</f>
        <v>33.15225948</v>
      </c>
      <c r="S460" s="247" t="str">
        <f t="shared" si="197"/>
        <v>D</v>
      </c>
      <c r="T460" s="248">
        <f>(0.38*190*(1-$B$251)^2)/(1-($B$251)*('Friday (030124)'!$AW209))+173*'Friday (030124)'!$AW209^2*(('Friday (030124)'!$AW209-1)+(('Friday (030124)'!$AW209-1)^2+(16*'Friday (030124)'!$AW209/190))^0.5)</f>
        <v>41.68593276</v>
      </c>
      <c r="U460" s="251" t="str">
        <f t="shared" si="198"/>
        <v>E</v>
      </c>
    </row>
    <row r="461">
      <c r="A461" s="308" t="s">
        <v>161</v>
      </c>
      <c r="B461" s="309">
        <f>(0.38*190*(1-$B$251)^2)/(1-($B$251)*('Monday (022624)'!$T210))+173*'Monday (022624)'!$T210^2*(('Monday (022624)'!$T210-1)+(('Monday (022624)'!$T210-1)^2+(16*'Monday (022624)'!$T210/190))^0.5)</f>
        <v>34.46453141</v>
      </c>
      <c r="C461" s="310" t="str">
        <f t="shared" si="189"/>
        <v>D</v>
      </c>
      <c r="D461" s="311">
        <f>(0.38*190*(1-$B$251)^2)/(1-($B$251)*('Monday (022624)'!$AW210))+173*'Monday (022624)'!$AW210^2*(('Monday (022624)'!$AW210-1)+(('Monday (022624)'!$AW210-1)^2+(16*'Monday (022624)'!$AW210/190))^0.5)</f>
        <v>39.26817019</v>
      </c>
      <c r="E461" s="312" t="str">
        <f t="shared" si="190"/>
        <v>D</v>
      </c>
      <c r="F461" s="313">
        <f>(0.38*190*(1-$B$251)^2)/(1-($B$251)*('Tuesday (022724)'!$T210))+173*'Tuesday (022724)'!$T210^2*(('Tuesday (022724)'!$T210-1)+(('Tuesday (022724)'!$T210-1)^2+(16*'Tuesday (022724)'!$T210/190))^0.5)</f>
        <v>49.67787777</v>
      </c>
      <c r="G461" s="314" t="str">
        <f t="shared" si="191"/>
        <v>E</v>
      </c>
      <c r="H461" s="313">
        <f>(0.38*190*(1-$B$251)^2)/(1-($B$251)*('Tuesday (022724)'!$AW210))+173*'Tuesday (022724)'!$AW210^2*(('Tuesday (022724)'!$AW210-1)+(('Tuesday (022724)'!$AW210-1)^2+(16*'Tuesday (022724)'!$AW210/190))^0.5)</f>
        <v>40.28724558</v>
      </c>
      <c r="I461" s="312" t="str">
        <f t="shared" si="192"/>
        <v>E</v>
      </c>
      <c r="J461" s="313">
        <f>(0.38*190*(1-$B$251)^2)/(1-($B$251)*('Wednesday (022824)'!$T210))+173*'Wednesday (022824)'!$T210^2*(('Wednesday (022824)'!$T210-1)+(('Wednesday (022824)'!$T210-1)^2+(16*'Wednesday (022824)'!$T210/190))^0.5)</f>
        <v>34.58980049</v>
      </c>
      <c r="K461" s="314" t="str">
        <f t="shared" si="193"/>
        <v>D</v>
      </c>
      <c r="L461" s="313">
        <f>(0.38*190*(1-$B$251)^2)/(1-($B$251)*('Wednesday (022824)'!$AW210))+173*'Wednesday (022824)'!$AW210^2*(('Wednesday (022824)'!$AW210-1)+(('Wednesday (022824)'!$AW210-1)^2+(16*'Wednesday (022824)'!$AW210/190))^0.5)</f>
        <v>39.18239665</v>
      </c>
      <c r="M461" s="312" t="str">
        <f t="shared" si="194"/>
        <v>D</v>
      </c>
      <c r="N461" s="313">
        <f>(0.38*190*(1-$B$251)^2)/(1-($B$251)*('Thursday (022924)'!$T210))+173*'Thursday (022924)'!$T210^2*(('Thursday (022924)'!$T210-1)+(('Thursday (022924)'!$T210-1)^2+(16*'Thursday (022924)'!$T210/190))^0.5)</f>
        <v>34.62819374</v>
      </c>
      <c r="O461" s="315" t="str">
        <f t="shared" si="195"/>
        <v>D</v>
      </c>
      <c r="P461" s="313">
        <f>(0.38*190*(1-$B$251)^2)/(1-($B$251)*('Thursday (022924)'!$AW210))+173*'Thursday (022924)'!$AW210^2*(('Thursday (022924)'!$AW210-1)+(('Thursday (022924)'!$AW210-1)^2+(16*'Thursday (022924)'!$AW210/190))^0.5)</f>
        <v>40.14309455</v>
      </c>
      <c r="Q461" s="312" t="str">
        <f t="shared" si="196"/>
        <v>E</v>
      </c>
      <c r="R461" s="316">
        <f>(0.38*190*(1-$B$251)^2)/(1-($B$251)*('Friday (030124)'!$T210))+173*'Friday (030124)'!$T210^2*(('Friday (030124)'!$T210-1)+(('Friday (030124)'!$T210-1)^2+(16*'Friday (030124)'!$T210/190))^0.5)</f>
        <v>33.3842084</v>
      </c>
      <c r="S461" s="315" t="str">
        <f t="shared" si="197"/>
        <v>D</v>
      </c>
      <c r="T461" s="313">
        <f>(0.38*190*(1-$B$251)^2)/(1-($B$251)*('Friday (030124)'!$AW210))+173*'Friday (030124)'!$AW210^2*(('Friday (030124)'!$AW210-1)+(('Friday (030124)'!$AW210-1)^2+(16*'Friday (030124)'!$AW210/190))^0.5)</f>
        <v>39.63139781</v>
      </c>
      <c r="U461" s="317" t="str">
        <f t="shared" si="198"/>
        <v>D</v>
      </c>
    </row>
    <row r="462">
      <c r="A462" s="318" t="s">
        <v>162</v>
      </c>
      <c r="B462" s="319">
        <f>(0.38*190*(1-$B$251)^2)/(1-($B$251)*('Monday (022624)'!$T211))+173*'Monday (022624)'!$T211^2*(('Monday (022624)'!$T211-1)+(('Monday (022624)'!$T211-1)^2+(16*'Monday (022624)'!$T211/190))^0.5)</f>
        <v>34.36049951</v>
      </c>
      <c r="C462" s="320" t="str">
        <f t="shared" si="189"/>
        <v>D</v>
      </c>
      <c r="D462" s="321">
        <f>(0.38*190*(1-$B$251)^2)/(1-($B$251)*('Monday (022624)'!$AW211))+173*'Monday (022624)'!$AW211^2*(('Monday (022624)'!$AW211-1)+(('Monday (022624)'!$AW211-1)^2+(16*'Monday (022624)'!$AW211/190))^0.5)</f>
        <v>49.432227</v>
      </c>
      <c r="E462" s="322" t="str">
        <f t="shared" si="190"/>
        <v>E</v>
      </c>
      <c r="F462" s="323">
        <f>(0.38*190*(1-$B$251)^2)/(1-($B$251)*('Tuesday (022724)'!$T211))+173*'Tuesday (022724)'!$T211^2*(('Tuesday (022724)'!$T211-1)+(('Tuesday (022724)'!$T211-1)^2+(16*'Tuesday (022724)'!$T211/190))^0.5)</f>
        <v>45.17186307</v>
      </c>
      <c r="G462" s="324" t="str">
        <f t="shared" si="191"/>
        <v>E</v>
      </c>
      <c r="H462" s="323">
        <f>(0.38*190*(1-$B$251)^2)/(1-($B$251)*('Tuesday (022724)'!$AW211))+173*'Tuesday (022724)'!$AW211^2*(('Tuesday (022724)'!$AW211-1)+(('Tuesday (022724)'!$AW211-1)^2+(16*'Tuesday (022724)'!$AW211/190))^0.5)</f>
        <v>49.86644197</v>
      </c>
      <c r="I462" s="322" t="str">
        <f t="shared" si="192"/>
        <v>E</v>
      </c>
      <c r="J462" s="323">
        <f>(0.38*190*(1-$B$251)^2)/(1-($B$251)*('Wednesday (022824)'!$T211))+173*'Wednesday (022824)'!$T211^2*(('Wednesday (022824)'!$T211-1)+(('Wednesday (022824)'!$T211-1)^2+(16*'Wednesday (022824)'!$T211/190))^0.5)</f>
        <v>34.56494159</v>
      </c>
      <c r="K462" s="324" t="str">
        <f t="shared" si="193"/>
        <v>D</v>
      </c>
      <c r="L462" s="323">
        <f>(0.38*190*(1-$B$251)^2)/(1-($B$251)*('Wednesday (022824)'!$AW211))+173*'Wednesday (022824)'!$AW211^2*(('Wednesday (022824)'!$AW211-1)+(('Wednesday (022824)'!$AW211-1)^2+(16*'Wednesday (022824)'!$AW211/190))^0.5)</f>
        <v>50.47446512</v>
      </c>
      <c r="M462" s="322" t="str">
        <f t="shared" si="194"/>
        <v>E</v>
      </c>
      <c r="N462" s="323">
        <f>(0.38*190*(1-$B$251)^2)/(1-($B$251)*('Thursday (022924)'!$T211))+173*'Thursday (022924)'!$T211^2*(('Thursday (022924)'!$T211-1)+(('Thursday (022924)'!$T211-1)^2+(16*'Thursday (022924)'!$T211/190))^0.5)</f>
        <v>34.13950282</v>
      </c>
      <c r="O462" s="325" t="str">
        <f t="shared" si="195"/>
        <v>D</v>
      </c>
      <c r="P462" s="323">
        <f>(0.38*190*(1-$B$251)^2)/(1-($B$251)*('Thursday (022924)'!$AW211))+173*'Thursday (022924)'!$AW211^2*(('Thursday (022924)'!$AW211-1)+(('Thursday (022924)'!$AW211-1)^2+(16*'Thursday (022924)'!$AW211/190))^0.5)</f>
        <v>51.52083973</v>
      </c>
      <c r="Q462" s="322" t="str">
        <f t="shared" si="196"/>
        <v>E</v>
      </c>
      <c r="R462" s="326">
        <f>(0.38*190*(1-$B$251)^2)/(1-($B$251)*('Friday (030124)'!$T211))+173*'Friday (030124)'!$T211^2*(('Friday (030124)'!$T211-1)+(('Friday (030124)'!$T211-1)^2+(16*'Friday (030124)'!$T211/190))^0.5)</f>
        <v>34.00714887</v>
      </c>
      <c r="S462" s="325" t="str">
        <f t="shared" si="197"/>
        <v>D</v>
      </c>
      <c r="T462" s="323">
        <f>(0.38*190*(1-$B$251)^2)/(1-($B$251)*('Friday (030124)'!$AW211))+173*'Friday (030124)'!$AW211^2*(('Friday (030124)'!$AW211-1)+(('Friday (030124)'!$AW211-1)^2+(16*'Friday (030124)'!$AW211/190))^0.5)</f>
        <v>41.96770692</v>
      </c>
      <c r="U462" s="322" t="str">
        <f t="shared" si="198"/>
        <v>E</v>
      </c>
    </row>
    <row r="463">
      <c r="A463" s="266" t="s">
        <v>163</v>
      </c>
      <c r="B463" s="327">
        <f>(0.38*190*(1-$B$251)^2)/(1-($B$251)*('Monday (022624)'!$T212))+173*'Monday (022624)'!$T212^2*(('Monday (022624)'!$T212-1)+(('Monday (022624)'!$T212-1)^2+(16*'Monday (022624)'!$T212/190))^0.5)</f>
        <v>34.32875742</v>
      </c>
      <c r="C463" s="328" t="str">
        <f t="shared" si="189"/>
        <v>D</v>
      </c>
      <c r="D463" s="329">
        <f>(0.38*190*(1-$B$251)^2)/(1-($B$251)*('Monday (022624)'!$AW212))+173*'Monday (022624)'!$AW212^2*(('Monday (022624)'!$AW212-1)+(('Monday (022624)'!$AW212-1)^2+(16*'Monday (022624)'!$AW212/190))^0.5)</f>
        <v>42.35369681</v>
      </c>
      <c r="E463" s="330" t="str">
        <f t="shared" si="190"/>
        <v>E</v>
      </c>
      <c r="F463" s="63">
        <f>(0.38*190*(1-$B$251)^2)/(1-($B$251)*('Tuesday (022724)'!$T212))+173*'Tuesday (022724)'!$T212^2*(('Tuesday (022724)'!$T212-1)+(('Tuesday (022724)'!$T212-1)^2+(16*'Tuesday (022724)'!$T212/190))^0.5)</f>
        <v>44.70464604</v>
      </c>
      <c r="G463" s="331" t="str">
        <f t="shared" si="191"/>
        <v>E</v>
      </c>
      <c r="H463" s="63">
        <f>(0.38*190*(1-$B$251)^2)/(1-($B$251)*('Tuesday (022724)'!$AW212))+173*'Tuesday (022724)'!$AW212^2*(('Tuesday (022724)'!$AW212-1)+(('Tuesday (022724)'!$AW212-1)^2+(16*'Tuesday (022724)'!$AW212/190))^0.5)</f>
        <v>43.09095904</v>
      </c>
      <c r="I463" s="330" t="str">
        <f t="shared" si="192"/>
        <v>E</v>
      </c>
      <c r="J463" s="63">
        <f>(0.38*190*(1-$B$251)^2)/(1-($B$251)*('Wednesday (022824)'!$T212))+173*'Wednesday (022824)'!$T212^2*(('Wednesday (022824)'!$T212-1)+(('Wednesday (022824)'!$T212-1)^2+(16*'Wednesday (022824)'!$T212/190))^0.5)</f>
        <v>34.24806966</v>
      </c>
      <c r="K463" s="331" t="str">
        <f t="shared" si="193"/>
        <v>D</v>
      </c>
      <c r="L463" s="63">
        <f>(0.38*190*(1-$B$251)^2)/(1-($B$251)*('Wednesday (022824)'!$AW212))+173*'Wednesday (022824)'!$AW212^2*(('Wednesday (022824)'!$AW212-1)+(('Wednesday (022824)'!$AW212-1)^2+(16*'Wednesday (022824)'!$AW212/190))^0.5)</f>
        <v>42.46105248</v>
      </c>
      <c r="M463" s="330" t="str">
        <f t="shared" si="194"/>
        <v>E</v>
      </c>
      <c r="N463" s="63">
        <f>(0.38*190*(1-$B$251)^2)/(1-($B$251)*('Thursday (022924)'!$T212))+173*'Thursday (022924)'!$T212^2*(('Thursday (022924)'!$T212-1)+(('Thursday (022924)'!$T212-1)^2+(16*'Thursday (022924)'!$T212/190))^0.5)</f>
        <v>34.30268655</v>
      </c>
      <c r="O463" s="332" t="str">
        <f t="shared" si="195"/>
        <v>D</v>
      </c>
      <c r="P463" s="63">
        <f>(0.38*190*(1-$B$251)^2)/(1-($B$251)*('Thursday (022924)'!$AW212))+173*'Thursday (022924)'!$AW212^2*(('Thursday (022924)'!$AW212-1)+(('Thursday (022924)'!$AW212-1)^2+(16*'Thursday (022924)'!$AW212/190))^0.5)</f>
        <v>42.17273487</v>
      </c>
      <c r="Q463" s="330" t="str">
        <f t="shared" si="196"/>
        <v>E</v>
      </c>
      <c r="R463" s="50">
        <f>(0.38*190*(1-$B$251)^2)/(1-($B$251)*('Friday (030124)'!$T212))+173*'Friday (030124)'!$T212^2*(('Friday (030124)'!$T212-1)+(('Friday (030124)'!$T212-1)^2+(16*'Friday (030124)'!$T212/190))^0.5)</f>
        <v>33.97384879</v>
      </c>
      <c r="S463" s="332" t="str">
        <f t="shared" si="197"/>
        <v>D</v>
      </c>
      <c r="T463" s="63">
        <f>(0.38*190*(1-$B$251)^2)/(1-($B$251)*('Friday (030124)'!$AW212))+173*'Friday (030124)'!$AW212^2*(('Friday (030124)'!$AW212-1)+(('Friday (030124)'!$AW212-1)^2+(16*'Friday (030124)'!$AW212/190))^0.5)</f>
        <v>43.87454659</v>
      </c>
      <c r="U463" s="330" t="str">
        <f t="shared" si="198"/>
        <v>E</v>
      </c>
    </row>
    <row r="464">
      <c r="A464" s="266" t="s">
        <v>164</v>
      </c>
      <c r="B464" s="327">
        <f>(0.38*190*(1-$B$251)^2)/(1-($B$251)*('Monday (022624)'!$T213))+173*'Monday (022624)'!$T213^2*(('Monday (022624)'!$T213-1)+(('Monday (022624)'!$T213-1)^2+(16*'Monday (022624)'!$T213/190))^0.5)</f>
        <v>34.14112766</v>
      </c>
      <c r="C464" s="328" t="str">
        <f t="shared" si="189"/>
        <v>D</v>
      </c>
      <c r="D464" s="329">
        <f>(0.38*190*(1-$B$251)^2)/(1-($B$251)*('Monday (022624)'!$AW213))+173*'Monday (022624)'!$AW213^2*(('Monday (022624)'!$AW213-1)+(('Monday (022624)'!$AW213-1)^2+(16*'Monday (022624)'!$AW213/190))^0.5)</f>
        <v>41.99606151</v>
      </c>
      <c r="E464" s="330" t="str">
        <f t="shared" si="190"/>
        <v>E</v>
      </c>
      <c r="F464" s="63">
        <f>(0.38*190*(1-$B$251)^2)/(1-($B$251)*('Tuesday (022724)'!$T213))+173*'Tuesday (022724)'!$T213^2*(('Tuesday (022724)'!$T213-1)+(('Tuesday (022724)'!$T213-1)^2+(16*'Tuesday (022724)'!$T213/190))^0.5)</f>
        <v>43.25984852</v>
      </c>
      <c r="G464" s="331" t="str">
        <f t="shared" si="191"/>
        <v>E</v>
      </c>
      <c r="H464" s="63">
        <f>(0.38*190*(1-$B$251)^2)/(1-($B$251)*('Tuesday (022724)'!$AW213))+173*'Tuesday (022724)'!$AW213^2*(('Tuesday (022724)'!$AW213-1)+(('Tuesday (022724)'!$AW213-1)^2+(16*'Tuesday (022724)'!$AW213/190))^0.5)</f>
        <v>40.48180617</v>
      </c>
      <c r="I464" s="330" t="str">
        <f t="shared" si="192"/>
        <v>E</v>
      </c>
      <c r="J464" s="63">
        <f>(0.38*190*(1-$B$251)^2)/(1-($B$251)*('Wednesday (022824)'!$T213))+173*'Wednesday (022824)'!$T213^2*(('Wednesday (022824)'!$T213-1)+(('Wednesday (022824)'!$T213-1)^2+(16*'Wednesday (022824)'!$T213/190))^0.5)</f>
        <v>34.09460366</v>
      </c>
      <c r="K464" s="331" t="str">
        <f t="shared" si="193"/>
        <v>D</v>
      </c>
      <c r="L464" s="63">
        <f>(0.38*190*(1-$B$251)^2)/(1-($B$251)*('Wednesday (022824)'!$AW213))+173*'Wednesday (022824)'!$AW213^2*(('Wednesday (022824)'!$AW213-1)+(('Wednesday (022824)'!$AW213-1)^2+(16*'Wednesday (022824)'!$AW213/190))^0.5)</f>
        <v>41.25454805</v>
      </c>
      <c r="M464" s="330" t="str">
        <f t="shared" si="194"/>
        <v>E</v>
      </c>
      <c r="N464" s="63">
        <f>(0.38*190*(1-$B$251)^2)/(1-($B$251)*('Thursday (022924)'!$T213))+173*'Thursday (022924)'!$T213^2*(('Thursday (022924)'!$T213-1)+(('Thursday (022924)'!$T213-1)^2+(16*'Thursday (022924)'!$T213/190))^0.5)</f>
        <v>34.17185068</v>
      </c>
      <c r="O464" s="332" t="str">
        <f t="shared" si="195"/>
        <v>D</v>
      </c>
      <c r="P464" s="63">
        <f>(0.38*190*(1-$B$251)^2)/(1-($B$251)*('Thursday (022924)'!$AW213))+173*'Thursday (022924)'!$AW213^2*(('Thursday (022924)'!$AW213-1)+(('Thursday (022924)'!$AW213-1)^2+(16*'Thursday (022924)'!$AW213/190))^0.5)</f>
        <v>40.61320985</v>
      </c>
      <c r="Q464" s="330" t="str">
        <f t="shared" si="196"/>
        <v>E</v>
      </c>
      <c r="R464" s="50">
        <f>(0.38*190*(1-$B$251)^2)/(1-($B$251)*('Friday (030124)'!$T213))+173*'Friday (030124)'!$T213^2*(('Friday (030124)'!$T213-1)+(('Friday (030124)'!$T213-1)^2+(16*'Friday (030124)'!$T213/190))^0.5)</f>
        <v>34.59766754</v>
      </c>
      <c r="S464" s="332" t="str">
        <f t="shared" si="197"/>
        <v>D</v>
      </c>
      <c r="T464" s="63">
        <f>(0.38*190*(1-$B$251)^2)/(1-($B$251)*('Friday (030124)'!$AW213))+173*'Friday (030124)'!$AW213^2*(('Friday (030124)'!$AW213-1)+(('Friday (030124)'!$AW213-1)^2+(16*'Friday (030124)'!$AW213/190))^0.5)</f>
        <v>46.67966206</v>
      </c>
      <c r="U464" s="330" t="str">
        <f t="shared" si="198"/>
        <v>E</v>
      </c>
    </row>
    <row r="465">
      <c r="A465" s="272" t="s">
        <v>165</v>
      </c>
      <c r="B465" s="333">
        <f>(0.38*190*(1-$B$251)^2)/(1-($B$251)*('Monday (022624)'!$T214))+173*'Monday (022624)'!$T214^2*(('Monday (022624)'!$T214-1)+(('Monday (022624)'!$T214-1)^2+(16*'Monday (022624)'!$T214/190))^0.5)</f>
        <v>34.52128785</v>
      </c>
      <c r="C465" s="334" t="str">
        <f t="shared" si="189"/>
        <v>D</v>
      </c>
      <c r="D465" s="335">
        <f>(0.38*190*(1-$B$251)^2)/(1-($B$251)*('Monday (022624)'!$AW214))+173*'Monday (022624)'!$AW214^2*(('Monday (022624)'!$AW214-1)+(('Monday (022624)'!$AW214-1)^2+(16*'Monday (022624)'!$AW214/190))^0.5)</f>
        <v>46.40358395</v>
      </c>
      <c r="E465" s="336" t="str">
        <f t="shared" si="190"/>
        <v>E</v>
      </c>
      <c r="F465" s="337">
        <f>(0.38*190*(1-$B$251)^2)/(1-($B$251)*('Tuesday (022724)'!$T214))+173*'Tuesday (022724)'!$T214^2*(('Tuesday (022724)'!$T214-1)+(('Tuesday (022724)'!$T214-1)^2+(16*'Tuesday (022724)'!$T214/190))^0.5)</f>
        <v>45.82123859</v>
      </c>
      <c r="G465" s="338" t="str">
        <f t="shared" si="191"/>
        <v>E</v>
      </c>
      <c r="H465" s="337">
        <f>(0.38*190*(1-$B$251)^2)/(1-($B$251)*('Tuesday (022724)'!$AW214))+173*'Tuesday (022724)'!$AW214^2*(('Tuesday (022724)'!$AW214-1)+(('Tuesday (022724)'!$AW214-1)^2+(16*'Tuesday (022724)'!$AW214/190))^0.5)</f>
        <v>47.40568562</v>
      </c>
      <c r="I465" s="336" t="str">
        <f t="shared" si="192"/>
        <v>E</v>
      </c>
      <c r="J465" s="337">
        <f>(0.38*190*(1-$B$251)^2)/(1-($B$251)*('Wednesday (022824)'!$T214))+173*'Wednesday (022824)'!$T214^2*(('Wednesday (022824)'!$T214-1)+(('Wednesday (022824)'!$T214-1)^2+(16*'Wednesday (022824)'!$T214/190))^0.5)</f>
        <v>34.50047228</v>
      </c>
      <c r="K465" s="338" t="str">
        <f t="shared" si="193"/>
        <v>D</v>
      </c>
      <c r="L465" s="337">
        <f>(0.38*190*(1-$B$251)^2)/(1-($B$251)*('Wednesday (022824)'!$AW214))+173*'Wednesday (022824)'!$AW214^2*(('Wednesday (022824)'!$AW214-1)+(('Wednesday (022824)'!$AW214-1)^2+(16*'Wednesday (022824)'!$AW214/190))^0.5)</f>
        <v>46.5135066</v>
      </c>
      <c r="M465" s="336" t="str">
        <f t="shared" si="194"/>
        <v>E</v>
      </c>
      <c r="N465" s="337">
        <f>(0.38*190*(1-$B$251)^2)/(1-($B$251)*('Thursday (022924)'!$T214))+173*'Thursday (022924)'!$T214^2*(('Thursday (022924)'!$T214-1)+(('Thursday (022924)'!$T214-1)^2+(16*'Thursday (022924)'!$T214/190))^0.5)</f>
        <v>34.64029547</v>
      </c>
      <c r="O465" s="339" t="str">
        <f t="shared" si="195"/>
        <v>D</v>
      </c>
      <c r="P465" s="337">
        <f>(0.38*190*(1-$B$251)^2)/(1-($B$251)*('Thursday (022924)'!$AW214))+173*'Thursday (022924)'!$AW214^2*(('Thursday (022924)'!$AW214-1)+(('Thursday (022924)'!$AW214-1)^2+(16*'Thursday (022924)'!$AW214/190))^0.5)</f>
        <v>47.14561792</v>
      </c>
      <c r="Q465" s="336" t="str">
        <f t="shared" si="196"/>
        <v>E</v>
      </c>
      <c r="R465" s="273">
        <f>(0.38*190*(1-$B$251)^2)/(1-($B$251)*('Friday (030124)'!$T214))+173*'Friday (030124)'!$T214^2*(('Friday (030124)'!$T214-1)+(('Friday (030124)'!$T214-1)^2+(16*'Friday (030124)'!$T214/190))^0.5)</f>
        <v>35.08317366</v>
      </c>
      <c r="S465" s="339" t="str">
        <f t="shared" si="197"/>
        <v>D</v>
      </c>
      <c r="T465" s="337">
        <f>(0.38*190*(1-$B$251)^2)/(1-($B$251)*('Friday (030124)'!$AW214))+173*'Friday (030124)'!$AW214^2*(('Friday (030124)'!$AW214-1)+(('Friday (030124)'!$AW214-1)^2+(16*'Friday (030124)'!$AW214/190))^0.5)</f>
        <v>46.96528666</v>
      </c>
      <c r="U465" s="336" t="str">
        <f t="shared" si="198"/>
        <v>E</v>
      </c>
    </row>
    <row r="466">
      <c r="A466" s="238" t="s">
        <v>166</v>
      </c>
      <c r="B466" s="302">
        <f>(0.38*190*(1-$B$251)^2)/(1-($B$251)*('Monday (022624)'!$T215))+173*'Monday (022624)'!$T215^2*(('Monday (022624)'!$T215-1)+(('Monday (022624)'!$T215-1)^2+(16*'Monday (022624)'!$T215/190))^0.5)</f>
        <v>37.23032426</v>
      </c>
      <c r="C466" s="303" t="str">
        <f t="shared" si="189"/>
        <v>D</v>
      </c>
      <c r="D466" s="304">
        <f>(0.38*190*(1-$B$251)^2)/(1-($B$251)*('Monday (022624)'!$AW215))+173*'Monday (022624)'!$AW215^2*(('Monday (022624)'!$AW215-1)+(('Monday (022624)'!$AW215-1)^2+(16*'Monday (022624)'!$AW215/190))^0.5)</f>
        <v>52.57312008</v>
      </c>
      <c r="E466" s="242" t="str">
        <f t="shared" si="190"/>
        <v>E</v>
      </c>
      <c r="F466" s="241">
        <f>(0.38*190*(1-$B$251)^2)/(1-($B$251)*('Tuesday (022724)'!$T215))+173*'Tuesday (022724)'!$T215^2*(('Tuesday (022724)'!$T215-1)+(('Tuesday (022724)'!$T215-1)^2+(16*'Tuesday (022724)'!$T215/190))^0.5)</f>
        <v>56.48695342</v>
      </c>
      <c r="G466" s="243" t="str">
        <f t="shared" si="191"/>
        <v>E</v>
      </c>
      <c r="H466" s="241">
        <f>(0.38*190*(1-$B$251)^2)/(1-($B$251)*('Tuesday (022724)'!$AW215))+173*'Tuesday (022724)'!$AW215^2*(('Tuesday (022724)'!$AW215-1)+(('Tuesday (022724)'!$AW215-1)^2+(16*'Tuesday (022724)'!$AW215/190))^0.5)</f>
        <v>53.51289538</v>
      </c>
      <c r="I466" s="242" t="str">
        <f t="shared" si="192"/>
        <v>E</v>
      </c>
      <c r="J466" s="241">
        <f>(0.38*190*(1-$B$251)^2)/(1-($B$251)*('Wednesday (022824)'!$T215))+173*'Wednesday (022824)'!$T215^2*(('Wednesday (022824)'!$T215-1)+(('Wednesday (022824)'!$T215-1)^2+(16*'Wednesday (022824)'!$T215/190))^0.5)</f>
        <v>37.70777891</v>
      </c>
      <c r="K466" s="243" t="str">
        <f t="shared" si="193"/>
        <v>D</v>
      </c>
      <c r="L466" s="241">
        <f>(0.38*190*(1-$B$251)^2)/(1-($B$251)*('Wednesday (022824)'!$AW215))+173*'Wednesday (022824)'!$AW215^2*(('Wednesday (022824)'!$AW215-1)+(('Wednesday (022824)'!$AW215-1)^2+(16*'Wednesday (022824)'!$AW215/190))^0.5)</f>
        <v>53.64815852</v>
      </c>
      <c r="M466" s="242" t="str">
        <f t="shared" si="194"/>
        <v>E</v>
      </c>
      <c r="N466" s="241">
        <f>(0.38*190*(1-$B$251)^2)/(1-($B$251)*('Thursday (022924)'!$T215))+173*'Thursday (022924)'!$T215^2*(('Thursday (022924)'!$T215-1)+(('Thursday (022924)'!$T215-1)^2+(16*'Thursday (022924)'!$T215/190))^0.5)</f>
        <v>37.5684918</v>
      </c>
      <c r="O466" s="240" t="str">
        <f t="shared" si="195"/>
        <v>D</v>
      </c>
      <c r="P466" s="241">
        <f>(0.38*190*(1-$B$251)^2)/(1-($B$251)*('Thursday (022924)'!$AW215))+173*'Thursday (022924)'!$AW215^2*(('Thursday (022924)'!$AW215-1)+(('Thursday (022924)'!$AW215-1)^2+(16*'Thursday (022924)'!$AW215/190))^0.5)</f>
        <v>53.14778595</v>
      </c>
      <c r="Q466" s="242" t="str">
        <f t="shared" si="196"/>
        <v>E</v>
      </c>
      <c r="R466" s="239">
        <f>(0.38*190*(1-$B$251)^2)/(1-($B$251)*('Friday (030124)'!$T215))+173*'Friday (030124)'!$T215^2*(('Friday (030124)'!$T215-1)+(('Friday (030124)'!$T215-1)^2+(16*'Friday (030124)'!$T215/190))^0.5)</f>
        <v>34.58024831</v>
      </c>
      <c r="S466" s="240" t="str">
        <f t="shared" si="197"/>
        <v>D</v>
      </c>
      <c r="T466" s="241">
        <f>(0.38*190*(1-$B$251)^2)/(1-($B$251)*('Friday (030124)'!$AW215))+173*'Friday (030124)'!$AW215^2*(('Friday (030124)'!$AW215-1)+(('Friday (030124)'!$AW215-1)^2+(16*'Friday (030124)'!$AW215/190))^0.5)</f>
        <v>45.89173671</v>
      </c>
      <c r="U466" s="244" t="str">
        <f t="shared" si="198"/>
        <v>E</v>
      </c>
    </row>
    <row r="467">
      <c r="A467" s="245" t="s">
        <v>167</v>
      </c>
      <c r="B467" s="305">
        <f>(0.38*190*(1-$B$251)^2)/(1-($B$251)*('Monday (022624)'!$T216))+173*'Monday (022624)'!$T216^2*(('Monday (022624)'!$T216-1)+(('Monday (022624)'!$T216-1)^2+(16*'Monday (022624)'!$T216/190))^0.5)</f>
        <v>35.74657589</v>
      </c>
      <c r="C467" s="306" t="str">
        <f t="shared" si="189"/>
        <v>D</v>
      </c>
      <c r="D467" s="307">
        <f>(0.38*190*(1-$B$251)^2)/(1-($B$251)*('Monday (022624)'!$AW216))+173*'Monday (022624)'!$AW216^2*(('Monday (022624)'!$AW216-1)+(('Monday (022624)'!$AW216-1)^2+(16*'Monday (022624)'!$AW216/190))^0.5)</f>
        <v>45.84741573</v>
      </c>
      <c r="E467" s="249" t="str">
        <f t="shared" si="190"/>
        <v>E</v>
      </c>
      <c r="F467" s="248">
        <f>(0.38*190*(1-$B$251)^2)/(1-($B$251)*('Tuesday (022724)'!$T216))+173*'Tuesday (022724)'!$T216^2*(('Tuesday (022724)'!$T216-1)+(('Tuesday (022724)'!$T216-1)^2+(16*'Tuesday (022724)'!$T216/190))^0.5)</f>
        <v>47.30510508</v>
      </c>
      <c r="G467" s="250" t="str">
        <f t="shared" si="191"/>
        <v>E</v>
      </c>
      <c r="H467" s="248">
        <f>(0.38*190*(1-$B$251)^2)/(1-($B$251)*('Tuesday (022724)'!$AW216))+173*'Tuesday (022724)'!$AW216^2*(('Tuesday (022724)'!$AW216-1)+(('Tuesday (022724)'!$AW216-1)^2+(16*'Tuesday (022724)'!$AW216/190))^0.5)</f>
        <v>45.97387211</v>
      </c>
      <c r="I467" s="249" t="str">
        <f t="shared" si="192"/>
        <v>E</v>
      </c>
      <c r="J467" s="248">
        <f>(0.38*190*(1-$B$251)^2)/(1-($B$251)*('Wednesday (022824)'!$T216))+173*'Wednesday (022824)'!$T216^2*(('Wednesday (022824)'!$T216-1)+(('Wednesday (022824)'!$T216-1)^2+(16*'Wednesday (022824)'!$T216/190))^0.5)</f>
        <v>35.55538479</v>
      </c>
      <c r="K467" s="250" t="str">
        <f t="shared" si="193"/>
        <v>D</v>
      </c>
      <c r="L467" s="248">
        <f>(0.38*190*(1-$B$251)^2)/(1-($B$251)*('Wednesday (022824)'!$AW216))+173*'Wednesday (022824)'!$AW216^2*(('Wednesday (022824)'!$AW216-1)+(('Wednesday (022824)'!$AW216-1)^2+(16*'Wednesday (022824)'!$AW216/190))^0.5)</f>
        <v>45.43796327</v>
      </c>
      <c r="M467" s="249" t="str">
        <f t="shared" si="194"/>
        <v>E</v>
      </c>
      <c r="N467" s="248">
        <f>(0.38*190*(1-$B$251)^2)/(1-($B$251)*('Thursday (022924)'!$T216))+173*'Thursday (022924)'!$T216^2*(('Thursday (022924)'!$T216-1)+(('Thursday (022924)'!$T216-1)^2+(16*'Thursday (022924)'!$T216/190))^0.5)</f>
        <v>35.59465991</v>
      </c>
      <c r="O467" s="247" t="str">
        <f t="shared" si="195"/>
        <v>D</v>
      </c>
      <c r="P467" s="248">
        <f>(0.38*190*(1-$B$251)^2)/(1-($B$251)*('Thursday (022924)'!$AW216))+173*'Thursday (022924)'!$AW216^2*(('Thursday (022924)'!$AW216-1)+(('Thursday (022924)'!$AW216-1)^2+(16*'Thursday (022924)'!$AW216/190))^0.5)</f>
        <v>43.50694336</v>
      </c>
      <c r="Q467" s="249" t="str">
        <f t="shared" si="196"/>
        <v>E</v>
      </c>
      <c r="R467" s="246">
        <f>(0.38*190*(1-$B$251)^2)/(1-($B$251)*('Friday (030124)'!$T216))+173*'Friday (030124)'!$T216^2*(('Friday (030124)'!$T216-1)+(('Friday (030124)'!$T216-1)^2+(16*'Friday (030124)'!$T216/190))^0.5)</f>
        <v>34.25917599</v>
      </c>
      <c r="S467" s="247" t="str">
        <f t="shared" si="197"/>
        <v>D</v>
      </c>
      <c r="T467" s="248">
        <f>(0.38*190*(1-$B$251)^2)/(1-($B$251)*('Friday (030124)'!$AW216))+173*'Friday (030124)'!$AW216^2*(('Friday (030124)'!$AW216-1)+(('Friday (030124)'!$AW216-1)^2+(16*'Friday (030124)'!$AW216/190))^0.5)</f>
        <v>44.57905646</v>
      </c>
      <c r="U467" s="251" t="str">
        <f t="shared" si="198"/>
        <v>E</v>
      </c>
    </row>
    <row r="468">
      <c r="A468" s="245" t="s">
        <v>168</v>
      </c>
      <c r="B468" s="305">
        <f>(0.38*190*(1-$B$251)^2)/(1-($B$251)*('Monday (022624)'!$T217))+173*'Monday (022624)'!$T217^2*(('Monday (022624)'!$T217-1)+(('Monday (022624)'!$T217-1)^2+(16*'Monday (022624)'!$T217/190))^0.5)</f>
        <v>34.92126561</v>
      </c>
      <c r="C468" s="306" t="str">
        <f t="shared" si="189"/>
        <v>D</v>
      </c>
      <c r="D468" s="307">
        <f>(0.38*190*(1-$B$251)^2)/(1-($B$251)*('Monday (022624)'!$AW217))+173*'Monday (022624)'!$AW217^2*(('Monday (022624)'!$AW217-1)+(('Monday (022624)'!$AW217-1)^2+(16*'Monday (022624)'!$AW217/190))^0.5)</f>
        <v>41.79127074</v>
      </c>
      <c r="E468" s="249" t="str">
        <f t="shared" si="190"/>
        <v>E</v>
      </c>
      <c r="F468" s="248">
        <f>(0.38*190*(1-$B$251)^2)/(1-($B$251)*('Tuesday (022724)'!$T217))+173*'Tuesday (022724)'!$T217^2*(('Tuesday (022724)'!$T217-1)+(('Tuesday (022724)'!$T217-1)^2+(16*'Tuesday (022724)'!$T217/190))^0.5)</f>
        <v>44.39562723</v>
      </c>
      <c r="G468" s="250" t="str">
        <f t="shared" si="191"/>
        <v>E</v>
      </c>
      <c r="H468" s="248">
        <f>(0.38*190*(1-$B$251)^2)/(1-($B$251)*('Tuesday (022724)'!$AW217))+173*'Tuesday (022724)'!$AW217^2*(('Tuesday (022724)'!$AW217-1)+(('Tuesday (022724)'!$AW217-1)^2+(16*'Tuesday (022724)'!$AW217/190))^0.5)</f>
        <v>41.06808144</v>
      </c>
      <c r="I468" s="249" t="str">
        <f t="shared" si="192"/>
        <v>E</v>
      </c>
      <c r="J468" s="248">
        <f>(0.38*190*(1-$B$251)^2)/(1-($B$251)*('Wednesday (022824)'!$T217))+173*'Wednesday (022824)'!$T217^2*(('Wednesday (022824)'!$T217-1)+(('Wednesday (022824)'!$T217-1)^2+(16*'Wednesday (022824)'!$T217/190))^0.5)</f>
        <v>34.92126561</v>
      </c>
      <c r="K468" s="250" t="str">
        <f t="shared" si="193"/>
        <v>D</v>
      </c>
      <c r="L468" s="248">
        <f>(0.38*190*(1-$B$251)^2)/(1-($B$251)*('Wednesday (022824)'!$AW217))+173*'Wednesday (022824)'!$AW217^2*(('Wednesday (022824)'!$AW217-1)+(('Wednesday (022824)'!$AW217-1)^2+(16*'Wednesday (022824)'!$AW217/190))^0.5)</f>
        <v>42.19996645</v>
      </c>
      <c r="M468" s="249" t="str">
        <f t="shared" si="194"/>
        <v>E</v>
      </c>
      <c r="N468" s="248">
        <f>(0.38*190*(1-$B$251)^2)/(1-($B$251)*('Thursday (022924)'!$T217))+173*'Thursday (022924)'!$T217^2*(('Thursday (022924)'!$T217-1)+(('Thursday (022924)'!$T217-1)^2+(16*'Thursday (022924)'!$T217/190))^0.5)</f>
        <v>35.11012901</v>
      </c>
      <c r="O468" s="247" t="str">
        <f t="shared" si="195"/>
        <v>D</v>
      </c>
      <c r="P468" s="248">
        <f>(0.38*190*(1-$B$251)^2)/(1-($B$251)*('Thursday (022924)'!$AW217))+173*'Thursday (022924)'!$AW217^2*(('Thursday (022924)'!$AW217-1)+(('Thursday (022924)'!$AW217-1)^2+(16*'Thursday (022924)'!$AW217/190))^0.5)</f>
        <v>44.13157472</v>
      </c>
      <c r="Q468" s="249" t="str">
        <f t="shared" si="196"/>
        <v>E</v>
      </c>
      <c r="R468" s="246">
        <f>(0.38*190*(1-$B$251)^2)/(1-($B$251)*('Friday (030124)'!$T217))+173*'Friday (030124)'!$T217^2*(('Friday (030124)'!$T217-1)+(('Friday (030124)'!$T217-1)^2+(16*'Friday (030124)'!$T217/190))^0.5)</f>
        <v>34.65352583</v>
      </c>
      <c r="S468" s="247" t="str">
        <f t="shared" si="197"/>
        <v>D</v>
      </c>
      <c r="T468" s="248">
        <f>(0.38*190*(1-$B$251)^2)/(1-($B$251)*('Friday (030124)'!$AW217))+173*'Friday (030124)'!$AW217^2*(('Friday (030124)'!$AW217-1)+(('Friday (030124)'!$AW217-1)^2+(16*'Friday (030124)'!$AW217/190))^0.5)</f>
        <v>43.16178155</v>
      </c>
      <c r="U468" s="251" t="str">
        <f t="shared" si="198"/>
        <v>E</v>
      </c>
    </row>
    <row r="469">
      <c r="A469" s="308" t="s">
        <v>169</v>
      </c>
      <c r="B469" s="309">
        <f>(0.38*190*(1-$B$251)^2)/(1-($B$251)*('Monday (022624)'!$T218))+173*'Monday (022624)'!$T218^2*(('Monday (022624)'!$T218-1)+(('Monday (022624)'!$T218-1)^2+(16*'Monday (022624)'!$T218/190))^0.5)</f>
        <v>32.85140598</v>
      </c>
      <c r="C469" s="310" t="str">
        <f t="shared" si="189"/>
        <v>D</v>
      </c>
      <c r="D469" s="311">
        <f>(0.38*190*(1-$B$251)^2)/(1-($B$251)*('Monday (022624)'!$AW218))+173*'Monday (022624)'!$AW218^2*(('Monday (022624)'!$AW218-1)+(('Monday (022624)'!$AW218-1)^2+(16*'Monday (022624)'!$AW218/190))^0.5)</f>
        <v>41.31064027</v>
      </c>
      <c r="E469" s="312" t="str">
        <f t="shared" si="190"/>
        <v>E</v>
      </c>
      <c r="F469" s="313">
        <f>(0.38*190*(1-$B$251)^2)/(1-($B$251)*('Tuesday (022724)'!$T218))+173*'Tuesday (022724)'!$T218^2*(('Tuesday (022724)'!$T218-1)+(('Tuesday (022724)'!$T218-1)^2+(16*'Tuesday (022724)'!$T218/190))^0.5)</f>
        <v>37.38260792</v>
      </c>
      <c r="G469" s="314" t="str">
        <f t="shared" si="191"/>
        <v>D</v>
      </c>
      <c r="H469" s="313">
        <f>(0.38*190*(1-$B$251)^2)/(1-($B$251)*('Tuesday (022724)'!$AW218))+173*'Tuesday (022724)'!$AW218^2*(('Tuesday (022724)'!$AW218-1)+(('Tuesday (022724)'!$AW218-1)^2+(16*'Tuesday (022724)'!$AW218/190))^0.5)</f>
        <v>41.52223171</v>
      </c>
      <c r="I469" s="312" t="str">
        <f t="shared" si="192"/>
        <v>E</v>
      </c>
      <c r="J469" s="313">
        <f>(0.38*190*(1-$B$251)^2)/(1-($B$251)*('Wednesday (022824)'!$T218))+173*'Wednesday (022824)'!$T218^2*(('Wednesday (022824)'!$T218-1)+(('Wednesday (022824)'!$T218-1)^2+(16*'Wednesday (022824)'!$T218/190))^0.5)</f>
        <v>32.95028301</v>
      </c>
      <c r="K469" s="314" t="str">
        <f t="shared" si="193"/>
        <v>D</v>
      </c>
      <c r="L469" s="313">
        <f>(0.38*190*(1-$B$251)^2)/(1-($B$251)*('Wednesday (022824)'!$AW218))+173*'Wednesday (022824)'!$AW218^2*(('Wednesday (022824)'!$AW218-1)+(('Wednesday (022824)'!$AW218-1)^2+(16*'Wednesday (022824)'!$AW218/190))^0.5)</f>
        <v>40.75055888</v>
      </c>
      <c r="M469" s="312" t="str">
        <f t="shared" si="194"/>
        <v>E</v>
      </c>
      <c r="N469" s="313">
        <f>(0.38*190*(1-$B$251)^2)/(1-($B$251)*('Thursday (022924)'!$T218))+173*'Thursday (022924)'!$T218^2*(('Thursday (022924)'!$T218-1)+(('Thursday (022924)'!$T218-1)^2+(16*'Thursday (022924)'!$T218/190))^0.5)</f>
        <v>32.89522451</v>
      </c>
      <c r="O469" s="315" t="str">
        <f t="shared" si="195"/>
        <v>D</v>
      </c>
      <c r="P469" s="313">
        <f>(0.38*190*(1-$B$251)^2)/(1-($B$251)*('Thursday (022924)'!$AW218))+173*'Thursday (022924)'!$AW218^2*(('Thursday (022924)'!$AW218-1)+(('Thursday (022924)'!$AW218-1)^2+(16*'Thursday (022924)'!$AW218/190))^0.5)</f>
        <v>40.80231477</v>
      </c>
      <c r="Q469" s="312" t="str">
        <f t="shared" si="196"/>
        <v>E</v>
      </c>
      <c r="R469" s="316">
        <f>(0.38*190*(1-$B$251)^2)/(1-($B$251)*('Friday (030124)'!$T218))+173*'Friday (030124)'!$T218^2*(('Friday (030124)'!$T218-1)+(('Friday (030124)'!$T218-1)^2+(16*'Friday (030124)'!$T218/190))^0.5)</f>
        <v>34.58024831</v>
      </c>
      <c r="S469" s="315" t="str">
        <f t="shared" si="197"/>
        <v>D</v>
      </c>
      <c r="T469" s="313">
        <f>(0.38*190*(1-$B$251)^2)/(1-($B$251)*('Friday (030124)'!$AW218))+173*'Friday (030124)'!$AW218^2*(('Friday (030124)'!$AW218-1)+(('Friday (030124)'!$AW218-1)^2+(16*'Friday (030124)'!$AW218/190))^0.5)</f>
        <v>45.35120179</v>
      </c>
      <c r="U469" s="317" t="str">
        <f t="shared" si="198"/>
        <v>E</v>
      </c>
    </row>
    <row r="470">
      <c r="A470" s="318" t="s">
        <v>170</v>
      </c>
      <c r="B470" s="319">
        <f>(0.38*190*(1-$B$251)^2)/(1-($B$251)*('Monday (022624)'!$T219))+173*'Monday (022624)'!$T219^2*(('Monday (022624)'!$T219-1)+(('Monday (022624)'!$T219-1)^2+(16*'Monday (022624)'!$T219/190))^0.5)</f>
        <v>35.14536858</v>
      </c>
      <c r="C470" s="320" t="str">
        <f t="shared" si="189"/>
        <v>D</v>
      </c>
      <c r="D470" s="321">
        <f>(0.38*190*(1-$B$251)^2)/(1-($B$251)*('Monday (022624)'!$AW219))+173*'Monday (022624)'!$AW219^2*(('Monday (022624)'!$AW219-1)+(('Monday (022624)'!$AW219-1)^2+(16*'Monday (022624)'!$AW219/190))^0.5)</f>
        <v>39.78723838</v>
      </c>
      <c r="E470" s="322" t="str">
        <f t="shared" si="190"/>
        <v>D</v>
      </c>
      <c r="F470" s="323">
        <f>(0.38*190*(1-$B$251)^2)/(1-($B$251)*('Tuesday (022724)'!$T219))+173*'Tuesday (022724)'!$T219^2*(('Tuesday (022724)'!$T219-1)+(('Tuesday (022724)'!$T219-1)^2+(16*'Tuesday (022724)'!$T219/190))^0.5)</f>
        <v>45.0028635</v>
      </c>
      <c r="G470" s="324" t="str">
        <f t="shared" si="191"/>
        <v>E</v>
      </c>
      <c r="H470" s="323">
        <f>(0.38*190*(1-$B$251)^2)/(1-($B$251)*('Tuesday (022724)'!$AW219))+173*'Tuesday (022724)'!$AW219^2*(('Tuesday (022724)'!$AW219-1)+(('Tuesday (022724)'!$AW219-1)^2+(16*'Tuesday (022724)'!$AW219/190))^0.5)</f>
        <v>41.09442671</v>
      </c>
      <c r="I470" s="322" t="str">
        <f t="shared" si="192"/>
        <v>E</v>
      </c>
      <c r="J470" s="323">
        <f>(0.38*190*(1-$B$251)^2)/(1-($B$251)*('Wednesday (022824)'!$T219))+173*'Wednesday (022824)'!$T219^2*(('Wednesday (022824)'!$T219-1)+(('Wednesday (022824)'!$T219-1)^2+(16*'Wednesday (022824)'!$T219/190))^0.5)</f>
        <v>35.30981623</v>
      </c>
      <c r="K470" s="324" t="str">
        <f t="shared" si="193"/>
        <v>D</v>
      </c>
      <c r="L470" s="323">
        <f>(0.38*190*(1-$B$251)^2)/(1-($B$251)*('Wednesday (022824)'!$AW219))+173*'Wednesday (022824)'!$AW219^2*(('Wednesday (022824)'!$AW219-1)+(('Wednesday (022824)'!$AW219-1)^2+(16*'Wednesday (022824)'!$AW219/190))^0.5)</f>
        <v>39.49084107</v>
      </c>
      <c r="M470" s="322" t="str">
        <f t="shared" si="194"/>
        <v>D</v>
      </c>
      <c r="N470" s="323">
        <f>(0.38*190*(1-$B$251)^2)/(1-($B$251)*('Thursday (022924)'!$T219))+173*'Thursday (022924)'!$T219^2*(('Thursday (022924)'!$T219-1)+(('Thursday (022924)'!$T219-1)^2+(16*'Thursday (022924)'!$T219/190))^0.5)</f>
        <v>35.33573559</v>
      </c>
      <c r="O470" s="325" t="str">
        <f t="shared" si="195"/>
        <v>D</v>
      </c>
      <c r="P470" s="323">
        <f>(0.38*190*(1-$B$251)^2)/(1-($B$251)*('Thursday (022924)'!$AW219))+173*'Thursday (022924)'!$AW219^2*(('Thursday (022924)'!$AW219-1)+(('Thursday (022924)'!$AW219-1)^2+(16*'Thursday (022924)'!$AW219/190))^0.5)</f>
        <v>40.38578137</v>
      </c>
      <c r="Q470" s="322" t="str">
        <f t="shared" si="196"/>
        <v>E</v>
      </c>
      <c r="R470" s="326">
        <f>(0.38*190*(1-$B$251)^2)/(1-($B$251)*('Friday (030124)'!$T219))+173*'Friday (030124)'!$T219^2*(('Friday (030124)'!$T219-1)+(('Friday (030124)'!$T219-1)^2+(16*'Friday (030124)'!$T219/190))^0.5)</f>
        <v>35.2533909</v>
      </c>
      <c r="S470" s="325" t="str">
        <f t="shared" si="197"/>
        <v>D</v>
      </c>
      <c r="T470" s="323">
        <f>(0.38*190*(1-$B$251)^2)/(1-($B$251)*('Friday (030124)'!$AW219))+173*'Friday (030124)'!$AW219^2*(('Friday (030124)'!$AW219-1)+(('Friday (030124)'!$AW219-1)^2+(16*'Friday (030124)'!$AW219/190))^0.5)</f>
        <v>45.39719471</v>
      </c>
      <c r="U470" s="322" t="str">
        <f t="shared" si="198"/>
        <v>E</v>
      </c>
    </row>
    <row r="471">
      <c r="A471" s="266" t="s">
        <v>171</v>
      </c>
      <c r="B471" s="327">
        <f>(0.38*190*(1-$B$251)^2)/(1-($B$251)*('Monday (022624)'!$T220))+173*'Monday (022624)'!$T220^2*(('Monday (022624)'!$T220-1)+(('Monday (022624)'!$T220-1)^2+(16*'Monday (022624)'!$T220/190))^0.5)</f>
        <v>34.61234225</v>
      </c>
      <c r="C471" s="328" t="str">
        <f t="shared" si="189"/>
        <v>D</v>
      </c>
      <c r="D471" s="329">
        <f>(0.38*190*(1-$B$251)^2)/(1-($B$251)*('Monday (022624)'!$AW220))+173*'Monday (022624)'!$AW220^2*(('Monday (022624)'!$AW220-1)+(('Monday (022624)'!$AW220-1)^2+(16*'Monday (022624)'!$AW220/190))^0.5)</f>
        <v>47.32514342</v>
      </c>
      <c r="E471" s="330" t="str">
        <f t="shared" si="190"/>
        <v>E</v>
      </c>
      <c r="F471" s="63">
        <f>(0.38*190*(1-$B$251)^2)/(1-($B$251)*('Tuesday (022724)'!$T220))+173*'Tuesday (022724)'!$T220^2*(('Tuesday (022724)'!$T220-1)+(('Tuesday (022724)'!$T220-1)^2+(16*'Tuesday (022724)'!$T220/190))^0.5)</f>
        <v>44.22231971</v>
      </c>
      <c r="G471" s="331" t="str">
        <f t="shared" si="191"/>
        <v>E</v>
      </c>
      <c r="H471" s="63">
        <f>(0.38*190*(1-$B$251)^2)/(1-($B$251)*('Tuesday (022724)'!$AW220))+173*'Tuesday (022724)'!$AW220^2*(('Tuesday (022724)'!$AW220-1)+(('Tuesday (022724)'!$AW220-1)^2+(16*'Tuesday (022724)'!$AW220/190))^0.5)</f>
        <v>47.73405349</v>
      </c>
      <c r="I471" s="330" t="str">
        <f t="shared" si="192"/>
        <v>E</v>
      </c>
      <c r="J471" s="63">
        <f>(0.38*190*(1-$B$251)^2)/(1-($B$251)*('Wednesday (022824)'!$T220))+173*'Wednesday (022824)'!$T220^2*(('Wednesday (022824)'!$T220-1)+(('Wednesday (022824)'!$T220-1)^2+(16*'Wednesday (022824)'!$T220/190))^0.5)</f>
        <v>34.81753264</v>
      </c>
      <c r="K471" s="331" t="str">
        <f t="shared" si="193"/>
        <v>D</v>
      </c>
      <c r="L471" s="63">
        <f>(0.38*190*(1-$B$251)^2)/(1-($B$251)*('Wednesday (022824)'!$AW220))+173*'Wednesday (022824)'!$AW220^2*(('Wednesday (022824)'!$AW220-1)+(('Wednesday (022824)'!$AW220-1)^2+(16*'Wednesday (022824)'!$AW220/190))^0.5)</f>
        <v>48.27028675</v>
      </c>
      <c r="M471" s="330" t="str">
        <f t="shared" si="194"/>
        <v>E</v>
      </c>
      <c r="N471" s="63">
        <f>(0.38*190*(1-$B$251)^2)/(1-($B$251)*('Thursday (022924)'!$T220))+173*'Thursday (022924)'!$T220^2*(('Thursday (022924)'!$T220-1)+(('Thursday (022924)'!$T220-1)^2+(16*'Thursday (022924)'!$T220/190))^0.5)</f>
        <v>35.1743423</v>
      </c>
      <c r="O471" s="332" t="str">
        <f t="shared" si="195"/>
        <v>D</v>
      </c>
      <c r="P471" s="63">
        <f>(0.38*190*(1-$B$251)^2)/(1-($B$251)*('Thursday (022924)'!$AW220))+173*'Thursday (022924)'!$AW220^2*(('Thursday (022924)'!$AW220-1)+(('Thursday (022924)'!$AW220-1)^2+(16*'Thursday (022924)'!$AW220/190))^0.5)</f>
        <v>47.94441122</v>
      </c>
      <c r="Q471" s="330" t="str">
        <f t="shared" si="196"/>
        <v>E</v>
      </c>
      <c r="R471" s="50">
        <f>(0.38*190*(1-$B$251)^2)/(1-($B$251)*('Friday (030124)'!$T220))+173*'Friday (030124)'!$T220^2*(('Friday (030124)'!$T220-1)+(('Friday (030124)'!$T220-1)^2+(16*'Friday (030124)'!$T220/190))^0.5)</f>
        <v>34.05925285</v>
      </c>
      <c r="S471" s="332" t="str">
        <f t="shared" si="197"/>
        <v>D</v>
      </c>
      <c r="T471" s="63">
        <f>(0.38*190*(1-$B$251)^2)/(1-($B$251)*('Friday (030124)'!$AW220))+173*'Friday (030124)'!$AW220^2*(('Friday (030124)'!$AW220-1)+(('Friday (030124)'!$AW220-1)^2+(16*'Friday (030124)'!$AW220/190))^0.5)</f>
        <v>44.1640637</v>
      </c>
      <c r="U471" s="330" t="str">
        <f t="shared" si="198"/>
        <v>E</v>
      </c>
    </row>
    <row r="472">
      <c r="A472" s="266" t="s">
        <v>172</v>
      </c>
      <c r="B472" s="327">
        <f>(0.38*190*(1-$B$251)^2)/(1-($B$251)*('Monday (022624)'!$T221))+173*'Monday (022624)'!$T221^2*(('Monday (022624)'!$T221-1)+(('Monday (022624)'!$T221-1)^2+(16*'Monday (022624)'!$T221/190))^0.5)</f>
        <v>35.50514193</v>
      </c>
      <c r="C472" s="328" t="str">
        <f t="shared" si="189"/>
        <v>D</v>
      </c>
      <c r="D472" s="329">
        <f>(0.38*190*(1-$B$251)^2)/(1-($B$251)*('Monday (022624)'!$AW221))+173*'Monday (022624)'!$AW221^2*(('Monday (022624)'!$AW221-1)+(('Monday (022624)'!$AW221-1)^2+(16*'Monday (022624)'!$AW221/190))^0.5)</f>
        <v>45.33776325</v>
      </c>
      <c r="E472" s="330" t="str">
        <f t="shared" si="190"/>
        <v>E</v>
      </c>
      <c r="F472" s="63">
        <f>(0.38*190*(1-$B$251)^2)/(1-($B$251)*('Tuesday (022724)'!$T221))+173*'Tuesday (022724)'!$T221^2*(('Tuesday (022724)'!$T221-1)+(('Tuesday (022724)'!$T221-1)^2+(16*'Tuesday (022724)'!$T221/190))^0.5)</f>
        <v>45.41118956</v>
      </c>
      <c r="G472" s="331" t="str">
        <f t="shared" si="191"/>
        <v>E</v>
      </c>
      <c r="H472" s="63">
        <f>(0.38*190*(1-$B$251)^2)/(1-($B$251)*('Tuesday (022724)'!$AW221))+173*'Tuesday (022724)'!$AW221^2*(('Tuesday (022724)'!$AW221-1)+(('Tuesday (022724)'!$AW221-1)^2+(16*'Tuesday (022724)'!$AW221/190))^0.5)</f>
        <v>45.46772975</v>
      </c>
      <c r="I472" s="330" t="str">
        <f t="shared" si="192"/>
        <v>E</v>
      </c>
      <c r="J472" s="63">
        <f>(0.38*190*(1-$B$251)^2)/(1-($B$251)*('Wednesday (022824)'!$T221))+173*'Wednesday (022824)'!$T221^2*(('Wednesday (022824)'!$T221-1)+(('Wednesday (022824)'!$T221-1)^2+(16*'Wednesday (022824)'!$T221/190))^0.5)</f>
        <v>35.67427236</v>
      </c>
      <c r="K472" s="331" t="str">
        <f t="shared" si="193"/>
        <v>D</v>
      </c>
      <c r="L472" s="63">
        <f>(0.38*190*(1-$B$251)^2)/(1-($B$251)*('Wednesday (022824)'!$AW221))+173*'Wednesday (022824)'!$AW221^2*(('Wednesday (022824)'!$AW221-1)+(('Wednesday (022824)'!$AW221-1)^2+(16*'Wednesday (022824)'!$AW221/190))^0.5)</f>
        <v>44.97694368</v>
      </c>
      <c r="M472" s="330" t="str">
        <f t="shared" si="194"/>
        <v>E</v>
      </c>
      <c r="N472" s="63">
        <f>(0.38*190*(1-$B$251)^2)/(1-($B$251)*('Thursday (022924)'!$T221))+173*'Thursday (022924)'!$T221^2*(('Thursday (022924)'!$T221-1)+(('Thursday (022924)'!$T221-1)^2+(16*'Thursday (022924)'!$T221/190))^0.5)</f>
        <v>35.33573559</v>
      </c>
      <c r="O472" s="332" t="str">
        <f t="shared" si="195"/>
        <v>D</v>
      </c>
      <c r="P472" s="63">
        <f>(0.38*190*(1-$B$251)^2)/(1-($B$251)*('Thursday (022924)'!$AW221))+173*'Thursday (022924)'!$AW221^2*(('Thursday (022924)'!$AW221-1)+(('Thursday (022924)'!$AW221-1)^2+(16*'Thursday (022924)'!$AW221/190))^0.5)</f>
        <v>46.12485611</v>
      </c>
      <c r="Q472" s="330" t="str">
        <f t="shared" si="196"/>
        <v>E</v>
      </c>
      <c r="R472" s="50">
        <f>(0.38*190*(1-$B$251)^2)/(1-($B$251)*('Friday (030124)'!$T221))+173*'Friday (030124)'!$T221^2*(('Friday (030124)'!$T221-1)+(('Friday (030124)'!$T221-1)^2+(16*'Friday (030124)'!$T221/190))^0.5)</f>
        <v>34.09379834</v>
      </c>
      <c r="S472" s="332" t="str">
        <f t="shared" si="197"/>
        <v>D</v>
      </c>
      <c r="T472" s="63">
        <f>(0.38*190*(1-$B$251)^2)/(1-($B$251)*('Friday (030124)'!$AW221))+173*'Friday (030124)'!$AW221^2*(('Friday (030124)'!$AW221-1)+(('Friday (030124)'!$AW221-1)^2+(16*'Friday (030124)'!$AW221/190))^0.5)</f>
        <v>45.39719471</v>
      </c>
      <c r="U472" s="330" t="str">
        <f t="shared" si="198"/>
        <v>E</v>
      </c>
    </row>
    <row r="473">
      <c r="A473" s="272" t="s">
        <v>173</v>
      </c>
      <c r="B473" s="333">
        <f>(0.38*190*(1-$B$251)^2)/(1-($B$251)*('Monday (022624)'!$T222))+173*'Monday (022624)'!$T222^2*(('Monday (022624)'!$T222-1)+(('Monday (022624)'!$T222-1)^2+(16*'Monday (022624)'!$T222/190))^0.5)</f>
        <v>34.99622059</v>
      </c>
      <c r="C473" s="334" t="str">
        <f t="shared" si="189"/>
        <v>D</v>
      </c>
      <c r="D473" s="335">
        <f>(0.38*190*(1-$B$251)^2)/(1-($B$251)*('Monday (022624)'!$AW222))+173*'Monday (022624)'!$AW222^2*(('Monday (022624)'!$AW222-1)+(('Monday (022624)'!$AW222-1)^2+(16*'Monday (022624)'!$AW222/190))^0.5)</f>
        <v>48.2022069</v>
      </c>
      <c r="E473" s="336" t="str">
        <f t="shared" si="190"/>
        <v>E</v>
      </c>
      <c r="F473" s="337">
        <f>(0.38*190*(1-$B$251)^2)/(1-($B$251)*('Tuesday (022724)'!$T222))+173*'Tuesday (022724)'!$T222^2*(('Tuesday (022724)'!$T222-1)+(('Tuesday (022724)'!$T222-1)^2+(16*'Tuesday (022724)'!$T222/190))^0.5)</f>
        <v>44.22231971</v>
      </c>
      <c r="G473" s="338" t="str">
        <f t="shared" si="191"/>
        <v>E</v>
      </c>
      <c r="H473" s="337">
        <f>(0.38*190*(1-$B$251)^2)/(1-($B$251)*('Tuesday (022724)'!$AW222))+173*'Tuesday (022724)'!$AW222^2*(('Tuesday (022724)'!$AW222-1)+(('Tuesday (022724)'!$AW222-1)^2+(16*'Tuesday (022724)'!$AW222/190))^0.5)</f>
        <v>45.46772975</v>
      </c>
      <c r="I473" s="336" t="str">
        <f t="shared" si="192"/>
        <v>E</v>
      </c>
      <c r="J473" s="337">
        <f>(0.38*190*(1-$B$251)^2)/(1-($B$251)*('Wednesday (022824)'!$T222))+173*'Wednesday (022824)'!$T222^2*(('Wednesday (022824)'!$T222-1)+(('Wednesday (022824)'!$T222-1)^2+(16*'Wednesday (022824)'!$T222/190))^0.5)</f>
        <v>35.0596819</v>
      </c>
      <c r="K473" s="338" t="str">
        <f t="shared" si="193"/>
        <v>D</v>
      </c>
      <c r="L473" s="337">
        <f>(0.38*190*(1-$B$251)^2)/(1-($B$251)*('Wednesday (022824)'!$AW222))+173*'Wednesday (022824)'!$AW222^2*(('Wednesday (022824)'!$AW222-1)+(('Wednesday (022824)'!$AW222-1)^2+(16*'Wednesday (022824)'!$AW222/190))^0.5)</f>
        <v>48.27028675</v>
      </c>
      <c r="M473" s="336" t="str">
        <f t="shared" si="194"/>
        <v>E</v>
      </c>
      <c r="N473" s="337">
        <f>(0.38*190*(1-$B$251)^2)/(1-($B$251)*('Thursday (022924)'!$T222))+173*'Thursday (022924)'!$T222^2*(('Thursday (022924)'!$T222-1)+(('Thursday (022924)'!$T222-1)^2+(16*'Thursday (022924)'!$T222/190))^0.5)</f>
        <v>35.12129374</v>
      </c>
      <c r="O473" s="339" t="str">
        <f t="shared" si="195"/>
        <v>D</v>
      </c>
      <c r="P473" s="337">
        <f>(0.38*190*(1-$B$251)^2)/(1-($B$251)*('Thursday (022924)'!$AW222))+173*'Thursday (022924)'!$AW222^2*(('Thursday (022924)'!$AW222-1)+(('Thursday (022924)'!$AW222-1)^2+(16*'Thursday (022924)'!$AW222/190))^0.5)</f>
        <v>45.70375207</v>
      </c>
      <c r="Q473" s="336" t="str">
        <f t="shared" si="196"/>
        <v>E</v>
      </c>
      <c r="R473" s="273">
        <f>(0.38*190*(1-$B$251)^2)/(1-($B$251)*('Friday (030124)'!$T222))+173*'Friday (030124)'!$T222^2*(('Friday (030124)'!$T222-1)+(('Friday (030124)'!$T222-1)^2+(16*'Friday (030124)'!$T222/190))^0.5)</f>
        <v>33.72251434</v>
      </c>
      <c r="S473" s="339" t="str">
        <f t="shared" si="197"/>
        <v>D</v>
      </c>
      <c r="T473" s="337">
        <f>(0.38*190*(1-$B$251)^2)/(1-($B$251)*('Friday (030124)'!$AW222))+173*'Friday (030124)'!$AW222^2*(('Friday (030124)'!$AW222-1)+(('Friday (030124)'!$AW222-1)^2+(16*'Friday (030124)'!$AW222/190))^0.5)</f>
        <v>43.93097044</v>
      </c>
      <c r="U473" s="336" t="str">
        <f t="shared" si="198"/>
        <v>E</v>
      </c>
    </row>
    <row r="474">
      <c r="A474" s="238" t="s">
        <v>174</v>
      </c>
      <c r="B474" s="302">
        <f>(0.38*190*(1-$B$251)^2)/(1-($B$251)*('Monday (022624)'!$T223))+173*'Monday (022624)'!$T223^2*(('Monday (022624)'!$T223-1)+(('Monday (022624)'!$T223-1)^2+(16*'Monday (022624)'!$T223/190))^0.5)</f>
        <v>35.3484562</v>
      </c>
      <c r="C474" s="303" t="str">
        <f t="shared" si="189"/>
        <v>D</v>
      </c>
      <c r="D474" s="304">
        <f>(0.38*190*(1-$B$251)^2)/(1-($B$251)*('Monday (022624)'!$AW223))+173*'Monday (022624)'!$AW223^2*(('Monday (022624)'!$AW223-1)+(('Monday (022624)'!$AW223-1)^2+(16*'Monday (022624)'!$AW223/190))^0.5)</f>
        <v>43.94525052</v>
      </c>
      <c r="E474" s="242" t="str">
        <f t="shared" si="190"/>
        <v>E</v>
      </c>
      <c r="F474" s="241">
        <f>(0.38*190*(1-$B$251)^2)/(1-($B$251)*('Tuesday (022724)'!$T223))+173*'Tuesday (022724)'!$T223^2*(('Tuesday (022724)'!$T223-1)+(('Tuesday (022724)'!$T223-1)^2+(16*'Tuesday (022724)'!$T223/190))^0.5)</f>
        <v>55.41140751</v>
      </c>
      <c r="G474" s="243" t="str">
        <f t="shared" si="191"/>
        <v>E</v>
      </c>
      <c r="H474" s="241">
        <f>(0.38*190*(1-$B$251)^2)/(1-($B$251)*('Tuesday (022724)'!$AW223))+173*'Tuesday (022724)'!$AW223^2*(('Tuesday (022724)'!$AW223-1)+(('Tuesday (022724)'!$AW223-1)^2+(16*'Tuesday (022724)'!$AW223/190))^0.5)</f>
        <v>46.07025278</v>
      </c>
      <c r="I474" s="242" t="str">
        <f t="shared" si="192"/>
        <v>E</v>
      </c>
      <c r="J474" s="241">
        <f>(0.38*190*(1-$B$251)^2)/(1-($B$251)*('Wednesday (022824)'!$T223))+173*'Wednesday (022824)'!$T223^2*(('Wednesday (022824)'!$T223-1)+(('Wednesday (022824)'!$T223-1)^2+(16*'Wednesday (022824)'!$T223/190))^0.5)</f>
        <v>35.78310235</v>
      </c>
      <c r="K474" s="243" t="str">
        <f t="shared" si="193"/>
        <v>D</v>
      </c>
      <c r="L474" s="241">
        <f>(0.38*190*(1-$B$251)^2)/(1-($B$251)*('Wednesday (022824)'!$AW223))+173*'Wednesday (022824)'!$AW223^2*(('Wednesday (022824)'!$AW223-1)+(('Wednesday (022824)'!$AW223-1)^2+(16*'Wednesday (022824)'!$AW223/190))^0.5)</f>
        <v>44.38963483</v>
      </c>
      <c r="M474" s="242" t="str">
        <f t="shared" si="194"/>
        <v>E</v>
      </c>
      <c r="N474" s="241">
        <f>(0.38*190*(1-$B$251)^2)/(1-($B$251)*('Thursday (022924)'!$T223))+173*'Thursday (022924)'!$T223^2*(('Thursday (022924)'!$T223-1)+(('Thursday (022924)'!$T223-1)^2+(16*'Thursday (022924)'!$T223/190))^0.5)</f>
        <v>36.05280696</v>
      </c>
      <c r="O474" s="240" t="str">
        <f t="shared" si="195"/>
        <v>D</v>
      </c>
      <c r="P474" s="241">
        <f>(0.38*190*(1-$B$251)^2)/(1-($B$251)*('Thursday (022924)'!$AW223))+173*'Thursday (022924)'!$AW223^2*(('Thursday (022924)'!$AW223-1)+(('Thursday (022924)'!$AW223-1)^2+(16*'Thursday (022924)'!$AW223/190))^0.5)</f>
        <v>45.88943509</v>
      </c>
      <c r="Q474" s="242" t="str">
        <f t="shared" si="196"/>
        <v>E</v>
      </c>
      <c r="R474" s="239">
        <f>(0.38*190*(1-$B$251)^2)/(1-($B$251)*('Friday (030124)'!$T223))+173*'Friday (030124)'!$T223^2*(('Friday (030124)'!$T223-1)+(('Friday (030124)'!$T223-1)^2+(16*'Friday (030124)'!$T223/190))^0.5)</f>
        <v>33.99574558</v>
      </c>
      <c r="S474" s="240" t="str">
        <f t="shared" si="197"/>
        <v>D</v>
      </c>
      <c r="T474" s="241">
        <f>(0.38*190*(1-$B$251)^2)/(1-($B$251)*('Friday (030124)'!$AW223))+173*'Friday (030124)'!$AW223^2*(('Friday (030124)'!$AW223-1)+(('Friday (030124)'!$AW223-1)^2+(16*'Friday (030124)'!$AW223/190))^0.5)</f>
        <v>45.01405542</v>
      </c>
      <c r="U474" s="244" t="str">
        <f t="shared" si="198"/>
        <v>E</v>
      </c>
    </row>
    <row r="475">
      <c r="A475" s="245" t="s">
        <v>175</v>
      </c>
      <c r="B475" s="305">
        <f>(0.38*190*(1-$B$251)^2)/(1-($B$251)*('Monday (022624)'!$T224))+173*'Monday (022624)'!$T224^2*(('Monday (022624)'!$T224-1)+(('Monday (022624)'!$T224-1)^2+(16*'Monday (022624)'!$T224/190))^0.5)</f>
        <v>33.92673568</v>
      </c>
      <c r="C475" s="306" t="str">
        <f t="shared" si="189"/>
        <v>D</v>
      </c>
      <c r="D475" s="307">
        <f>(0.38*190*(1-$B$251)^2)/(1-($B$251)*('Monday (022624)'!$AW224))+173*'Monday (022624)'!$AW224^2*(('Monday (022624)'!$AW224-1)+(('Monday (022624)'!$AW224-1)^2+(16*'Monday (022624)'!$AW224/190))^0.5)</f>
        <v>46.19226682</v>
      </c>
      <c r="E475" s="249" t="str">
        <f t="shared" si="190"/>
        <v>E</v>
      </c>
      <c r="F475" s="248">
        <f>(0.38*190*(1-$B$251)^2)/(1-($B$251)*('Tuesday (022724)'!$T224))+173*'Tuesday (022724)'!$T224^2*(('Tuesday (022724)'!$T224-1)+(('Tuesday (022724)'!$T224-1)^2+(16*'Tuesday (022724)'!$T224/190))^0.5)</f>
        <v>43.92333819</v>
      </c>
      <c r="G475" s="250" t="str">
        <f t="shared" si="191"/>
        <v>E</v>
      </c>
      <c r="H475" s="248">
        <f>(0.38*190*(1-$B$251)^2)/(1-($B$251)*('Tuesday (022724)'!$AW224))+173*'Tuesday (022724)'!$AW224^2*(('Tuesday (022724)'!$AW224-1)+(('Tuesday (022724)'!$AW224-1)^2+(16*'Tuesday (022724)'!$AW224/190))^0.5)</f>
        <v>45.09212091</v>
      </c>
      <c r="I475" s="249" t="str">
        <f t="shared" si="192"/>
        <v>E</v>
      </c>
      <c r="J475" s="248">
        <f>(0.38*190*(1-$B$251)^2)/(1-($B$251)*('Wednesday (022824)'!$T224))+173*'Wednesday (022824)'!$T224^2*(('Wednesday (022824)'!$T224-1)+(('Wednesday (022824)'!$T224-1)^2+(16*'Wednesday (022824)'!$T224/190))^0.5)</f>
        <v>34.05547224</v>
      </c>
      <c r="K475" s="250" t="str">
        <f t="shared" si="193"/>
        <v>D</v>
      </c>
      <c r="L475" s="248">
        <f>(0.38*190*(1-$B$251)^2)/(1-($B$251)*('Wednesday (022824)'!$AW224))+173*'Wednesday (022824)'!$AW224^2*(('Wednesday (022824)'!$AW224-1)+(('Wednesday (022824)'!$AW224-1)^2+(16*'Wednesday (022824)'!$AW224/190))^0.5)</f>
        <v>46.04512749</v>
      </c>
      <c r="M475" s="249" t="str">
        <f t="shared" si="194"/>
        <v>E</v>
      </c>
      <c r="N475" s="248">
        <f>(0.38*190*(1-$B$251)^2)/(1-($B$251)*('Thursday (022924)'!$T224))+173*'Thursday (022924)'!$T224^2*(('Thursday (022924)'!$T224-1)+(('Thursday (022924)'!$T224-1)^2+(16*'Thursday (022924)'!$T224/190))^0.5)</f>
        <v>34.3650654</v>
      </c>
      <c r="O475" s="247" t="str">
        <f t="shared" si="195"/>
        <v>D</v>
      </c>
      <c r="P475" s="248">
        <f>(0.38*190*(1-$B$251)^2)/(1-($B$251)*('Thursday (022924)'!$AW224))+173*'Thursday (022924)'!$AW224^2*(('Thursday (022924)'!$AW224-1)+(('Thursday (022924)'!$AW224-1)^2+(16*'Thursday (022924)'!$AW224/190))^0.5)</f>
        <v>44.10819666</v>
      </c>
      <c r="Q475" s="249" t="str">
        <f t="shared" si="196"/>
        <v>E</v>
      </c>
      <c r="R475" s="246">
        <f>(0.38*190*(1-$B$251)^2)/(1-($B$251)*('Friday (030124)'!$T224))+173*'Friday (030124)'!$T224^2*(('Friday (030124)'!$T224-1)+(('Friday (030124)'!$T224-1)^2+(16*'Friday (030124)'!$T224/190))^0.5)</f>
        <v>33.8144442</v>
      </c>
      <c r="S475" s="247" t="str">
        <f t="shared" si="197"/>
        <v>D</v>
      </c>
      <c r="T475" s="248">
        <f>(0.38*190*(1-$B$251)^2)/(1-($B$251)*('Friday (030124)'!$AW224))+173*'Friday (030124)'!$AW224^2*(('Friday (030124)'!$AW224-1)+(('Friday (030124)'!$AW224-1)^2+(16*'Friday (030124)'!$AW224/190))^0.5)</f>
        <v>44.28345731</v>
      </c>
      <c r="U475" s="251" t="str">
        <f t="shared" si="198"/>
        <v>E</v>
      </c>
    </row>
    <row r="476">
      <c r="A476" s="245" t="s">
        <v>176</v>
      </c>
      <c r="B476" s="305">
        <f>(0.38*190*(1-$B$251)^2)/(1-($B$251)*('Monday (022624)'!$T225))+173*'Monday (022624)'!$T225^2*(('Monday (022624)'!$T225-1)+(('Monday (022624)'!$T225-1)^2+(16*'Monday (022624)'!$T225/190))^0.5)</f>
        <v>33.57842854</v>
      </c>
      <c r="C476" s="306" t="str">
        <f t="shared" si="189"/>
        <v>D</v>
      </c>
      <c r="D476" s="307">
        <f>(0.38*190*(1-$B$251)^2)/(1-($B$251)*('Monday (022624)'!$AW225))+173*'Monday (022624)'!$AW225^2*(('Monday (022624)'!$AW225-1)+(('Monday (022624)'!$AW225-1)^2+(16*'Monday (022624)'!$AW225/190))^0.5)</f>
        <v>43.09095904</v>
      </c>
      <c r="E476" s="249" t="str">
        <f t="shared" si="190"/>
        <v>E</v>
      </c>
      <c r="F476" s="248">
        <f>(0.38*190*(1-$B$251)^2)/(1-($B$251)*('Tuesday (022724)'!$T225))+173*'Tuesday (022724)'!$T225^2*(('Tuesday (022724)'!$T225-1)+(('Tuesday (022724)'!$T225-1)^2+(16*'Tuesday (022724)'!$T225/190))^0.5)</f>
        <v>41.5721752</v>
      </c>
      <c r="G476" s="250" t="str">
        <f t="shared" si="191"/>
        <v>E</v>
      </c>
      <c r="H476" s="248">
        <f>(0.38*190*(1-$B$251)^2)/(1-($B$251)*('Tuesday (022724)'!$AW225))+173*'Tuesday (022724)'!$AW225^2*(('Tuesday (022724)'!$AW225-1)+(('Tuesday (022724)'!$AW225-1)^2+(16*'Tuesday (022724)'!$AW225/190))^0.5)</f>
        <v>43.89092513</v>
      </c>
      <c r="I476" s="249" t="str">
        <f t="shared" si="192"/>
        <v>E</v>
      </c>
      <c r="J476" s="248">
        <f>(0.38*190*(1-$B$251)^2)/(1-($B$251)*('Wednesday (022824)'!$T225))+173*'Wednesday (022824)'!$T225^2*(('Wednesday (022824)'!$T225-1)+(('Wednesday (022824)'!$T225-1)^2+(16*'Wednesday (022824)'!$T225/190))^0.5)</f>
        <v>33.53060196</v>
      </c>
      <c r="K476" s="250" t="str">
        <f t="shared" si="193"/>
        <v>D</v>
      </c>
      <c r="L476" s="248">
        <f>(0.38*190*(1-$B$251)^2)/(1-($B$251)*('Wednesday (022824)'!$AW225))+173*'Wednesday (022824)'!$AW225^2*(('Wednesday (022824)'!$AW225-1)+(('Wednesday (022824)'!$AW225-1)^2+(16*'Wednesday (022824)'!$AW225/190))^0.5)</f>
        <v>43.20272906</v>
      </c>
      <c r="M476" s="249" t="str">
        <f t="shared" si="194"/>
        <v>E</v>
      </c>
      <c r="N476" s="248">
        <f>(0.38*190*(1-$B$251)^2)/(1-($B$251)*('Thursday (022924)'!$T225))+173*'Thursday (022924)'!$T225^2*(('Thursday (022924)'!$T225-1)+(('Thursday (022924)'!$T225-1)^2+(16*'Thursday (022924)'!$T225/190))^0.5)</f>
        <v>33.42059999</v>
      </c>
      <c r="O476" s="247" t="str">
        <f t="shared" si="195"/>
        <v>D</v>
      </c>
      <c r="P476" s="248">
        <f>(0.38*190*(1-$B$251)^2)/(1-($B$251)*('Thursday (022924)'!$AW225))+173*'Thursday (022924)'!$AW225^2*(('Thursday (022924)'!$AW225-1)+(('Thursday (022924)'!$AW225-1)^2+(16*'Thursday (022924)'!$AW225/190))^0.5)</f>
        <v>44.10819666</v>
      </c>
      <c r="Q476" s="249" t="str">
        <f t="shared" si="196"/>
        <v>E</v>
      </c>
      <c r="R476" s="246">
        <f>(0.38*190*(1-$B$251)^2)/(1-($B$251)*('Friday (030124)'!$T225))+173*'Friday (030124)'!$T225^2*(('Friday (030124)'!$T225-1)+(('Friday (030124)'!$T225-1)^2+(16*'Friday (030124)'!$T225/190))^0.5)</f>
        <v>33.77872014</v>
      </c>
      <c r="S476" s="247" t="str">
        <f t="shared" si="197"/>
        <v>D</v>
      </c>
      <c r="T476" s="248">
        <f>(0.38*190*(1-$B$251)^2)/(1-($B$251)*('Friday (030124)'!$AW225))+173*'Friday (030124)'!$AW225^2*(('Friday (030124)'!$AW225-1)+(('Friday (030124)'!$AW225-1)^2+(16*'Friday (030124)'!$AW225/190))^0.5)</f>
        <v>45.52456399</v>
      </c>
      <c r="U476" s="251" t="str">
        <f t="shared" si="198"/>
        <v>E</v>
      </c>
    </row>
    <row r="477">
      <c r="A477" s="308" t="s">
        <v>177</v>
      </c>
      <c r="B477" s="309">
        <f>(0.38*190*(1-$B$251)^2)/(1-($B$251)*('Monday (022624)'!$T226))+173*'Monday (022624)'!$T226^2*(('Monday (022624)'!$T226-1)+(('Monday (022624)'!$T226-1)^2+(16*'Monday (022624)'!$T226/190))^0.5)</f>
        <v>33.53604483</v>
      </c>
      <c r="C477" s="310" t="str">
        <f t="shared" si="189"/>
        <v>D</v>
      </c>
      <c r="D477" s="311">
        <f>(0.38*190*(1-$B$251)^2)/(1-($B$251)*('Monday (022624)'!$AW226))+173*'Monday (022624)'!$AW226^2*(('Monday (022624)'!$AW226-1)+(('Monday (022624)'!$AW226-1)^2+(16*'Monday (022624)'!$AW226/190))^0.5)</f>
        <v>45.84741573</v>
      </c>
      <c r="E477" s="312" t="str">
        <f t="shared" si="190"/>
        <v>E</v>
      </c>
      <c r="F477" s="313">
        <f>(0.38*190*(1-$B$251)^2)/(1-($B$251)*('Tuesday (022724)'!$T226))+173*'Tuesday (022724)'!$T226^2*(('Tuesday (022724)'!$T226-1)+(('Tuesday (022724)'!$T226-1)^2+(16*'Tuesday (022724)'!$T226/190))^0.5)</f>
        <v>41.75074293</v>
      </c>
      <c r="G477" s="314" t="str">
        <f t="shared" si="191"/>
        <v>E</v>
      </c>
      <c r="H477" s="313">
        <f>(0.38*190*(1-$B$251)^2)/(1-($B$251)*('Tuesday (022724)'!$AW226))+173*'Tuesday (022724)'!$AW226^2*(('Tuesday (022724)'!$AW226-1)+(('Tuesday (022724)'!$AW226-1)^2+(16*'Tuesday (022724)'!$AW226/190))^0.5)</f>
        <v>43.89092513</v>
      </c>
      <c r="I477" s="312" t="str">
        <f t="shared" si="192"/>
        <v>E</v>
      </c>
      <c r="J477" s="313">
        <f>(0.38*190*(1-$B$251)^2)/(1-($B$251)*('Wednesday (022824)'!$T226))+173*'Wednesday (022824)'!$T226^2*(('Wednesday (022824)'!$T226-1)+(('Wednesday (022824)'!$T226-1)^2+(16*'Wednesday (022824)'!$T226/190))^0.5)</f>
        <v>33.57291835</v>
      </c>
      <c r="K477" s="314" t="str">
        <f t="shared" si="193"/>
        <v>D</v>
      </c>
      <c r="L477" s="313">
        <f>(0.38*190*(1-$B$251)^2)/(1-($B$251)*('Wednesday (022824)'!$AW226))+173*'Wednesday (022824)'!$AW226^2*(('Wednesday (022824)'!$AW226-1)+(('Wednesday (022824)'!$AW226-1)^2+(16*'Wednesday (022824)'!$AW226/190))^0.5)</f>
        <v>45.35828334</v>
      </c>
      <c r="M477" s="312" t="str">
        <f t="shared" si="194"/>
        <v>E</v>
      </c>
      <c r="N477" s="313">
        <f>(0.38*190*(1-$B$251)^2)/(1-($B$251)*('Thursday (022924)'!$T226))+173*'Thursday (022924)'!$T226^2*(('Thursday (022924)'!$T226-1)+(('Thursday (022924)'!$T226-1)^2+(16*'Thursday (022924)'!$T226/190))^0.5)</f>
        <v>33.78380381</v>
      </c>
      <c r="O477" s="315" t="str">
        <f t="shared" si="195"/>
        <v>D</v>
      </c>
      <c r="P477" s="313">
        <f>(0.38*190*(1-$B$251)^2)/(1-($B$251)*('Thursday (022924)'!$AW226))+173*'Thursday (022924)'!$AW226^2*(('Thursday (022924)'!$AW226-1)+(('Thursday (022924)'!$AW226-1)^2+(16*'Thursday (022924)'!$AW226/190))^0.5)</f>
        <v>44.79214305</v>
      </c>
      <c r="Q477" s="312" t="str">
        <f t="shared" si="196"/>
        <v>E</v>
      </c>
      <c r="R477" s="316">
        <f>(0.38*190*(1-$B$251)^2)/(1-($B$251)*('Friday (030124)'!$T226))+173*'Friday (030124)'!$T226^2*(('Friday (030124)'!$T226-1)+(('Friday (030124)'!$T226-1)^2+(16*'Friday (030124)'!$T226/190))^0.5)</f>
        <v>33.63755833</v>
      </c>
      <c r="S477" s="315" t="str">
        <f t="shared" si="197"/>
        <v>D</v>
      </c>
      <c r="T477" s="313">
        <f>(0.38*190*(1-$B$251)^2)/(1-($B$251)*('Friday (030124)'!$AW226))+173*'Friday (030124)'!$AW226^2*(('Friday (030124)'!$AW226-1)+(('Friday (030124)'!$AW226-1)^2+(16*'Friday (030124)'!$AW226/190))^0.5)</f>
        <v>44.04885523</v>
      </c>
      <c r="U477" s="317" t="str">
        <f t="shared" si="198"/>
        <v>E</v>
      </c>
    </row>
    <row r="478">
      <c r="A478" s="318" t="s">
        <v>178</v>
      </c>
      <c r="B478" s="319">
        <f>(0.38*190*(1-$B$251)^2)/(1-($B$251)*('Monday (022624)'!$T227))+173*'Monday (022624)'!$T227^2*(('Monday (022624)'!$T227-1)+(('Monday (022624)'!$T227-1)^2+(16*'Monday (022624)'!$T227/190))^0.5)</f>
        <v>33.60967935</v>
      </c>
      <c r="C478" s="320" t="str">
        <f t="shared" si="189"/>
        <v>D</v>
      </c>
      <c r="D478" s="321">
        <f>(0.38*190*(1-$B$251)^2)/(1-($B$251)*('Monday (022624)'!$AW227))+173*'Monday (022624)'!$AW227^2*(('Monday (022624)'!$AW227-1)+(('Monday (022624)'!$AW227-1)^2+(16*'Monday (022624)'!$AW227/190))^0.5)</f>
        <v>45.0377412</v>
      </c>
      <c r="E478" s="322" t="str">
        <f t="shared" si="190"/>
        <v>E</v>
      </c>
      <c r="F478" s="323">
        <f>(0.38*190*(1-$B$251)^2)/(1-($B$251)*('Tuesday (022724)'!$T227))+173*'Tuesday (022724)'!$T227^2*(('Tuesday (022724)'!$T227-1)+(('Tuesday (022724)'!$T227-1)^2+(16*'Tuesday (022724)'!$T227/190))^0.5)</f>
        <v>46.78924085</v>
      </c>
      <c r="G478" s="324" t="str">
        <f t="shared" si="191"/>
        <v>E</v>
      </c>
      <c r="H478" s="323">
        <f>(0.38*190*(1-$B$251)^2)/(1-($B$251)*('Tuesday (022724)'!$AW227))+173*'Tuesday (022724)'!$AW227^2*(('Tuesday (022724)'!$AW227-1)+(('Tuesday (022724)'!$AW227-1)^2+(16*'Tuesday (022724)'!$AW227/190))^0.5)</f>
        <v>44.55028152</v>
      </c>
      <c r="I478" s="322" t="str">
        <f t="shared" si="192"/>
        <v>E</v>
      </c>
      <c r="J478" s="323">
        <f>(0.38*190*(1-$B$251)^2)/(1-($B$251)*('Wednesday (022824)'!$T227))+173*'Wednesday (022824)'!$T227^2*(('Wednesday (022824)'!$T227-1)+(('Wednesday (022824)'!$T227-1)^2+(16*'Wednesday (022824)'!$T227/190))^0.5)</f>
        <v>33.90681173</v>
      </c>
      <c r="K478" s="324" t="str">
        <f t="shared" si="193"/>
        <v>D</v>
      </c>
      <c r="L478" s="323">
        <f>(0.38*190*(1-$B$251)^2)/(1-($B$251)*('Wednesday (022824)'!$AW227))+173*'Wednesday (022824)'!$AW227^2*(('Wednesday (022824)'!$AW227-1)+(('Wednesday (022824)'!$AW227-1)^2+(16*'Wednesday (022824)'!$AW227/190))^0.5)</f>
        <v>45.12656068</v>
      </c>
      <c r="M478" s="322" t="str">
        <f t="shared" si="194"/>
        <v>E</v>
      </c>
      <c r="N478" s="323">
        <f>(0.38*190*(1-$B$251)^2)/(1-($B$251)*('Thursday (022924)'!$T227))+173*'Thursday (022924)'!$T227^2*(('Thursday (022924)'!$T227-1)+(('Thursday (022924)'!$T227-1)^2+(16*'Thursday (022924)'!$T227/190))^0.5)</f>
        <v>34.19231748</v>
      </c>
      <c r="O478" s="325" t="str">
        <f t="shared" si="195"/>
        <v>D</v>
      </c>
      <c r="P478" s="323">
        <f>(0.38*190*(1-$B$251)^2)/(1-($B$251)*('Thursday (022924)'!$AW227))+173*'Thursday (022924)'!$AW227^2*(('Thursday (022924)'!$AW227-1)+(('Thursday (022924)'!$AW227-1)^2+(16*'Thursday (022924)'!$AW227/190))^0.5)</f>
        <v>45.52073094</v>
      </c>
      <c r="Q478" s="322" t="str">
        <f t="shared" si="196"/>
        <v>E</v>
      </c>
      <c r="R478" s="326">
        <f>(0.38*190*(1-$B$251)^2)/(1-($B$251)*('Friday (030124)'!$T227))+173*'Friday (030124)'!$T227^2*(('Friday (030124)'!$T227-1)+(('Friday (030124)'!$T227-1)^2+(16*'Friday (030124)'!$T227/190))^0.5)</f>
        <v>34.29065715</v>
      </c>
      <c r="S478" s="325" t="str">
        <f t="shared" si="197"/>
        <v>D</v>
      </c>
      <c r="T478" s="323">
        <f>(0.38*190*(1-$B$251)^2)/(1-($B$251)*('Friday (030124)'!$AW227))+173*'Friday (030124)'!$AW227^2*(('Friday (030124)'!$AW227-1)+(('Friday (030124)'!$AW227-1)^2+(16*'Friday (030124)'!$AW227/190))^0.5)</f>
        <v>44.46945002</v>
      </c>
      <c r="U478" s="322" t="str">
        <f t="shared" si="198"/>
        <v>E</v>
      </c>
    </row>
    <row r="479">
      <c r="A479" s="266" t="s">
        <v>179</v>
      </c>
      <c r="B479" s="327">
        <f>(0.38*190*(1-$B$251)^2)/(1-($B$251)*('Monday (022624)'!$T228))+173*'Monday (022624)'!$T228^2*(('Monday (022624)'!$T228-1)+(('Monday (022624)'!$T228-1)^2+(16*'Monday (022624)'!$T228/190))^0.5)</f>
        <v>33.28033451</v>
      </c>
      <c r="C479" s="328" t="str">
        <f t="shared" si="189"/>
        <v>D</v>
      </c>
      <c r="D479" s="329">
        <f>(0.38*190*(1-$B$251)^2)/(1-($B$251)*('Monday (022624)'!$AW228))+173*'Monday (022624)'!$AW228^2*(('Monday (022624)'!$AW228-1)+(('Monday (022624)'!$AW228-1)^2+(16*'Monday (022624)'!$AW228/190))^0.5)</f>
        <v>48.45744045</v>
      </c>
      <c r="E479" s="330" t="str">
        <f t="shared" si="190"/>
        <v>E</v>
      </c>
      <c r="F479" s="63">
        <f>(0.38*190*(1-$B$251)^2)/(1-($B$251)*('Tuesday (022724)'!$T228))+173*'Tuesday (022724)'!$T228^2*(('Tuesday (022724)'!$T228-1)+(('Tuesday (022724)'!$T228-1)^2+(16*'Tuesday (022724)'!$T228/190))^0.5)</f>
        <v>42.79214068</v>
      </c>
      <c r="G479" s="331" t="str">
        <f t="shared" si="191"/>
        <v>E</v>
      </c>
      <c r="H479" s="63">
        <f>(0.38*190*(1-$B$251)^2)/(1-($B$251)*('Tuesday (022724)'!$AW228))+173*'Tuesday (022724)'!$AW228^2*(('Tuesday (022724)'!$AW228-1)+(('Tuesday (022724)'!$AW228-1)^2+(16*'Tuesday (022724)'!$AW228/190))^0.5)</f>
        <v>47.25876242</v>
      </c>
      <c r="I479" s="330" t="str">
        <f t="shared" si="192"/>
        <v>E</v>
      </c>
      <c r="J479" s="63">
        <f>(0.38*190*(1-$B$251)^2)/(1-($B$251)*('Wednesday (022824)'!$T228))+173*'Wednesday (022824)'!$T228^2*(('Wednesday (022824)'!$T228-1)+(('Wednesday (022824)'!$T228-1)^2+(16*'Wednesday (022824)'!$T228/190))^0.5)</f>
        <v>33.28642343</v>
      </c>
      <c r="K479" s="331" t="str">
        <f t="shared" si="193"/>
        <v>D</v>
      </c>
      <c r="L479" s="63">
        <f>(0.38*190*(1-$B$251)^2)/(1-($B$251)*('Wednesday (022824)'!$AW228))+173*'Wednesday (022824)'!$AW228^2*(('Wednesday (022824)'!$AW228-1)+(('Wednesday (022824)'!$AW228-1)^2+(16*'Wednesday (022824)'!$AW228/190))^0.5)</f>
        <v>46.95783402</v>
      </c>
      <c r="M479" s="330" t="str">
        <f t="shared" si="194"/>
        <v>E</v>
      </c>
      <c r="N479" s="63">
        <f>(0.38*190*(1-$B$251)^2)/(1-($B$251)*('Thursday (022924)'!$T228))+173*'Thursday (022924)'!$T228^2*(('Thursday (022924)'!$T228-1)+(('Thursday (022924)'!$T228-1)^2+(16*'Thursday (022924)'!$T228/190))^0.5)</f>
        <v>33.61177266</v>
      </c>
      <c r="O479" s="332" t="str">
        <f t="shared" si="195"/>
        <v>D</v>
      </c>
      <c r="P479" s="63">
        <f>(0.38*190*(1-$B$251)^2)/(1-($B$251)*('Thursday (022924)'!$AW228))+173*'Thursday (022924)'!$AW228^2*(('Thursday (022924)'!$AW228-1)+(('Thursday (022924)'!$AW228-1)^2+(16*'Thursday (022924)'!$AW228/190))^0.5)</f>
        <v>44.79288236</v>
      </c>
      <c r="Q479" s="330" t="str">
        <f t="shared" si="196"/>
        <v>E</v>
      </c>
      <c r="R479" s="50">
        <f>(0.38*190*(1-$B$251)^2)/(1-($B$251)*('Friday (030124)'!$T228))+173*'Friday (030124)'!$T228^2*(('Friday (030124)'!$T228-1)+(('Friday (030124)'!$T228-1)^2+(16*'Friday (030124)'!$T228/190))^0.5)</f>
        <v>33.74712931</v>
      </c>
      <c r="S479" s="332" t="str">
        <f t="shared" si="197"/>
        <v>D</v>
      </c>
      <c r="T479" s="63">
        <f>(0.38*190*(1-$B$251)^2)/(1-($B$251)*('Friday (030124)'!$AW228))+173*'Friday (030124)'!$AW228^2*(('Friday (030124)'!$AW228-1)+(('Friday (030124)'!$AW228-1)^2+(16*'Friday (030124)'!$AW228/190))^0.5)</f>
        <v>44.2384677</v>
      </c>
      <c r="U479" s="330" t="str">
        <f t="shared" si="198"/>
        <v>E</v>
      </c>
    </row>
    <row r="480">
      <c r="A480" s="266" t="s">
        <v>180</v>
      </c>
      <c r="B480" s="327">
        <f>(0.38*190*(1-$B$251)^2)/(1-($B$251)*('Monday (022624)'!$T229))+173*'Monday (022624)'!$T229^2*(('Monday (022624)'!$T229-1)+(('Monday (022624)'!$T229-1)^2+(16*'Monday (022624)'!$T229/190))^0.5)</f>
        <v>33.90442839</v>
      </c>
      <c r="C480" s="328" t="str">
        <f t="shared" si="189"/>
        <v>D</v>
      </c>
      <c r="D480" s="329">
        <f>(0.38*190*(1-$B$251)^2)/(1-($B$251)*('Monday (022624)'!$AW229))+173*'Monday (022624)'!$AW229^2*(('Monday (022624)'!$AW229-1)+(('Monday (022624)'!$AW229-1)^2+(16*'Monday (022624)'!$AW229/190))^0.5)</f>
        <v>42.04954906</v>
      </c>
      <c r="E480" s="330" t="str">
        <f t="shared" si="190"/>
        <v>E</v>
      </c>
      <c r="F480" s="63">
        <f>(0.38*190*(1-$B$251)^2)/(1-($B$251)*('Tuesday (022724)'!$T229))+173*'Tuesday (022724)'!$T229^2*(('Tuesday (022724)'!$T229-1)+(('Tuesday (022724)'!$T229-1)^2+(16*'Tuesday (022724)'!$T229/190))^0.5)</f>
        <v>44.77143707</v>
      </c>
      <c r="G480" s="331" t="str">
        <f t="shared" si="191"/>
        <v>E</v>
      </c>
      <c r="H480" s="63">
        <f>(0.38*190*(1-$B$251)^2)/(1-($B$251)*('Tuesday (022724)'!$AW229))+173*'Tuesday (022724)'!$AW229^2*(('Tuesday (022724)'!$AW229-1)+(('Tuesday (022724)'!$AW229-1)^2+(16*'Tuesday (022724)'!$AW229/190))^0.5)</f>
        <v>42.83210797</v>
      </c>
      <c r="I480" s="330" t="str">
        <f t="shared" si="192"/>
        <v>E</v>
      </c>
      <c r="J480" s="63">
        <f>(0.38*190*(1-$B$251)^2)/(1-($B$251)*('Wednesday (022824)'!$T229))+173*'Wednesday (022824)'!$T229^2*(('Wednesday (022824)'!$T229-1)+(('Wednesday (022824)'!$T229-1)^2+(16*'Wednesday (022824)'!$T229/190))^0.5)</f>
        <v>34.00714887</v>
      </c>
      <c r="K480" s="331" t="str">
        <f t="shared" si="193"/>
        <v>D</v>
      </c>
      <c r="L480" s="63">
        <f>(0.38*190*(1-$B$251)^2)/(1-($B$251)*('Wednesday (022824)'!$AW229))+173*'Wednesday (022824)'!$AW229^2*(('Wednesday (022824)'!$AW229-1)+(('Wednesday (022824)'!$AW229-1)^2+(16*'Wednesday (022824)'!$AW229/190))^0.5)</f>
        <v>42.09270914</v>
      </c>
      <c r="M480" s="330" t="str">
        <f t="shared" si="194"/>
        <v>E</v>
      </c>
      <c r="N480" s="63">
        <f>(0.38*190*(1-$B$251)^2)/(1-($B$251)*('Thursday (022924)'!$T229))+173*'Thursday (022924)'!$T229^2*(('Thursday (022924)'!$T229-1)+(('Thursday (022924)'!$T229-1)^2+(16*'Thursday (022924)'!$T229/190))^0.5)</f>
        <v>34.13758944</v>
      </c>
      <c r="O480" s="332" t="str">
        <f t="shared" si="195"/>
        <v>D</v>
      </c>
      <c r="P480" s="63">
        <f>(0.38*190*(1-$B$251)^2)/(1-($B$251)*('Thursday (022924)'!$AW229))+173*'Thursday (022924)'!$AW229^2*(('Thursday (022924)'!$AW229-1)+(('Thursday (022924)'!$AW229-1)^2+(16*'Thursday (022924)'!$AW229/190))^0.5)</f>
        <v>42.82873527</v>
      </c>
      <c r="Q480" s="330" t="str">
        <f t="shared" si="196"/>
        <v>E</v>
      </c>
      <c r="R480" s="50">
        <f>(0.38*190*(1-$B$251)^2)/(1-($B$251)*('Friday (030124)'!$T229))+173*'Friday (030124)'!$T229^2*(('Friday (030124)'!$T229-1)+(('Friday (030124)'!$T229-1)^2+(16*'Friday (030124)'!$T229/190))^0.5)</f>
        <v>32.57568949</v>
      </c>
      <c r="S480" s="332" t="str">
        <f t="shared" si="197"/>
        <v>D</v>
      </c>
      <c r="T480" s="63">
        <f>(0.38*190*(1-$B$251)^2)/(1-($B$251)*('Friday (030124)'!$AW229))+173*'Friday (030124)'!$AW229^2*(('Friday (030124)'!$AW229-1)+(('Friday (030124)'!$AW229-1)^2+(16*'Friday (030124)'!$AW229/190))^0.5)</f>
        <v>44.70464604</v>
      </c>
      <c r="U480" s="330" t="str">
        <f t="shared" si="198"/>
        <v>E</v>
      </c>
    </row>
    <row r="481">
      <c r="A481" s="272" t="s">
        <v>181</v>
      </c>
      <c r="B481" s="333">
        <f>(0.38*190*(1-$B$251)^2)/(1-($B$251)*('Monday (022624)'!$T230))+173*'Monday (022624)'!$T230^2*(('Monday (022624)'!$T230-1)+(('Monday (022624)'!$T230-1)^2+(16*'Monday (022624)'!$T230/190))^0.5)</f>
        <v>33.7555568</v>
      </c>
      <c r="C481" s="334" t="str">
        <f t="shared" si="189"/>
        <v>D</v>
      </c>
      <c r="D481" s="335">
        <f>(0.38*190*(1-$B$251)^2)/(1-($B$251)*('Monday (022624)'!$AW230))+173*'Monday (022624)'!$AW230^2*(('Monday (022624)'!$AW230-1)+(('Monday (022624)'!$AW230-1)^2+(16*'Monday (022624)'!$AW230/190))^0.5)</f>
        <v>44.06304761</v>
      </c>
      <c r="E481" s="336" t="str">
        <f t="shared" si="190"/>
        <v>E</v>
      </c>
      <c r="F481" s="337">
        <f>(0.38*190*(1-$B$251)^2)/(1-($B$251)*('Tuesday (022724)'!$T230))+173*'Tuesday (022724)'!$T230^2*(('Tuesday (022724)'!$T230-1)+(('Tuesday (022724)'!$T230-1)^2+(16*'Tuesday (022724)'!$T230/190))^0.5)</f>
        <v>44.77143707</v>
      </c>
      <c r="G481" s="338" t="str">
        <f t="shared" si="191"/>
        <v>E</v>
      </c>
      <c r="H481" s="337">
        <f>(0.38*190*(1-$B$251)^2)/(1-($B$251)*('Tuesday (022724)'!$AW230))+173*'Tuesday (022724)'!$AW230^2*(('Tuesday (022724)'!$AW230-1)+(('Tuesday (022724)'!$AW230-1)^2+(16*'Tuesday (022724)'!$AW230/190))^0.5)</f>
        <v>44.55028152</v>
      </c>
      <c r="I481" s="336" t="str">
        <f t="shared" si="192"/>
        <v>E</v>
      </c>
      <c r="J481" s="337">
        <f>(0.38*190*(1-$B$251)^2)/(1-($B$251)*('Wednesday (022824)'!$T230))+173*'Wednesday (022824)'!$T230^2*(('Wednesday (022824)'!$T230-1)+(('Wednesday (022824)'!$T230-1)^2+(16*'Wednesday (022824)'!$T230/190))^0.5)</f>
        <v>33.75885348</v>
      </c>
      <c r="K481" s="338" t="str">
        <f t="shared" si="193"/>
        <v>D</v>
      </c>
      <c r="L481" s="337">
        <f>(0.38*190*(1-$B$251)^2)/(1-($B$251)*('Wednesday (022824)'!$AW230))+173*'Wednesday (022824)'!$AW230^2*(('Wednesday (022824)'!$AW230-1)+(('Wednesday (022824)'!$AW230-1)^2+(16*'Wednesday (022824)'!$AW230/190))^0.5)</f>
        <v>45.12656068</v>
      </c>
      <c r="M481" s="336" t="str">
        <f t="shared" si="194"/>
        <v>E</v>
      </c>
      <c r="N481" s="337">
        <f>(0.38*190*(1-$B$251)^2)/(1-($B$251)*('Thursday (022924)'!$T230))+173*'Thursday (022924)'!$T230^2*(('Thursday (022924)'!$T230-1)+(('Thursday (022924)'!$T230-1)^2+(16*'Thursday (022924)'!$T230/190))^0.5)</f>
        <v>33.02743165</v>
      </c>
      <c r="O481" s="339" t="str">
        <f t="shared" si="195"/>
        <v>D</v>
      </c>
      <c r="P481" s="337">
        <f>(0.38*190*(1-$B$251)^2)/(1-($B$251)*('Thursday (022924)'!$AW230))+173*'Thursday (022924)'!$AW230^2*(('Thursday (022924)'!$AW230-1)+(('Thursday (022924)'!$AW230-1)^2+(16*'Thursday (022924)'!$AW230/190))^0.5)</f>
        <v>45.89986326</v>
      </c>
      <c r="Q481" s="336" t="str">
        <f t="shared" si="196"/>
        <v>E</v>
      </c>
      <c r="R481" s="273">
        <f>(0.38*190*(1-$B$251)^2)/(1-($B$251)*('Friday (030124)'!$T230))+173*'Friday (030124)'!$T230^2*(('Friday (030124)'!$T230-1)+(('Friday (030124)'!$T230-1)^2+(16*'Friday (030124)'!$T230/190))^0.5)</f>
        <v>32.7040107</v>
      </c>
      <c r="S481" s="339" t="str">
        <f t="shared" si="197"/>
        <v>D</v>
      </c>
      <c r="T481" s="337">
        <f>(0.38*190*(1-$B$251)^2)/(1-($B$251)*('Friday (030124)'!$AW230))+173*'Friday (030124)'!$AW230^2*(('Friday (030124)'!$AW230-1)+(('Friday (030124)'!$AW230-1)^2+(16*'Friday (030124)'!$AW230/190))^0.5)</f>
        <v>45.43653578</v>
      </c>
      <c r="U481" s="336" t="str">
        <f t="shared" si="198"/>
        <v>E</v>
      </c>
    </row>
    <row r="482">
      <c r="A482" s="238" t="s">
        <v>182</v>
      </c>
      <c r="B482" s="302">
        <f>(0.38*190*(1-$B$251)^2)/(1-($B$251)*('Monday (022624)'!$T231))+173*'Monday (022624)'!$T231^2*(('Monday (022624)'!$T231-1)+(('Monday (022624)'!$T231-1)^2+(16*'Monday (022624)'!$T231/190))^0.5)</f>
        <v>34.50023232</v>
      </c>
      <c r="C482" s="303" t="str">
        <f t="shared" si="189"/>
        <v>D</v>
      </c>
      <c r="D482" s="304">
        <f>(0.38*190*(1-$B$251)^2)/(1-($B$251)*('Monday (022624)'!$AW231))+173*'Monday (022624)'!$AW231^2*(('Monday (022624)'!$AW231-1)+(('Monday (022624)'!$AW231-1)^2+(16*'Monday (022624)'!$AW231/190))^0.5)</f>
        <v>42.65645285</v>
      </c>
      <c r="E482" s="242" t="str">
        <f t="shared" si="190"/>
        <v>E</v>
      </c>
      <c r="F482" s="241">
        <f>(0.38*190*(1-$B$251)^2)/(1-($B$251)*('Tuesday (022724)'!$T231))+173*'Tuesday (022724)'!$T231^2*(('Tuesday (022724)'!$T231-1)+(('Tuesday (022724)'!$T231-1)^2+(16*'Tuesday (022724)'!$T231/190))^0.5)</f>
        <v>49.43076766</v>
      </c>
      <c r="G482" s="243" t="str">
        <f t="shared" si="191"/>
        <v>E</v>
      </c>
      <c r="H482" s="241">
        <f>(0.38*190*(1-$B$251)^2)/(1-($B$251)*('Tuesday (022724)'!$AW231))+173*'Tuesday (022724)'!$AW231^2*(('Tuesday (022724)'!$AW231-1)+(('Tuesday (022724)'!$AW231-1)^2+(16*'Tuesday (022724)'!$AW231/190))^0.5)</f>
        <v>42.27717821</v>
      </c>
      <c r="I482" s="242" t="str">
        <f t="shared" si="192"/>
        <v>E</v>
      </c>
      <c r="J482" s="241">
        <f>(0.38*190*(1-$B$251)^2)/(1-($B$251)*('Wednesday (022824)'!$T231))+173*'Wednesday (022824)'!$T231^2*(('Wednesday (022824)'!$T231-1)+(('Wednesday (022824)'!$T231-1)^2+(16*'Wednesday (022824)'!$T231/190))^0.5)</f>
        <v>34.53853291</v>
      </c>
      <c r="K482" s="243" t="str">
        <f t="shared" si="193"/>
        <v>D</v>
      </c>
      <c r="L482" s="241">
        <f>(0.38*190*(1-$B$251)^2)/(1-($B$251)*('Wednesday (022824)'!$AW231))+173*'Wednesday (022824)'!$AW231^2*(('Wednesday (022824)'!$AW231-1)+(('Wednesday (022824)'!$AW231-1)^2+(16*'Wednesday (022824)'!$AW231/190))^0.5)</f>
        <v>42.49377907</v>
      </c>
      <c r="M482" s="242" t="str">
        <f t="shared" si="194"/>
        <v>E</v>
      </c>
      <c r="N482" s="241">
        <f>(0.38*190*(1-$B$251)^2)/(1-($B$251)*('Thursday (022924)'!$T231))+173*'Thursday (022924)'!$T231^2*(('Thursday (022924)'!$T231-1)+(('Thursday (022924)'!$T231-1)^2+(16*'Thursday (022924)'!$T231/190))^0.5)</f>
        <v>34.88221524</v>
      </c>
      <c r="O482" s="240" t="str">
        <f t="shared" si="195"/>
        <v>D</v>
      </c>
      <c r="P482" s="241">
        <f>(0.38*190*(1-$B$251)^2)/(1-($B$251)*('Thursday (022924)'!$AW231))+173*'Thursday (022924)'!$AW231^2*(('Thursday (022924)'!$AW231-1)+(('Thursday (022924)'!$AW231-1)^2+(16*'Thursday (022924)'!$AW231/190))^0.5)</f>
        <v>43.02123362</v>
      </c>
      <c r="Q482" s="242" t="str">
        <f t="shared" si="196"/>
        <v>E</v>
      </c>
      <c r="R482" s="239">
        <f>(0.38*190*(1-$B$251)^2)/(1-($B$251)*('Friday (030124)'!$T231))+173*'Friday (030124)'!$T231^2*(('Friday (030124)'!$T231-1)+(('Friday (030124)'!$T231-1)^2+(16*'Friday (030124)'!$T231/190))^0.5)</f>
        <v>33.51561051</v>
      </c>
      <c r="S482" s="240" t="str">
        <f t="shared" si="197"/>
        <v>D</v>
      </c>
      <c r="T482" s="241">
        <f>(0.38*190*(1-$B$251)^2)/(1-($B$251)*('Friday (030124)'!$AW231))+173*'Friday (030124)'!$AW231^2*(('Friday (030124)'!$AW231-1)+(('Friday (030124)'!$AW231-1)^2+(16*'Friday (030124)'!$AW231/190))^0.5)</f>
        <v>43.26482659</v>
      </c>
      <c r="U482" s="244" t="str">
        <f t="shared" si="198"/>
        <v>E</v>
      </c>
    </row>
    <row r="483">
      <c r="A483" s="245" t="s">
        <v>183</v>
      </c>
      <c r="B483" s="305">
        <f>(0.38*190*(1-$B$251)^2)/(1-($B$251)*('Monday (022624)'!$T232))+173*'Monday (022624)'!$T232^2*(('Monday (022624)'!$T232-1)+(('Monday (022624)'!$T232-1)^2+(16*'Monday (022624)'!$T232/190))^0.5)</f>
        <v>33.68093303</v>
      </c>
      <c r="C483" s="306" t="str">
        <f t="shared" si="189"/>
        <v>D</v>
      </c>
      <c r="D483" s="307">
        <f>(0.38*190*(1-$B$251)^2)/(1-($B$251)*('Monday (022624)'!$AW232))+173*'Monday (022624)'!$AW232^2*(('Monday (022624)'!$AW232-1)+(('Monday (022624)'!$AW232-1)^2+(16*'Monday (022624)'!$AW232/190))^0.5)</f>
        <v>45.46772975</v>
      </c>
      <c r="E483" s="249" t="str">
        <f t="shared" si="190"/>
        <v>E</v>
      </c>
      <c r="F483" s="248">
        <f>(0.38*190*(1-$B$251)^2)/(1-($B$251)*('Tuesday (022724)'!$T232))+173*'Tuesday (022724)'!$T232^2*(('Tuesday (022724)'!$T232-1)+(('Tuesday (022724)'!$T232-1)^2+(16*'Tuesday (022724)'!$T232/190))^0.5)</f>
        <v>44.97518015</v>
      </c>
      <c r="G483" s="250" t="str">
        <f t="shared" si="191"/>
        <v>E</v>
      </c>
      <c r="H483" s="248">
        <f>(0.38*190*(1-$B$251)^2)/(1-($B$251)*('Tuesday (022724)'!$AW232))+173*'Tuesday (022724)'!$AW232^2*(('Tuesday (022724)'!$AW232-1)+(('Tuesday (022724)'!$AW232-1)^2+(16*'Tuesday (022724)'!$AW232/190))^0.5)</f>
        <v>47.68558144</v>
      </c>
      <c r="I483" s="249" t="str">
        <f t="shared" si="192"/>
        <v>E</v>
      </c>
      <c r="J483" s="248">
        <f>(0.38*190*(1-$B$251)^2)/(1-($B$251)*('Wednesday (022824)'!$T232))+173*'Wednesday (022824)'!$T232^2*(('Wednesday (022824)'!$T232-1)+(('Wednesday (022824)'!$T232-1)^2+(16*'Wednesday (022824)'!$T232/190))^0.5)</f>
        <v>33.86385344</v>
      </c>
      <c r="K483" s="250" t="str">
        <f t="shared" si="193"/>
        <v>D</v>
      </c>
      <c r="L483" s="248">
        <f>(0.38*190*(1-$B$251)^2)/(1-($B$251)*('Wednesday (022824)'!$AW232))+173*'Wednesday (022824)'!$AW232^2*(('Wednesday (022824)'!$AW232-1)+(('Wednesday (022824)'!$AW232-1)^2+(16*'Wednesday (022824)'!$AW232/190))^0.5)</f>
        <v>46.01774663</v>
      </c>
      <c r="M483" s="249" t="str">
        <f t="shared" si="194"/>
        <v>E</v>
      </c>
      <c r="N483" s="248">
        <f>(0.38*190*(1-$B$251)^2)/(1-($B$251)*('Thursday (022924)'!$T232))+173*'Thursday (022924)'!$T232^2*(('Thursday (022924)'!$T232-1)+(('Thursday (022924)'!$T232-1)^2+(16*'Thursday (022924)'!$T232/190))^0.5)</f>
        <v>33.59615139</v>
      </c>
      <c r="O483" s="247" t="str">
        <f t="shared" si="195"/>
        <v>D</v>
      </c>
      <c r="P483" s="248">
        <f>(0.38*190*(1-$B$251)^2)/(1-($B$251)*('Thursday (022924)'!$AW232))+173*'Thursday (022924)'!$AW232^2*(('Thursday (022924)'!$AW232-1)+(('Thursday (022924)'!$AW232-1)^2+(16*'Thursday (022924)'!$AW232/190))^0.5)</f>
        <v>45.44518506</v>
      </c>
      <c r="Q483" s="249" t="str">
        <f t="shared" si="196"/>
        <v>E</v>
      </c>
      <c r="R483" s="246">
        <f>(0.38*190*(1-$B$251)^2)/(1-($B$251)*('Friday (030124)'!$T232))+173*'Friday (030124)'!$T232^2*(('Friday (030124)'!$T232-1)+(('Friday (030124)'!$T232-1)^2+(16*'Friday (030124)'!$T232/190))^0.5)</f>
        <v>32.86665297</v>
      </c>
      <c r="S483" s="247" t="str">
        <f t="shared" si="197"/>
        <v>D</v>
      </c>
      <c r="T483" s="248">
        <f>(0.38*190*(1-$B$251)^2)/(1-($B$251)*('Friday (030124)'!$AW232))+173*'Friday (030124)'!$AW232^2*(('Friday (030124)'!$AW232-1)+(('Friday (030124)'!$AW232-1)^2+(16*'Friday (030124)'!$AW232/190))^0.5)</f>
        <v>44.40327123</v>
      </c>
      <c r="U483" s="251" t="str">
        <f t="shared" si="198"/>
        <v>E</v>
      </c>
    </row>
    <row r="484">
      <c r="A484" s="245" t="s">
        <v>184</v>
      </c>
      <c r="B484" s="305">
        <f>(0.38*190*(1-$B$251)^2)/(1-($B$251)*('Monday (022624)'!$T233))+173*'Monday (022624)'!$T233^2*(('Monday (022624)'!$T233-1)+(('Monday (022624)'!$T233-1)^2+(16*'Monday (022624)'!$T233/190))^0.5)</f>
        <v>32.98872091</v>
      </c>
      <c r="C484" s="306" t="str">
        <f t="shared" si="189"/>
        <v>D</v>
      </c>
      <c r="D484" s="307">
        <f>(0.38*190*(1-$B$251)^2)/(1-($B$251)*('Monday (022624)'!$AW233))+173*'Monday (022624)'!$AW233^2*(('Monday (022624)'!$AW233-1)+(('Monday (022624)'!$AW233-1)^2+(16*'Monday (022624)'!$AW233/190))^0.5)</f>
        <v>42.93898633</v>
      </c>
      <c r="E484" s="249" t="str">
        <f t="shared" si="190"/>
        <v>E</v>
      </c>
      <c r="F484" s="248">
        <f>(0.38*190*(1-$B$251)^2)/(1-($B$251)*('Tuesday (022724)'!$T233))+173*'Tuesday (022724)'!$T233^2*(('Tuesday (022724)'!$T233-1)+(('Tuesday (022724)'!$T233-1)^2+(16*'Tuesday (022724)'!$T233/190))^0.5)</f>
        <v>42.50047742</v>
      </c>
      <c r="G484" s="250" t="str">
        <f t="shared" si="191"/>
        <v>E</v>
      </c>
      <c r="H484" s="248">
        <f>(0.38*190*(1-$B$251)^2)/(1-($B$251)*('Tuesday (022724)'!$AW233))+173*'Tuesday (022724)'!$AW233^2*(('Tuesday (022724)'!$AW233-1)+(('Tuesday (022724)'!$AW233-1)^2+(16*'Tuesday (022724)'!$AW233/190))^0.5)</f>
        <v>43.07955036</v>
      </c>
      <c r="I484" s="249" t="str">
        <f t="shared" si="192"/>
        <v>E</v>
      </c>
      <c r="J484" s="248">
        <f>(0.38*190*(1-$B$251)^2)/(1-($B$251)*('Wednesday (022824)'!$T233))+173*'Wednesday (022824)'!$T233^2*(('Wednesday (022824)'!$T233-1)+(('Wednesday (022824)'!$T233-1)^2+(16*'Wednesday (022824)'!$T233/190))^0.5)</f>
        <v>33.15597132</v>
      </c>
      <c r="K484" s="250" t="str">
        <f t="shared" si="193"/>
        <v>D</v>
      </c>
      <c r="L484" s="248">
        <f>(0.38*190*(1-$B$251)^2)/(1-($B$251)*('Wednesday (022824)'!$AW233))+173*'Wednesday (022824)'!$AW233^2*(('Wednesday (022824)'!$AW233-1)+(('Wednesday (022824)'!$AW233-1)^2+(16*'Wednesday (022824)'!$AW233/190))^0.5)</f>
        <v>43.06464297</v>
      </c>
      <c r="M484" s="249" t="str">
        <f t="shared" si="194"/>
        <v>E</v>
      </c>
      <c r="N484" s="248">
        <f>(0.38*190*(1-$B$251)^2)/(1-($B$251)*('Thursday (022924)'!$T233))+173*'Thursday (022924)'!$T233^2*(('Thursday (022924)'!$T233-1)+(('Thursday (022924)'!$T233-1)^2+(16*'Thursday (022924)'!$T233/190))^0.5)</f>
        <v>33.34423974</v>
      </c>
      <c r="O484" s="247" t="str">
        <f t="shared" si="195"/>
        <v>D</v>
      </c>
      <c r="P484" s="248">
        <f>(0.38*190*(1-$B$251)^2)/(1-($B$251)*('Thursday (022924)'!$AW233))+173*'Thursday (022924)'!$AW233^2*(('Thursday (022924)'!$AW233-1)+(('Thursday (022924)'!$AW233-1)^2+(16*'Thursday (022924)'!$AW233/190))^0.5)</f>
        <v>45.44518506</v>
      </c>
      <c r="Q484" s="249" t="str">
        <f t="shared" si="196"/>
        <v>E</v>
      </c>
      <c r="R484" s="246">
        <f>(0.38*190*(1-$B$251)^2)/(1-($B$251)*('Friday (030124)'!$T233))+173*'Friday (030124)'!$T233^2*(('Friday (030124)'!$T233-1)+(('Friday (030124)'!$T233-1)^2+(16*'Friday (030124)'!$T233/190))^0.5)</f>
        <v>32.40710644</v>
      </c>
      <c r="S484" s="247" t="str">
        <f t="shared" si="197"/>
        <v>D</v>
      </c>
      <c r="T484" s="248">
        <f>(0.38*190*(1-$B$251)^2)/(1-($B$251)*('Friday (030124)'!$AW233))+173*'Friday (030124)'!$AW233^2*(('Friday (030124)'!$AW233-1)+(('Friday (030124)'!$AW233-1)^2+(16*'Friday (030124)'!$AW233/190))^0.5)</f>
        <v>44.64380834</v>
      </c>
      <c r="U484" s="251" t="str">
        <f t="shared" si="198"/>
        <v>E</v>
      </c>
    </row>
    <row r="485">
      <c r="A485" s="308" t="s">
        <v>185</v>
      </c>
      <c r="B485" s="309">
        <f>(0.38*190*(1-$B$251)^2)/(1-($B$251)*('Monday (022624)'!$T234))+173*'Monday (022624)'!$T234^2*(('Monday (022624)'!$T234-1)+(('Monday (022624)'!$T234-1)^2+(16*'Monday (022624)'!$T234/190))^0.5)</f>
        <v>32.64508297</v>
      </c>
      <c r="C485" s="310" t="str">
        <f t="shared" si="189"/>
        <v>D</v>
      </c>
      <c r="D485" s="311">
        <f>(0.38*190*(1-$B$251)^2)/(1-($B$251)*('Monday (022624)'!$AW234))+173*'Monday (022624)'!$AW234^2*(('Monday (022624)'!$AW234-1)+(('Monday (022624)'!$AW234-1)^2+(16*'Monday (022624)'!$AW234/190))^0.5)</f>
        <v>56.59919209</v>
      </c>
      <c r="E485" s="312" t="str">
        <f t="shared" si="190"/>
        <v>E</v>
      </c>
      <c r="F485" s="313">
        <f>(0.38*190*(1-$B$251)^2)/(1-($B$251)*('Tuesday (022724)'!$T234))+173*'Tuesday (022724)'!$T234^2*(('Tuesday (022724)'!$T234-1)+(('Tuesday (022724)'!$T234-1)^2+(16*'Tuesday (022724)'!$T234/190))^0.5)</f>
        <v>39.74512274</v>
      </c>
      <c r="G485" s="314" t="str">
        <f t="shared" si="191"/>
        <v>D</v>
      </c>
      <c r="H485" s="313">
        <f>(0.38*190*(1-$B$251)^2)/(1-($B$251)*('Tuesday (022724)'!$AW234))+173*'Tuesday (022724)'!$AW234^2*(('Tuesday (022724)'!$AW234-1)+(('Tuesday (022724)'!$AW234-1)^2+(16*'Tuesday (022724)'!$AW234/190))^0.5)</f>
        <v>60.7842606</v>
      </c>
      <c r="I485" s="312" t="str">
        <f t="shared" si="192"/>
        <v>F</v>
      </c>
      <c r="J485" s="313">
        <f>(0.38*190*(1-$B$251)^2)/(1-($B$251)*('Wednesday (022824)'!$T234))+173*'Wednesday (022824)'!$T234^2*(('Wednesday (022824)'!$T234-1)+(('Wednesday (022824)'!$T234-1)^2+(16*'Wednesday (022824)'!$T234/190))^0.5)</f>
        <v>32.76240021</v>
      </c>
      <c r="K485" s="314" t="str">
        <f t="shared" si="193"/>
        <v>D</v>
      </c>
      <c r="L485" s="313">
        <f>(0.38*190*(1-$B$251)^2)/(1-($B$251)*('Wednesday (022824)'!$AW234))+173*'Wednesday (022824)'!$AW234^2*(('Wednesday (022824)'!$AW234-1)+(('Wednesday (022824)'!$AW234-1)^2+(16*'Wednesday (022824)'!$AW234/190))^0.5)</f>
        <v>55.18071331</v>
      </c>
      <c r="M485" s="312" t="str">
        <f t="shared" si="194"/>
        <v>E</v>
      </c>
      <c r="N485" s="313">
        <f>(0.38*190*(1-$B$251)^2)/(1-($B$251)*('Thursday (022924)'!$T234))+173*'Thursday (022924)'!$T234^2*(('Thursday (022924)'!$T234-1)+(('Thursday (022924)'!$T234-1)^2+(16*'Thursday (022924)'!$T234/190))^0.5)</f>
        <v>32.77335609</v>
      </c>
      <c r="O485" s="315" t="str">
        <f t="shared" si="195"/>
        <v>D</v>
      </c>
      <c r="P485" s="313">
        <f>(0.38*190*(1-$B$251)^2)/(1-($B$251)*('Thursday (022924)'!$AW234))+173*'Thursday (022924)'!$AW234^2*(('Thursday (022924)'!$AW234-1)+(('Thursday (022924)'!$AW234-1)^2+(16*'Thursday (022924)'!$AW234/190))^0.5)</f>
        <v>54.47195476</v>
      </c>
      <c r="Q485" s="312" t="str">
        <f t="shared" si="196"/>
        <v>E</v>
      </c>
      <c r="R485" s="316">
        <f>(0.38*190*(1-$B$251)^2)/(1-($B$251)*('Friday (030124)'!$T234))+173*'Friday (030124)'!$T234^2*(('Friday (030124)'!$T234-1)+(('Friday (030124)'!$T234-1)^2+(16*'Friday (030124)'!$T234/190))^0.5)</f>
        <v>32.23786099</v>
      </c>
      <c r="S485" s="315" t="str">
        <f t="shared" si="197"/>
        <v>D</v>
      </c>
      <c r="T485" s="313">
        <f>(0.38*190*(1-$B$251)^2)/(1-($B$251)*('Friday (030124)'!$AW234))+173*'Friday (030124)'!$AW234^2*(('Friday (030124)'!$AW234-1)+(('Friday (030124)'!$AW234-1)^2+(16*'Friday (030124)'!$AW234/190))^0.5)</f>
        <v>45.65237979</v>
      </c>
      <c r="U485" s="317" t="str">
        <f t="shared" si="198"/>
        <v>E</v>
      </c>
    </row>
    <row r="486">
      <c r="A486" s="318" t="s">
        <v>186</v>
      </c>
      <c r="B486" s="319">
        <f>(0.38*190*(1-$B$251)^2)/(1-($B$251)*('Monday (022624)'!$T235))+173*'Monday (022624)'!$T235^2*(('Monday (022624)'!$T235-1)+(('Monday (022624)'!$T235-1)^2+(16*'Monday (022624)'!$T235/190))^0.5)</f>
        <v>32.78855276</v>
      </c>
      <c r="C486" s="320" t="str">
        <f t="shared" si="189"/>
        <v>D</v>
      </c>
      <c r="D486" s="321">
        <f>(0.38*190*(1-$B$251)^2)/(1-($B$251)*('Monday (022624)'!$AW235))+173*'Monday (022624)'!$AW235^2*(('Monday (022624)'!$AW235-1)+(('Monday (022624)'!$AW235-1)^2+(16*'Monday (022624)'!$AW235/190))^0.5)</f>
        <v>52.43623108</v>
      </c>
      <c r="E486" s="322" t="str">
        <f t="shared" si="190"/>
        <v>E</v>
      </c>
      <c r="F486" s="323">
        <f>(0.38*190*(1-$B$251)^2)/(1-($B$251)*('Tuesday (022724)'!$T235))+173*'Tuesday (022724)'!$T235^2*(('Tuesday (022724)'!$T235-1)+(('Tuesday (022724)'!$T235-1)^2+(16*'Tuesday (022724)'!$T235/190))^0.5)</f>
        <v>47.81595838</v>
      </c>
      <c r="G486" s="324" t="str">
        <f t="shared" si="191"/>
        <v>E</v>
      </c>
      <c r="H486" s="323">
        <f>(0.38*190*(1-$B$251)^2)/(1-($B$251)*('Tuesday (022724)'!$AW235))+173*'Tuesday (022724)'!$AW235^2*(('Tuesday (022724)'!$AW235-1)+(('Tuesday (022724)'!$AW235-1)^2+(16*'Tuesday (022724)'!$AW235/190))^0.5)</f>
        <v>50.72359383</v>
      </c>
      <c r="I486" s="322" t="str">
        <f t="shared" si="192"/>
        <v>E</v>
      </c>
      <c r="J486" s="323">
        <f>(0.38*190*(1-$B$251)^2)/(1-($B$251)*('Wednesday (022824)'!$T235))+173*'Wednesday (022824)'!$T235^2*(('Wednesday (022824)'!$T235-1)+(('Wednesday (022824)'!$T235-1)^2+(16*'Wednesday (022824)'!$T235/190))^0.5)</f>
        <v>34.08135465</v>
      </c>
      <c r="K486" s="324" t="str">
        <f t="shared" si="193"/>
        <v>D</v>
      </c>
      <c r="L486" s="323">
        <f>(0.38*190*(1-$B$251)^2)/(1-($B$251)*('Wednesday (022824)'!$AW235))+173*'Wednesday (022824)'!$AW235^2*(('Wednesday (022824)'!$AW235-1)+(('Wednesday (022824)'!$AW235-1)^2+(16*'Wednesday (022824)'!$AW235/190))^0.5)</f>
        <v>51.52858806</v>
      </c>
      <c r="M486" s="322" t="str">
        <f t="shared" si="194"/>
        <v>E</v>
      </c>
      <c r="N486" s="323">
        <f>(0.38*190*(1-$B$251)^2)/(1-($B$251)*('Thursday (022924)'!$T235))+173*'Thursday (022924)'!$T235^2*(('Thursday (022924)'!$T235-1)+(('Thursday (022924)'!$T235-1)^2+(16*'Thursday (022924)'!$T235/190))^0.5)</f>
        <v>34.46345383</v>
      </c>
      <c r="O486" s="325" t="str">
        <f t="shared" si="195"/>
        <v>D</v>
      </c>
      <c r="P486" s="323">
        <f>(0.38*190*(1-$B$251)^2)/(1-($B$251)*('Thursday (022924)'!$AW235))+173*'Thursday (022924)'!$AW235^2*(('Thursday (022924)'!$AW235-1)+(('Thursday (022924)'!$AW235-1)^2+(16*'Thursday (022924)'!$AW235/190))^0.5)</f>
        <v>53.31251051</v>
      </c>
      <c r="Q486" s="322" t="str">
        <f t="shared" si="196"/>
        <v>E</v>
      </c>
      <c r="R486" s="326">
        <f>(0.38*190*(1-$B$251)^2)/(1-($B$251)*('Friday (030124)'!$T235))+173*'Friday (030124)'!$T235^2*(('Friday (030124)'!$T235-1)+(('Friday (030124)'!$T235-1)^2+(16*'Friday (030124)'!$T235/190))^0.5)</f>
        <v>32.41242125</v>
      </c>
      <c r="S486" s="325" t="str">
        <f t="shared" si="197"/>
        <v>D</v>
      </c>
      <c r="T486" s="323">
        <f>(0.38*190*(1-$B$251)^2)/(1-($B$251)*('Friday (030124)'!$AW235))+173*'Friday (030124)'!$AW235^2*(('Friday (030124)'!$AW235-1)+(('Friday (030124)'!$AW235-1)^2+(16*'Friday (030124)'!$AW235/190))^0.5)</f>
        <v>45.19662483</v>
      </c>
      <c r="U486" s="322" t="str">
        <f t="shared" si="198"/>
        <v>E</v>
      </c>
    </row>
    <row r="487">
      <c r="A487" s="266" t="s">
        <v>187</v>
      </c>
      <c r="B487" s="327">
        <f>(0.38*190*(1-$B$251)^2)/(1-($B$251)*('Monday (022624)'!$T236))+173*'Monday (022624)'!$T236^2*(('Monday (022624)'!$T236-1)+(('Monday (022624)'!$T236-1)^2+(16*'Monday (022624)'!$T236/190))^0.5)</f>
        <v>33.54875164</v>
      </c>
      <c r="C487" s="328" t="str">
        <f t="shared" si="189"/>
        <v>D</v>
      </c>
      <c r="D487" s="329">
        <f>(0.38*190*(1-$B$251)^2)/(1-($B$251)*('Monday (022624)'!$AW236))+173*'Monday (022624)'!$AW236^2*(('Monday (022624)'!$AW236-1)+(('Monday (022624)'!$AW236-1)^2+(16*'Monday (022624)'!$AW236/190))^0.5)</f>
        <v>38.95495121</v>
      </c>
      <c r="E487" s="330" t="str">
        <f t="shared" si="190"/>
        <v>D</v>
      </c>
      <c r="F487" s="63">
        <f>(0.38*190*(1-$B$251)^2)/(1-($B$251)*('Tuesday (022724)'!$T236))+173*'Tuesday (022724)'!$T236^2*(('Tuesday (022724)'!$T236-1)+(('Tuesday (022724)'!$T236-1)^2+(16*'Tuesday (022724)'!$T236/190))^0.5)</f>
        <v>44.18824836</v>
      </c>
      <c r="G487" s="331" t="str">
        <f t="shared" si="191"/>
        <v>E</v>
      </c>
      <c r="H487" s="63">
        <f>(0.38*190*(1-$B$251)^2)/(1-($B$251)*('Tuesday (022724)'!$AW236))+173*'Tuesday (022724)'!$AW236^2*(('Tuesday (022724)'!$AW236-1)+(('Tuesday (022724)'!$AW236-1)^2+(16*'Tuesday (022724)'!$AW236/190))^0.5)</f>
        <v>40.23410652</v>
      </c>
      <c r="I487" s="330" t="str">
        <f t="shared" si="192"/>
        <v>E</v>
      </c>
      <c r="J487" s="63">
        <f>(0.38*190*(1-$B$251)^2)/(1-($B$251)*('Wednesday (022824)'!$T236))+173*'Wednesday (022824)'!$T236^2*(('Wednesday (022824)'!$T236-1)+(('Wednesday (022824)'!$T236-1)^2+(16*'Wednesday (022824)'!$T236/190))^0.5)</f>
        <v>33.42852098</v>
      </c>
      <c r="K487" s="331" t="str">
        <f t="shared" si="193"/>
        <v>D</v>
      </c>
      <c r="L487" s="63">
        <f>(0.38*190*(1-$B$251)^2)/(1-($B$251)*('Wednesday (022824)'!$AW236))+173*'Wednesday (022824)'!$AW236^2*(('Wednesday (022824)'!$AW236-1)+(('Wednesday (022824)'!$AW236-1)^2+(16*'Wednesday (022824)'!$AW236/190))^0.5)</f>
        <v>39.05616935</v>
      </c>
      <c r="M487" s="330" t="str">
        <f t="shared" si="194"/>
        <v>D</v>
      </c>
      <c r="N487" s="63">
        <f>(0.38*190*(1-$B$251)^2)/(1-($B$251)*('Thursday (022924)'!$T236))+173*'Thursday (022924)'!$T236^2*(('Thursday (022924)'!$T236-1)+(('Thursday (022924)'!$T236-1)^2+(16*'Thursday (022924)'!$T236/190))^0.5)</f>
        <v>33.48648963</v>
      </c>
      <c r="O487" s="332" t="str">
        <f t="shared" si="195"/>
        <v>D</v>
      </c>
      <c r="P487" s="63">
        <f>(0.38*190*(1-$B$251)^2)/(1-($B$251)*('Thursday (022924)'!$AW236))+173*'Thursday (022924)'!$AW236^2*(('Thursday (022924)'!$AW236-1)+(('Thursday (022924)'!$AW236-1)^2+(16*'Thursday (022924)'!$AW236/190))^0.5)</f>
        <v>39.12745917</v>
      </c>
      <c r="Q487" s="330" t="str">
        <f t="shared" si="196"/>
        <v>D</v>
      </c>
      <c r="R487" s="50">
        <f>(0.38*190*(1-$B$251)^2)/(1-($B$251)*('Friday (030124)'!$T236))+173*'Friday (030124)'!$T236^2*(('Friday (030124)'!$T236-1)+(('Friday (030124)'!$T236-1)^2+(16*'Friday (030124)'!$T236/190))^0.5)</f>
        <v>32.62289322</v>
      </c>
      <c r="S487" s="332" t="str">
        <f t="shared" si="197"/>
        <v>D</v>
      </c>
      <c r="T487" s="63">
        <f>(0.38*190*(1-$B$251)^2)/(1-($B$251)*('Friday (030124)'!$AW236))+173*'Friday (030124)'!$AW236^2*(('Friday (030124)'!$AW236-1)+(('Friday (030124)'!$AW236-1)^2+(16*'Friday (030124)'!$AW236/190))^0.5)</f>
        <v>46.78879291</v>
      </c>
      <c r="U487" s="330" t="str">
        <f t="shared" si="198"/>
        <v>E</v>
      </c>
    </row>
    <row r="488">
      <c r="A488" s="266" t="s">
        <v>188</v>
      </c>
      <c r="B488" s="327">
        <f>(0.38*190*(1-$B$251)^2)/(1-($B$251)*('Monday (022624)'!$T237))+173*'Monday (022624)'!$T237^2*(('Monday (022624)'!$T237-1)+(('Monday (022624)'!$T237-1)^2+(16*'Monday (022624)'!$T237/190))^0.5)</f>
        <v>33.71090991</v>
      </c>
      <c r="C488" s="328" t="str">
        <f t="shared" si="189"/>
        <v>D</v>
      </c>
      <c r="D488" s="329">
        <f>(0.38*190*(1-$B$251)^2)/(1-($B$251)*('Monday (022624)'!$AW237))+173*'Monday (022624)'!$AW237^2*(('Monday (022624)'!$AW237-1)+(('Monday (022624)'!$AW237-1)^2+(16*'Monday (022624)'!$AW237/190))^0.5)</f>
        <v>46.2011456</v>
      </c>
      <c r="E488" s="330" t="str">
        <f t="shared" si="190"/>
        <v>E</v>
      </c>
      <c r="F488" s="63">
        <f>(0.38*190*(1-$B$251)^2)/(1-($B$251)*('Tuesday (022724)'!$T237))+173*'Tuesday (022724)'!$T237^2*(('Tuesday (022724)'!$T237-1)+(('Tuesday (022724)'!$T237-1)^2+(16*'Tuesday (022724)'!$T237/190))^0.5)</f>
        <v>45.39998923</v>
      </c>
      <c r="G488" s="331" t="str">
        <f t="shared" si="191"/>
        <v>E</v>
      </c>
      <c r="H488" s="63">
        <f>(0.38*190*(1-$B$251)^2)/(1-($B$251)*('Tuesday (022724)'!$AW237))+173*'Tuesday (022724)'!$AW237^2*(('Tuesday (022724)'!$AW237-1)+(('Tuesday (022724)'!$AW237-1)^2+(16*'Tuesday (022724)'!$AW237/190))^0.5)</f>
        <v>46.39015435</v>
      </c>
      <c r="I488" s="330" t="str">
        <f t="shared" si="192"/>
        <v>E</v>
      </c>
      <c r="J488" s="63">
        <f>(0.38*190*(1-$B$251)^2)/(1-($B$251)*('Wednesday (022824)'!$T237))+173*'Wednesday (022824)'!$T237^2*(('Wednesday (022824)'!$T237-1)+(('Wednesday (022824)'!$T237-1)^2+(16*'Wednesday (022824)'!$T237/190))^0.5)</f>
        <v>33.69342983</v>
      </c>
      <c r="K488" s="331" t="str">
        <f t="shared" si="193"/>
        <v>D</v>
      </c>
      <c r="L488" s="63">
        <f>(0.38*190*(1-$B$251)^2)/(1-($B$251)*('Wednesday (022824)'!$AW237))+173*'Wednesday (022824)'!$AW237^2*(('Wednesday (022824)'!$AW237-1)+(('Wednesday (022824)'!$AW237-1)^2+(16*'Wednesday (022824)'!$AW237/190))^0.5)</f>
        <v>47.07985064</v>
      </c>
      <c r="M488" s="330" t="str">
        <f t="shared" si="194"/>
        <v>E</v>
      </c>
      <c r="N488" s="63">
        <f>(0.38*190*(1-$B$251)^2)/(1-($B$251)*('Thursday (022924)'!$T237))+173*'Thursday (022924)'!$T237^2*(('Thursday (022924)'!$T237-1)+(('Thursday (022924)'!$T237-1)^2+(16*'Thursday (022924)'!$T237/190))^0.5)</f>
        <v>33.6599554</v>
      </c>
      <c r="O488" s="332" t="str">
        <f t="shared" si="195"/>
        <v>D</v>
      </c>
      <c r="P488" s="63">
        <f>(0.38*190*(1-$B$251)^2)/(1-($B$251)*('Thursday (022924)'!$AW237))+173*'Thursday (022924)'!$AW237^2*(('Thursday (022924)'!$AW237-1)+(('Thursday (022924)'!$AW237-1)^2+(16*'Thursday (022924)'!$AW237/190))^0.5)</f>
        <v>46.53454413</v>
      </c>
      <c r="Q488" s="330" t="str">
        <f t="shared" si="196"/>
        <v>E</v>
      </c>
      <c r="R488" s="50">
        <f>(0.38*190*(1-$B$251)^2)/(1-($B$251)*('Friday (030124)'!$T237))+173*'Friday (030124)'!$T237^2*(('Friday (030124)'!$T237-1)+(('Friday (030124)'!$T237-1)^2+(16*'Friday (030124)'!$T237/190))^0.5)</f>
        <v>33.21622693</v>
      </c>
      <c r="S488" s="332" t="str">
        <f t="shared" si="197"/>
        <v>D</v>
      </c>
      <c r="T488" s="63">
        <f>(0.38*190*(1-$B$251)^2)/(1-($B$251)*('Friday (030124)'!$AW237))+173*'Friday (030124)'!$AW237^2*(('Friday (030124)'!$AW237-1)+(('Friday (030124)'!$AW237-1)^2+(16*'Friday (030124)'!$AW237/190))^0.5)</f>
        <v>44.23053115</v>
      </c>
      <c r="U488" s="330" t="str">
        <f t="shared" si="198"/>
        <v>E</v>
      </c>
    </row>
    <row r="489">
      <c r="A489" s="272" t="s">
        <v>189</v>
      </c>
      <c r="B489" s="333">
        <f>(0.38*190*(1-$B$251)^2)/(1-($B$251)*('Monday (022624)'!$T238))+173*'Monday (022624)'!$T238^2*(('Monday (022624)'!$T238-1)+(('Monday (022624)'!$T238-1)^2+(16*'Monday (022624)'!$T238/190))^0.5)</f>
        <v>33.54875164</v>
      </c>
      <c r="C489" s="334" t="str">
        <f t="shared" si="189"/>
        <v>D</v>
      </c>
      <c r="D489" s="335">
        <f>(0.38*190*(1-$B$251)^2)/(1-($B$251)*('Monday (022624)'!$AW238))+173*'Monday (022624)'!$AW238^2*(('Monday (022624)'!$AW238-1)+(('Monday (022624)'!$AW238-1)^2+(16*'Monday (022624)'!$AW238/190))^0.5)</f>
        <v>44.70464604</v>
      </c>
      <c r="E489" s="336" t="str">
        <f t="shared" si="190"/>
        <v>E</v>
      </c>
      <c r="F489" s="337">
        <f>(0.38*190*(1-$B$251)^2)/(1-($B$251)*('Tuesday (022724)'!$T238))+173*'Tuesday (022724)'!$T238^2*(('Tuesday (022724)'!$T238-1)+(('Tuesday (022724)'!$T238-1)^2+(16*'Tuesday (022724)'!$T238/190))^0.5)</f>
        <v>42.06956369</v>
      </c>
      <c r="G489" s="338" t="str">
        <f t="shared" si="191"/>
        <v>E</v>
      </c>
      <c r="H489" s="337">
        <f>(0.38*190*(1-$B$251)^2)/(1-($B$251)*('Tuesday (022724)'!$AW238))+173*'Tuesday (022724)'!$AW238^2*(('Tuesday (022724)'!$AW238-1)+(('Tuesday (022724)'!$AW238-1)^2+(16*'Tuesday (022724)'!$AW238/190))^0.5)</f>
        <v>43.66417963</v>
      </c>
      <c r="I489" s="336" t="str">
        <f t="shared" si="192"/>
        <v>E</v>
      </c>
      <c r="J489" s="337">
        <f>(0.38*190*(1-$B$251)^2)/(1-($B$251)*('Wednesday (022824)'!$T238))+173*'Wednesday (022824)'!$T238^2*(('Wednesday (022824)'!$T238-1)+(('Wednesday (022824)'!$T238-1)^2+(16*'Wednesday (022824)'!$T238/190))^0.5)</f>
        <v>33.27412226</v>
      </c>
      <c r="K489" s="338" t="str">
        <f t="shared" si="193"/>
        <v>D</v>
      </c>
      <c r="L489" s="337">
        <f>(0.38*190*(1-$B$251)^2)/(1-($B$251)*('Wednesday (022824)'!$AW238))+173*'Wednesday (022824)'!$AW238^2*(('Wednesday (022824)'!$AW238-1)+(('Wednesday (022824)'!$AW238-1)^2+(16*'Wednesday (022824)'!$AW238/190))^0.5)</f>
        <v>44.34641049</v>
      </c>
      <c r="M489" s="336" t="str">
        <f t="shared" si="194"/>
        <v>E</v>
      </c>
      <c r="N489" s="337">
        <f>(0.38*190*(1-$B$251)^2)/(1-($B$251)*('Thursday (022924)'!$T238))+173*'Thursday (022924)'!$T238^2*(('Thursday (022924)'!$T238-1)+(('Thursday (022924)'!$T238-1)^2+(16*'Thursday (022924)'!$T238/190))^0.5)</f>
        <v>33.31709558</v>
      </c>
      <c r="O489" s="339" t="str">
        <f t="shared" si="195"/>
        <v>D</v>
      </c>
      <c r="P489" s="337">
        <f>(0.38*190*(1-$B$251)^2)/(1-($B$251)*('Thursday (022924)'!$AW238))+173*'Thursday (022924)'!$AW238^2*(('Thursday (022924)'!$AW238-1)+(('Thursday (022924)'!$AW238-1)^2+(16*'Thursday (022924)'!$AW238/190))^0.5)</f>
        <v>43.6427275</v>
      </c>
      <c r="Q489" s="336" t="str">
        <f t="shared" si="196"/>
        <v>E</v>
      </c>
      <c r="R489" s="273">
        <f>(0.38*190*(1-$B$251)^2)/(1-($B$251)*('Friday (030124)'!$T238))+173*'Friday (030124)'!$T238^2*(('Friday (030124)'!$T238-1)+(('Friday (030124)'!$T238-1)^2+(16*'Friday (030124)'!$T238/190))^0.5)</f>
        <v>32.73047882</v>
      </c>
      <c r="S489" s="339" t="str">
        <f t="shared" si="197"/>
        <v>D</v>
      </c>
      <c r="T489" s="337">
        <f>(0.38*190*(1-$B$251)^2)/(1-($B$251)*('Friday (030124)'!$AW238))+173*'Friday (030124)'!$AW238^2*(('Friday (030124)'!$AW238-1)+(('Friday (030124)'!$AW238-1)^2+(16*'Friday (030124)'!$AW238/190))^0.5)</f>
        <v>42.90721128</v>
      </c>
      <c r="U489" s="336" t="str">
        <f t="shared" si="198"/>
        <v>E</v>
      </c>
    </row>
    <row r="490">
      <c r="A490" s="238" t="s">
        <v>190</v>
      </c>
      <c r="B490" s="302">
        <f>(0.38*190*(1-$B$251)^2)/(1-($B$251)*('Monday (022624)'!$T239))+173*'Monday (022624)'!$T239^2*(('Monday (022624)'!$T239-1)+(('Monday (022624)'!$T239-1)^2+(16*'Monday (022624)'!$T239/190))^0.5)</f>
        <v>32.67775031</v>
      </c>
      <c r="C490" s="303" t="str">
        <f t="shared" si="189"/>
        <v>D</v>
      </c>
      <c r="D490" s="304">
        <f>(0.38*190*(1-$B$251)^2)/(1-($B$251)*('Monday (022624)'!$AW239))+173*'Monday (022624)'!$AW239^2*(('Monday (022624)'!$AW239-1)+(('Monday (022624)'!$AW239-1)^2+(16*'Monday (022624)'!$AW239/190))^0.5)</f>
        <v>38.45646164</v>
      </c>
      <c r="E490" s="242" t="str">
        <f t="shared" si="190"/>
        <v>D</v>
      </c>
      <c r="F490" s="241">
        <f>(0.38*190*(1-$B$251)^2)/(1-($B$251)*('Tuesday (022724)'!$T239))+173*'Tuesday (022724)'!$T239^2*(('Tuesday (022724)'!$T239-1)+(('Tuesday (022724)'!$T239-1)^2+(16*'Tuesday (022724)'!$T239/190))^0.5)</f>
        <v>42.37273059</v>
      </c>
      <c r="G490" s="243" t="str">
        <f t="shared" si="191"/>
        <v>E</v>
      </c>
      <c r="H490" s="241">
        <f>(0.38*190*(1-$B$251)^2)/(1-($B$251)*('Tuesday (022724)'!$AW239))+173*'Tuesday (022724)'!$AW239^2*(('Tuesday (022724)'!$AW239-1)+(('Tuesday (022724)'!$AW239-1)^2+(16*'Tuesday (022724)'!$AW239/190))^0.5)</f>
        <v>38.36049782</v>
      </c>
      <c r="I490" s="242" t="str">
        <f t="shared" si="192"/>
        <v>D</v>
      </c>
      <c r="J490" s="241">
        <f>(0.38*190*(1-$B$251)^2)/(1-($B$251)*('Wednesday (022824)'!$T239))+173*'Wednesday (022824)'!$T239^2*(('Wednesday (022824)'!$T239-1)+(('Wednesday (022824)'!$T239-1)^2+(16*'Wednesday (022824)'!$T239/190))^0.5)</f>
        <v>32.67771007</v>
      </c>
      <c r="K490" s="243" t="str">
        <f t="shared" si="193"/>
        <v>D</v>
      </c>
      <c r="L490" s="241">
        <f>(0.38*190*(1-$B$251)^2)/(1-($B$251)*('Wednesday (022824)'!$AW239))+173*'Wednesday (022824)'!$AW239^2*(('Wednesday (022824)'!$AW239-1)+(('Wednesday (022824)'!$AW239-1)^2+(16*'Wednesday (022824)'!$AW239/190))^0.5)</f>
        <v>38.42313522</v>
      </c>
      <c r="M490" s="242" t="str">
        <f t="shared" si="194"/>
        <v>D</v>
      </c>
      <c r="N490" s="241">
        <f>(0.38*190*(1-$B$251)^2)/(1-($B$251)*('Thursday (022924)'!$T239))+173*'Thursday (022924)'!$T239^2*(('Thursday (022924)'!$T239-1)+(('Thursday (022924)'!$T239-1)^2+(16*'Thursday (022924)'!$T239/190))^0.5)</f>
        <v>32.57529816</v>
      </c>
      <c r="O490" s="240" t="str">
        <f t="shared" si="195"/>
        <v>D</v>
      </c>
      <c r="P490" s="241">
        <f>(0.38*190*(1-$B$251)^2)/(1-($B$251)*('Thursday (022924)'!$AW239))+173*'Thursday (022924)'!$AW239^2*(('Thursday (022924)'!$AW239-1)+(('Thursday (022924)'!$AW239-1)^2+(16*'Thursday (022924)'!$AW239/190))^0.5)</f>
        <v>38.17260189</v>
      </c>
      <c r="Q490" s="242" t="str">
        <f t="shared" si="196"/>
        <v>D</v>
      </c>
      <c r="R490" s="239">
        <f>(0.38*190*(1-$B$251)^2)/(1-($B$251)*('Friday (030124)'!$T239))+173*'Friday (030124)'!$T239^2*(('Friday (030124)'!$T239-1)+(('Friday (030124)'!$T239-1)^2+(16*'Friday (030124)'!$T239/190))^0.5)</f>
        <v>32.32913662</v>
      </c>
      <c r="S490" s="240" t="str">
        <f t="shared" si="197"/>
        <v>D</v>
      </c>
      <c r="T490" s="241">
        <f>(0.38*190*(1-$B$251)^2)/(1-($B$251)*('Friday (030124)'!$AW239))+173*'Friday (030124)'!$AW239^2*(('Friday (030124)'!$AW239-1)+(('Friday (030124)'!$AW239-1)^2+(16*'Friday (030124)'!$AW239/190))^0.5)</f>
        <v>46.64341575</v>
      </c>
      <c r="U490" s="244" t="str">
        <f t="shared" si="198"/>
        <v>E</v>
      </c>
    </row>
    <row r="491">
      <c r="A491" s="245" t="s">
        <v>191</v>
      </c>
      <c r="B491" s="305">
        <f>(0.38*190*(1-$B$251)^2)/(1-($B$251)*('Monday (022624)'!$T240))+173*'Monday (022624)'!$T240^2*(('Monday (022624)'!$T240-1)+(('Monday (022624)'!$T240-1)^2+(16*'Monday (022624)'!$T240/190))^0.5)</f>
        <v>32.67775031</v>
      </c>
      <c r="C491" s="306" t="str">
        <f t="shared" si="189"/>
        <v>D</v>
      </c>
      <c r="D491" s="307">
        <f>(0.38*190*(1-$B$251)^2)/(1-($B$251)*('Monday (022624)'!$AW240))+173*'Monday (022624)'!$AW240^2*(('Monday (022624)'!$AW240-1)+(('Monday (022624)'!$AW240-1)^2+(16*'Monday (022624)'!$AW240/190))^0.5)</f>
        <v>48.41811616</v>
      </c>
      <c r="E491" s="249" t="str">
        <f t="shared" si="190"/>
        <v>E</v>
      </c>
      <c r="F491" s="248">
        <f>(0.38*190*(1-$B$251)^2)/(1-($B$251)*('Tuesday (022724)'!$T240))+173*'Tuesday (022724)'!$T240^2*(('Tuesday (022724)'!$T240-1)+(('Tuesday (022724)'!$T240-1)^2+(16*'Tuesday (022724)'!$T240/190))^0.5)</f>
        <v>43.14568227</v>
      </c>
      <c r="G491" s="250" t="str">
        <f t="shared" si="191"/>
        <v>E</v>
      </c>
      <c r="H491" s="248">
        <f>(0.38*190*(1-$B$251)^2)/(1-($B$251)*('Tuesday (022724)'!$AW240))+173*'Tuesday (022724)'!$AW240^2*(('Tuesday (022724)'!$AW240-1)+(('Tuesday (022724)'!$AW240-1)^2+(16*'Tuesday (022724)'!$AW240/190))^0.5)</f>
        <v>49.97955538</v>
      </c>
      <c r="I491" s="249" t="str">
        <f t="shared" si="192"/>
        <v>E</v>
      </c>
      <c r="J491" s="248">
        <f>(0.38*190*(1-$B$251)^2)/(1-($B$251)*('Wednesday (022824)'!$T240))+173*'Wednesday (022824)'!$T240^2*(('Wednesday (022824)'!$T240-1)+(('Wednesday (022824)'!$T240-1)^2+(16*'Wednesday (022824)'!$T240/190))^0.5)</f>
        <v>32.85087804</v>
      </c>
      <c r="K491" s="250" t="str">
        <f t="shared" si="193"/>
        <v>D</v>
      </c>
      <c r="L491" s="248">
        <f>(0.38*190*(1-$B$251)^2)/(1-($B$251)*('Wednesday (022824)'!$AW240))+173*'Wednesday (022824)'!$AW240^2*(('Wednesday (022824)'!$AW240-1)+(('Wednesday (022824)'!$AW240-1)^2+(16*'Wednesday (022824)'!$AW240/190))^0.5)</f>
        <v>47.81595838</v>
      </c>
      <c r="M491" s="249" t="str">
        <f t="shared" si="194"/>
        <v>E</v>
      </c>
      <c r="N491" s="248">
        <f>(0.38*190*(1-$B$251)^2)/(1-($B$251)*('Thursday (022924)'!$T240))+173*'Thursday (022924)'!$T240^2*(('Thursday (022924)'!$T240-1)+(('Thursday (022924)'!$T240-1)^2+(16*'Thursday (022924)'!$T240/190))^0.5)</f>
        <v>32.90170558</v>
      </c>
      <c r="O491" s="247" t="str">
        <f t="shared" si="195"/>
        <v>D</v>
      </c>
      <c r="P491" s="248">
        <f>(0.38*190*(1-$B$251)^2)/(1-($B$251)*('Thursday (022924)'!$AW240))+173*'Thursday (022924)'!$AW240^2*(('Thursday (022924)'!$AW240-1)+(('Thursday (022924)'!$AW240-1)^2+(16*'Thursday (022924)'!$AW240/190))^0.5)</f>
        <v>47.08235166</v>
      </c>
      <c r="Q491" s="249" t="str">
        <f t="shared" si="196"/>
        <v>E</v>
      </c>
      <c r="R491" s="246">
        <f>(0.38*190*(1-$B$251)^2)/(1-($B$251)*('Friday (030124)'!$T240))+173*'Friday (030124)'!$T240^2*(('Friday (030124)'!$T240-1)+(('Friday (030124)'!$T240-1)^2+(16*'Friday (030124)'!$T240/190))^0.5)</f>
        <v>32.36409157</v>
      </c>
      <c r="S491" s="247" t="str">
        <f t="shared" si="197"/>
        <v>D</v>
      </c>
      <c r="T491" s="248">
        <f>(0.38*190*(1-$B$251)^2)/(1-($B$251)*('Friday (030124)'!$AW240))+173*'Friday (030124)'!$AW240^2*(('Friday (030124)'!$AW240-1)+(('Friday (030124)'!$AW240-1)^2+(16*'Friday (030124)'!$AW240/190))^0.5)</f>
        <v>43.75061529</v>
      </c>
      <c r="U491" s="251" t="str">
        <f t="shared" si="198"/>
        <v>E</v>
      </c>
    </row>
    <row r="492">
      <c r="A492" s="245" t="s">
        <v>192</v>
      </c>
      <c r="B492" s="305">
        <f>(0.38*190*(1-$B$251)^2)/(1-($B$251)*('Monday (022624)'!$T241))+173*'Monday (022624)'!$T241^2*(('Monday (022624)'!$T241-1)+(('Monday (022624)'!$T241-1)^2+(16*'Monday (022624)'!$T241/190))^0.5)</f>
        <v>32.84943547</v>
      </c>
      <c r="C492" s="306" t="str">
        <f t="shared" si="189"/>
        <v>D</v>
      </c>
      <c r="D492" s="307">
        <f>(0.38*190*(1-$B$251)^2)/(1-($B$251)*('Monday (022624)'!$AW241))+173*'Monday (022624)'!$AW241^2*(('Monday (022624)'!$AW241-1)+(('Monday (022624)'!$AW241-1)^2+(16*'Monday (022624)'!$AW241/190))^0.5)</f>
        <v>49.61242716</v>
      </c>
      <c r="E492" s="249" t="str">
        <f t="shared" si="190"/>
        <v>E</v>
      </c>
      <c r="F492" s="248">
        <f>(0.38*190*(1-$B$251)^2)/(1-($B$251)*('Tuesday (022724)'!$T241))+173*'Tuesday (022724)'!$T241^2*(('Tuesday (022724)'!$T241-1)+(('Tuesday (022724)'!$T241-1)^2+(16*'Tuesday (022724)'!$T241/190))^0.5)</f>
        <v>44.25997183</v>
      </c>
      <c r="G492" s="250" t="str">
        <f t="shared" si="191"/>
        <v>E</v>
      </c>
      <c r="H492" s="248">
        <f>(0.38*190*(1-$B$251)^2)/(1-($B$251)*('Tuesday (022724)'!$AW241))+173*'Tuesday (022724)'!$AW241^2*(('Tuesday (022724)'!$AW241-1)+(('Tuesday (022724)'!$AW241-1)^2+(16*'Tuesday (022724)'!$AW241/190))^0.5)</f>
        <v>49.97955538</v>
      </c>
      <c r="I492" s="249" t="str">
        <f t="shared" si="192"/>
        <v>E</v>
      </c>
      <c r="J492" s="248">
        <f>(0.38*190*(1-$B$251)^2)/(1-($B$251)*('Wednesday (022824)'!$T241))+173*'Wednesday (022824)'!$T241^2*(('Wednesday (022824)'!$T241-1)+(('Wednesday (022824)'!$T241-1)^2+(16*'Wednesday (022824)'!$T241/190))^0.5)</f>
        <v>32.85087804</v>
      </c>
      <c r="K492" s="250" t="str">
        <f t="shared" si="193"/>
        <v>D</v>
      </c>
      <c r="L492" s="248">
        <f>(0.38*190*(1-$B$251)^2)/(1-($B$251)*('Wednesday (022824)'!$AW241))+173*'Wednesday (022824)'!$AW241^2*(('Wednesday (022824)'!$AW241-1)+(('Wednesday (022824)'!$AW241-1)^2+(16*'Wednesday (022824)'!$AW241/190))^0.5)</f>
        <v>49.81227718</v>
      </c>
      <c r="M492" s="249" t="str">
        <f t="shared" si="194"/>
        <v>E</v>
      </c>
      <c r="N492" s="248">
        <f>(0.38*190*(1-$B$251)^2)/(1-($B$251)*('Thursday (022924)'!$T241))+173*'Thursday (022924)'!$T241^2*(('Thursday (022924)'!$T241-1)+(('Thursday (022924)'!$T241-1)^2+(16*'Thursday (022924)'!$T241/190))^0.5)</f>
        <v>33.24363586</v>
      </c>
      <c r="O492" s="247" t="str">
        <f t="shared" si="195"/>
        <v>D</v>
      </c>
      <c r="P492" s="248">
        <f>(0.38*190*(1-$B$251)^2)/(1-($B$251)*('Thursday (022924)'!$AW241))+173*'Thursday (022924)'!$AW241^2*(('Thursday (022924)'!$AW241-1)+(('Thursday (022924)'!$AW241-1)^2+(16*'Thursday (022924)'!$AW241/190))^0.5)</f>
        <v>50.03053094</v>
      </c>
      <c r="Q492" s="249" t="str">
        <f t="shared" si="196"/>
        <v>E</v>
      </c>
      <c r="R492" s="246">
        <f>(0.38*190*(1-$B$251)^2)/(1-($B$251)*('Friday (030124)'!$T241))+173*'Friday (030124)'!$T241^2*(('Friday (030124)'!$T241-1)+(('Friday (030124)'!$T241-1)^2+(16*'Friday (030124)'!$T241/190))^0.5)</f>
        <v>32.36409157</v>
      </c>
      <c r="S492" s="247" t="str">
        <f t="shared" si="197"/>
        <v>D</v>
      </c>
      <c r="T492" s="248">
        <f>(0.38*190*(1-$B$251)^2)/(1-($B$251)*('Friday (030124)'!$AW241))+173*'Friday (030124)'!$AW241^2*(('Friday (030124)'!$AW241-1)+(('Friday (030124)'!$AW241-1)^2+(16*'Friday (030124)'!$AW241/190))^0.5)</f>
        <v>45.36155376</v>
      </c>
      <c r="U492" s="251" t="str">
        <f t="shared" si="198"/>
        <v>E</v>
      </c>
    </row>
    <row r="493">
      <c r="A493" s="308" t="s">
        <v>193</v>
      </c>
      <c r="B493" s="309">
        <f>(0.38*190*(1-$B$251)^2)/(1-($B$251)*('Monday (022624)'!$T242))+173*'Monday (022624)'!$T242^2*(('Monday (022624)'!$T242-1)+(('Monday (022624)'!$T242-1)^2+(16*'Monday (022624)'!$T242/190))^0.5)</f>
        <v>33.72604411</v>
      </c>
      <c r="C493" s="310" t="str">
        <f t="shared" si="189"/>
        <v>D</v>
      </c>
      <c r="D493" s="311">
        <f>(0.38*190*(1-$B$251)^2)/(1-($B$251)*('Monday (022624)'!$AW242))+173*'Monday (022624)'!$AW242^2*(('Monday (022624)'!$AW242-1)+(('Monday (022624)'!$AW242-1)^2+(16*'Monday (022624)'!$AW242/190))^0.5)</f>
        <v>45.62455577</v>
      </c>
      <c r="E493" s="312" t="str">
        <f t="shared" si="190"/>
        <v>E</v>
      </c>
      <c r="F493" s="313">
        <f>(0.38*190*(1-$B$251)^2)/(1-($B$251)*('Tuesday (022724)'!$T242))+173*'Tuesday (022724)'!$T242^2*(('Tuesday (022724)'!$T242-1)+(('Tuesday (022724)'!$T242-1)^2+(16*'Tuesday (022724)'!$T242/190))^0.5)</f>
        <v>50.3638364</v>
      </c>
      <c r="G493" s="314" t="str">
        <f t="shared" si="191"/>
        <v>E</v>
      </c>
      <c r="H493" s="313">
        <f>(0.38*190*(1-$B$251)^2)/(1-($B$251)*('Tuesday (022724)'!$AW242))+173*'Tuesday (022724)'!$AW242^2*(('Tuesday (022724)'!$AW242-1)+(('Tuesday (022724)'!$AW242-1)^2+(16*'Tuesday (022724)'!$AW242/190))^0.5)</f>
        <v>44.35943666</v>
      </c>
      <c r="I493" s="312" t="str">
        <f t="shared" si="192"/>
        <v>E</v>
      </c>
      <c r="J493" s="313">
        <f>(0.38*190*(1-$B$251)^2)/(1-($B$251)*('Wednesday (022824)'!$T242))+173*'Wednesday (022824)'!$T242^2*(('Wednesday (022824)'!$T242-1)+(('Wednesday (022824)'!$T242-1)^2+(16*'Wednesday (022824)'!$T242/190))^0.5)</f>
        <v>33.73563847</v>
      </c>
      <c r="K493" s="314" t="str">
        <f t="shared" si="193"/>
        <v>D</v>
      </c>
      <c r="L493" s="313">
        <f>(0.38*190*(1-$B$251)^2)/(1-($B$251)*('Wednesday (022824)'!$AW242))+173*'Wednesday (022824)'!$AW242^2*(('Wednesday (022824)'!$AW242-1)+(('Wednesday (022824)'!$AW242-1)^2+(16*'Wednesday (022824)'!$AW242/190))^0.5)</f>
        <v>46.04956887</v>
      </c>
      <c r="M493" s="312" t="str">
        <f t="shared" si="194"/>
        <v>E</v>
      </c>
      <c r="N493" s="313">
        <f>(0.38*190*(1-$B$251)^2)/(1-($B$251)*('Thursday (022924)'!$T242))+173*'Thursday (022924)'!$T242^2*(('Thursday (022924)'!$T242-1)+(('Thursday (022924)'!$T242-1)^2+(16*'Thursday (022924)'!$T242/190))^0.5)</f>
        <v>33.19378184</v>
      </c>
      <c r="O493" s="315" t="str">
        <f t="shared" si="195"/>
        <v>D</v>
      </c>
      <c r="P493" s="313">
        <f>(0.38*190*(1-$B$251)^2)/(1-($B$251)*('Thursday (022924)'!$AW242))+173*'Thursday (022924)'!$AW242^2*(('Thursday (022924)'!$AW242-1)+(('Thursday (022924)'!$AW242-1)^2+(16*'Thursday (022924)'!$AW242/190))^0.5)</f>
        <v>47.08235166</v>
      </c>
      <c r="Q493" s="312" t="str">
        <f t="shared" si="196"/>
        <v>E</v>
      </c>
      <c r="R493" s="316">
        <f>(0.38*190*(1-$B$251)^2)/(1-($B$251)*('Friday (030124)'!$T242))+173*'Friday (030124)'!$T242^2*(('Friday (030124)'!$T242-1)+(('Friday (030124)'!$T242-1)^2+(16*'Friday (030124)'!$T242/190))^0.5)</f>
        <v>32.50562457</v>
      </c>
      <c r="S493" s="315" t="str">
        <f t="shared" si="197"/>
        <v>D</v>
      </c>
      <c r="T493" s="313">
        <f>(0.38*190*(1-$B$251)^2)/(1-($B$251)*('Friday (030124)'!$AW242))+173*'Friday (030124)'!$AW242^2*(('Friday (030124)'!$AW242-1)+(('Friday (030124)'!$AW242-1)^2+(16*'Friday (030124)'!$AW242/190))^0.5)</f>
        <v>43.32564523</v>
      </c>
      <c r="U493" s="317" t="str">
        <f t="shared" si="198"/>
        <v>E</v>
      </c>
    </row>
    <row r="494">
      <c r="A494" s="318" t="s">
        <v>194</v>
      </c>
      <c r="B494" s="319">
        <f>(0.38*190*(1-$B$251)^2)/(1-($B$251)*('Monday (022624)'!$T243))+173*'Monday (022624)'!$T243^2*(('Monday (022624)'!$T243-1)+(('Monday (022624)'!$T243-1)^2+(16*'Monday (022624)'!$T243/190))^0.5)</f>
        <v>33.38720566</v>
      </c>
      <c r="C494" s="320" t="str">
        <f t="shared" si="189"/>
        <v>D</v>
      </c>
      <c r="D494" s="321">
        <f>(0.38*190*(1-$B$251)^2)/(1-($B$251)*('Monday (022624)'!$AW243))+173*'Monday (022624)'!$AW243^2*(('Monday (022624)'!$AW243-1)+(('Monday (022624)'!$AW243-1)^2+(16*'Monday (022624)'!$AW243/190))^0.5)</f>
        <v>41.29672378</v>
      </c>
      <c r="E494" s="322" t="str">
        <f t="shared" si="190"/>
        <v>E</v>
      </c>
      <c r="F494" s="323">
        <f>(0.38*190*(1-$B$251)^2)/(1-($B$251)*('Tuesday (022724)'!$T243))+173*'Tuesday (022724)'!$T243^2*(('Tuesday (022724)'!$T243-1)+(('Tuesday (022724)'!$T243-1)^2+(16*'Tuesday (022724)'!$T243/190))^0.5)</f>
        <v>44.37260786</v>
      </c>
      <c r="G494" s="324" t="str">
        <f t="shared" si="191"/>
        <v>E</v>
      </c>
      <c r="H494" s="323">
        <f>(0.38*190*(1-$B$251)^2)/(1-($B$251)*('Tuesday (022724)'!$AW243))+173*'Tuesday (022724)'!$AW243^2*(('Tuesday (022724)'!$AW243-1)+(('Tuesday (022724)'!$AW243-1)^2+(16*'Tuesday (022724)'!$AW243/190))^0.5)</f>
        <v>42.03880526</v>
      </c>
      <c r="I494" s="322" t="str">
        <f t="shared" si="192"/>
        <v>E</v>
      </c>
      <c r="J494" s="323">
        <f>(0.38*190*(1-$B$251)^2)/(1-($B$251)*('Wednesday (022824)'!$T243))+173*'Wednesday (022824)'!$T243^2*(('Wednesday (022824)'!$T243-1)+(('Wednesday (022824)'!$T243-1)^2+(16*'Wednesday (022824)'!$T243/190))^0.5)</f>
        <v>33.4764084</v>
      </c>
      <c r="K494" s="324" t="str">
        <f t="shared" si="193"/>
        <v>D</v>
      </c>
      <c r="L494" s="323">
        <f>(0.38*190*(1-$B$251)^2)/(1-($B$251)*('Wednesday (022824)'!$AW243))+173*'Wednesday (022824)'!$AW243^2*(('Wednesday (022824)'!$AW243-1)+(('Wednesday (022824)'!$AW243-1)^2+(16*'Wednesday (022824)'!$AW243/190))^0.5)</f>
        <v>41.47807164</v>
      </c>
      <c r="M494" s="322" t="str">
        <f t="shared" si="194"/>
        <v>E</v>
      </c>
      <c r="N494" s="323">
        <f>(0.38*190*(1-$B$251)^2)/(1-($B$251)*('Thursday (022924)'!$T243))+173*'Thursday (022924)'!$T243^2*(('Thursday (022924)'!$T243-1)+(('Thursday (022924)'!$T243-1)^2+(16*'Thursday (022924)'!$T243/190))^0.5)</f>
        <v>33.03675596</v>
      </c>
      <c r="O494" s="325" t="str">
        <f t="shared" si="195"/>
        <v>D</v>
      </c>
      <c r="P494" s="323">
        <f>(0.38*190*(1-$B$251)^2)/(1-($B$251)*('Thursday (022924)'!$AW243))+173*'Thursday (022924)'!$AW243^2*(('Thursday (022924)'!$AW243-1)+(('Thursday (022924)'!$AW243-1)^2+(16*'Thursday (022924)'!$AW243/190))^0.5)</f>
        <v>42.18270542</v>
      </c>
      <c r="Q494" s="322" t="str">
        <f t="shared" si="196"/>
        <v>E</v>
      </c>
      <c r="R494" s="326">
        <f>(0.38*190*(1-$B$251)^2)/(1-($B$251)*('Friday (030124)'!$T243))+173*'Friday (030124)'!$T243^2*(('Friday (030124)'!$T243-1)+(('Friday (030124)'!$T243-1)^2+(16*'Friday (030124)'!$T243/190))^0.5)</f>
        <v>32.54731162</v>
      </c>
      <c r="S494" s="325" t="str">
        <f t="shared" si="197"/>
        <v>D</v>
      </c>
      <c r="T494" s="323">
        <f>(0.38*190*(1-$B$251)^2)/(1-($B$251)*('Friday (030124)'!$AW243))+173*'Friday (030124)'!$AW243^2*(('Friday (030124)'!$AW243-1)+(('Friday (030124)'!$AW243-1)^2+(16*'Friday (030124)'!$AW243/190))^0.5)</f>
        <v>44.59372964</v>
      </c>
      <c r="U494" s="322" t="str">
        <f t="shared" si="198"/>
        <v>E</v>
      </c>
    </row>
    <row r="495">
      <c r="A495" s="266" t="s">
        <v>195</v>
      </c>
      <c r="B495" s="327">
        <f>(0.38*190*(1-$B$251)^2)/(1-($B$251)*('Monday (022624)'!$T244))+173*'Monday (022624)'!$T244^2*(('Monday (022624)'!$T244-1)+(('Monday (022624)'!$T244-1)^2+(16*'Monday (022624)'!$T244/190))^0.5)</f>
        <v>33.43117985</v>
      </c>
      <c r="C495" s="328" t="str">
        <f t="shared" si="189"/>
        <v>D</v>
      </c>
      <c r="D495" s="329">
        <f>(0.38*190*(1-$B$251)^2)/(1-($B$251)*('Monday (022624)'!$AW244))+173*'Monday (022624)'!$AW244^2*(('Monday (022624)'!$AW244-1)+(('Monday (022624)'!$AW244-1)^2+(16*'Monday (022624)'!$AW244/190))^0.5)</f>
        <v>47.43391818</v>
      </c>
      <c r="E495" s="330" t="str">
        <f t="shared" si="190"/>
        <v>E</v>
      </c>
      <c r="F495" s="63">
        <f>(0.38*190*(1-$B$251)^2)/(1-($B$251)*('Tuesday (022724)'!$T244))+173*'Tuesday (022724)'!$T244^2*(('Tuesday (022724)'!$T244-1)+(('Tuesday (022724)'!$T244-1)^2+(16*'Tuesday (022724)'!$T244/190))^0.5)</f>
        <v>46.04796258</v>
      </c>
      <c r="G495" s="331" t="str">
        <f t="shared" si="191"/>
        <v>E</v>
      </c>
      <c r="H495" s="63">
        <f>(0.38*190*(1-$B$251)^2)/(1-($B$251)*('Tuesday (022724)'!$AW244))+173*'Tuesday (022724)'!$AW244^2*(('Tuesday (022724)'!$AW244-1)+(('Tuesday (022724)'!$AW244-1)^2+(16*'Tuesday (022724)'!$AW244/190))^0.5)</f>
        <v>48.41551508</v>
      </c>
      <c r="I495" s="330" t="str">
        <f t="shared" si="192"/>
        <v>E</v>
      </c>
      <c r="J495" s="63">
        <f>(0.38*190*(1-$B$251)^2)/(1-($B$251)*('Wednesday (022824)'!$T244))+173*'Wednesday (022824)'!$T244^2*(('Wednesday (022824)'!$T244-1)+(('Wednesday (022824)'!$T244-1)^2+(16*'Wednesday (022824)'!$T244/190))^0.5)</f>
        <v>33.4764084</v>
      </c>
      <c r="K495" s="331" t="str">
        <f t="shared" si="193"/>
        <v>D</v>
      </c>
      <c r="L495" s="63">
        <f>(0.38*190*(1-$B$251)^2)/(1-($B$251)*('Wednesday (022824)'!$AW244))+173*'Wednesday (022824)'!$AW244^2*(('Wednesday (022824)'!$AW244-1)+(('Wednesday (022824)'!$AW244-1)^2+(16*'Wednesday (022824)'!$AW244/190))^0.5)</f>
        <v>48.21337284</v>
      </c>
      <c r="M495" s="330" t="str">
        <f t="shared" si="194"/>
        <v>E</v>
      </c>
      <c r="N495" s="63">
        <f>(0.38*190*(1-$B$251)^2)/(1-($B$251)*('Thursday (022924)'!$T244))+173*'Thursday (022924)'!$T244^2*(('Thursday (022924)'!$T244-1)+(('Thursday (022924)'!$T244-1)^2+(16*'Thursday (022924)'!$T244/190))^0.5)</f>
        <v>33.70211894</v>
      </c>
      <c r="O495" s="332" t="str">
        <f t="shared" si="195"/>
        <v>D</v>
      </c>
      <c r="P495" s="63">
        <f>(0.38*190*(1-$B$251)^2)/(1-($B$251)*('Thursday (022924)'!$AW244))+173*'Thursday (022924)'!$AW244^2*(('Thursday (022924)'!$AW244-1)+(('Thursday (022924)'!$AW244-1)^2+(16*'Thursday (022924)'!$AW244/190))^0.5)</f>
        <v>47.63131705</v>
      </c>
      <c r="Q495" s="330" t="str">
        <f t="shared" si="196"/>
        <v>E</v>
      </c>
      <c r="R495" s="50">
        <f>(0.38*190*(1-$B$251)^2)/(1-($B$251)*('Friday (030124)'!$T244))+173*'Friday (030124)'!$T244^2*(('Friday (030124)'!$T244-1)+(('Friday (030124)'!$T244-1)^2+(16*'Friday (030124)'!$T244/190))^0.5)</f>
        <v>32.11301681</v>
      </c>
      <c r="S495" s="332" t="str">
        <f t="shared" si="197"/>
        <v>D</v>
      </c>
      <c r="T495" s="63">
        <f>(0.38*190*(1-$B$251)^2)/(1-($B$251)*('Friday (030124)'!$AW244))+173*'Friday (030124)'!$AW244^2*(('Friday (030124)'!$AW244-1)+(('Friday (030124)'!$AW244-1)^2+(16*'Friday (030124)'!$AW244/190))^0.5)</f>
        <v>43.73937809</v>
      </c>
      <c r="U495" s="330" t="str">
        <f t="shared" si="198"/>
        <v>E</v>
      </c>
    </row>
    <row r="496">
      <c r="A496" s="266" t="s">
        <v>196</v>
      </c>
      <c r="B496" s="327">
        <f>(0.38*190*(1-$B$251)^2)/(1-($B$251)*('Monday (022624)'!$T245))+173*'Monday (022624)'!$T245^2*(('Monday (022624)'!$T245-1)+(('Monday (022624)'!$T245-1)^2+(16*'Monday (022624)'!$T245/190))^0.5)</f>
        <v>33.21394538</v>
      </c>
      <c r="C496" s="328" t="str">
        <f t="shared" si="189"/>
        <v>D</v>
      </c>
      <c r="D496" s="329">
        <f>(0.38*190*(1-$B$251)^2)/(1-($B$251)*('Monday (022624)'!$AW245))+173*'Monday (022624)'!$AW245^2*(('Monday (022624)'!$AW245-1)+(('Monday (022624)'!$AW245-1)^2+(16*'Monday (022624)'!$AW245/190))^0.5)</f>
        <v>44.27520977</v>
      </c>
      <c r="E496" s="330" t="str">
        <f t="shared" si="190"/>
        <v>E</v>
      </c>
      <c r="F496" s="63">
        <f>(0.38*190*(1-$B$251)^2)/(1-($B$251)*('Tuesday (022724)'!$T245))+173*'Tuesday (022724)'!$T245^2*(('Tuesday (022724)'!$T245-1)+(('Tuesday (022724)'!$T245-1)^2+(16*'Tuesday (022724)'!$T245/190))^0.5)</f>
        <v>43.85866063</v>
      </c>
      <c r="G496" s="331" t="str">
        <f t="shared" si="191"/>
        <v>E</v>
      </c>
      <c r="H496" s="63">
        <f>(0.38*190*(1-$B$251)^2)/(1-($B$251)*('Tuesday (022724)'!$AW245))+173*'Tuesday (022724)'!$AW245^2*(('Tuesday (022724)'!$AW245-1)+(('Tuesday (022724)'!$AW245-1)^2+(16*'Tuesday (022724)'!$AW245/190))^0.5)</f>
        <v>42.03880526</v>
      </c>
      <c r="I496" s="330" t="str">
        <f t="shared" si="192"/>
        <v>E</v>
      </c>
      <c r="J496" s="63">
        <f>(0.38*190*(1-$B$251)^2)/(1-($B$251)*('Wednesday (022824)'!$T245))+173*'Wednesday (022824)'!$T245^2*(('Wednesday (022824)'!$T245-1)+(('Wednesday (022824)'!$T245-1)^2+(16*'Wednesday (022824)'!$T245/190))^0.5)</f>
        <v>33.12739147</v>
      </c>
      <c r="K496" s="331" t="str">
        <f t="shared" si="193"/>
        <v>D</v>
      </c>
      <c r="L496" s="63">
        <f>(0.38*190*(1-$B$251)^2)/(1-($B$251)*('Wednesday (022824)'!$AW245))+173*'Wednesday (022824)'!$AW245^2*(('Wednesday (022824)'!$AW245-1)+(('Wednesday (022824)'!$AW245-1)^2+(16*'Wednesday (022824)'!$AW245/190))^0.5)</f>
        <v>43.98699584</v>
      </c>
      <c r="M496" s="330" t="str">
        <f t="shared" si="194"/>
        <v>E</v>
      </c>
      <c r="N496" s="63">
        <f>(0.38*190*(1-$B$251)^2)/(1-($B$251)*('Thursday (022924)'!$T245))+173*'Thursday (022924)'!$T245^2*(('Thursday (022924)'!$T245-1)+(('Thursday (022924)'!$T245-1)^2+(16*'Thursday (022924)'!$T245/190))^0.5)</f>
        <v>33.40941195</v>
      </c>
      <c r="O496" s="332" t="str">
        <f t="shared" si="195"/>
        <v>D</v>
      </c>
      <c r="P496" s="63">
        <f>(0.38*190*(1-$B$251)^2)/(1-($B$251)*('Thursday (022924)'!$AW245))+173*'Thursday (022924)'!$AW245^2*(('Thursday (022924)'!$AW245-1)+(('Thursday (022924)'!$AW245-1)^2+(16*'Thursday (022924)'!$AW245/190))^0.5)</f>
        <v>42.71424183</v>
      </c>
      <c r="Q496" s="330" t="str">
        <f t="shared" si="196"/>
        <v>E</v>
      </c>
      <c r="R496" s="50">
        <f>(0.38*190*(1-$B$251)^2)/(1-($B$251)*('Friday (030124)'!$T245))+173*'Friday (030124)'!$T245^2*(('Friday (030124)'!$T245-1)+(('Friday (030124)'!$T245-1)^2+(16*'Friday (030124)'!$T245/190))^0.5)</f>
        <v>32.65134813</v>
      </c>
      <c r="S496" s="332" t="str">
        <f t="shared" si="197"/>
        <v>D</v>
      </c>
      <c r="T496" s="63">
        <f>(0.38*190*(1-$B$251)^2)/(1-($B$251)*('Friday (030124)'!$AW245))+173*'Friday (030124)'!$AW245^2*(('Friday (030124)'!$AW245-1)+(('Friday (030124)'!$AW245-1)^2+(16*'Friday (030124)'!$AW245/190))^0.5)</f>
        <v>45.27369646</v>
      </c>
      <c r="U496" s="330" t="str">
        <f t="shared" si="198"/>
        <v>E</v>
      </c>
    </row>
    <row r="497">
      <c r="A497" s="272" t="s">
        <v>197</v>
      </c>
      <c r="B497" s="333">
        <f>(0.38*190*(1-$B$251)^2)/(1-($B$251)*('Monday (022624)'!$T246))+173*'Monday (022624)'!$T246^2*(('Monday (022624)'!$T246-1)+(('Monday (022624)'!$T246-1)^2+(16*'Monday (022624)'!$T246/190))^0.5)</f>
        <v>33.04475967</v>
      </c>
      <c r="C497" s="334" t="str">
        <f t="shared" si="189"/>
        <v>D</v>
      </c>
      <c r="D497" s="335">
        <f>(0.38*190*(1-$B$251)^2)/(1-($B$251)*('Monday (022624)'!$AW246))+173*'Monday (022624)'!$AW246^2*(('Monday (022624)'!$AW246-1)+(('Monday (022624)'!$AW246-1)^2+(16*'Monday (022624)'!$AW246/190))^0.5)</f>
        <v>46.7428718</v>
      </c>
      <c r="E497" s="336" t="str">
        <f t="shared" si="190"/>
        <v>E</v>
      </c>
      <c r="F497" s="337">
        <f>(0.38*190*(1-$B$251)^2)/(1-($B$251)*('Tuesday (022724)'!$T246))+173*'Tuesday (022724)'!$T246^2*(('Tuesday (022724)'!$T246-1)+(('Tuesday (022724)'!$T246-1)^2+(16*'Tuesday (022724)'!$T246/190))^0.5)</f>
        <v>44.63755455</v>
      </c>
      <c r="G497" s="338" t="str">
        <f t="shared" si="191"/>
        <v>E</v>
      </c>
      <c r="H497" s="337">
        <f>(0.38*190*(1-$B$251)^2)/(1-($B$251)*('Tuesday (022724)'!$AW246))+173*'Tuesday (022724)'!$AW246^2*(('Tuesday (022724)'!$AW246-1)+(('Tuesday (022724)'!$AW246-1)^2+(16*'Tuesday (022724)'!$AW246/190))^0.5)</f>
        <v>47.69878937</v>
      </c>
      <c r="I497" s="336" t="str">
        <f t="shared" si="192"/>
        <v>E</v>
      </c>
      <c r="J497" s="337">
        <f>(0.38*190*(1-$B$251)^2)/(1-($B$251)*('Wednesday (022824)'!$T246))+173*'Wednesday (022824)'!$T246^2*(('Wednesday (022824)'!$T246-1)+(('Wednesday (022824)'!$T246-1)^2+(16*'Wednesday (022824)'!$T246/190))^0.5)</f>
        <v>33.17010414</v>
      </c>
      <c r="K497" s="338" t="str">
        <f t="shared" si="193"/>
        <v>D</v>
      </c>
      <c r="L497" s="337">
        <f>(0.38*190*(1-$B$251)^2)/(1-($B$251)*('Wednesday (022824)'!$AW246))+173*'Wednesday (022824)'!$AW246^2*(('Wednesday (022824)'!$AW246-1)+(('Wednesday (022824)'!$AW246-1)^2+(16*'Wednesday (022824)'!$AW246/190))^0.5)</f>
        <v>46.10372281</v>
      </c>
      <c r="M497" s="336" t="str">
        <f t="shared" si="194"/>
        <v>E</v>
      </c>
      <c r="N497" s="337">
        <f>(0.38*190*(1-$B$251)^2)/(1-($B$251)*('Thursday (022924)'!$T246))+173*'Thursday (022924)'!$T246^2*(('Thursday (022924)'!$T246-1)+(('Thursday (022924)'!$T246-1)^2+(16*'Thursday (022924)'!$T246/190))^0.5)</f>
        <v>33.1742498</v>
      </c>
      <c r="O497" s="339" t="str">
        <f t="shared" si="195"/>
        <v>D</v>
      </c>
      <c r="P497" s="337">
        <f>(0.38*190*(1-$B$251)^2)/(1-($B$251)*('Thursday (022924)'!$AW246))+173*'Thursday (022924)'!$AW246^2*(('Thursday (022924)'!$AW246-1)+(('Thursday (022924)'!$AW246-1)^2+(16*'Thursday (022924)'!$AW246/190))^0.5)</f>
        <v>47.24308218</v>
      </c>
      <c r="Q497" s="336" t="str">
        <f t="shared" si="196"/>
        <v>E</v>
      </c>
      <c r="R497" s="273">
        <f>(0.38*190*(1-$B$251)^2)/(1-($B$251)*('Friday (030124)'!$T246))+173*'Friday (030124)'!$T246^2*(('Friday (030124)'!$T246-1)+(('Friday (030124)'!$T246-1)^2+(16*'Friday (030124)'!$T246/190))^0.5)</f>
        <v>32.21095752</v>
      </c>
      <c r="S497" s="339" t="str">
        <f t="shared" si="197"/>
        <v>D</v>
      </c>
      <c r="T497" s="337">
        <f>(0.38*190*(1-$B$251)^2)/(1-($B$251)*('Friday (030124)'!$AW246))+173*'Friday (030124)'!$AW246^2*(('Friday (030124)'!$AW246-1)+(('Friday (030124)'!$AW246-1)^2+(16*'Friday (030124)'!$AW246/190))^0.5)</f>
        <v>45.27369646</v>
      </c>
      <c r="U497" s="336" t="str">
        <f t="shared" si="198"/>
        <v>E</v>
      </c>
    </row>
    <row r="498">
      <c r="A498" s="238" t="s">
        <v>198</v>
      </c>
      <c r="B498" s="302">
        <f>(0.38*190*(1-$B$251)^2)/(1-($B$251)*('Monday (022624)'!$T247))+173*'Monday (022624)'!$T247^2*(('Monday (022624)'!$T247-1)+(('Monday (022624)'!$T247-1)^2+(16*'Monday (022624)'!$T247/190))^0.5)</f>
        <v>33.33287704</v>
      </c>
      <c r="C498" s="303" t="str">
        <f t="shared" si="189"/>
        <v>D</v>
      </c>
      <c r="D498" s="304">
        <f>(0.38*190*(1-$B$251)^2)/(1-($B$251)*('Monday (022624)'!$AW247))+173*'Monday (022624)'!$AW247^2*(('Monday (022624)'!$AW247-1)+(('Monday (022624)'!$AW247-1)^2+(16*'Monday (022624)'!$AW247/190))^0.5)</f>
        <v>48.18559031</v>
      </c>
      <c r="E498" s="242" t="str">
        <f t="shared" si="190"/>
        <v>E</v>
      </c>
      <c r="F498" s="241">
        <f>(0.38*190*(1-$B$251)^2)/(1-($B$251)*('Tuesday (022724)'!$T247))+173*'Tuesday (022724)'!$T247^2*(('Tuesday (022724)'!$T247-1)+(('Tuesday (022724)'!$T247-1)^2+(16*'Tuesday (022724)'!$T247/190))^0.5)</f>
        <v>42.79623755</v>
      </c>
      <c r="G498" s="243" t="str">
        <f t="shared" si="191"/>
        <v>E</v>
      </c>
      <c r="H498" s="241">
        <f>(0.38*190*(1-$B$251)^2)/(1-($B$251)*('Tuesday (022724)'!$AW247))+173*'Tuesday (022724)'!$AW247^2*(('Tuesday (022724)'!$AW247-1)+(('Tuesday (022724)'!$AW247-1)^2+(16*'Tuesday (022724)'!$AW247/190))^0.5)</f>
        <v>46.44342763</v>
      </c>
      <c r="I498" s="242" t="str">
        <f t="shared" si="192"/>
        <v>E</v>
      </c>
      <c r="J498" s="241">
        <f>(0.38*190*(1-$B$251)^2)/(1-($B$251)*('Wednesday (022824)'!$T247))+173*'Wednesday (022824)'!$T247^2*(('Wednesday (022824)'!$T247-1)+(('Wednesday (022824)'!$T247-1)^2+(16*'Wednesday (022824)'!$T247/190))^0.5)</f>
        <v>33.39050742</v>
      </c>
      <c r="K498" s="243" t="str">
        <f t="shared" si="193"/>
        <v>D</v>
      </c>
      <c r="L498" s="241">
        <f>(0.38*190*(1-$B$251)^2)/(1-($B$251)*('Wednesday (022824)'!$AW247))+173*'Wednesday (022824)'!$AW247^2*(('Wednesday (022824)'!$AW247-1)+(('Wednesday (022824)'!$AW247-1)^2+(16*'Wednesday (022824)'!$AW247/190))^0.5)</f>
        <v>48.06581512</v>
      </c>
      <c r="M498" s="242" t="str">
        <f t="shared" si="194"/>
        <v>E</v>
      </c>
      <c r="N498" s="241">
        <f>(0.38*190*(1-$B$251)^2)/(1-($B$251)*('Thursday (022924)'!$T247))+173*'Thursday (022924)'!$T247^2*(('Thursday (022924)'!$T247-1)+(('Thursday (022924)'!$T247-1)^2+(16*'Thursday (022924)'!$T247/190))^0.5)</f>
        <v>33.53863577</v>
      </c>
      <c r="O498" s="240" t="str">
        <f t="shared" si="195"/>
        <v>D</v>
      </c>
      <c r="P498" s="241">
        <f>(0.38*190*(1-$B$251)^2)/(1-($B$251)*('Thursday (022924)'!$AW247))+173*'Thursday (022924)'!$AW247^2*(('Thursday (022924)'!$AW247-1)+(('Thursday (022924)'!$AW247-1)^2+(16*'Thursday (022924)'!$AW247/190))^0.5)</f>
        <v>45.46158471</v>
      </c>
      <c r="Q498" s="242" t="str">
        <f t="shared" si="196"/>
        <v>E</v>
      </c>
      <c r="R498" s="239">
        <f>(0.38*190*(1-$B$251)^2)/(1-($B$251)*('Friday (030124)'!$T247))+173*'Friday (030124)'!$T247^2*(('Friday (030124)'!$T247-1)+(('Friday (030124)'!$T247-1)^2+(16*'Friday (030124)'!$T247/190))^0.5)</f>
        <v>32.29329249</v>
      </c>
      <c r="S498" s="240" t="str">
        <f t="shared" si="197"/>
        <v>D</v>
      </c>
      <c r="T498" s="241">
        <f>(0.38*190*(1-$B$251)^2)/(1-($B$251)*('Friday (030124)'!$AW247))+173*'Friday (030124)'!$AW247^2*(('Friday (030124)'!$AW247-1)+(('Friday (030124)'!$AW247-1)^2+(16*'Friday (030124)'!$AW247/190))^0.5)</f>
        <v>45.02253203</v>
      </c>
      <c r="U498" s="244" t="str">
        <f t="shared" si="198"/>
        <v>E</v>
      </c>
    </row>
    <row r="499">
      <c r="A499" s="245" t="s">
        <v>199</v>
      </c>
      <c r="B499" s="305">
        <f>(0.38*190*(1-$B$251)^2)/(1-($B$251)*('Monday (022624)'!$T248))+173*'Monday (022624)'!$T248^2*(('Monday (022624)'!$T248-1)+(('Monday (022624)'!$T248-1)^2+(16*'Monday (022624)'!$T248/190))^0.5)</f>
        <v>33.37439202</v>
      </c>
      <c r="C499" s="306" t="str">
        <f t="shared" si="189"/>
        <v>D</v>
      </c>
      <c r="D499" s="307">
        <f>(0.38*190*(1-$B$251)^2)/(1-($B$251)*('Monday (022624)'!$AW248))+173*'Monday (022624)'!$AW248^2*(('Monday (022624)'!$AW248-1)+(('Monday (022624)'!$AW248-1)^2+(16*'Monday (022624)'!$AW248/190))^0.5)</f>
        <v>49.34935624</v>
      </c>
      <c r="E499" s="249" t="str">
        <f t="shared" si="190"/>
        <v>E</v>
      </c>
      <c r="F499" s="248">
        <f>(0.38*190*(1-$B$251)^2)/(1-($B$251)*('Tuesday (022724)'!$T248))+173*'Tuesday (022724)'!$T248^2*(('Tuesday (022724)'!$T248-1)+(('Tuesday (022724)'!$T248-1)^2+(16*'Tuesday (022724)'!$T248/190))^0.5)</f>
        <v>44.15457254</v>
      </c>
      <c r="G499" s="250" t="str">
        <f t="shared" si="191"/>
        <v>E</v>
      </c>
      <c r="H499" s="248">
        <f>(0.38*190*(1-$B$251)^2)/(1-($B$251)*('Tuesday (022724)'!$AW248))+173*'Tuesday (022724)'!$AW248^2*(('Tuesday (022724)'!$AW248-1)+(('Tuesday (022724)'!$AW248-1)^2+(16*'Tuesday (022724)'!$AW248/190))^0.5)</f>
        <v>48.14943192</v>
      </c>
      <c r="I499" s="249" t="str">
        <f t="shared" si="192"/>
        <v>E</v>
      </c>
      <c r="J499" s="248">
        <f>(0.38*190*(1-$B$251)^2)/(1-($B$251)*('Wednesday (022824)'!$T248))+173*'Wednesday (022824)'!$T248^2*(('Wednesday (022824)'!$T248-1)+(('Wednesday (022824)'!$T248-1)^2+(16*'Wednesday (022824)'!$T248/190))^0.5)</f>
        <v>33.60422402</v>
      </c>
      <c r="K499" s="250" t="str">
        <f t="shared" si="193"/>
        <v>D</v>
      </c>
      <c r="L499" s="248">
        <f>(0.38*190*(1-$B$251)^2)/(1-($B$251)*('Wednesday (022824)'!$AW248))+173*'Wednesday (022824)'!$AW248^2*(('Wednesday (022824)'!$AW248-1)+(('Wednesday (022824)'!$AW248-1)^2+(16*'Wednesday (022824)'!$AW248/190))^0.5)</f>
        <v>49.65377358</v>
      </c>
      <c r="M499" s="249" t="str">
        <f t="shared" si="194"/>
        <v>E</v>
      </c>
      <c r="N499" s="248">
        <f>(0.38*190*(1-$B$251)^2)/(1-($B$251)*('Thursday (022924)'!$T248))+173*'Thursday (022924)'!$T248^2*(('Thursday (022924)'!$T248-1)+(('Thursday (022924)'!$T248-1)^2+(16*'Thursday (022924)'!$T248/190))^0.5)</f>
        <v>33.77490647</v>
      </c>
      <c r="O499" s="247" t="str">
        <f t="shared" si="195"/>
        <v>D</v>
      </c>
      <c r="P499" s="248">
        <f>(0.38*190*(1-$B$251)^2)/(1-($B$251)*('Thursday (022924)'!$AW248))+173*'Thursday (022924)'!$AW248^2*(('Thursday (022924)'!$AW248-1)+(('Thursday (022924)'!$AW248-1)^2+(16*'Thursday (022924)'!$AW248/190))^0.5)</f>
        <v>50.34149468</v>
      </c>
      <c r="Q499" s="249" t="str">
        <f t="shared" si="196"/>
        <v>E</v>
      </c>
      <c r="R499" s="246">
        <f>(0.38*190*(1-$B$251)^2)/(1-($B$251)*('Friday (030124)'!$T248))+173*'Friday (030124)'!$T248^2*(('Friday (030124)'!$T248-1)+(('Friday (030124)'!$T248-1)^2+(16*'Friday (030124)'!$T248/190))^0.5)</f>
        <v>32.51360973</v>
      </c>
      <c r="S499" s="247" t="str">
        <f t="shared" si="197"/>
        <v>D</v>
      </c>
      <c r="T499" s="248">
        <f>(0.38*190*(1-$B$251)^2)/(1-($B$251)*('Friday (030124)'!$AW248))+173*'Friday (030124)'!$AW248^2*(('Friday (030124)'!$AW248-1)+(('Friday (030124)'!$AW248-1)^2+(16*'Friday (030124)'!$AW248/190))^0.5)</f>
        <v>45.45854915</v>
      </c>
      <c r="U499" s="251" t="str">
        <f t="shared" si="198"/>
        <v>E</v>
      </c>
    </row>
    <row r="500">
      <c r="A500" s="245" t="s">
        <v>200</v>
      </c>
      <c r="B500" s="305">
        <f>(0.38*190*(1-$B$251)^2)/(1-($B$251)*('Monday (022624)'!$T249))+173*'Monday (022624)'!$T249^2*(('Monday (022624)'!$T249-1)+(('Monday (022624)'!$T249-1)^2+(16*'Monday (022624)'!$T249/190))^0.5)</f>
        <v>34.07324828</v>
      </c>
      <c r="C500" s="306" t="str">
        <f t="shared" si="189"/>
        <v>D</v>
      </c>
      <c r="D500" s="307">
        <f>(0.38*190*(1-$B$251)^2)/(1-($B$251)*('Monday (022624)'!$AW249))+173*'Monday (022624)'!$AW249^2*(('Monday (022624)'!$AW249-1)+(('Monday (022624)'!$AW249-1)^2+(16*'Monday (022624)'!$AW249/190))^0.5)</f>
        <v>38.75834256</v>
      </c>
      <c r="E500" s="249" t="str">
        <f t="shared" si="190"/>
        <v>D</v>
      </c>
      <c r="F500" s="248">
        <f>(0.38*190*(1-$B$251)^2)/(1-($B$251)*('Tuesday (022724)'!$T249))+173*'Tuesday (022724)'!$T249^2*(('Tuesday (022724)'!$T249-1)+(('Tuesday (022724)'!$T249-1)^2+(16*'Tuesday (022724)'!$T249/190))^0.5)</f>
        <v>47.69198655</v>
      </c>
      <c r="G500" s="250" t="str">
        <f t="shared" si="191"/>
        <v>E</v>
      </c>
      <c r="H500" s="248">
        <f>(0.38*190*(1-$B$251)^2)/(1-($B$251)*('Tuesday (022724)'!$AW249))+173*'Tuesday (022724)'!$AW249^2*(('Tuesday (022724)'!$AW249-1)+(('Tuesday (022724)'!$AW249-1)^2+(16*'Tuesday (022724)'!$AW249/190))^0.5)</f>
        <v>38.61628263</v>
      </c>
      <c r="I500" s="249" t="str">
        <f t="shared" si="192"/>
        <v>D</v>
      </c>
      <c r="J500" s="248">
        <f>(0.38*190*(1-$B$251)^2)/(1-($B$251)*('Wednesday (022824)'!$T249))+173*'Wednesday (022824)'!$T249^2*(('Wednesday (022824)'!$T249-1)+(('Wednesday (022824)'!$T249-1)^2+(16*'Wednesday (022824)'!$T249/190))^0.5)</f>
        <v>34.09784222</v>
      </c>
      <c r="K500" s="250" t="str">
        <f t="shared" si="193"/>
        <v>D</v>
      </c>
      <c r="L500" s="248">
        <f>(0.38*190*(1-$B$251)^2)/(1-($B$251)*('Wednesday (022824)'!$AW249))+173*'Wednesday (022824)'!$AW249^2*(('Wednesday (022824)'!$AW249-1)+(('Wednesday (022824)'!$AW249-1)^2+(16*'Wednesday (022824)'!$AW249/190))^0.5)</f>
        <v>38.09415617</v>
      </c>
      <c r="M500" s="249" t="str">
        <f t="shared" si="194"/>
        <v>D</v>
      </c>
      <c r="N500" s="248">
        <f>(0.38*190*(1-$B$251)^2)/(1-($B$251)*('Thursday (022924)'!$T249))+173*'Thursday (022924)'!$T249^2*(('Thursday (022924)'!$T249-1)+(('Thursday (022924)'!$T249-1)^2+(16*'Thursday (022924)'!$T249/190))^0.5)</f>
        <v>34.06897103</v>
      </c>
      <c r="O500" s="247" t="str">
        <f t="shared" si="195"/>
        <v>D</v>
      </c>
      <c r="P500" s="248">
        <f>(0.38*190*(1-$B$251)^2)/(1-($B$251)*('Thursday (022924)'!$AW249))+173*'Thursday (022924)'!$AW249^2*(('Thursday (022924)'!$AW249-1)+(('Thursday (022924)'!$AW249-1)^2+(16*'Thursday (022924)'!$AW249/190))^0.5)</f>
        <v>38.75967874</v>
      </c>
      <c r="Q500" s="249" t="str">
        <f t="shared" si="196"/>
        <v>D</v>
      </c>
      <c r="R500" s="246">
        <f>(0.38*190*(1-$B$251)^2)/(1-($B$251)*('Friday (030124)'!$T249))+173*'Friday (030124)'!$T249^2*(('Friday (030124)'!$T249-1)+(('Friday (030124)'!$T249-1)^2+(16*'Friday (030124)'!$T249/190))^0.5)</f>
        <v>32.5778111</v>
      </c>
      <c r="S500" s="247" t="str">
        <f t="shared" si="197"/>
        <v>D</v>
      </c>
      <c r="T500" s="248">
        <f>(0.38*190*(1-$B$251)^2)/(1-($B$251)*('Friday (030124)'!$AW249))+173*'Friday (030124)'!$AW249^2*(('Friday (030124)'!$AW249-1)+(('Friday (030124)'!$AW249-1)^2+(16*'Friday (030124)'!$AW249/190))^0.5)</f>
        <v>44.19151064</v>
      </c>
      <c r="U500" s="251" t="str">
        <f t="shared" si="198"/>
        <v>E</v>
      </c>
    </row>
    <row r="501">
      <c r="A501" s="308" t="s">
        <v>201</v>
      </c>
      <c r="B501" s="309">
        <f>(0.38*190*(1-$B$251)^2)/(1-($B$251)*('Monday (022624)'!$T250))+173*'Monday (022624)'!$T250^2*(('Monday (022624)'!$T250-1)+(('Monday (022624)'!$T250-1)^2+(16*'Monday (022624)'!$T250/190))^0.5)</f>
        <v>33.71540163</v>
      </c>
      <c r="C501" s="310" t="str">
        <f t="shared" si="189"/>
        <v>D</v>
      </c>
      <c r="D501" s="311">
        <f>(0.38*190*(1-$B$251)^2)/(1-($B$251)*('Monday (022624)'!$AW250))+173*'Monday (022624)'!$AW250^2*(('Monday (022624)'!$AW250-1)+(('Monday (022624)'!$AW250-1)^2+(16*'Monday (022624)'!$AW250/190))^0.5)</f>
        <v>45.45854915</v>
      </c>
      <c r="E501" s="312" t="str">
        <f t="shared" si="190"/>
        <v>E</v>
      </c>
      <c r="F501" s="313">
        <f>(0.38*190*(1-$B$251)^2)/(1-($B$251)*('Tuesday (022724)'!$T250))+173*'Tuesday (022724)'!$T250^2*(('Tuesday (022724)'!$T250-1)+(('Tuesday (022724)'!$T250-1)^2+(16*'Tuesday (022724)'!$T250/190))^0.5)</f>
        <v>44.6423568</v>
      </c>
      <c r="G501" s="314" t="str">
        <f t="shared" si="191"/>
        <v>E</v>
      </c>
      <c r="H501" s="313">
        <f>(0.38*190*(1-$B$251)^2)/(1-($B$251)*('Tuesday (022724)'!$AW250))+173*'Tuesday (022724)'!$AW250^2*(('Tuesday (022724)'!$AW250-1)+(('Tuesday (022724)'!$AW250-1)^2+(16*'Tuesday (022724)'!$AW250/190))^0.5)</f>
        <v>48.5148224</v>
      </c>
      <c r="I501" s="312" t="str">
        <f t="shared" si="192"/>
        <v>E</v>
      </c>
      <c r="J501" s="313">
        <f>(0.38*190*(1-$B$251)^2)/(1-($B$251)*('Wednesday (022824)'!$T250))+173*'Wednesday (022824)'!$T250^2*(('Wednesday (022824)'!$T250-1)+(('Wednesday (022824)'!$T250-1)^2+(16*'Wednesday (022824)'!$T250/190))^0.5)</f>
        <v>33.60422402</v>
      </c>
      <c r="K501" s="314" t="str">
        <f t="shared" si="193"/>
        <v>D</v>
      </c>
      <c r="L501" s="313">
        <f>(0.38*190*(1-$B$251)^2)/(1-($B$251)*('Wednesday (022824)'!$AW250))+173*'Wednesday (022824)'!$AW250^2*(('Wednesday (022824)'!$AW250-1)+(('Wednesday (022824)'!$AW250-1)^2+(16*'Wednesday (022824)'!$AW250/190))^0.5)</f>
        <v>46.62521714</v>
      </c>
      <c r="M501" s="312" t="str">
        <f t="shared" si="194"/>
        <v>E</v>
      </c>
      <c r="N501" s="313">
        <f>(0.38*190*(1-$B$251)^2)/(1-($B$251)*('Thursday (022924)'!$T250))+173*'Thursday (022924)'!$T250^2*(('Thursday (022924)'!$T250-1)+(('Thursday (022924)'!$T250-1)^2+(16*'Thursday (022924)'!$T250/190))^0.5)</f>
        <v>33.63222046</v>
      </c>
      <c r="O501" s="315" t="str">
        <f t="shared" si="195"/>
        <v>D</v>
      </c>
      <c r="P501" s="313">
        <f>(0.38*190*(1-$B$251)^2)/(1-($B$251)*('Thursday (022924)'!$AW250))+173*'Thursday (022924)'!$AW250^2*(('Thursday (022924)'!$AW250-1)+(('Thursday (022924)'!$AW250-1)^2+(16*'Thursday (022924)'!$AW250/190))^0.5)</f>
        <v>47.3084756</v>
      </c>
      <c r="Q501" s="312" t="str">
        <f t="shared" si="196"/>
        <v>E</v>
      </c>
      <c r="R501" s="316">
        <f>(0.38*190*(1-$B$251)^2)/(1-($B$251)*('Friday (030124)'!$T250))+173*'Friday (030124)'!$T250^2*(('Friday (030124)'!$T250-1)+(('Friday (030124)'!$T250-1)^2+(16*'Friday (030124)'!$T250/190))^0.5)</f>
        <v>32.32435895</v>
      </c>
      <c r="S501" s="315" t="str">
        <f t="shared" si="197"/>
        <v>D</v>
      </c>
      <c r="T501" s="313">
        <f>(0.38*190*(1-$B$251)^2)/(1-($B$251)*('Friday (030124)'!$AW250))+173*'Friday (030124)'!$AW250^2*(('Friday (030124)'!$AW250-1)+(('Friday (030124)'!$AW250-1)^2+(16*'Friday (030124)'!$AW250/190))^0.5)</f>
        <v>44.19151064</v>
      </c>
      <c r="U501" s="317" t="str">
        <f t="shared" si="198"/>
        <v>E</v>
      </c>
    </row>
    <row r="502">
      <c r="A502" s="318" t="s">
        <v>202</v>
      </c>
      <c r="B502" s="319">
        <f>(0.38*190*(1-$B$251)^2)/(1-($B$251)*('Monday (022624)'!$T251))+173*'Monday (022624)'!$T251^2*(('Monday (022624)'!$T251-1)+(('Monday (022624)'!$T251-1)^2+(16*'Monday (022624)'!$T251/190))^0.5)</f>
        <v>33.89741841</v>
      </c>
      <c r="C502" s="320" t="str">
        <f t="shared" si="189"/>
        <v>D</v>
      </c>
      <c r="D502" s="321">
        <f>(0.38*190*(1-$B$251)^2)/(1-($B$251)*('Monday (022624)'!$AW251))+173*'Monday (022624)'!$AW251^2*(('Monday (022624)'!$AW251-1)+(('Monday (022624)'!$AW251-1)^2+(16*'Monday (022624)'!$AW251/190))^0.5)</f>
        <v>44.99391455</v>
      </c>
      <c r="E502" s="322" t="str">
        <f t="shared" si="190"/>
        <v>E</v>
      </c>
      <c r="F502" s="323">
        <f>(0.38*190*(1-$B$251)^2)/(1-($B$251)*('Tuesday (022724)'!$T251))+173*'Tuesday (022724)'!$T251^2*(('Tuesday (022724)'!$T251-1)+(('Tuesday (022724)'!$T251-1)^2+(16*'Tuesday (022724)'!$T251/190))^0.5)</f>
        <v>45.35412605</v>
      </c>
      <c r="G502" s="324" t="str">
        <f t="shared" si="191"/>
        <v>E</v>
      </c>
      <c r="H502" s="323">
        <f>(0.38*190*(1-$B$251)^2)/(1-($B$251)*('Tuesday (022724)'!$AW251))+173*'Tuesday (022724)'!$AW251^2*(('Tuesday (022724)'!$AW251-1)+(('Tuesday (022724)'!$AW251-1)^2+(16*'Tuesday (022724)'!$AW251/190))^0.5)</f>
        <v>44.30015933</v>
      </c>
      <c r="I502" s="322" t="str">
        <f t="shared" si="192"/>
        <v>E</v>
      </c>
      <c r="J502" s="323">
        <f>(0.38*190*(1-$B$251)^2)/(1-($B$251)*('Wednesday (022824)'!$T251))+173*'Wednesday (022824)'!$T251^2*(('Wednesday (022824)'!$T251-1)+(('Wednesday (022824)'!$T251-1)^2+(16*'Wednesday (022824)'!$T251/190))^0.5)</f>
        <v>33.95964638</v>
      </c>
      <c r="K502" s="324" t="str">
        <f t="shared" si="193"/>
        <v>D</v>
      </c>
      <c r="L502" s="323">
        <f>(0.38*190*(1-$B$251)^2)/(1-($B$251)*('Wednesday (022824)'!$AW251))+173*'Wednesday (022824)'!$AW251^2*(('Wednesday (022824)'!$AW251-1)+(('Wednesday (022824)'!$AW251-1)^2+(16*'Wednesday (022824)'!$AW251/190))^0.5)</f>
        <v>45.82925319</v>
      </c>
      <c r="M502" s="322" t="str">
        <f t="shared" si="194"/>
        <v>E</v>
      </c>
      <c r="N502" s="323">
        <f>(0.38*190*(1-$B$251)^2)/(1-($B$251)*('Thursday (022924)'!$T251))+173*'Thursday (022924)'!$T251^2*(('Thursday (022924)'!$T251-1)+(('Thursday (022924)'!$T251-1)^2+(16*'Thursday (022924)'!$T251/190))^0.5)</f>
        <v>34.01975667</v>
      </c>
      <c r="O502" s="325" t="str">
        <f t="shared" si="195"/>
        <v>D</v>
      </c>
      <c r="P502" s="323">
        <f>(0.38*190*(1-$B$251)^2)/(1-($B$251)*('Thursday (022924)'!$AW251))+173*'Thursday (022924)'!$AW251^2*(('Thursday (022924)'!$AW251-1)+(('Thursday (022924)'!$AW251-1)^2+(16*'Thursday (022924)'!$AW251/190))^0.5)</f>
        <v>44.85969769</v>
      </c>
      <c r="Q502" s="322" t="str">
        <f t="shared" si="196"/>
        <v>E</v>
      </c>
      <c r="R502" s="326">
        <f>(0.38*190*(1-$B$251)^2)/(1-($B$251)*('Friday (030124)'!$T251))+173*'Friday (030124)'!$T251^2*(('Friday (030124)'!$T251-1)+(('Friday (030124)'!$T251-1)^2+(16*'Friday (030124)'!$T251/190))^0.5)</f>
        <v>32.61888891</v>
      </c>
      <c r="S502" s="325" t="str">
        <f t="shared" si="197"/>
        <v>D</v>
      </c>
      <c r="T502" s="323">
        <f>(0.38*190*(1-$B$251)^2)/(1-($B$251)*('Friday (030124)'!$AW251))+173*'Friday (030124)'!$AW251^2*(('Friday (030124)'!$AW251-1)+(('Friday (030124)'!$AW251-1)^2+(16*'Friday (030124)'!$AW251/190))^0.5)</f>
        <v>46.03815268</v>
      </c>
      <c r="U502" s="322" t="str">
        <f t="shared" si="198"/>
        <v>E</v>
      </c>
    </row>
    <row r="503">
      <c r="A503" s="266" t="s">
        <v>203</v>
      </c>
      <c r="B503" s="327">
        <f>(0.38*190*(1-$B$251)^2)/(1-($B$251)*('Monday (022624)'!$T252))+173*'Monday (022624)'!$T252^2*(('Monday (022624)'!$T252-1)+(('Monday (022624)'!$T252-1)^2+(16*'Monday (022624)'!$T252/190))^0.5)</f>
        <v>33.16726242</v>
      </c>
      <c r="C503" s="328" t="str">
        <f t="shared" si="189"/>
        <v>D</v>
      </c>
      <c r="D503" s="329">
        <f>(0.38*190*(1-$B$251)^2)/(1-($B$251)*('Monday (022624)'!$AW252))+173*'Monday (022624)'!$AW252^2*(('Monday (022624)'!$AW252-1)+(('Monday (022624)'!$AW252-1)^2+(16*'Monday (022624)'!$AW252/190))^0.5)</f>
        <v>46.54084903</v>
      </c>
      <c r="E503" s="330" t="str">
        <f t="shared" si="190"/>
        <v>E</v>
      </c>
      <c r="F503" s="63">
        <f>(0.38*190*(1-$B$251)^2)/(1-($B$251)*('Tuesday (022724)'!$T252))+173*'Tuesday (022724)'!$T252^2*(('Tuesday (022724)'!$T252-1)+(('Tuesday (022724)'!$T252-1)^2+(16*'Tuesday (022724)'!$T252/190))^0.5)</f>
        <v>41.43620886</v>
      </c>
      <c r="G503" s="331" t="str">
        <f t="shared" si="191"/>
        <v>E</v>
      </c>
      <c r="H503" s="63">
        <f>(0.38*190*(1-$B$251)^2)/(1-($B$251)*('Tuesday (022724)'!$AW252))+173*'Tuesday (022724)'!$AW252^2*(('Tuesday (022724)'!$AW252-1)+(('Tuesday (022724)'!$AW252-1)^2+(16*'Tuesday (022724)'!$AW252/190))^0.5)</f>
        <v>46.93222502</v>
      </c>
      <c r="I503" s="330" t="str">
        <f t="shared" si="192"/>
        <v>E</v>
      </c>
      <c r="J503" s="63">
        <f>(0.38*190*(1-$B$251)^2)/(1-($B$251)*('Wednesday (022824)'!$T252))+173*'Wednesday (022824)'!$T252^2*(('Wednesday (022824)'!$T252-1)+(('Wednesday (022824)'!$T252-1)^2+(16*'Wednesday (022824)'!$T252/190))^0.5)</f>
        <v>33.1870552</v>
      </c>
      <c r="K503" s="331" t="str">
        <f t="shared" si="193"/>
        <v>D</v>
      </c>
      <c r="L503" s="63">
        <f>(0.38*190*(1-$B$251)^2)/(1-($B$251)*('Wednesday (022824)'!$AW252))+173*'Wednesday (022824)'!$AW252^2*(('Wednesday (022824)'!$AW252-1)+(('Wednesday (022824)'!$AW252-1)^2+(16*'Wednesday (022824)'!$AW252/190))^0.5)</f>
        <v>46.46895746</v>
      </c>
      <c r="M503" s="330" t="str">
        <f t="shared" si="194"/>
        <v>E</v>
      </c>
      <c r="N503" s="63">
        <f>(0.38*190*(1-$B$251)^2)/(1-($B$251)*('Thursday (022924)'!$T252))+173*'Thursday (022924)'!$T252^2*(('Thursday (022924)'!$T252-1)+(('Thursday (022924)'!$T252-1)^2+(16*'Thursday (022924)'!$T252/190))^0.5)</f>
        <v>33.28103196</v>
      </c>
      <c r="O503" s="332" t="str">
        <f t="shared" si="195"/>
        <v>D</v>
      </c>
      <c r="P503" s="63">
        <f>(0.38*190*(1-$B$251)^2)/(1-($B$251)*('Thursday (022924)'!$AW252))+173*'Thursday (022924)'!$AW252^2*(('Thursday (022924)'!$AW252-1)+(('Thursday (022924)'!$AW252-1)^2+(16*'Thursday (022924)'!$AW252/190))^0.5)</f>
        <v>45.82983006</v>
      </c>
      <c r="Q503" s="330" t="str">
        <f t="shared" si="196"/>
        <v>E</v>
      </c>
      <c r="R503" s="50">
        <f>(0.38*190*(1-$B$251)^2)/(1-($B$251)*('Friday (030124)'!$T252))+173*'Friday (030124)'!$T252^2*(('Friday (030124)'!$T252-1)+(('Friday (030124)'!$T252-1)^2+(16*'Friday (030124)'!$T252/190))^0.5)</f>
        <v>32.37004551</v>
      </c>
      <c r="S503" s="332" t="str">
        <f t="shared" si="197"/>
        <v>D</v>
      </c>
      <c r="T503" s="63">
        <f>(0.38*190*(1-$B$251)^2)/(1-($B$251)*('Friday (030124)'!$AW252))+173*'Friday (030124)'!$AW252^2*(('Friday (030124)'!$AW252-1)+(('Friday (030124)'!$AW252-1)^2+(16*'Friday (030124)'!$AW252/190))^0.5)</f>
        <v>44.21731806</v>
      </c>
      <c r="U503" s="330" t="str">
        <f t="shared" si="198"/>
        <v>E</v>
      </c>
    </row>
    <row r="504">
      <c r="A504" s="266" t="s">
        <v>204</v>
      </c>
      <c r="B504" s="327">
        <f>(0.38*190*(1-$B$251)^2)/(1-($B$251)*('Monday (022624)'!$T253))+173*'Monday (022624)'!$T253^2*(('Monday (022624)'!$T253-1)+(('Monday (022624)'!$T253-1)^2+(16*'Monday (022624)'!$T253/190))^0.5)</f>
        <v>34.11400464</v>
      </c>
      <c r="C504" s="328" t="str">
        <f t="shared" si="189"/>
        <v>D</v>
      </c>
      <c r="D504" s="329">
        <f>(0.38*190*(1-$B$251)^2)/(1-($B$251)*('Monday (022624)'!$AW253))+173*'Monday (022624)'!$AW253^2*(('Monday (022624)'!$AW253-1)+(('Monday (022624)'!$AW253-1)^2+(16*'Monday (022624)'!$AW253/190))^0.5)</f>
        <v>42.12946661</v>
      </c>
      <c r="E504" s="330" t="str">
        <f t="shared" si="190"/>
        <v>E</v>
      </c>
      <c r="F504" s="63">
        <f>(0.38*190*(1-$B$251)^2)/(1-($B$251)*('Tuesday (022724)'!$T253))+173*'Tuesday (022724)'!$T253^2*(('Tuesday (022724)'!$T253-1)+(('Tuesday (022724)'!$T253-1)^2+(16*'Tuesday (022724)'!$T253/190))^0.5)</f>
        <v>46.88791247</v>
      </c>
      <c r="G504" s="331" t="str">
        <f t="shared" si="191"/>
        <v>E</v>
      </c>
      <c r="H504" s="63">
        <f>(0.38*190*(1-$B$251)^2)/(1-($B$251)*('Tuesday (022724)'!$AW253))+173*'Tuesday (022724)'!$AW253^2*(('Tuesday (022724)'!$AW253-1)+(('Tuesday (022724)'!$AW253-1)^2+(16*'Tuesday (022724)'!$AW253/190))^0.5)</f>
        <v>43.52793126</v>
      </c>
      <c r="I504" s="330" t="str">
        <f t="shared" si="192"/>
        <v>E</v>
      </c>
      <c r="J504" s="63">
        <f>(0.38*190*(1-$B$251)^2)/(1-($B$251)*('Wednesday (022824)'!$T253))+173*'Wednesday (022824)'!$T253^2*(('Wednesday (022824)'!$T253-1)+(('Wednesday (022824)'!$T253-1)^2+(16*'Wednesday (022824)'!$T253/190))^0.5)</f>
        <v>34.17740669</v>
      </c>
      <c r="K504" s="331" t="str">
        <f t="shared" si="193"/>
        <v>D</v>
      </c>
      <c r="L504" s="63">
        <f>(0.38*190*(1-$B$251)^2)/(1-($B$251)*('Wednesday (022824)'!$AW253))+173*'Wednesday (022824)'!$AW253^2*(('Wednesday (022824)'!$AW253-1)+(('Wednesday (022824)'!$AW253-1)^2+(16*'Wednesday (022824)'!$AW253/190))^0.5)</f>
        <v>42.29320104</v>
      </c>
      <c r="M504" s="330" t="str">
        <f t="shared" si="194"/>
        <v>E</v>
      </c>
      <c r="N504" s="63">
        <f>(0.38*190*(1-$B$251)^2)/(1-($B$251)*('Thursday (022924)'!$T253))+173*'Thursday (022924)'!$T253^2*(('Thursday (022924)'!$T253-1)+(('Thursday (022924)'!$T253-1)^2+(16*'Thursday (022924)'!$T253/190))^0.5)</f>
        <v>34.15828917</v>
      </c>
      <c r="O504" s="332" t="str">
        <f t="shared" si="195"/>
        <v>D</v>
      </c>
      <c r="P504" s="63">
        <f>(0.38*190*(1-$B$251)^2)/(1-($B$251)*('Thursday (022924)'!$AW253))+173*'Thursday (022924)'!$AW253^2*(('Thursday (022924)'!$AW253-1)+(('Thursday (022924)'!$AW253-1)^2+(16*'Thursday (022924)'!$AW253/190))^0.5)</f>
        <v>43.95613558</v>
      </c>
      <c r="Q504" s="330" t="str">
        <f t="shared" si="196"/>
        <v>E</v>
      </c>
      <c r="R504" s="50">
        <f>(0.38*190*(1-$B$251)^2)/(1-($B$251)*('Friday (030124)'!$T253))+173*'Friday (030124)'!$T253^2*(('Friday (030124)'!$T253-1)+(('Friday (030124)'!$T253-1)^2+(16*'Friday (030124)'!$T253/190))^0.5)</f>
        <v>33.10999234</v>
      </c>
      <c r="S504" s="332" t="str">
        <f t="shared" si="197"/>
        <v>D</v>
      </c>
      <c r="T504" s="63">
        <f>(0.38*190*(1-$B$251)^2)/(1-($B$251)*('Friday (030124)'!$AW253))+173*'Friday (030124)'!$AW253^2*(('Friday (030124)'!$AW253-1)+(('Friday (030124)'!$AW253-1)^2+(16*'Friday (030124)'!$AW253/190))^0.5)</f>
        <v>44.43163512</v>
      </c>
      <c r="U504" s="330" t="str">
        <f t="shared" si="198"/>
        <v>E</v>
      </c>
    </row>
    <row r="505">
      <c r="A505" s="272" t="s">
        <v>205</v>
      </c>
      <c r="B505" s="333">
        <f>(0.38*190*(1-$B$251)^2)/(1-($B$251)*('Monday (022624)'!$T254))+173*'Monday (022624)'!$T254^2*(('Monday (022624)'!$T254-1)+(('Monday (022624)'!$T254-1)^2+(16*'Monday (022624)'!$T254/190))^0.5)</f>
        <v>33.89741841</v>
      </c>
      <c r="C505" s="334" t="str">
        <f t="shared" si="189"/>
        <v>D</v>
      </c>
      <c r="D505" s="335">
        <f>(0.38*190*(1-$B$251)^2)/(1-($B$251)*('Monday (022624)'!$AW254))+173*'Monday (022624)'!$AW254^2*(('Monday (022624)'!$AW254-1)+(('Monday (022624)'!$AW254-1)^2+(16*'Monday (022624)'!$AW254/190))^0.5)</f>
        <v>45.59199152</v>
      </c>
      <c r="E505" s="336" t="str">
        <f t="shared" si="190"/>
        <v>E</v>
      </c>
      <c r="F505" s="337">
        <f>(0.38*190*(1-$B$251)^2)/(1-($B$251)*('Tuesday (022724)'!$T254))+173*'Tuesday (022724)'!$T254^2*(('Tuesday (022724)'!$T254-1)+(('Tuesday (022724)'!$T254-1)^2+(16*'Tuesday (022724)'!$T254/190))^0.5)</f>
        <v>45.84694591</v>
      </c>
      <c r="G505" s="338" t="str">
        <f t="shared" si="191"/>
        <v>E</v>
      </c>
      <c r="H505" s="337">
        <f>(0.38*190*(1-$B$251)^2)/(1-($B$251)*('Tuesday (022724)'!$AW254))+173*'Tuesday (022724)'!$AW254^2*(('Tuesday (022724)'!$AW254-1)+(('Tuesday (022724)'!$AW254-1)^2+(16*'Tuesday (022724)'!$AW254/190))^0.5)</f>
        <v>44.30015933</v>
      </c>
      <c r="I505" s="336" t="str">
        <f t="shared" si="192"/>
        <v>E</v>
      </c>
      <c r="J505" s="337">
        <f>(0.38*190*(1-$B$251)^2)/(1-($B$251)*('Wednesday (022824)'!$T254))+173*'Wednesday (022824)'!$T254^2*(('Wednesday (022824)'!$T254-1)+(('Wednesday (022824)'!$T254-1)^2+(16*'Wednesday (022824)'!$T254/190))^0.5)</f>
        <v>33.95964638</v>
      </c>
      <c r="K505" s="338" t="str">
        <f t="shared" si="193"/>
        <v>D</v>
      </c>
      <c r="L505" s="337">
        <f>(0.38*190*(1-$B$251)^2)/(1-($B$251)*('Wednesday (022824)'!$AW254))+173*'Wednesday (022824)'!$AW254^2*(('Wednesday (022824)'!$AW254-1)+(('Wednesday (022824)'!$AW254-1)^2+(16*'Wednesday (022824)'!$AW254/190))^0.5)</f>
        <v>44.6329482</v>
      </c>
      <c r="M505" s="336" t="str">
        <f t="shared" si="194"/>
        <v>E</v>
      </c>
      <c r="N505" s="337">
        <f>(0.38*190*(1-$B$251)^2)/(1-($B$251)*('Thursday (022924)'!$T254))+173*'Thursday (022924)'!$T254^2*(('Thursday (022924)'!$T254-1)+(('Thursday (022924)'!$T254-1)^2+(16*'Thursday (022924)'!$T254/190))^0.5)</f>
        <v>34.15828917</v>
      </c>
      <c r="O505" s="339" t="str">
        <f t="shared" si="195"/>
        <v>D</v>
      </c>
      <c r="P505" s="337">
        <f>(0.38*190*(1-$B$251)^2)/(1-($B$251)*('Thursday (022924)'!$AW254))+173*'Thursday (022924)'!$AW254^2*(('Thursday (022924)'!$AW254-1)+(('Thursday (022924)'!$AW254-1)^2+(16*'Thursday (022924)'!$AW254/190))^0.5)</f>
        <v>44.25029872</v>
      </c>
      <c r="Q505" s="336" t="str">
        <f t="shared" si="196"/>
        <v>E</v>
      </c>
      <c r="R505" s="273">
        <f>(0.38*190*(1-$B$251)^2)/(1-($B$251)*('Friday (030124)'!$T254))+173*'Friday (030124)'!$T254^2*(('Friday (030124)'!$T254-1)+(('Friday (030124)'!$T254-1)^2+(16*'Friday (030124)'!$T254/190))^0.5)</f>
        <v>33.60072483</v>
      </c>
      <c r="S505" s="339" t="str">
        <f t="shared" si="197"/>
        <v>D</v>
      </c>
      <c r="T505" s="337">
        <f>(0.38*190*(1-$B$251)^2)/(1-($B$251)*('Friday (030124)'!$AW254))+173*'Friday (030124)'!$AW254^2*(('Friday (030124)'!$AW254-1)+(('Friday (030124)'!$AW254-1)^2+(16*'Friday (030124)'!$AW254/190))^0.5)</f>
        <v>44.21731806</v>
      </c>
      <c r="U505" s="336" t="str">
        <f t="shared" si="198"/>
        <v>E</v>
      </c>
    </row>
    <row r="506">
      <c r="A506" s="238" t="s">
        <v>206</v>
      </c>
      <c r="B506" s="302">
        <f>(0.38*190*(1-$B$251)^2)/(1-($B$251)*('Monday (022624)'!$T255))+173*'Monday (022624)'!$T255^2*(('Monday (022624)'!$T255-1)+(('Monday (022624)'!$T255-1)^2+(16*'Monday (022624)'!$T255/190))^0.5)</f>
        <v>35.02195138</v>
      </c>
      <c r="C506" s="303" t="str">
        <f t="shared" si="189"/>
        <v>D</v>
      </c>
      <c r="D506" s="304">
        <f>(0.38*190*(1-$B$251)^2)/(1-($B$251)*('Monday (022624)'!$AW255))+173*'Monday (022624)'!$AW255^2*(('Monday (022624)'!$AW255-1)+(('Monday (022624)'!$AW255-1)^2+(16*'Monday (022624)'!$AW255/190))^0.5)</f>
        <v>41.95788861</v>
      </c>
      <c r="E506" s="242" t="str">
        <f t="shared" si="190"/>
        <v>E</v>
      </c>
      <c r="F506" s="241">
        <f>(0.38*190*(1-$B$251)^2)/(1-($B$251)*('Tuesday (022724)'!$T255))+173*'Tuesday (022724)'!$T255^2*(('Tuesday (022724)'!$T255-1)+(('Tuesday (022724)'!$T255-1)^2+(16*'Tuesday (022724)'!$T255/190))^0.5)</f>
        <v>53.70291777</v>
      </c>
      <c r="G506" s="243" t="str">
        <f t="shared" si="191"/>
        <v>E</v>
      </c>
      <c r="H506" s="241">
        <f>(0.38*190*(1-$B$251)^2)/(1-($B$251)*('Tuesday (022724)'!$AW255))+173*'Tuesday (022724)'!$AW255^2*(('Tuesday (022724)'!$AW255-1)+(('Tuesday (022724)'!$AW255-1)^2+(16*'Tuesday (022724)'!$AW255/190))^0.5)</f>
        <v>43.20664456</v>
      </c>
      <c r="I506" s="242" t="str">
        <f t="shared" si="192"/>
        <v>E</v>
      </c>
      <c r="J506" s="241">
        <f>(0.38*190*(1-$B$251)^2)/(1-($B$251)*('Wednesday (022824)'!$T255))+173*'Wednesday (022824)'!$T255^2*(('Wednesday (022824)'!$T255-1)+(('Wednesday (022824)'!$T255-1)^2+(16*'Wednesday (022824)'!$T255/190))^0.5)</f>
        <v>35.13794035</v>
      </c>
      <c r="K506" s="243" t="str">
        <f t="shared" si="193"/>
        <v>D</v>
      </c>
      <c r="L506" s="241">
        <f>(0.38*190*(1-$B$251)^2)/(1-($B$251)*('Wednesday (022824)'!$AW255))+173*'Wednesday (022824)'!$AW255^2*(('Wednesday (022824)'!$AW255-1)+(('Wednesday (022824)'!$AW255-1)^2+(16*'Wednesday (022824)'!$AW255/190))^0.5)</f>
        <v>41.48980557</v>
      </c>
      <c r="M506" s="242" t="str">
        <f t="shared" si="194"/>
        <v>E</v>
      </c>
      <c r="N506" s="241">
        <f>(0.38*190*(1-$B$251)^2)/(1-($B$251)*('Thursday (022924)'!$T255))+173*'Thursday (022924)'!$T255^2*(('Thursday (022924)'!$T255-1)+(('Thursday (022924)'!$T255-1)^2+(16*'Thursday (022924)'!$T255/190))^0.5)</f>
        <v>35.16807073</v>
      </c>
      <c r="O506" s="240" t="str">
        <f t="shared" si="195"/>
        <v>D</v>
      </c>
      <c r="P506" s="241">
        <f>(0.38*190*(1-$B$251)^2)/(1-($B$251)*('Thursday (022924)'!$AW255))+173*'Thursday (022924)'!$AW255^2*(('Thursday (022924)'!$AW255-1)+(('Thursday (022924)'!$AW255-1)^2+(16*'Thursday (022924)'!$AW255/190))^0.5)</f>
        <v>41.36275327</v>
      </c>
      <c r="Q506" s="242" t="str">
        <f t="shared" si="196"/>
        <v>E</v>
      </c>
      <c r="R506" s="239">
        <f>(0.38*190*(1-$B$251)^2)/(1-($B$251)*('Friday (030124)'!$T255))+173*'Friday (030124)'!$T255^2*(('Friday (030124)'!$T255-1)+(('Friday (030124)'!$T255-1)^2+(16*'Friday (030124)'!$T255/190))^0.5)</f>
        <v>33.6660328</v>
      </c>
      <c r="S506" s="240" t="str">
        <f t="shared" si="197"/>
        <v>D</v>
      </c>
      <c r="T506" s="241">
        <f>(0.38*190*(1-$B$251)^2)/(1-($B$251)*('Friday (030124)'!$AW255))+173*'Friday (030124)'!$AW255^2*(('Friday (030124)'!$AW255-1)+(('Friday (030124)'!$AW255-1)^2+(16*'Friday (030124)'!$AW255/190))^0.5)</f>
        <v>47.31648535</v>
      </c>
      <c r="U506" s="244" t="str">
        <f t="shared" si="198"/>
        <v>E</v>
      </c>
    </row>
    <row r="507">
      <c r="A507" s="245" t="s">
        <v>207</v>
      </c>
      <c r="B507" s="305">
        <f>(0.38*190*(1-$B$251)^2)/(1-($B$251)*('Monday (022624)'!$T256))+173*'Monday (022624)'!$T256^2*(('Monday (022624)'!$T256-1)+(('Monday (022624)'!$T256-1)^2+(16*'Monday (022624)'!$T256/190))^0.5)</f>
        <v>33.75614406</v>
      </c>
      <c r="C507" s="306" t="str">
        <f t="shared" si="189"/>
        <v>D</v>
      </c>
      <c r="D507" s="307">
        <f>(0.38*190*(1-$B$251)^2)/(1-($B$251)*('Monday (022624)'!$AW256))+173*'Monday (022624)'!$AW256^2*(('Monday (022624)'!$AW256-1)+(('Monday (022624)'!$AW256-1)^2+(16*'Monday (022624)'!$AW256/190))^0.5)</f>
        <v>50.43656201</v>
      </c>
      <c r="E507" s="249" t="str">
        <f t="shared" si="190"/>
        <v>E</v>
      </c>
      <c r="F507" s="248">
        <f>(0.38*190*(1-$B$251)^2)/(1-($B$251)*('Tuesday (022724)'!$T256))+173*'Tuesday (022724)'!$T256^2*(('Tuesday (022724)'!$T256-1)+(('Tuesday (022724)'!$T256-1)^2+(16*'Tuesday (022724)'!$T256/190))^0.5)</f>
        <v>46.18615213</v>
      </c>
      <c r="G507" s="250" t="str">
        <f t="shared" si="191"/>
        <v>E</v>
      </c>
      <c r="H507" s="248">
        <f>(0.38*190*(1-$B$251)^2)/(1-($B$251)*('Tuesday (022724)'!$AW256))+173*'Tuesday (022724)'!$AW256^2*(('Tuesday (022724)'!$AW256-1)+(('Tuesday (022724)'!$AW256-1)^2+(16*'Tuesday (022724)'!$AW256/190))^0.5)</f>
        <v>51.82419438</v>
      </c>
      <c r="I507" s="249" t="str">
        <f t="shared" si="192"/>
        <v>E</v>
      </c>
      <c r="J507" s="248">
        <f>(0.38*190*(1-$B$251)^2)/(1-($B$251)*('Wednesday (022824)'!$T256))+173*'Wednesday (022824)'!$T256^2*(('Wednesday (022824)'!$T256-1)+(('Wednesday (022824)'!$T256-1)^2+(16*'Wednesday (022824)'!$T256/190))^0.5)</f>
        <v>34.00714887</v>
      </c>
      <c r="K507" s="250" t="str">
        <f t="shared" si="193"/>
        <v>D</v>
      </c>
      <c r="L507" s="248">
        <f>(0.38*190*(1-$B$251)^2)/(1-($B$251)*('Wednesday (022824)'!$AW256))+173*'Wednesday (022824)'!$AW256^2*(('Wednesday (022824)'!$AW256-1)+(('Wednesday (022824)'!$AW256-1)^2+(16*'Wednesday (022824)'!$AW256/190))^0.5)</f>
        <v>51.3368804</v>
      </c>
      <c r="M507" s="249" t="str">
        <f t="shared" si="194"/>
        <v>E</v>
      </c>
      <c r="N507" s="248">
        <f>(0.38*190*(1-$B$251)^2)/(1-($B$251)*('Thursday (022924)'!$T256))+173*'Thursday (022924)'!$T256^2*(('Thursday (022924)'!$T256-1)+(('Thursday (022924)'!$T256-1)^2+(16*'Thursday (022924)'!$T256/190))^0.5)</f>
        <v>34.0496355</v>
      </c>
      <c r="O507" s="247" t="str">
        <f t="shared" si="195"/>
        <v>D</v>
      </c>
      <c r="P507" s="248">
        <f>(0.38*190*(1-$B$251)^2)/(1-($B$251)*('Thursday (022924)'!$AW256))+173*'Thursday (022924)'!$AW256^2*(('Thursday (022924)'!$AW256-1)+(('Thursday (022924)'!$AW256-1)^2+(16*'Thursday (022924)'!$AW256/190))^0.5)</f>
        <v>52.89300383</v>
      </c>
      <c r="Q507" s="249" t="str">
        <f t="shared" si="196"/>
        <v>E</v>
      </c>
      <c r="R507" s="246">
        <f>(0.38*190*(1-$B$251)^2)/(1-($B$251)*('Friday (030124)'!$T256))+173*'Friday (030124)'!$T256^2*(('Friday (030124)'!$T256-1)+(('Friday (030124)'!$T256-1)^2+(16*'Friday (030124)'!$T256/190))^0.5)</f>
        <v>33.41974206</v>
      </c>
      <c r="S507" s="247" t="str">
        <f t="shared" si="197"/>
        <v>D</v>
      </c>
      <c r="T507" s="248">
        <f>(0.38*190*(1-$B$251)^2)/(1-($B$251)*('Friday (030124)'!$AW256))+173*'Friday (030124)'!$AW256^2*(('Friday (030124)'!$AW256-1)+(('Friday (030124)'!$AW256-1)^2+(16*'Friday (030124)'!$AW256/190))^0.5)</f>
        <v>45.76458482</v>
      </c>
      <c r="U507" s="251" t="str">
        <f t="shared" si="198"/>
        <v>E</v>
      </c>
    </row>
    <row r="508">
      <c r="A508" s="245" t="s">
        <v>208</v>
      </c>
      <c r="B508" s="305">
        <f>(0.38*190*(1-$B$251)^2)/(1-($B$251)*('Monday (022624)'!$T257))+173*'Monday (022624)'!$T257^2*(('Monday (022624)'!$T257-1)+(('Monday (022624)'!$T257-1)^2+(16*'Monday (022624)'!$T257/190))^0.5)</f>
        <v>32.525792</v>
      </c>
      <c r="C508" s="306" t="str">
        <f t="shared" si="189"/>
        <v>D</v>
      </c>
      <c r="D508" s="307">
        <f>(0.38*190*(1-$B$251)^2)/(1-($B$251)*('Monday (022624)'!$AW257))+173*'Monday (022624)'!$AW257^2*(('Monday (022624)'!$AW257-1)+(('Monday (022624)'!$AW257-1)^2+(16*'Monday (022624)'!$AW257/190))^0.5)</f>
        <v>43.22000692</v>
      </c>
      <c r="E508" s="249" t="str">
        <f t="shared" si="190"/>
        <v>E</v>
      </c>
      <c r="F508" s="248">
        <f>(0.38*190*(1-$B$251)^2)/(1-($B$251)*('Tuesday (022724)'!$T257))+173*'Tuesday (022724)'!$T257^2*(('Tuesday (022724)'!$T257-1)+(('Tuesday (022724)'!$T257-1)^2+(16*'Tuesday (022724)'!$T257/190))^0.5)</f>
        <v>39.43491391</v>
      </c>
      <c r="G508" s="250" t="str">
        <f t="shared" si="191"/>
        <v>D</v>
      </c>
      <c r="H508" s="248">
        <f>(0.38*190*(1-$B$251)^2)/(1-($B$251)*('Tuesday (022724)'!$AW257))+173*'Tuesday (022724)'!$AW257^2*(('Tuesday (022724)'!$AW257-1)+(('Tuesday (022724)'!$AW257-1)^2+(16*'Tuesday (022724)'!$AW257/190))^0.5)</f>
        <v>41.98936376</v>
      </c>
      <c r="I508" s="249" t="str">
        <f t="shared" si="192"/>
        <v>E</v>
      </c>
      <c r="J508" s="248">
        <f>(0.38*190*(1-$B$251)^2)/(1-($B$251)*('Wednesday (022824)'!$T257))+173*'Wednesday (022824)'!$T257^2*(('Wednesday (022824)'!$T257-1)+(('Wednesday (022824)'!$T257-1)^2+(16*'Wednesday (022824)'!$T257/190))^0.5)</f>
        <v>32.56537441</v>
      </c>
      <c r="K508" s="250" t="str">
        <f t="shared" si="193"/>
        <v>D</v>
      </c>
      <c r="L508" s="248">
        <f>(0.38*190*(1-$B$251)^2)/(1-($B$251)*('Wednesday (022824)'!$AW257))+173*'Wednesday (022824)'!$AW257^2*(('Wednesday (022824)'!$AW257-1)+(('Wednesday (022824)'!$AW257-1)^2+(16*'Wednesday (022824)'!$AW257/190))^0.5)</f>
        <v>43.48945853</v>
      </c>
      <c r="M508" s="249" t="str">
        <f t="shared" si="194"/>
        <v>E</v>
      </c>
      <c r="N508" s="248">
        <f>(0.38*190*(1-$B$251)^2)/(1-($B$251)*('Thursday (022924)'!$T257))+173*'Thursday (022924)'!$T257^2*(('Thursday (022924)'!$T257-1)+(('Thursday (022924)'!$T257-1)^2+(16*'Thursday (022924)'!$T257/190))^0.5)</f>
        <v>32.82474643</v>
      </c>
      <c r="O508" s="247" t="str">
        <f t="shared" si="195"/>
        <v>D</v>
      </c>
      <c r="P508" s="248">
        <f>(0.38*190*(1-$B$251)^2)/(1-($B$251)*('Thursday (022924)'!$AW257))+173*'Thursday (022924)'!$AW257^2*(('Thursday (022924)'!$AW257-1)+(('Thursday (022924)'!$AW257-1)^2+(16*'Thursday (022924)'!$AW257/190))^0.5)</f>
        <v>43.83552257</v>
      </c>
      <c r="Q508" s="249" t="str">
        <f t="shared" si="196"/>
        <v>E</v>
      </c>
      <c r="R508" s="246">
        <f>(0.38*190*(1-$B$251)^2)/(1-($B$251)*('Friday (030124)'!$T257))+173*'Friday (030124)'!$T257^2*(('Friday (030124)'!$T257-1)+(('Friday (030124)'!$T257-1)^2+(16*'Friday (030124)'!$T257/190))^0.5)</f>
        <v>33.73797022</v>
      </c>
      <c r="S508" s="247" t="str">
        <f t="shared" si="197"/>
        <v>D</v>
      </c>
      <c r="T508" s="248">
        <f>(0.38*190*(1-$B$251)^2)/(1-($B$251)*('Friday (030124)'!$AW257))+173*'Friday (030124)'!$AW257^2*(('Friday (030124)'!$AW257-1)+(('Friday (030124)'!$AW257-1)^2+(16*'Friday (030124)'!$AW257/190))^0.5)</f>
        <v>45.52174438</v>
      </c>
      <c r="U508" s="251" t="str">
        <f t="shared" si="198"/>
        <v>E</v>
      </c>
    </row>
    <row r="509">
      <c r="A509" s="308" t="s">
        <v>209</v>
      </c>
      <c r="B509" s="309">
        <f>(0.38*190*(1-$B$251)^2)/(1-($B$251)*('Monday (022624)'!$T258))+173*'Monday (022624)'!$T258^2*(('Monday (022624)'!$T258-1)+(('Monday (022624)'!$T258-1)^2+(16*'Monday (022624)'!$T258/190))^0.5)</f>
        <v>33.49268863</v>
      </c>
      <c r="C509" s="310" t="str">
        <f t="shared" si="189"/>
        <v>D</v>
      </c>
      <c r="D509" s="311">
        <f>(0.38*190*(1-$B$251)^2)/(1-($B$251)*('Monday (022624)'!$AW258))+173*'Monday (022624)'!$AW258^2*(('Monday (022624)'!$AW258-1)+(('Monday (022624)'!$AW258-1)^2+(16*'Monday (022624)'!$AW258/190))^0.5)</f>
        <v>44.62986774</v>
      </c>
      <c r="E509" s="312" t="str">
        <f t="shared" si="190"/>
        <v>E</v>
      </c>
      <c r="F509" s="313">
        <f>(0.38*190*(1-$B$251)^2)/(1-($B$251)*('Tuesday (022724)'!$T258))+173*'Tuesday (022724)'!$T258^2*(('Tuesday (022724)'!$T258-1)+(('Tuesday (022724)'!$T258-1)^2+(16*'Tuesday (022724)'!$T258/190))^0.5)</f>
        <v>43.26482659</v>
      </c>
      <c r="G509" s="314" t="str">
        <f t="shared" si="191"/>
        <v>E</v>
      </c>
      <c r="H509" s="313">
        <f>(0.38*190*(1-$B$251)^2)/(1-($B$251)*('Tuesday (022724)'!$AW258))+173*'Tuesday (022724)'!$AW258^2*(('Tuesday (022724)'!$AW258-1)+(('Tuesday (022724)'!$AW258-1)^2+(16*'Tuesday (022724)'!$AW258/190))^0.5)</f>
        <v>43.73080674</v>
      </c>
      <c r="I509" s="312" t="str">
        <f t="shared" si="192"/>
        <v>E</v>
      </c>
      <c r="J509" s="313">
        <f>(0.38*190*(1-$B$251)^2)/(1-($B$251)*('Wednesday (022824)'!$T258))+173*'Wednesday (022824)'!$T258^2*(('Wednesday (022824)'!$T258-1)+(('Wednesday (022824)'!$T258-1)^2+(16*'Wednesday (022824)'!$T258/190))^0.5)</f>
        <v>33.47971756</v>
      </c>
      <c r="K509" s="314" t="str">
        <f t="shared" si="193"/>
        <v>D</v>
      </c>
      <c r="L509" s="313">
        <f>(0.38*190*(1-$B$251)^2)/(1-($B$251)*('Wednesday (022824)'!$AW258))+173*'Wednesday (022824)'!$AW258^2*(('Wednesday (022824)'!$AW258-1)+(('Wednesday (022824)'!$AW258-1)^2+(16*'Wednesday (022824)'!$AW258/190))^0.5)</f>
        <v>44.33499824</v>
      </c>
      <c r="M509" s="312" t="str">
        <f t="shared" si="194"/>
        <v>E</v>
      </c>
      <c r="N509" s="313">
        <f>(0.38*190*(1-$B$251)^2)/(1-($B$251)*('Thursday (022924)'!$T258))+173*'Thursday (022924)'!$T258^2*(('Thursday (022924)'!$T258-1)+(('Thursday (022924)'!$T258-1)^2+(16*'Thursday (022924)'!$T258/190))^0.5)</f>
        <v>33.38863667</v>
      </c>
      <c r="O509" s="315" t="str">
        <f t="shared" si="195"/>
        <v>D</v>
      </c>
      <c r="P509" s="313">
        <f>(0.38*190*(1-$B$251)^2)/(1-($B$251)*('Thursday (022924)'!$AW258))+173*'Thursday (022924)'!$AW258^2*(('Thursday (022924)'!$AW258-1)+(('Thursday (022924)'!$AW258-1)^2+(16*'Thursday (022924)'!$AW258/190))^0.5)</f>
        <v>43.23931694</v>
      </c>
      <c r="Q509" s="312" t="str">
        <f t="shared" si="196"/>
        <v>E</v>
      </c>
      <c r="R509" s="316">
        <f>(0.38*190*(1-$B$251)^2)/(1-($B$251)*('Friday (030124)'!$T258))+173*'Friday (030124)'!$T258^2*(('Friday (030124)'!$T258-1)+(('Friday (030124)'!$T258-1)^2+(16*'Friday (030124)'!$T258/190))^0.5)</f>
        <v>32.12519051</v>
      </c>
      <c r="S509" s="315" t="str">
        <f t="shared" si="197"/>
        <v>D</v>
      </c>
      <c r="T509" s="313">
        <f>(0.38*190*(1-$B$251)^2)/(1-($B$251)*('Friday (030124)'!$AW258))+173*'Friday (030124)'!$AW258^2*(('Friday (030124)'!$AW258-1)+(('Friday (030124)'!$AW258-1)^2+(16*'Friday (030124)'!$AW258/190))^0.5)</f>
        <v>41.10429617</v>
      </c>
      <c r="U509" s="317" t="str">
        <f t="shared" si="198"/>
        <v>E</v>
      </c>
    </row>
    <row r="510">
      <c r="A510" s="318" t="s">
        <v>210</v>
      </c>
      <c r="B510" s="319">
        <f>(0.38*190*(1-$B$251)^2)/(1-($B$251)*('Monday (022624)'!$T259))+173*'Monday (022624)'!$T259^2*(('Monday (022624)'!$T259-1)+(('Monday (022624)'!$T259-1)^2+(16*'Monday (022624)'!$T259/190))^0.5)</f>
        <v>32.6702187</v>
      </c>
      <c r="C510" s="320" t="str">
        <f t="shared" si="189"/>
        <v>D</v>
      </c>
      <c r="D510" s="321">
        <f>(0.38*190*(1-$B$251)^2)/(1-($B$251)*('Monday (022624)'!$AW259))+173*'Monday (022624)'!$AW259^2*(('Monday (022624)'!$AW259-1)+(('Monday (022624)'!$AW259-1)^2+(16*'Monday (022624)'!$AW259/190))^0.5)</f>
        <v>41.35444338</v>
      </c>
      <c r="E510" s="322" t="str">
        <f t="shared" si="190"/>
        <v>E</v>
      </c>
      <c r="F510" s="323">
        <f>(0.38*190*(1-$B$251)^2)/(1-($B$251)*('Tuesday (022724)'!$T259))+173*'Tuesday (022724)'!$T259^2*(('Tuesday (022724)'!$T259-1)+(('Tuesday (022724)'!$T259-1)^2+(16*'Tuesday (022724)'!$T259/190))^0.5)</f>
        <v>44.98611782</v>
      </c>
      <c r="G510" s="324" t="str">
        <f t="shared" si="191"/>
        <v>E</v>
      </c>
      <c r="H510" s="323">
        <f>(0.38*190*(1-$B$251)^2)/(1-($B$251)*('Tuesday (022724)'!$AW259))+173*'Tuesday (022724)'!$AW259^2*(('Tuesday (022724)'!$AW259-1)+(('Tuesday (022724)'!$AW259-1)^2+(16*'Tuesday (022724)'!$AW259/190))^0.5)</f>
        <v>41.87779641</v>
      </c>
      <c r="I510" s="322" t="str">
        <f t="shared" si="192"/>
        <v>E</v>
      </c>
      <c r="J510" s="323">
        <f>(0.38*190*(1-$B$251)^2)/(1-($B$251)*('Wednesday (022824)'!$T259))+173*'Wednesday (022824)'!$T259^2*(('Wednesday (022824)'!$T259-1)+(('Wednesday (022824)'!$T259-1)^2+(16*'Wednesday (022824)'!$T259/190))^0.5)</f>
        <v>32.77343106</v>
      </c>
      <c r="K510" s="324" t="str">
        <f t="shared" si="193"/>
        <v>D</v>
      </c>
      <c r="L510" s="323">
        <f>(0.38*190*(1-$B$251)^2)/(1-($B$251)*('Wednesday (022824)'!$AW259))+173*'Wednesday (022824)'!$AW259^2*(('Wednesday (022824)'!$AW259-1)+(('Wednesday (022824)'!$AW259-1)^2+(16*'Wednesday (022824)'!$AW259/190))^0.5)</f>
        <v>42.34022885</v>
      </c>
      <c r="M510" s="322" t="str">
        <f t="shared" si="194"/>
        <v>E</v>
      </c>
      <c r="N510" s="323">
        <f>(0.38*190*(1-$B$251)^2)/(1-($B$251)*('Thursday (022924)'!$T259))+173*'Thursday (022924)'!$T259^2*(('Thursday (022924)'!$T259-1)+(('Thursday (022924)'!$T259-1)^2+(16*'Thursday (022924)'!$T259/190))^0.5)</f>
        <v>32.89197076</v>
      </c>
      <c r="O510" s="325" t="str">
        <f t="shared" si="195"/>
        <v>D</v>
      </c>
      <c r="P510" s="323">
        <f>(0.38*190*(1-$B$251)^2)/(1-($B$251)*('Thursday (022924)'!$AW259))+173*'Thursday (022924)'!$AW259^2*(('Thursday (022924)'!$AW259-1)+(('Thursday (022924)'!$AW259-1)^2+(16*'Thursday (022924)'!$AW259/190))^0.5)</f>
        <v>42.21327537</v>
      </c>
      <c r="Q510" s="340" t="str">
        <f t="shared" si="196"/>
        <v>E</v>
      </c>
      <c r="R510" s="326">
        <f>(0.38*190*(1-$B$251)^2)/(1-($B$251)*('Friday (030124)'!$T259))+173*'Friday (030124)'!$T259^2*(('Friday (030124)'!$T259-1)+(('Friday (030124)'!$T259-1)^2+(16*'Friday (030124)'!$T259/190))^0.5)</f>
        <v>32.11853365</v>
      </c>
      <c r="S510" s="325" t="str">
        <f t="shared" si="197"/>
        <v>D</v>
      </c>
      <c r="T510" s="323">
        <f>(0.38*190*(1-$B$251)^2)/(1-($B$251)*('Friday (030124)'!$AW259))+173*'Friday (030124)'!$AW259^2*(('Friday (030124)'!$AW259-1)+(('Friday (030124)'!$AW259-1)^2+(16*'Friday (030124)'!$AW259/190))^0.5)</f>
        <v>46.88615313</v>
      </c>
      <c r="U510" s="322" t="str">
        <f t="shared" si="198"/>
        <v>E</v>
      </c>
    </row>
    <row r="511">
      <c r="A511" s="266" t="s">
        <v>211</v>
      </c>
      <c r="B511" s="327">
        <f>(0.38*190*(1-$B$251)^2)/(1-($B$251)*('Monday (022624)'!$T260))+173*'Monday (022624)'!$T260^2*(('Monday (022624)'!$T260-1)+(('Monday (022624)'!$T260-1)^2+(16*'Monday (022624)'!$T260/190))^0.5)</f>
        <v>32.81856096</v>
      </c>
      <c r="C511" s="328" t="str">
        <f t="shared" si="189"/>
        <v>D</v>
      </c>
      <c r="D511" s="329">
        <f>(0.38*190*(1-$B$251)^2)/(1-($B$251)*('Monday (022624)'!$AW260))+173*'Monday (022624)'!$AW260^2*(('Monday (022624)'!$AW260-1)+(('Monday (022624)'!$AW260-1)^2+(16*'Monday (022624)'!$AW260/190))^0.5)</f>
        <v>42.72778788</v>
      </c>
      <c r="E511" s="330" t="str">
        <f t="shared" si="190"/>
        <v>E</v>
      </c>
      <c r="F511" s="63">
        <f>(0.38*190*(1-$B$251)^2)/(1-($B$251)*('Tuesday (022724)'!$T260))+173*'Tuesday (022724)'!$T260^2*(('Tuesday (022724)'!$T260-1)+(('Tuesday (022724)'!$T260-1)^2+(16*'Tuesday (022724)'!$T260/190))^0.5)</f>
        <v>45.86786826</v>
      </c>
      <c r="G511" s="331" t="str">
        <f t="shared" si="191"/>
        <v>E</v>
      </c>
      <c r="H511" s="63">
        <f>(0.38*190*(1-$B$251)^2)/(1-($B$251)*('Tuesday (022724)'!$AW260))+173*'Tuesday (022724)'!$AW260^2*(('Tuesday (022724)'!$AW260-1)+(('Tuesday (022724)'!$AW260-1)^2+(16*'Tuesday (022724)'!$AW260/190))^0.5)</f>
        <v>44.22508828</v>
      </c>
      <c r="I511" s="330" t="str">
        <f t="shared" si="192"/>
        <v>E</v>
      </c>
      <c r="J511" s="63">
        <f>(0.38*190*(1-$B$251)^2)/(1-($B$251)*('Wednesday (022824)'!$T260))+173*'Wednesday (022824)'!$T260^2*(('Wednesday (022824)'!$T260-1)+(('Wednesday (022824)'!$T260-1)^2+(16*'Wednesday (022824)'!$T260/190))^0.5)</f>
        <v>32.88666729</v>
      </c>
      <c r="K511" s="331" t="str">
        <f t="shared" si="193"/>
        <v>D</v>
      </c>
      <c r="L511" s="63">
        <f>(0.38*190*(1-$B$251)^2)/(1-($B$251)*('Wednesday (022824)'!$AW260))+173*'Wednesday (022824)'!$AW260^2*(('Wednesday (022824)'!$AW260-1)+(('Wednesday (022824)'!$AW260-1)^2+(16*'Wednesday (022824)'!$AW260/190))^0.5)</f>
        <v>42.96999727</v>
      </c>
      <c r="M511" s="330" t="str">
        <f t="shared" si="194"/>
        <v>E</v>
      </c>
      <c r="N511" s="63">
        <f>(0.38*190*(1-$B$251)^2)/(1-($B$251)*('Thursday (022924)'!$T260))+173*'Thursday (022924)'!$T260^2*(('Thursday (022924)'!$T260-1)+(('Thursday (022924)'!$T260-1)^2+(16*'Thursday (022924)'!$T260/190))^0.5)</f>
        <v>32.89197076</v>
      </c>
      <c r="O511" s="332" t="str">
        <f t="shared" si="195"/>
        <v>D</v>
      </c>
      <c r="P511" s="341">
        <f>(0.38*190*(1-$B$251)^2)/(1-($B$251)*('Thursday (022924)'!$AW260))+173*'Thursday (022924)'!$AW260^2*(('Thursday (022924)'!$AW260-1)+(('Thursday (022924)'!$AW260-1)^2+(16*'Thursday (022924)'!$AW260/190))^0.5)</f>
        <v>43.36505371</v>
      </c>
      <c r="Q511" s="269" t="str">
        <f t="shared" si="196"/>
        <v>E</v>
      </c>
      <c r="R511" s="342">
        <f>(0.38*190*(1-$B$251)^2)/(1-($B$251)*('Friday (030124)'!$T260))+173*'Friday (030124)'!$T260^2*(('Friday (030124)'!$T260-1)+(('Friday (030124)'!$T260-1)^2+(16*'Friday (030124)'!$T260/190))^0.5)</f>
        <v>32.88567202</v>
      </c>
      <c r="S511" s="332" t="str">
        <f t="shared" si="197"/>
        <v>D</v>
      </c>
      <c r="T511" s="63">
        <f>(0.38*190*(1-$B$251)^2)/(1-($B$251)*('Friday (030124)'!$AW260))+173*'Friday (030124)'!$AW260^2*(('Friday (030124)'!$AW260-1)+(('Friday (030124)'!$AW260-1)^2+(16*'Friday (030124)'!$AW260/190))^0.5)</f>
        <v>44.97981365</v>
      </c>
      <c r="U511" s="330" t="str">
        <f t="shared" si="198"/>
        <v>E</v>
      </c>
    </row>
    <row r="512">
      <c r="A512" s="266" t="s">
        <v>212</v>
      </c>
      <c r="B512" s="327">
        <f>(0.38*190*(1-$B$251)^2)/(1-($B$251)*('Monday (022624)'!$T261))+173*'Monday (022624)'!$T261^2*(('Monday (022624)'!$T261-1)+(('Monday (022624)'!$T261-1)^2+(16*'Monday (022624)'!$T261/190))^0.5)</f>
        <v>32.41774857</v>
      </c>
      <c r="C512" s="328" t="str">
        <f t="shared" si="189"/>
        <v>D</v>
      </c>
      <c r="D512" s="329">
        <f>(0.38*190*(1-$B$251)^2)/(1-($B$251)*('Monday (022624)'!$AW261))+173*'Monday (022624)'!$AW261^2*(('Monday (022624)'!$AW261-1)+(('Monday (022624)'!$AW261-1)^2+(16*'Monday (022624)'!$AW261/190))^0.5)</f>
        <v>50.77522769</v>
      </c>
      <c r="E512" s="330" t="str">
        <f t="shared" si="190"/>
        <v>E</v>
      </c>
      <c r="F512" s="63">
        <f>(0.38*190*(1-$B$251)^2)/(1-($B$251)*('Tuesday (022724)'!$T261))+173*'Tuesday (022724)'!$T261^2*(('Tuesday (022724)'!$T261-1)+(('Tuesday (022724)'!$T261-1)^2+(16*'Tuesday (022724)'!$T261/190))^0.5)</f>
        <v>42.89189896</v>
      </c>
      <c r="G512" s="331" t="str">
        <f t="shared" si="191"/>
        <v>E</v>
      </c>
      <c r="H512" s="63">
        <f>(0.38*190*(1-$B$251)^2)/(1-($B$251)*('Tuesday (022724)'!$AW261))+173*'Tuesday (022724)'!$AW261^2*(('Tuesday (022724)'!$AW261-1)+(('Tuesday (022724)'!$AW261-1)^2+(16*'Tuesday (022724)'!$AW261/190))^0.5)</f>
        <v>49.28246047</v>
      </c>
      <c r="I512" s="330" t="str">
        <f t="shared" si="192"/>
        <v>E</v>
      </c>
      <c r="J512" s="63">
        <f>(0.38*190*(1-$B$251)^2)/(1-($B$251)*('Wednesday (022824)'!$T261))+173*'Wednesday (022824)'!$T261^2*(('Wednesday (022824)'!$T261-1)+(('Wednesday (022824)'!$T261-1)^2+(16*'Wednesday (022824)'!$T261/190))^0.5)</f>
        <v>32.44403061</v>
      </c>
      <c r="K512" s="331" t="str">
        <f t="shared" si="193"/>
        <v>D</v>
      </c>
      <c r="L512" s="63">
        <f>(0.38*190*(1-$B$251)^2)/(1-($B$251)*('Wednesday (022824)'!$AW261))+173*'Wednesday (022824)'!$AW261^2*(('Wednesday (022824)'!$AW261-1)+(('Wednesday (022824)'!$AW261-1)^2+(16*'Wednesday (022824)'!$AW261/190))^0.5)</f>
        <v>48.8590995</v>
      </c>
      <c r="M512" s="330" t="str">
        <f t="shared" si="194"/>
        <v>E</v>
      </c>
      <c r="N512" s="63">
        <f>(0.38*190*(1-$B$251)^2)/(1-($B$251)*('Thursday (022924)'!$T261))+173*'Thursday (022924)'!$T261^2*(('Thursday (022924)'!$T261-1)+(('Thursday (022924)'!$T261-1)^2+(16*'Thursday (022924)'!$T261/190))^0.5)</f>
        <v>32.69125644</v>
      </c>
      <c r="O512" s="332" t="str">
        <f t="shared" si="195"/>
        <v>D</v>
      </c>
      <c r="P512" s="63">
        <f>(0.38*190*(1-$B$251)^2)/(1-($B$251)*('Thursday (022924)'!$AW261))+173*'Thursday (022924)'!$AW261^2*(('Thursday (022924)'!$AW261-1)+(('Thursday (022924)'!$AW261-1)^2+(16*'Thursday (022924)'!$AW261/190))^0.5)</f>
        <v>48.2925744</v>
      </c>
      <c r="Q512" s="322" t="str">
        <f t="shared" si="196"/>
        <v>E</v>
      </c>
      <c r="R512" s="50">
        <f>(0.38*190*(1-$B$251)^2)/(1-($B$251)*('Friday (030124)'!$T261))+173*'Friday (030124)'!$T261^2*(('Friday (030124)'!$T261-1)+(('Friday (030124)'!$T261-1)^2+(16*'Friday (030124)'!$T261/190))^0.5)</f>
        <v>33.09093309</v>
      </c>
      <c r="S512" s="332" t="str">
        <f t="shared" si="197"/>
        <v>D</v>
      </c>
      <c r="T512" s="63">
        <f>(0.38*190*(1-$B$251)^2)/(1-($B$251)*('Friday (030124)'!$AW261))+173*'Friday (030124)'!$AW261^2*(('Friday (030124)'!$AW261-1)+(('Friday (030124)'!$AW261-1)^2+(16*'Friday (030124)'!$AW261/190))^0.5)</f>
        <v>42.74193137</v>
      </c>
      <c r="U512" s="330" t="str">
        <f t="shared" si="198"/>
        <v>E</v>
      </c>
    </row>
    <row r="513">
      <c r="A513" s="272" t="s">
        <v>213</v>
      </c>
      <c r="B513" s="333">
        <f>(0.38*190*(1-$B$251)^2)/(1-($B$251)*('Monday (022624)'!$T262))+173*'Monday (022624)'!$T262^2*(('Monday (022624)'!$T262-1)+(('Monday (022624)'!$T262-1)^2+(16*'Monday (022624)'!$T262/190))^0.5)</f>
        <v>32.78118769</v>
      </c>
      <c r="C513" s="334" t="str">
        <f t="shared" si="189"/>
        <v>D</v>
      </c>
      <c r="D513" s="335">
        <f>(0.38*190*(1-$B$251)^2)/(1-($B$251)*('Monday (022624)'!$AW262))+173*'Monday (022624)'!$AW262^2*(('Monday (022624)'!$AW262-1)+(('Monday (022624)'!$AW262-1)^2+(16*'Monday (022624)'!$AW262/190))^0.5)</f>
        <v>45.7872019</v>
      </c>
      <c r="E513" s="336" t="str">
        <f t="shared" si="190"/>
        <v>E</v>
      </c>
      <c r="F513" s="337">
        <f>(0.38*190*(1-$B$251)^2)/(1-($B$251)*('Tuesday (022724)'!$T262))+173*'Tuesday (022724)'!$T262^2*(('Tuesday (022724)'!$T262-1)+(('Tuesday (022724)'!$T262-1)^2+(16*'Tuesday (022724)'!$T262/190))^0.5)</f>
        <v>45.27369646</v>
      </c>
      <c r="G513" s="338" t="str">
        <f t="shared" si="191"/>
        <v>E</v>
      </c>
      <c r="H513" s="337">
        <f>(0.38*190*(1-$B$251)^2)/(1-($B$251)*('Tuesday (022724)'!$AW262))+173*'Tuesday (022724)'!$AW262^2*(('Tuesday (022724)'!$AW262-1)+(('Tuesday (022724)'!$AW262-1)^2+(16*'Tuesday (022724)'!$AW262/190))^0.5)</f>
        <v>44.46263683</v>
      </c>
      <c r="I513" s="336" t="str">
        <f t="shared" si="192"/>
        <v>E</v>
      </c>
      <c r="J513" s="337">
        <f>(0.38*190*(1-$B$251)^2)/(1-($B$251)*('Wednesday (022824)'!$T262))+173*'Wednesday (022824)'!$T262^2*(('Wednesday (022824)'!$T262-1)+(('Wednesday (022824)'!$T262-1)^2+(16*'Wednesday (022824)'!$T262/190))^0.5)</f>
        <v>32.77343106</v>
      </c>
      <c r="K513" s="338" t="str">
        <f t="shared" si="193"/>
        <v>D</v>
      </c>
      <c r="L513" s="337">
        <f>(0.38*190*(1-$B$251)^2)/(1-($B$251)*('Wednesday (022824)'!$AW262))+173*'Wednesday (022824)'!$AW262^2*(('Wednesday (022824)'!$AW262-1)+(('Wednesday (022824)'!$AW262-1)^2+(16*'Wednesday (022824)'!$AW262/190))^0.5)</f>
        <v>45.60197481</v>
      </c>
      <c r="M513" s="336" t="str">
        <f t="shared" si="194"/>
        <v>E</v>
      </c>
      <c r="N513" s="337">
        <f>(0.38*190*(1-$B$251)^2)/(1-($B$251)*('Thursday (022924)'!$T262))+173*'Thursday (022924)'!$T262^2*(('Thursday (022924)'!$T262-1)+(('Thursday (022924)'!$T262-1)^2+(16*'Thursday (022924)'!$T262/190))^0.5)</f>
        <v>32.77087141</v>
      </c>
      <c r="O513" s="339" t="str">
        <f t="shared" si="195"/>
        <v>D</v>
      </c>
      <c r="P513" s="337">
        <f>(0.38*190*(1-$B$251)^2)/(1-($B$251)*('Thursday (022924)'!$AW262))+173*'Thursday (022924)'!$AW262^2*(('Thursday (022924)'!$AW262-1)+(('Thursday (022924)'!$AW262-1)^2+(16*'Thursday (022924)'!$AW262/190))^0.5)</f>
        <v>45.75393687</v>
      </c>
      <c r="Q513" s="336" t="str">
        <f t="shared" si="196"/>
        <v>E</v>
      </c>
      <c r="R513" s="273">
        <f>(0.38*190*(1-$B$251)^2)/(1-($B$251)*('Friday (030124)'!$T262))+173*'Friday (030124)'!$T262^2*(('Friday (030124)'!$T262-1)+(('Friday (030124)'!$T262-1)^2+(16*'Friday (030124)'!$T262/190))^0.5)</f>
        <v>32.58836372</v>
      </c>
      <c r="S513" s="339" t="str">
        <f t="shared" si="197"/>
        <v>D</v>
      </c>
      <c r="T513" s="337">
        <f>(0.38*190*(1-$B$251)^2)/(1-($B$251)*('Friday (030124)'!$AW262))+173*'Friday (030124)'!$AW262^2*(('Friday (030124)'!$AW262-1)+(('Friday (030124)'!$AW262-1)^2+(16*'Friday (030124)'!$AW262/190))^0.5)</f>
        <v>44.54228135</v>
      </c>
      <c r="U513" s="336" t="str">
        <f t="shared" si="198"/>
        <v>E</v>
      </c>
    </row>
    <row r="514">
      <c r="A514" s="238" t="s">
        <v>214</v>
      </c>
      <c r="B514" s="302">
        <f>(0.38*190*(1-$B$251)^2)/(1-($B$251)*('Monday (022624)'!$T263))+173*'Monday (022624)'!$T263^2*(('Monday (022624)'!$T263-1)+(('Monday (022624)'!$T263-1)^2+(16*'Monday (022624)'!$T263/190))^0.5)</f>
        <v>32.45123932</v>
      </c>
      <c r="C514" s="303" t="str">
        <f t="shared" si="189"/>
        <v>D</v>
      </c>
      <c r="D514" s="304">
        <f>(0.38*190*(1-$B$251)^2)/(1-($B$251)*('Monday (022624)'!$AW263))+173*'Monday (022624)'!$AW263^2*(('Monday (022624)'!$AW263-1)+(('Monday (022624)'!$AW263-1)^2+(16*'Monday (022624)'!$AW263/190))^0.5)</f>
        <v>44.22782525</v>
      </c>
      <c r="E514" s="242" t="str">
        <f t="shared" si="190"/>
        <v>E</v>
      </c>
      <c r="F514" s="241">
        <f>(0.38*190*(1-$B$251)^2)/(1-($B$251)*('Tuesday (022724)'!$T263))+173*'Tuesday (022724)'!$T263^2*(('Tuesday (022724)'!$T263-1)+(('Tuesday (022724)'!$T263-1)^2+(16*'Tuesday (022724)'!$T263/190))^0.5)</f>
        <v>47.28630709</v>
      </c>
      <c r="G514" s="243" t="str">
        <f t="shared" si="191"/>
        <v>E</v>
      </c>
      <c r="H514" s="241">
        <f>(0.38*190*(1-$B$251)^2)/(1-($B$251)*('Tuesday (022724)'!$AW263))+173*'Tuesday (022724)'!$AW263^2*(('Tuesday (022724)'!$AW263-1)+(('Tuesday (022724)'!$AW263-1)^2+(16*'Tuesday (022724)'!$AW263/190))^0.5)</f>
        <v>44.01918216</v>
      </c>
      <c r="I514" s="242" t="str">
        <f t="shared" si="192"/>
        <v>E</v>
      </c>
      <c r="J514" s="241">
        <f>(0.38*190*(1-$B$251)^2)/(1-($B$251)*('Wednesday (022824)'!$T263))+173*'Wednesday (022824)'!$T263^2*(('Wednesday (022824)'!$T263-1)+(('Wednesday (022824)'!$T263-1)^2+(16*'Wednesday (022824)'!$T263/190))^0.5)</f>
        <v>32.44762814</v>
      </c>
      <c r="K514" s="243" t="str">
        <f t="shared" si="193"/>
        <v>D</v>
      </c>
      <c r="L514" s="241">
        <f>(0.38*190*(1-$B$251)^2)/(1-($B$251)*('Wednesday (022824)'!$AW263))+173*'Wednesday (022824)'!$AW263^2*(('Wednesday (022824)'!$AW263-1)+(('Wednesday (022824)'!$AW263-1)^2+(16*'Wednesday (022824)'!$AW263/190))^0.5)</f>
        <v>43.24877472</v>
      </c>
      <c r="M514" s="242" t="str">
        <f t="shared" si="194"/>
        <v>E</v>
      </c>
      <c r="N514" s="241">
        <f>(0.38*190*(1-$B$251)^2)/(1-($B$251)*('Thursday (022924)'!$T263))+173*'Thursday (022924)'!$T263^2*(('Thursday (022924)'!$T263-1)+(('Thursday (022924)'!$T263-1)^2+(16*'Thursday (022924)'!$T263/190))^0.5)</f>
        <v>32.57161645</v>
      </c>
      <c r="O514" s="240" t="str">
        <f t="shared" si="195"/>
        <v>D</v>
      </c>
      <c r="P514" s="241">
        <f>(0.38*190*(1-$B$251)^2)/(1-($B$251)*('Thursday (022924)'!$AW263))+173*'Thursday (022924)'!$AW263^2*(('Thursday (022924)'!$AW263-1)+(('Thursday (022924)'!$AW263-1)^2+(16*'Thursday (022924)'!$AW263/190))^0.5)</f>
        <v>44.44455437</v>
      </c>
      <c r="Q514" s="242" t="str">
        <f t="shared" si="196"/>
        <v>E</v>
      </c>
      <c r="R514" s="239">
        <f>(0.38*190*(1-$B$251)^2)/(1-($B$251)*('Friday (030124)'!$T263))+173*'Friday (030124)'!$T263^2*(('Friday (030124)'!$T263-1)+(('Friday (030124)'!$T263-1)^2+(16*'Friday (030124)'!$T263/190))^0.5)</f>
        <v>32.78509417</v>
      </c>
      <c r="S514" s="240" t="str">
        <f t="shared" si="197"/>
        <v>D</v>
      </c>
      <c r="T514" s="241">
        <f>(0.38*190*(1-$B$251)^2)/(1-($B$251)*('Friday (030124)'!$AW263))+173*'Friday (030124)'!$AW263^2*(('Friday (030124)'!$AW263-1)+(('Friday (030124)'!$AW263-1)^2+(16*'Friday (030124)'!$AW263/190))^0.5)</f>
        <v>44.87213151</v>
      </c>
      <c r="U514" s="244" t="str">
        <f t="shared" si="198"/>
        <v>E</v>
      </c>
    </row>
    <row r="515">
      <c r="A515" s="245" t="s">
        <v>215</v>
      </c>
      <c r="B515" s="305">
        <f>(0.38*190*(1-$B$251)^2)/(1-($B$251)*('Monday (022624)'!$T264))+173*'Monday (022624)'!$T264^2*(('Monday (022624)'!$T264-1)+(('Monday (022624)'!$T264-1)^2+(16*'Monday (022624)'!$T264/190))^0.5)</f>
        <v>32.15400533</v>
      </c>
      <c r="C515" s="306" t="str">
        <f t="shared" si="189"/>
        <v>D</v>
      </c>
      <c r="D515" s="307">
        <f>(0.38*190*(1-$B$251)^2)/(1-($B$251)*('Monday (022624)'!$AW264))+173*'Monday (022624)'!$AW264^2*(('Monday (022624)'!$AW264-1)+(('Monday (022624)'!$AW264-1)^2+(16*'Monday (022624)'!$AW264/190))^0.5)</f>
        <v>45.45404119</v>
      </c>
      <c r="E515" s="249" t="str">
        <f t="shared" si="190"/>
        <v>E</v>
      </c>
      <c r="F515" s="248">
        <f>(0.38*190*(1-$B$251)^2)/(1-($B$251)*('Tuesday (022724)'!$T264))+173*'Tuesday (022724)'!$T264^2*(('Tuesday (022724)'!$T264-1)+(('Tuesday (022724)'!$T264-1)^2+(16*'Tuesday (022724)'!$T264/190))^0.5)</f>
        <v>42.96455469</v>
      </c>
      <c r="G515" s="250" t="str">
        <f t="shared" si="191"/>
        <v>E</v>
      </c>
      <c r="H515" s="248">
        <f>(0.38*190*(1-$B$251)^2)/(1-($B$251)*('Tuesday (022724)'!$AW264))+173*'Tuesday (022724)'!$AW264^2*(('Tuesday (022724)'!$AW264-1)+(('Tuesday (022724)'!$AW264-1)^2+(16*'Tuesday (022724)'!$AW264/190))^0.5)</f>
        <v>45.93283391</v>
      </c>
      <c r="I515" s="249" t="str">
        <f t="shared" si="192"/>
        <v>E</v>
      </c>
      <c r="J515" s="248">
        <f>(0.38*190*(1-$B$251)^2)/(1-($B$251)*('Wednesday (022824)'!$T264))+173*'Wednesday (022824)'!$T264^2*(('Wednesday (022824)'!$T264-1)+(('Wednesday (022824)'!$T264-1)^2+(16*'Wednesday (022824)'!$T264/190))^0.5)</f>
        <v>32.07240815</v>
      </c>
      <c r="K515" s="250" t="str">
        <f t="shared" si="193"/>
        <v>D</v>
      </c>
      <c r="L515" s="248">
        <f>(0.38*190*(1-$B$251)^2)/(1-($B$251)*('Wednesday (022824)'!$AW264))+173*'Wednesday (022824)'!$AW264^2*(('Wednesday (022824)'!$AW264-1)+(('Wednesday (022824)'!$AW264-1)^2+(16*'Wednesday (022824)'!$AW264/190))^0.5)</f>
        <v>45.66398637</v>
      </c>
      <c r="M515" s="249" t="str">
        <f t="shared" si="194"/>
        <v>E</v>
      </c>
      <c r="N515" s="248">
        <f>(0.38*190*(1-$B$251)^2)/(1-($B$251)*('Thursday (022924)'!$T264))+173*'Thursday (022924)'!$T264^2*(('Thursday (022924)'!$T264-1)+(('Thursday (022924)'!$T264-1)^2+(16*'Thursday (022924)'!$T264/190))^0.5)</f>
        <v>32.01598605</v>
      </c>
      <c r="O515" s="247" t="str">
        <f t="shared" si="195"/>
        <v>D</v>
      </c>
      <c r="P515" s="248">
        <f>(0.38*190*(1-$B$251)^2)/(1-($B$251)*('Thursday (022924)'!$AW264))+173*'Thursday (022924)'!$AW264^2*(('Thursday (022924)'!$AW264-1)+(('Thursday (022924)'!$AW264-1)^2+(16*'Thursday (022924)'!$AW264/190))^0.5)</f>
        <v>46.08726351</v>
      </c>
      <c r="Q515" s="249" t="str">
        <f t="shared" si="196"/>
        <v>E</v>
      </c>
      <c r="R515" s="246">
        <f>(0.38*190*(1-$B$251)^2)/(1-($B$251)*('Friday (030124)'!$T264))+173*'Friday (030124)'!$T264^2*(('Friday (030124)'!$T264-1)+(('Friday (030124)'!$T264-1)^2+(16*'Friday (030124)'!$T264/190))^0.5)</f>
        <v>32.10278068</v>
      </c>
      <c r="S515" s="247" t="str">
        <f t="shared" si="197"/>
        <v>D</v>
      </c>
      <c r="T515" s="248">
        <f>(0.38*190*(1-$B$251)^2)/(1-($B$251)*('Friday (030124)'!$AW264))+173*'Friday (030124)'!$AW264^2*(('Friday (030124)'!$AW264-1)+(('Friday (030124)'!$AW264-1)^2+(16*'Friday (030124)'!$AW264/190))^0.5)</f>
        <v>43.18996444</v>
      </c>
      <c r="U515" s="251" t="str">
        <f t="shared" si="198"/>
        <v>E</v>
      </c>
    </row>
    <row r="516">
      <c r="A516" s="245" t="s">
        <v>216</v>
      </c>
      <c r="B516" s="305">
        <f>(0.38*190*(1-$B$251)^2)/(1-($B$251)*('Monday (022624)'!$T265))+173*'Monday (022624)'!$T265^2*(('Monday (022624)'!$T265-1)+(('Monday (022624)'!$T265-1)^2+(16*'Monday (022624)'!$T265/190))^0.5)</f>
        <v>32.22718103</v>
      </c>
      <c r="C516" s="306" t="str">
        <f t="shared" si="189"/>
        <v>D</v>
      </c>
      <c r="D516" s="307">
        <f>(0.38*190*(1-$B$251)^2)/(1-($B$251)*('Monday (022624)'!$AW265))+173*'Monday (022624)'!$AW265^2*(('Monday (022624)'!$AW265-1)+(('Monday (022624)'!$AW265-1)^2+(16*'Monday (022624)'!$AW265/190))^0.5)</f>
        <v>42.89749715</v>
      </c>
      <c r="E516" s="249" t="str">
        <f t="shared" si="190"/>
        <v>E</v>
      </c>
      <c r="F516" s="248">
        <f>(0.38*190*(1-$B$251)^2)/(1-($B$251)*('Tuesday (022724)'!$T265))+173*'Tuesday (022724)'!$T265^2*(('Tuesday (022724)'!$T265-1)+(('Tuesday (022724)'!$T265-1)^2+(16*'Tuesday (022724)'!$T265/190))^0.5)</f>
        <v>44.78600772</v>
      </c>
      <c r="G516" s="250" t="str">
        <f t="shared" si="191"/>
        <v>E</v>
      </c>
      <c r="H516" s="248">
        <f>(0.38*190*(1-$B$251)^2)/(1-($B$251)*('Tuesday (022724)'!$AW265))+173*'Tuesday (022724)'!$AW265^2*(('Tuesday (022724)'!$AW265-1)+(('Tuesday (022724)'!$AW265-1)^2+(16*'Tuesday (022724)'!$AW265/190))^0.5)</f>
        <v>42.7521175</v>
      </c>
      <c r="I516" s="249" t="str">
        <f t="shared" si="192"/>
        <v>E</v>
      </c>
      <c r="J516" s="248">
        <f>(0.38*190*(1-$B$251)^2)/(1-($B$251)*('Wednesday (022824)'!$T265))+173*'Wednesday (022824)'!$T265^2*(('Wednesday (022824)'!$T265-1)+(('Wednesday (022824)'!$T265-1)^2+(16*'Wednesday (022824)'!$T265/190))^0.5)</f>
        <v>32.25759638</v>
      </c>
      <c r="K516" s="250" t="str">
        <f t="shared" si="193"/>
        <v>D</v>
      </c>
      <c r="L516" s="248">
        <f>(0.38*190*(1-$B$251)^2)/(1-($B$251)*('Wednesday (022824)'!$AW265))+173*'Wednesday (022824)'!$AW265^2*(('Wednesday (022824)'!$AW265-1)+(('Wednesday (022824)'!$AW265-1)^2+(16*'Wednesday (022824)'!$AW265/190))^0.5)</f>
        <v>43.47055797</v>
      </c>
      <c r="M516" s="249" t="str">
        <f t="shared" si="194"/>
        <v>E</v>
      </c>
      <c r="N516" s="248">
        <f>(0.38*190*(1-$B$251)^2)/(1-($B$251)*('Thursday (022924)'!$T265))+173*'Thursday (022924)'!$T265^2*(('Thursday (022924)'!$T265-1)+(('Thursday (022924)'!$T265-1)^2+(16*'Thursday (022924)'!$T265/190))^0.5)</f>
        <v>32.2884872</v>
      </c>
      <c r="O516" s="247" t="str">
        <f t="shared" si="195"/>
        <v>D</v>
      </c>
      <c r="P516" s="248">
        <f>(0.38*190*(1-$B$251)^2)/(1-($B$251)*('Thursday (022924)'!$AW265))+173*'Thursday (022924)'!$AW265^2*(('Thursday (022924)'!$AW265-1)+(('Thursday (022924)'!$AW265-1)^2+(16*'Thursday (022924)'!$AW265/190))^0.5)</f>
        <v>42.98764287</v>
      </c>
      <c r="Q516" s="249" t="str">
        <f t="shared" si="196"/>
        <v>E</v>
      </c>
      <c r="R516" s="246">
        <f>(0.38*190*(1-$B$251)^2)/(1-($B$251)*('Friday (030124)'!$T265))+173*'Friday (030124)'!$T265^2*(('Friday (030124)'!$T265-1)+(('Friday (030124)'!$T265-1)^2+(16*'Friday (030124)'!$T265/190))^0.5)</f>
        <v>32.30081007</v>
      </c>
      <c r="S516" s="247" t="str">
        <f t="shared" si="197"/>
        <v>D</v>
      </c>
      <c r="T516" s="248">
        <f>(0.38*190*(1-$B$251)^2)/(1-($B$251)*('Friday (030124)'!$AW265))+173*'Friday (030124)'!$AW265^2*(('Friday (030124)'!$AW265-1)+(('Friday (030124)'!$AW265-1)^2+(16*'Friday (030124)'!$AW265/190))^0.5)</f>
        <v>44.87213151</v>
      </c>
      <c r="U516" s="251" t="str">
        <f t="shared" si="198"/>
        <v>E</v>
      </c>
    </row>
    <row r="517">
      <c r="A517" s="308" t="s">
        <v>217</v>
      </c>
      <c r="B517" s="309">
        <f>(0.38*190*(1-$B$251)^2)/(1-($B$251)*('Monday (022624)'!$T266))+173*'Monday (022624)'!$T266^2*(('Monday (022624)'!$T266-1)+(('Monday (022624)'!$T266-1)^2+(16*'Monday (022624)'!$T266/190))^0.5)</f>
        <v>32.08155677</v>
      </c>
      <c r="C517" s="310" t="str">
        <f t="shared" si="189"/>
        <v>D</v>
      </c>
      <c r="D517" s="311">
        <f>(0.38*190*(1-$B$251)^2)/(1-($B$251)*('Monday (022624)'!$AW266))+173*'Monday (022624)'!$AW266^2*(('Monday (022624)'!$AW266-1)+(('Monday (022624)'!$AW266-1)^2+(16*'Monday (022624)'!$AW266/190))^0.5)</f>
        <v>46.52184192</v>
      </c>
      <c r="E517" s="312" t="str">
        <f t="shared" si="190"/>
        <v>E</v>
      </c>
      <c r="F517" s="313">
        <f>(0.38*190*(1-$B$251)^2)/(1-($B$251)*('Tuesday (022724)'!$T266))+173*'Tuesday (022724)'!$T266^2*(('Tuesday (022724)'!$T266-1)+(('Tuesday (022724)'!$T266-1)^2+(16*'Tuesday (022724)'!$T266/190))^0.5)</f>
        <v>44.14899787</v>
      </c>
      <c r="G517" s="314" t="str">
        <f t="shared" si="191"/>
        <v>E</v>
      </c>
      <c r="H517" s="313">
        <f>(0.38*190*(1-$B$251)^2)/(1-($B$251)*('Tuesday (022724)'!$AW266))+173*'Tuesday (022724)'!$AW266^2*(('Tuesday (022724)'!$AW266-1)+(('Tuesday (022724)'!$AW266-1)^2+(16*'Tuesday (022724)'!$AW266/190))^0.5)</f>
        <v>46.45655556</v>
      </c>
      <c r="I517" s="312" t="str">
        <f t="shared" si="192"/>
        <v>E</v>
      </c>
      <c r="J517" s="313">
        <f>(0.38*190*(1-$B$251)^2)/(1-($B$251)*('Wednesday (022824)'!$T266))+173*'Wednesday (022824)'!$T266^2*(('Wednesday (022824)'!$T266-1)+(('Wednesday (022824)'!$T266-1)^2+(16*'Wednesday (022824)'!$T266/190))^0.5)</f>
        <v>32.14591989</v>
      </c>
      <c r="K517" s="314" t="str">
        <f t="shared" si="193"/>
        <v>D</v>
      </c>
      <c r="L517" s="313">
        <f>(0.38*190*(1-$B$251)^2)/(1-($B$251)*('Wednesday (022824)'!$AW266))+173*'Wednesday (022824)'!$AW266^2*(('Wednesday (022824)'!$AW266-1)+(('Wednesday (022824)'!$AW266-1)^2+(16*'Wednesday (022824)'!$AW266/190))^0.5)</f>
        <v>46.76682233</v>
      </c>
      <c r="M517" s="312" t="str">
        <f t="shared" si="194"/>
        <v>E</v>
      </c>
      <c r="N517" s="313">
        <f>(0.38*190*(1-$B$251)^2)/(1-($B$251)*('Thursday (022924)'!$T266))+173*'Thursday (022924)'!$T266^2*(('Thursday (022924)'!$T266-1)+(('Thursday (022924)'!$T266-1)^2+(16*'Thursday (022924)'!$T266/190))^0.5)</f>
        <v>32.32826247</v>
      </c>
      <c r="O517" s="315" t="str">
        <f t="shared" si="195"/>
        <v>D</v>
      </c>
      <c r="P517" s="313">
        <f>(0.38*190*(1-$B$251)^2)/(1-($B$251)*('Thursday (022924)'!$AW266))+173*'Thursday (022924)'!$AW266^2*(('Thursday (022924)'!$AW266-1)+(('Thursday (022924)'!$AW266-1)^2+(16*'Thursday (022924)'!$AW266/190))^0.5)</f>
        <v>45.51720363</v>
      </c>
      <c r="Q517" s="312" t="str">
        <f t="shared" si="196"/>
        <v>E</v>
      </c>
      <c r="R517" s="316">
        <f>(0.38*190*(1-$B$251)^2)/(1-($B$251)*('Friday (030124)'!$T266))+173*'Friday (030124)'!$T266^2*(('Friday (030124)'!$T266-1)+(('Friday (030124)'!$T266-1)^2+(16*'Friday (030124)'!$T266/190))^0.5)</f>
        <v>32.10278068</v>
      </c>
      <c r="S517" s="315" t="str">
        <f t="shared" si="197"/>
        <v>D</v>
      </c>
      <c r="T517" s="313">
        <f>(0.38*190*(1-$B$251)^2)/(1-($B$251)*('Friday (030124)'!$AW266))+173*'Friday (030124)'!$AW266^2*(('Friday (030124)'!$AW266-1)+(('Friday (030124)'!$AW266-1)^2+(16*'Friday (030124)'!$AW266/190))^0.5)</f>
        <v>46.04559507</v>
      </c>
      <c r="U517" s="317" t="str">
        <f t="shared" si="198"/>
        <v>E</v>
      </c>
    </row>
    <row r="518">
      <c r="A518" s="318" t="s">
        <v>218</v>
      </c>
      <c r="B518" s="319">
        <f>(0.38*190*(1-$B$251)^2)/(1-($B$251)*('Monday (022624)'!$T267))+173*'Monday (022624)'!$T267^2*(('Monday (022624)'!$T267-1)+(('Monday (022624)'!$T267-1)^2+(16*'Monday (022624)'!$T267/190))^0.5)</f>
        <v>32.30795602</v>
      </c>
      <c r="C518" s="320" t="str">
        <f t="shared" si="189"/>
        <v>D</v>
      </c>
      <c r="D518" s="321">
        <f>(0.38*190*(1-$B$251)^2)/(1-($B$251)*('Monday (022624)'!$AW267))+173*'Monday (022624)'!$AW267^2*(('Monday (022624)'!$AW267-1)+(('Monday (022624)'!$AW267-1)^2+(16*'Monday (022624)'!$AW267/190))^0.5)</f>
        <v>45.82123859</v>
      </c>
      <c r="E518" s="322" t="str">
        <f t="shared" si="190"/>
        <v>E</v>
      </c>
      <c r="F518" s="323">
        <f>(0.38*190*(1-$B$251)^2)/(1-($B$251)*('Tuesday (022724)'!$T267))+173*'Tuesday (022724)'!$T267^2*(('Tuesday (022724)'!$T267-1)+(('Tuesday (022724)'!$T267-1)^2+(16*'Tuesday (022724)'!$T267/190))^0.5)</f>
        <v>45.79995001</v>
      </c>
      <c r="G518" s="324" t="str">
        <f t="shared" si="191"/>
        <v>E</v>
      </c>
      <c r="H518" s="323">
        <f>(0.38*190*(1-$B$251)^2)/(1-($B$251)*('Tuesday (022724)'!$AW267))+173*'Tuesday (022724)'!$AW267^2*(('Tuesday (022724)'!$AW267-1)+(('Tuesday (022724)'!$AW267-1)^2+(16*'Tuesday (022724)'!$AW267/190))^0.5)</f>
        <v>45.39844946</v>
      </c>
      <c r="I518" s="322" t="str">
        <f t="shared" si="192"/>
        <v>E</v>
      </c>
      <c r="J518" s="323">
        <f>(0.38*190*(1-$B$251)^2)/(1-($B$251)*('Wednesday (022824)'!$T267))+173*'Wednesday (022824)'!$T267^2*(('Wednesday (022824)'!$T267-1)+(('Wednesday (022824)'!$T267-1)^2+(16*'Wednesday (022824)'!$T267/190))^0.5)</f>
        <v>32.16734458</v>
      </c>
      <c r="K518" s="324" t="str">
        <f t="shared" si="193"/>
        <v>D</v>
      </c>
      <c r="L518" s="323">
        <f>(0.38*190*(1-$B$251)^2)/(1-($B$251)*('Wednesday (022824)'!$AW267))+173*'Wednesday (022824)'!$AW267^2*(('Wednesday (022824)'!$AW267-1)+(('Wednesday (022824)'!$AW267-1)^2+(16*'Wednesday (022824)'!$AW267/190))^0.5)</f>
        <v>45.20719393</v>
      </c>
      <c r="M518" s="322" t="str">
        <f t="shared" si="194"/>
        <v>E</v>
      </c>
      <c r="N518" s="323">
        <f>(0.38*190*(1-$B$251)^2)/(1-($B$251)*('Thursday (022924)'!$T267))+173*'Thursday (022924)'!$T267^2*(('Thursday (022924)'!$T267-1)+(('Thursday (022924)'!$T267-1)^2+(16*'Thursday (022924)'!$T267/190))^0.5)</f>
        <v>32.12286787</v>
      </c>
      <c r="O518" s="325" t="str">
        <f t="shared" si="195"/>
        <v>D</v>
      </c>
      <c r="P518" s="323">
        <f>(0.38*190*(1-$B$251)^2)/(1-($B$251)*('Thursday (022924)'!$AW267))+173*'Thursday (022924)'!$AW267^2*(('Thursday (022924)'!$AW267-1)+(('Thursday (022924)'!$AW267-1)^2+(16*'Thursday (022924)'!$AW267/190))^0.5)</f>
        <v>46.47486454</v>
      </c>
      <c r="Q518" s="322" t="str">
        <f t="shared" si="196"/>
        <v>E</v>
      </c>
      <c r="R518" s="326">
        <f>(0.38*190*(1-$B$251)^2)/(1-($B$251)*('Friday (030124)'!$T267))+173*'Friday (030124)'!$T267^2*(('Friday (030124)'!$T267-1)+(('Friday (030124)'!$T267-1)^2+(16*'Friday (030124)'!$T267/190))^0.5)</f>
        <v>32.55483325</v>
      </c>
      <c r="S518" s="325" t="str">
        <f t="shared" si="197"/>
        <v>D</v>
      </c>
      <c r="T518" s="323">
        <f>(0.38*190*(1-$B$251)^2)/(1-($B$251)*('Friday (030124)'!$AW267))+173*'Friday (030124)'!$AW267^2*(('Friday (030124)'!$AW267-1)+(('Friday (030124)'!$AW267-1)^2+(16*'Friday (030124)'!$AW267/190))^0.5)</f>
        <v>48.08845624</v>
      </c>
      <c r="U518" s="322" t="str">
        <f t="shared" si="198"/>
        <v>E</v>
      </c>
    </row>
    <row r="519">
      <c r="A519" s="266" t="s">
        <v>219</v>
      </c>
      <c r="B519" s="327">
        <f>(0.38*190*(1-$B$251)^2)/(1-($B$251)*('Monday (022624)'!$T268))+173*'Monday (022624)'!$T268^2*(('Monday (022624)'!$T268-1)+(('Monday (022624)'!$T268-1)^2+(16*'Monday (022624)'!$T268/190))^0.5)</f>
        <v>32.48772524</v>
      </c>
      <c r="C519" s="328" t="str">
        <f t="shared" si="189"/>
        <v>D</v>
      </c>
      <c r="D519" s="329">
        <f>(0.38*190*(1-$B$251)^2)/(1-($B$251)*('Monday (022624)'!$AW268))+173*'Monday (022624)'!$AW268^2*(('Monday (022624)'!$AW268-1)+(('Monday (022624)'!$AW268-1)^2+(16*'Monday (022624)'!$AW268/190))^0.5)</f>
        <v>43.80840244</v>
      </c>
      <c r="E519" s="330" t="str">
        <f t="shared" si="190"/>
        <v>E</v>
      </c>
      <c r="F519" s="63">
        <f>(0.38*190*(1-$B$251)^2)/(1-($B$251)*('Tuesday (022724)'!$T268))+173*'Tuesday (022724)'!$T268^2*(('Tuesday (022724)'!$T268-1)+(('Tuesday (022724)'!$T268-1)^2+(16*'Tuesday (022724)'!$T268/190))^0.5)</f>
        <v>46.65508824</v>
      </c>
      <c r="G519" s="331" t="str">
        <f t="shared" si="191"/>
        <v>E</v>
      </c>
      <c r="H519" s="63">
        <f>(0.38*190*(1-$B$251)^2)/(1-($B$251)*('Tuesday (022724)'!$AW268))+173*'Tuesday (022724)'!$AW268^2*(('Tuesday (022724)'!$AW268-1)+(('Tuesday (022724)'!$AW268-1)^2+(16*'Tuesday (022724)'!$AW268/190))^0.5)</f>
        <v>43.79161366</v>
      </c>
      <c r="I519" s="330" t="str">
        <f t="shared" si="192"/>
        <v>E</v>
      </c>
      <c r="J519" s="63">
        <f>(0.38*190*(1-$B$251)^2)/(1-($B$251)*('Wednesday (022824)'!$T268))+173*'Wednesday (022824)'!$T268^2*(('Wednesday (022824)'!$T268-1)+(('Wednesday (022824)'!$T268-1)^2+(16*'Wednesday (022824)'!$T268/190))^0.5)</f>
        <v>32.34325012</v>
      </c>
      <c r="K519" s="331" t="str">
        <f t="shared" si="193"/>
        <v>D</v>
      </c>
      <c r="L519" s="63">
        <f>(0.38*190*(1-$B$251)^2)/(1-($B$251)*('Wednesday (022824)'!$AW268))+173*'Wednesday (022824)'!$AW268^2*(('Wednesday (022824)'!$AW268-1)+(('Wednesday (022824)'!$AW268-1)^2+(16*'Wednesday (022824)'!$AW268/190))^0.5)</f>
        <v>45.20719393</v>
      </c>
      <c r="M519" s="330" t="str">
        <f t="shared" si="194"/>
        <v>E</v>
      </c>
      <c r="N519" s="63">
        <f>(0.38*190*(1-$B$251)^2)/(1-($B$251)*('Thursday (022924)'!$T268))+173*'Thursday (022924)'!$T268^2*(('Thursday (022924)'!$T268-1)+(('Thursday (022924)'!$T268-1)^2+(16*'Thursday (022924)'!$T268/190))^0.5)</f>
        <v>32.31172215</v>
      </c>
      <c r="O519" s="332" t="str">
        <f t="shared" si="195"/>
        <v>D</v>
      </c>
      <c r="P519" s="63">
        <f>(0.38*190*(1-$B$251)^2)/(1-($B$251)*('Thursday (022924)'!$AW268))+173*'Thursday (022924)'!$AW268^2*(('Thursday (022924)'!$AW268-1)+(('Thursday (022924)'!$AW268-1)^2+(16*'Thursday (022924)'!$AW268/190))^0.5)</f>
        <v>43.69027391</v>
      </c>
      <c r="Q519" s="330" t="str">
        <f t="shared" si="196"/>
        <v>E</v>
      </c>
      <c r="R519" s="50">
        <f>(0.38*190*(1-$B$251)^2)/(1-($B$251)*('Friday (030124)'!$T268))+173*'Friday (030124)'!$T268^2*(('Friday (030124)'!$T268-1)+(('Friday (030124)'!$T268-1)^2+(16*'Friday (030124)'!$T268/190))^0.5)</f>
        <v>32.23663329</v>
      </c>
      <c r="S519" s="332" t="str">
        <f t="shared" si="197"/>
        <v>D</v>
      </c>
      <c r="T519" s="63">
        <f>(0.38*190*(1-$B$251)^2)/(1-($B$251)*('Friday (030124)'!$AW268))+173*'Friday (030124)'!$AW268^2*(('Friday (030124)'!$AW268-1)+(('Friday (030124)'!$AW268-1)^2+(16*'Friday (030124)'!$AW268/190))^0.5)</f>
        <v>43.06464297</v>
      </c>
      <c r="U519" s="330" t="str">
        <f t="shared" si="198"/>
        <v>E</v>
      </c>
    </row>
    <row r="520">
      <c r="A520" s="266" t="s">
        <v>220</v>
      </c>
      <c r="B520" s="327">
        <f>(0.38*190*(1-$B$251)^2)/(1-($B$251)*('Monday (022624)'!$T269))+173*'Monday (022624)'!$T269^2*(('Monday (022624)'!$T269-1)+(('Monday (022624)'!$T269-1)^2+(16*'Monday (022624)'!$T269/190))^0.5)</f>
        <v>31.79382688</v>
      </c>
      <c r="C520" s="328" t="str">
        <f t="shared" si="189"/>
        <v>D</v>
      </c>
      <c r="D520" s="329">
        <f>(0.38*190*(1-$B$251)^2)/(1-($B$251)*('Monday (022624)'!$AW269))+173*'Monday (022624)'!$AW269^2*(('Monday (022624)'!$AW269-1)+(('Monday (022624)'!$AW269-1)^2+(16*'Monday (022624)'!$AW269/190))^0.5)</f>
        <v>43.03468635</v>
      </c>
      <c r="E520" s="330" t="str">
        <f t="shared" si="190"/>
        <v>E</v>
      </c>
      <c r="F520" s="63">
        <f>(0.38*190*(1-$B$251)^2)/(1-($B$251)*('Tuesday (022724)'!$T269))+173*'Tuesday (022724)'!$T269^2*(('Tuesday (022724)'!$T269-1)+(('Tuesday (022724)'!$T269-1)^2+(16*'Tuesday (022724)'!$T269/190))^0.5)</f>
        <v>43.1755752</v>
      </c>
      <c r="G520" s="331" t="str">
        <f t="shared" si="191"/>
        <v>E</v>
      </c>
      <c r="H520" s="63">
        <f>(0.38*190*(1-$B$251)^2)/(1-($B$251)*('Tuesday (022724)'!$AW269))+173*'Tuesday (022724)'!$AW269^2*(('Tuesday (022724)'!$AW269-1)+(('Tuesday (022724)'!$AW269-1)^2+(16*'Tuesday (022724)'!$AW269/190))^0.5)</f>
        <v>43.79161366</v>
      </c>
      <c r="I520" s="330" t="str">
        <f t="shared" si="192"/>
        <v>E</v>
      </c>
      <c r="J520" s="63">
        <f>(0.38*190*(1-$B$251)^2)/(1-($B$251)*('Wednesday (022824)'!$T269))+173*'Wednesday (022824)'!$T269^2*(('Wednesday (022824)'!$T269-1)+(('Wednesday (022824)'!$T269-1)^2+(16*'Wednesday (022824)'!$T269/190))^0.5)</f>
        <v>31.86935441</v>
      </c>
      <c r="K520" s="331" t="str">
        <f t="shared" si="193"/>
        <v>D</v>
      </c>
      <c r="L520" s="63">
        <f>(0.38*190*(1-$B$251)^2)/(1-($B$251)*('Wednesday (022824)'!$AW269))+173*'Wednesday (022824)'!$AW269^2*(('Wednesday (022824)'!$AW269-1)+(('Wednesday (022824)'!$AW269-1)^2+(16*'Wednesday (022824)'!$AW269/190))^0.5)</f>
        <v>43.30523741</v>
      </c>
      <c r="M520" s="330" t="str">
        <f t="shared" si="194"/>
        <v>E</v>
      </c>
      <c r="N520" s="63">
        <f>(0.38*190*(1-$B$251)^2)/(1-($B$251)*('Thursday (022924)'!$T269))+173*'Thursday (022924)'!$T269^2*(('Thursday (022924)'!$T269-1)+(('Thursday (022924)'!$T269-1)^2+(16*'Thursday (022924)'!$T269/190))^0.5)</f>
        <v>31.75917797</v>
      </c>
      <c r="O520" s="332" t="str">
        <f t="shared" si="195"/>
        <v>D</v>
      </c>
      <c r="P520" s="63">
        <f>(0.38*190*(1-$B$251)^2)/(1-($B$251)*('Thursday (022924)'!$AW269))+173*'Thursday (022924)'!$AW269^2*(('Thursday (022924)'!$AW269-1)+(('Thursday (022924)'!$AW269-1)^2+(16*'Thursday (022924)'!$AW269/190))^0.5)</f>
        <v>42.62475067</v>
      </c>
      <c r="Q520" s="330" t="str">
        <f t="shared" si="196"/>
        <v>E</v>
      </c>
      <c r="R520" s="50">
        <f>(0.38*190*(1-$B$251)^2)/(1-($B$251)*('Friday (030124)'!$T269))+173*'Friday (030124)'!$T269^2*(('Friday (030124)'!$T269-1)+(('Friday (030124)'!$T269-1)^2+(16*'Friday (030124)'!$T269/190))^0.5)</f>
        <v>31.96919494</v>
      </c>
      <c r="S520" s="332" t="str">
        <f t="shared" si="197"/>
        <v>D</v>
      </c>
      <c r="T520" s="63">
        <f>(0.38*190*(1-$B$251)^2)/(1-($B$251)*('Friday (030124)'!$AW269))+173*'Friday (030124)'!$AW269^2*(('Friday (030124)'!$AW269-1)+(('Friday (030124)'!$AW269-1)^2+(16*'Friday (030124)'!$AW269/190))^0.5)</f>
        <v>44.45689533</v>
      </c>
      <c r="U520" s="330" t="str">
        <f t="shared" si="198"/>
        <v>E</v>
      </c>
    </row>
    <row r="521">
      <c r="A521" s="288" t="s">
        <v>221</v>
      </c>
      <c r="B521" s="343">
        <f>(0.38*190*(1-$B$251)^2)/(1-($B$251)*('Monday (022624)'!$T270))+173*'Monday (022624)'!$T270^2*(('Monday (022624)'!$T270-1)+(('Monday (022624)'!$T270-1)^2+(16*'Monday (022624)'!$T270/190))^0.5)</f>
        <v>31.96122956</v>
      </c>
      <c r="C521" s="344" t="str">
        <f t="shared" si="189"/>
        <v>D</v>
      </c>
      <c r="D521" s="345">
        <f>(0.38*190*(1-$B$251)^2)/(1-($B$251)*('Monday (022624)'!$AW270))+173*'Monday (022624)'!$AW270^2*(('Monday (022624)'!$AW270-1)+(('Monday (022624)'!$AW270-1)^2+(16*'Monday (022624)'!$AW270/190))^0.5)</f>
        <v>46.45609957</v>
      </c>
      <c r="E521" s="346" t="str">
        <f t="shared" si="190"/>
        <v>E</v>
      </c>
      <c r="F521" s="347">
        <f>(0.38*190*(1-$B$251)^2)/(1-($B$251)*('Tuesday (022724)'!$T270))+173*'Tuesday (022724)'!$T270^2*(('Tuesday (022724)'!$T270-1)+(('Tuesday (022724)'!$T270-1)^2+(16*'Tuesday (022724)'!$T270/190))^0.5)</f>
        <v>43.51879709</v>
      </c>
      <c r="G521" s="348" t="str">
        <f t="shared" si="191"/>
        <v>E</v>
      </c>
      <c r="H521" s="347">
        <f>(0.38*190*(1-$B$251)^2)/(1-($B$251)*('Tuesday (022724)'!$AW270))+173*'Tuesday (022724)'!$AW270^2*(('Tuesday (022724)'!$AW270-1)+(('Tuesday (022724)'!$AW270-1)^2+(16*'Tuesday (022724)'!$AW270/190))^0.5)</f>
        <v>45.9803304</v>
      </c>
      <c r="I521" s="346" t="str">
        <f t="shared" si="192"/>
        <v>E</v>
      </c>
      <c r="J521" s="347">
        <f>(0.38*190*(1-$B$251)^2)/(1-($B$251)*('Wednesday (022824)'!$T270))+173*'Wednesday (022824)'!$T270^2*(('Wednesday (022824)'!$T270-1)+(('Wednesday (022824)'!$T270-1)^2+(16*'Wednesday (022824)'!$T270/190))^0.5)</f>
        <v>31.86935441</v>
      </c>
      <c r="K521" s="348" t="str">
        <f t="shared" si="193"/>
        <v>D</v>
      </c>
      <c r="L521" s="347">
        <f>(0.38*190*(1-$B$251)^2)/(1-($B$251)*('Wednesday (022824)'!$AW270))+173*'Wednesday (022824)'!$AW270^2*(('Wednesday (022824)'!$AW270-1)+(('Wednesday (022824)'!$AW270-1)^2+(16*'Wednesday (022824)'!$AW270/190))^0.5)</f>
        <v>45.20719393</v>
      </c>
      <c r="M521" s="346" t="str">
        <f t="shared" si="194"/>
        <v>E</v>
      </c>
      <c r="N521" s="347">
        <f>(0.38*190*(1-$B$251)^2)/(1-($B$251)*('Thursday (022924)'!$T270))+173*'Thursday (022924)'!$T270^2*(('Thursday (022924)'!$T270-1)+(('Thursday (022924)'!$T270-1)^2+(16*'Thursday (022924)'!$T270/190))^0.5)</f>
        <v>31.84843173</v>
      </c>
      <c r="O521" s="349" t="str">
        <f t="shared" si="195"/>
        <v>D</v>
      </c>
      <c r="P521" s="347">
        <f>(0.38*190*(1-$B$251)^2)/(1-($B$251)*('Thursday (022924)'!$AW270))+173*'Thursday (022924)'!$AW270^2*(('Thursday (022924)'!$AW270-1)+(('Thursday (022924)'!$AW270-1)^2+(16*'Thursday (022924)'!$AW270/190))^0.5)</f>
        <v>46.47486454</v>
      </c>
      <c r="Q521" s="336" t="str">
        <f t="shared" si="196"/>
        <v>E</v>
      </c>
      <c r="R521" s="289">
        <f>(0.38*190*(1-$B$251)^2)/(1-($B$251)*('Friday (030124)'!$T270))+173*'Friday (030124)'!$T270^2*(('Friday (030124)'!$T270-1)+(('Friday (030124)'!$T270-1)^2+(16*'Friday (030124)'!$T270/190))^0.5)</f>
        <v>31.5321585</v>
      </c>
      <c r="S521" s="349" t="str">
        <f t="shared" si="197"/>
        <v>D</v>
      </c>
      <c r="T521" s="347">
        <f>(0.38*190*(1-$B$251)^2)/(1-($B$251)*('Friday (030124)'!$AW270))+173*'Friday (030124)'!$AW270^2*(('Friday (030124)'!$AW270-1)+(('Friday (030124)'!$AW270-1)^2+(16*'Friday (030124)'!$AW270/190))^0.5)</f>
        <v>43.741233</v>
      </c>
      <c r="U521" s="346" t="str">
        <f t="shared" si="198"/>
        <v>E</v>
      </c>
    </row>
    <row r="522">
      <c r="E522" s="5"/>
      <c r="I522" s="5"/>
      <c r="M522" s="5"/>
      <c r="Q522" s="350"/>
      <c r="U522" s="5"/>
    </row>
    <row r="523">
      <c r="C523" s="130"/>
      <c r="D523" s="130"/>
      <c r="E523" s="5"/>
      <c r="I523" s="5"/>
      <c r="M523" s="5"/>
      <c r="Q523" s="5"/>
      <c r="U523" s="5"/>
    </row>
    <row r="524">
      <c r="A524" s="351" t="s">
        <v>112</v>
      </c>
      <c r="C524" s="352" t="s">
        <v>57</v>
      </c>
      <c r="E524" s="353" t="s">
        <v>58</v>
      </c>
      <c r="F524" s="184"/>
      <c r="G524" s="354" t="s">
        <v>59</v>
      </c>
      <c r="H524" s="184"/>
      <c r="I524" s="353" t="s">
        <v>60</v>
      </c>
      <c r="J524" s="184"/>
      <c r="K524" s="354" t="s">
        <v>61</v>
      </c>
      <c r="L524" s="184"/>
      <c r="M524" s="5"/>
      <c r="N524" s="12" t="s">
        <v>223</v>
      </c>
      <c r="O524" s="12" t="s">
        <v>224</v>
      </c>
      <c r="Q524" s="5"/>
      <c r="U524" s="5"/>
    </row>
    <row r="525">
      <c r="A525" s="355" t="s">
        <v>121</v>
      </c>
      <c r="B525" s="356" t="s">
        <v>123</v>
      </c>
      <c r="C525" s="144" t="s">
        <v>152</v>
      </c>
      <c r="D525" s="144" t="s">
        <v>153</v>
      </c>
      <c r="E525" s="145" t="s">
        <v>152</v>
      </c>
      <c r="F525" s="144" t="s">
        <v>153</v>
      </c>
      <c r="G525" s="144" t="s">
        <v>152</v>
      </c>
      <c r="H525" s="144" t="s">
        <v>153</v>
      </c>
      <c r="I525" s="145" t="s">
        <v>152</v>
      </c>
      <c r="J525" s="144" t="s">
        <v>153</v>
      </c>
      <c r="K525" s="144" t="s">
        <v>152</v>
      </c>
      <c r="L525" s="144" t="s">
        <v>153</v>
      </c>
      <c r="M525" s="5"/>
      <c r="N525" s="357">
        <f t="shared" ref="N525:O525" si="199">max(C526:C541)</f>
        <v>651</v>
      </c>
      <c r="O525" s="358">
        <f t="shared" si="199"/>
        <v>275.9473684</v>
      </c>
      <c r="Q525" s="5"/>
      <c r="U525" s="5"/>
    </row>
    <row r="526">
      <c r="A526" s="359"/>
      <c r="B526" s="152" t="s">
        <v>74</v>
      </c>
      <c r="C526" s="360">
        <f t="shared" ref="C526:C541" si="201">D183*B$251</f>
        <v>533.8421053</v>
      </c>
      <c r="D526" s="361">
        <f t="shared" ref="D526:D541" si="202">F183*B$251</f>
        <v>114.9473684</v>
      </c>
      <c r="E526" s="152">
        <f t="shared" ref="E526:E541" si="203">H183*B$251</f>
        <v>595.3684211</v>
      </c>
      <c r="F526" s="361">
        <f t="shared" ref="F526:F541" si="204">J183*B$251</f>
        <v>129.6842105</v>
      </c>
      <c r="G526" s="360">
        <f t="shared" ref="G526:G541" si="205">L183*B$251</f>
        <v>574</v>
      </c>
      <c r="H526" s="361">
        <f t="shared" ref="H526:H541" si="206">N183*B$251</f>
        <v>126</v>
      </c>
      <c r="I526" s="152">
        <f t="shared" ref="I526:I541" si="207">P183*B$251</f>
        <v>562.9473684</v>
      </c>
      <c r="J526" s="361">
        <f t="shared" ref="J526:J541" si="208">R183*B$251</f>
        <v>50.84210526</v>
      </c>
      <c r="K526" s="360">
        <f t="shared" ref="K526:K541" si="209">T183*B$251</f>
        <v>471.5789474</v>
      </c>
      <c r="L526" s="361">
        <f t="shared" ref="L526:L541" si="210">V183*B$251</f>
        <v>93.21052632</v>
      </c>
      <c r="M526" s="5"/>
      <c r="N526" s="5">
        <f t="shared" ref="N526:O526" si="200">max(E526:E541)</f>
        <v>740.1578947</v>
      </c>
      <c r="O526" s="358">
        <f t="shared" si="200"/>
        <v>278.5263158</v>
      </c>
      <c r="Q526" s="5"/>
      <c r="U526" s="5"/>
    </row>
    <row r="527">
      <c r="A527" s="359"/>
      <c r="B527" s="152" t="s">
        <v>77</v>
      </c>
      <c r="C527" s="360">
        <f t="shared" si="201"/>
        <v>648.7894737</v>
      </c>
      <c r="D527" s="361">
        <f t="shared" si="202"/>
        <v>217</v>
      </c>
      <c r="E527" s="152">
        <f t="shared" si="203"/>
        <v>697.0526316</v>
      </c>
      <c r="F527" s="361">
        <f t="shared" si="204"/>
        <v>212.9473684</v>
      </c>
      <c r="G527" s="360">
        <f t="shared" si="205"/>
        <v>668.6842105</v>
      </c>
      <c r="H527" s="361">
        <f t="shared" si="206"/>
        <v>194.5263158</v>
      </c>
      <c r="I527" s="152">
        <f t="shared" si="207"/>
        <v>674.9473684</v>
      </c>
      <c r="J527" s="362">
        <f t="shared" si="208"/>
        <v>94.31578947</v>
      </c>
      <c r="K527" s="360">
        <f t="shared" si="209"/>
        <v>604.9473684</v>
      </c>
      <c r="L527" s="361">
        <f t="shared" si="210"/>
        <v>121.5789474</v>
      </c>
      <c r="M527" s="5"/>
      <c r="N527" s="363">
        <f t="shared" ref="N527:O527" si="211">max(G526:G541)</f>
        <v>740.8947368</v>
      </c>
      <c r="O527" s="363">
        <f t="shared" si="211"/>
        <v>291.4210526</v>
      </c>
      <c r="Q527" s="5"/>
      <c r="U527" s="5"/>
    </row>
    <row r="528">
      <c r="A528" s="359"/>
      <c r="B528" s="152" t="s">
        <v>126</v>
      </c>
      <c r="C528" s="360">
        <f t="shared" si="201"/>
        <v>596.8421053</v>
      </c>
      <c r="D528" s="361">
        <f t="shared" si="202"/>
        <v>223.6315789</v>
      </c>
      <c r="E528" s="152">
        <f t="shared" si="203"/>
        <v>721</v>
      </c>
      <c r="F528" s="361">
        <f t="shared" si="204"/>
        <v>179.4210526</v>
      </c>
      <c r="G528" s="360">
        <f t="shared" si="205"/>
        <v>642.1578947</v>
      </c>
      <c r="H528" s="361">
        <f t="shared" si="206"/>
        <v>186.7894737</v>
      </c>
      <c r="I528" s="152">
        <f t="shared" si="207"/>
        <v>690.4210526</v>
      </c>
      <c r="J528" s="361">
        <f t="shared" si="208"/>
        <v>78.10526316</v>
      </c>
      <c r="K528" s="360">
        <f t="shared" si="209"/>
        <v>603.8421053</v>
      </c>
      <c r="L528" s="361">
        <f t="shared" si="210"/>
        <v>215.5263158</v>
      </c>
      <c r="M528" s="5"/>
      <c r="N528" s="5">
        <f t="shared" ref="N528:O528" si="212">max(I526:I541)</f>
        <v>714</v>
      </c>
      <c r="O528" s="357">
        <f t="shared" si="212"/>
        <v>94.31578947</v>
      </c>
      <c r="Q528" s="5"/>
      <c r="U528" s="5"/>
    </row>
    <row r="529">
      <c r="A529" s="359"/>
      <c r="B529" s="152" t="s">
        <v>81</v>
      </c>
      <c r="C529" s="360">
        <f t="shared" si="201"/>
        <v>492.2105263</v>
      </c>
      <c r="D529" s="361">
        <f t="shared" si="202"/>
        <v>223.6315789</v>
      </c>
      <c r="E529" s="152">
        <f t="shared" si="203"/>
        <v>540.1052632</v>
      </c>
      <c r="F529" s="361">
        <f t="shared" si="204"/>
        <v>179.4210526</v>
      </c>
      <c r="G529" s="360">
        <f t="shared" si="205"/>
        <v>486.3157895</v>
      </c>
      <c r="H529" s="361">
        <f t="shared" si="206"/>
        <v>186.7894737</v>
      </c>
      <c r="I529" s="152">
        <f t="shared" si="207"/>
        <v>513.9473684</v>
      </c>
      <c r="J529" s="361">
        <f t="shared" si="208"/>
        <v>78.10526316</v>
      </c>
      <c r="K529" s="360">
        <f t="shared" si="209"/>
        <v>563.6842105</v>
      </c>
      <c r="L529" s="361">
        <f t="shared" si="210"/>
        <v>215.5263158</v>
      </c>
      <c r="M529" s="5"/>
      <c r="N529" s="358">
        <f t="shared" ref="N529:O529" si="213">max(K526:K541)</f>
        <v>711.4210526</v>
      </c>
      <c r="O529" s="358">
        <f t="shared" si="213"/>
        <v>274.8421053</v>
      </c>
      <c r="Q529" s="5"/>
      <c r="U529" s="5"/>
    </row>
    <row r="530">
      <c r="A530" s="359"/>
      <c r="B530" s="152" t="s">
        <v>72</v>
      </c>
      <c r="C530" s="360">
        <f t="shared" si="201"/>
        <v>505.8421053</v>
      </c>
      <c r="D530" s="361">
        <f t="shared" si="202"/>
        <v>137.4210526</v>
      </c>
      <c r="E530" s="152">
        <f t="shared" si="203"/>
        <v>395.3157895</v>
      </c>
      <c r="F530" s="361">
        <f t="shared" si="204"/>
        <v>161.3684211</v>
      </c>
      <c r="G530" s="360">
        <f t="shared" si="205"/>
        <v>451.6842105</v>
      </c>
      <c r="H530" s="361">
        <f t="shared" si="206"/>
        <v>197.1052632</v>
      </c>
      <c r="I530" s="152">
        <f t="shared" si="207"/>
        <v>373.9473684</v>
      </c>
      <c r="J530" s="361">
        <f t="shared" si="208"/>
        <v>72.21052632</v>
      </c>
      <c r="K530" s="360">
        <f t="shared" si="209"/>
        <v>520.5789474</v>
      </c>
      <c r="L530" s="361">
        <f t="shared" si="210"/>
        <v>136.6842105</v>
      </c>
      <c r="M530" s="5"/>
      <c r="Q530" s="5"/>
      <c r="U530" s="5"/>
    </row>
    <row r="531">
      <c r="A531" s="359"/>
      <c r="B531" s="152" t="s">
        <v>75</v>
      </c>
      <c r="C531" s="360">
        <f t="shared" si="201"/>
        <v>485.5789474</v>
      </c>
      <c r="D531" s="361">
        <f t="shared" si="202"/>
        <v>141.1052632</v>
      </c>
      <c r="E531" s="152">
        <f t="shared" si="203"/>
        <v>459.7894737</v>
      </c>
      <c r="F531" s="361">
        <f t="shared" si="204"/>
        <v>196</v>
      </c>
      <c r="G531" s="360">
        <f t="shared" si="205"/>
        <v>502.1578947</v>
      </c>
      <c r="H531" s="361">
        <f t="shared" si="206"/>
        <v>189.3684211</v>
      </c>
      <c r="I531" s="152">
        <f t="shared" si="207"/>
        <v>432.1578947</v>
      </c>
      <c r="J531" s="361">
        <f t="shared" si="208"/>
        <v>66.31578947</v>
      </c>
      <c r="K531" s="360">
        <f t="shared" si="209"/>
        <v>508.0526316</v>
      </c>
      <c r="L531" s="361">
        <f t="shared" si="210"/>
        <v>140.3684211</v>
      </c>
      <c r="M531" s="5"/>
      <c r="Q531" s="5"/>
      <c r="U531" s="5"/>
    </row>
    <row r="532">
      <c r="A532" s="359"/>
      <c r="B532" s="152" t="s">
        <v>90</v>
      </c>
      <c r="C532" s="360">
        <f t="shared" si="201"/>
        <v>474.8947368</v>
      </c>
      <c r="D532" s="361">
        <f t="shared" si="202"/>
        <v>151.4210526</v>
      </c>
      <c r="E532" s="152">
        <f t="shared" si="203"/>
        <v>457.5789474</v>
      </c>
      <c r="F532" s="361">
        <f t="shared" si="204"/>
        <v>186.0526316</v>
      </c>
      <c r="G532" s="360">
        <f t="shared" si="205"/>
        <v>414.8421053</v>
      </c>
      <c r="H532" s="361">
        <f t="shared" si="206"/>
        <v>154.7368421</v>
      </c>
      <c r="I532" s="152">
        <f t="shared" si="207"/>
        <v>433.6315789</v>
      </c>
      <c r="J532" s="361">
        <f t="shared" si="208"/>
        <v>64.47368421</v>
      </c>
      <c r="K532" s="360">
        <f t="shared" si="209"/>
        <v>508.4210526</v>
      </c>
      <c r="L532" s="361">
        <f t="shared" si="210"/>
        <v>148.4736842</v>
      </c>
      <c r="M532" s="5"/>
      <c r="Q532" s="5"/>
      <c r="U532" s="5"/>
    </row>
    <row r="533">
      <c r="A533" s="359"/>
      <c r="B533" s="152" t="s">
        <v>76</v>
      </c>
      <c r="C533" s="360">
        <f t="shared" si="201"/>
        <v>512.1052632</v>
      </c>
      <c r="D533" s="361">
        <f t="shared" si="202"/>
        <v>146.2631579</v>
      </c>
      <c r="E533" s="152">
        <f t="shared" si="203"/>
        <v>376.8947368</v>
      </c>
      <c r="F533" s="361">
        <f t="shared" si="204"/>
        <v>157.3157895</v>
      </c>
      <c r="G533" s="360">
        <f t="shared" si="205"/>
        <v>471.9473684</v>
      </c>
      <c r="H533" s="361">
        <f t="shared" si="206"/>
        <v>176.8421053</v>
      </c>
      <c r="I533" s="152">
        <f t="shared" si="207"/>
        <v>352.9473684</v>
      </c>
      <c r="J533" s="361">
        <f t="shared" si="208"/>
        <v>72.57894737</v>
      </c>
      <c r="K533" s="360">
        <f t="shared" si="209"/>
        <v>497.7368421</v>
      </c>
      <c r="L533" s="361">
        <f t="shared" si="210"/>
        <v>142.5789474</v>
      </c>
      <c r="M533" s="5"/>
      <c r="Q533" s="5"/>
      <c r="U533" s="5"/>
    </row>
    <row r="534">
      <c r="A534" s="359"/>
      <c r="B534" s="152" t="s">
        <v>79</v>
      </c>
      <c r="C534" s="360">
        <f t="shared" si="201"/>
        <v>485.5789474</v>
      </c>
      <c r="D534" s="361">
        <f t="shared" si="202"/>
        <v>181.2631579</v>
      </c>
      <c r="E534" s="152">
        <f t="shared" si="203"/>
        <v>472.3157895</v>
      </c>
      <c r="F534" s="361">
        <f t="shared" si="204"/>
        <v>161.7368421</v>
      </c>
      <c r="G534" s="360">
        <f t="shared" si="205"/>
        <v>479.3157895</v>
      </c>
      <c r="H534" s="361">
        <f t="shared" si="206"/>
        <v>171.6842105</v>
      </c>
      <c r="I534" s="152">
        <f t="shared" si="207"/>
        <v>448</v>
      </c>
      <c r="J534" s="361">
        <f t="shared" si="208"/>
        <v>80.31578947</v>
      </c>
      <c r="K534" s="360">
        <f t="shared" si="209"/>
        <v>495.5263158</v>
      </c>
      <c r="L534" s="361">
        <f t="shared" si="210"/>
        <v>177.2105263</v>
      </c>
      <c r="M534" s="5"/>
      <c r="Q534" s="5"/>
      <c r="U534" s="5"/>
    </row>
    <row r="535">
      <c r="A535" s="359"/>
      <c r="B535" s="152" t="s">
        <v>82</v>
      </c>
      <c r="C535" s="360">
        <f t="shared" si="201"/>
        <v>492.2105263</v>
      </c>
      <c r="D535" s="361">
        <f t="shared" si="202"/>
        <v>171.3157895</v>
      </c>
      <c r="E535" s="152">
        <f t="shared" si="203"/>
        <v>515.7894737</v>
      </c>
      <c r="F535" s="361">
        <f t="shared" si="204"/>
        <v>180.5263158</v>
      </c>
      <c r="G535" s="360">
        <f t="shared" si="205"/>
        <v>505.1052632</v>
      </c>
      <c r="H535" s="361">
        <f t="shared" si="206"/>
        <v>187.8947368</v>
      </c>
      <c r="I535" s="152">
        <f t="shared" si="207"/>
        <v>492.9473684</v>
      </c>
      <c r="J535" s="361">
        <f t="shared" si="208"/>
        <v>69.63157895</v>
      </c>
      <c r="K535" s="360">
        <f t="shared" si="209"/>
        <v>541.2105263</v>
      </c>
      <c r="L535" s="361">
        <f t="shared" si="210"/>
        <v>168.3684211</v>
      </c>
      <c r="M535" s="5"/>
      <c r="Q535" s="5"/>
      <c r="U535" s="5"/>
    </row>
    <row r="536">
      <c r="A536" s="359"/>
      <c r="B536" s="152" t="s">
        <v>80</v>
      </c>
      <c r="C536" s="360">
        <f t="shared" si="201"/>
        <v>560.3684211</v>
      </c>
      <c r="D536" s="361">
        <f t="shared" si="202"/>
        <v>208.5263158</v>
      </c>
      <c r="E536" s="152">
        <f t="shared" si="203"/>
        <v>529.7894737</v>
      </c>
      <c r="F536" s="361">
        <f t="shared" si="204"/>
        <v>171.6842105</v>
      </c>
      <c r="G536" s="360">
        <f t="shared" si="205"/>
        <v>519.1052632</v>
      </c>
      <c r="H536" s="361">
        <f t="shared" si="206"/>
        <v>179.4210526</v>
      </c>
      <c r="I536" s="152">
        <f t="shared" si="207"/>
        <v>506.2105263</v>
      </c>
      <c r="J536" s="361">
        <f t="shared" si="208"/>
        <v>74.05263158</v>
      </c>
      <c r="K536" s="360">
        <f t="shared" si="209"/>
        <v>541.9473684</v>
      </c>
      <c r="L536" s="361">
        <f t="shared" si="210"/>
        <v>205.9473684</v>
      </c>
      <c r="M536" s="5"/>
      <c r="Q536" s="5"/>
      <c r="U536" s="5"/>
    </row>
    <row r="537">
      <c r="A537" s="359"/>
      <c r="B537" s="152" t="s">
        <v>73</v>
      </c>
      <c r="C537" s="360">
        <f t="shared" si="201"/>
        <v>604.9473684</v>
      </c>
      <c r="D537" s="361">
        <f t="shared" si="202"/>
        <v>232.4736842</v>
      </c>
      <c r="E537" s="152">
        <f t="shared" si="203"/>
        <v>644.3684211</v>
      </c>
      <c r="F537" s="361">
        <f t="shared" si="204"/>
        <v>207.7894737</v>
      </c>
      <c r="G537" s="360">
        <f t="shared" si="205"/>
        <v>638.8421053</v>
      </c>
      <c r="H537" s="361">
        <f t="shared" si="206"/>
        <v>219.5789474</v>
      </c>
      <c r="I537" s="152">
        <f t="shared" si="207"/>
        <v>622.2631579</v>
      </c>
      <c r="J537" s="361">
        <f t="shared" si="208"/>
        <v>81.05263158</v>
      </c>
      <c r="K537" s="360">
        <f t="shared" si="209"/>
        <v>601.2631579</v>
      </c>
      <c r="L537" s="361">
        <f t="shared" si="210"/>
        <v>228.7894737</v>
      </c>
      <c r="M537" s="5"/>
      <c r="Q537" s="5"/>
      <c r="U537" s="5"/>
    </row>
    <row r="538">
      <c r="A538" s="359"/>
      <c r="B538" s="152" t="s">
        <v>74</v>
      </c>
      <c r="C538" s="360">
        <f t="shared" si="201"/>
        <v>603.1052632</v>
      </c>
      <c r="D538" s="361">
        <f t="shared" si="202"/>
        <v>263.0526316</v>
      </c>
      <c r="E538" s="364">
        <f t="shared" si="203"/>
        <v>740.1578947</v>
      </c>
      <c r="F538" s="362">
        <f t="shared" si="204"/>
        <v>278.5263158</v>
      </c>
      <c r="G538" s="365">
        <f t="shared" si="205"/>
        <v>740.8947368</v>
      </c>
      <c r="H538" s="362">
        <f t="shared" si="206"/>
        <v>291.4210526</v>
      </c>
      <c r="I538" s="364">
        <f t="shared" si="207"/>
        <v>714</v>
      </c>
      <c r="J538" s="361">
        <f t="shared" si="208"/>
        <v>82.15789474</v>
      </c>
      <c r="K538" s="365">
        <f t="shared" si="209"/>
        <v>711.4210526</v>
      </c>
      <c r="L538" s="361">
        <f t="shared" si="210"/>
        <v>262.3157895</v>
      </c>
      <c r="M538" s="5"/>
      <c r="Q538" s="5"/>
      <c r="U538" s="5"/>
    </row>
    <row r="539">
      <c r="A539" s="359"/>
      <c r="B539" s="152" t="s">
        <v>77</v>
      </c>
      <c r="C539" s="365">
        <f t="shared" si="201"/>
        <v>651</v>
      </c>
      <c r="D539" s="362">
        <f t="shared" si="202"/>
        <v>275.9473684</v>
      </c>
      <c r="E539" s="152">
        <f t="shared" si="203"/>
        <v>567</v>
      </c>
      <c r="F539" s="361">
        <f t="shared" si="204"/>
        <v>263.0526316</v>
      </c>
      <c r="G539" s="360">
        <f t="shared" si="205"/>
        <v>563.6842105</v>
      </c>
      <c r="H539" s="361">
        <f t="shared" si="206"/>
        <v>271.8947368</v>
      </c>
      <c r="I539" s="152">
        <f t="shared" si="207"/>
        <v>542.6842105</v>
      </c>
      <c r="J539" s="361">
        <f t="shared" si="208"/>
        <v>93.21052632</v>
      </c>
      <c r="K539" s="360">
        <f t="shared" si="209"/>
        <v>502.1578947</v>
      </c>
      <c r="L539" s="362">
        <f t="shared" si="210"/>
        <v>274.8421053</v>
      </c>
      <c r="M539" s="5"/>
      <c r="Q539" s="5"/>
      <c r="U539" s="5"/>
    </row>
    <row r="540">
      <c r="A540" s="359"/>
      <c r="B540" s="152" t="s">
        <v>83</v>
      </c>
      <c r="C540" s="360">
        <f t="shared" si="201"/>
        <v>589.4736842</v>
      </c>
      <c r="D540" s="361">
        <f t="shared" si="202"/>
        <v>255.3157895</v>
      </c>
      <c r="E540" s="152">
        <f t="shared" si="203"/>
        <v>578.0526316</v>
      </c>
      <c r="F540" s="361">
        <f t="shared" si="204"/>
        <v>202.2631579</v>
      </c>
      <c r="G540" s="360">
        <f t="shared" si="205"/>
        <v>565.5263158</v>
      </c>
      <c r="H540" s="361">
        <f t="shared" si="206"/>
        <v>210</v>
      </c>
      <c r="I540" s="152">
        <f t="shared" si="207"/>
        <v>557.4210526</v>
      </c>
      <c r="J540" s="361">
        <f t="shared" si="208"/>
        <v>79.21052632</v>
      </c>
      <c r="K540" s="360">
        <f t="shared" si="209"/>
        <v>479.3157895</v>
      </c>
      <c r="L540" s="361">
        <f t="shared" si="210"/>
        <v>249.7894737</v>
      </c>
      <c r="M540" s="5"/>
      <c r="Q540" s="5"/>
      <c r="U540" s="5"/>
    </row>
    <row r="541">
      <c r="A541" s="359"/>
      <c r="B541" s="152" t="s">
        <v>81</v>
      </c>
      <c r="C541" s="360">
        <f t="shared" si="201"/>
        <v>453.5263158</v>
      </c>
      <c r="D541" s="361">
        <f t="shared" si="202"/>
        <v>223.6315789</v>
      </c>
      <c r="E541" s="152">
        <f t="shared" si="203"/>
        <v>497</v>
      </c>
      <c r="F541" s="361">
        <f t="shared" si="204"/>
        <v>179.4210526</v>
      </c>
      <c r="G541" s="360">
        <f t="shared" si="205"/>
        <v>484.4736842</v>
      </c>
      <c r="H541" s="361">
        <f t="shared" si="206"/>
        <v>186.7894737</v>
      </c>
      <c r="I541" s="152">
        <f t="shared" si="207"/>
        <v>475.6315789</v>
      </c>
      <c r="J541" s="361">
        <f t="shared" si="208"/>
        <v>78.10526316</v>
      </c>
      <c r="K541" s="360">
        <f t="shared" si="209"/>
        <v>480.4210526</v>
      </c>
      <c r="L541" s="361">
        <f t="shared" si="210"/>
        <v>215.5263158</v>
      </c>
      <c r="M541" s="5"/>
      <c r="Q541" s="5"/>
      <c r="U541" s="5"/>
    </row>
    <row r="542">
      <c r="A542" s="355" t="s">
        <v>141</v>
      </c>
      <c r="B542" s="356" t="s">
        <v>123</v>
      </c>
      <c r="C542" s="366"/>
      <c r="D542" s="367"/>
      <c r="E542" s="368"/>
      <c r="F542" s="367"/>
      <c r="G542" s="366"/>
      <c r="H542" s="367"/>
      <c r="I542" s="368"/>
      <c r="J542" s="367"/>
      <c r="K542" s="366"/>
      <c r="L542" s="367"/>
      <c r="M542" s="5"/>
      <c r="Q542" s="5"/>
      <c r="U542" s="5"/>
    </row>
    <row r="543">
      <c r="A543" s="359"/>
      <c r="B543" s="152" t="s">
        <v>74</v>
      </c>
      <c r="C543" s="360">
        <f t="shared" ref="C543:C558" si="214">D200*B$251</f>
        <v>506.5789474</v>
      </c>
      <c r="D543" s="361">
        <f t="shared" ref="D543:D558" si="215">F200*B$251</f>
        <v>59.68421053</v>
      </c>
      <c r="E543" s="152">
        <f t="shared" ref="E543:E558" si="216">H200*B$251</f>
        <v>465.3157895</v>
      </c>
      <c r="F543" s="361">
        <f t="shared" ref="F543:F558" si="217">J200*B$251</f>
        <v>61.15789474</v>
      </c>
      <c r="G543" s="360">
        <f t="shared" ref="G543:G558" si="218">L200*B$251</f>
        <v>509.1578947</v>
      </c>
      <c r="H543" s="361">
        <f t="shared" ref="H543:H558" si="219">N200*B$251</f>
        <v>47.15789474</v>
      </c>
      <c r="I543" s="152">
        <f t="shared" ref="I543:I558" si="220">P200*B$251</f>
        <v>476</v>
      </c>
      <c r="J543" s="361">
        <f t="shared" ref="J543:J558" si="221">R200*B$251</f>
        <v>39.05263158</v>
      </c>
      <c r="K543" s="360">
        <f t="shared" ref="K543:K558" si="222">T200*B$251</f>
        <v>470.8421053</v>
      </c>
      <c r="L543" s="361">
        <f t="shared" ref="L543:L558" si="223">V200*B$251</f>
        <v>48.26315789</v>
      </c>
      <c r="M543" s="5"/>
      <c r="Q543" s="5"/>
      <c r="U543" s="5"/>
    </row>
    <row r="544">
      <c r="A544" s="359"/>
      <c r="B544" s="152" t="s">
        <v>77</v>
      </c>
      <c r="C544" s="360">
        <f t="shared" si="214"/>
        <v>655.4210526</v>
      </c>
      <c r="D544" s="361">
        <f t="shared" si="215"/>
        <v>99.47368421</v>
      </c>
      <c r="E544" s="152">
        <f t="shared" si="216"/>
        <v>666.4736842</v>
      </c>
      <c r="F544" s="361">
        <f t="shared" si="217"/>
        <v>97.26315789</v>
      </c>
      <c r="G544" s="360">
        <f t="shared" si="218"/>
        <v>694.1052632</v>
      </c>
      <c r="H544" s="361">
        <f t="shared" si="219"/>
        <v>84.36842105</v>
      </c>
      <c r="I544" s="152">
        <f t="shared" si="220"/>
        <v>656.8947368</v>
      </c>
      <c r="J544" s="361">
        <f t="shared" si="221"/>
        <v>84.36842105</v>
      </c>
      <c r="K544" s="360">
        <f t="shared" si="222"/>
        <v>602</v>
      </c>
      <c r="L544" s="361">
        <f t="shared" si="223"/>
        <v>74.78947368</v>
      </c>
      <c r="M544" s="5"/>
      <c r="Q544" s="5"/>
      <c r="U544" s="5"/>
    </row>
    <row r="545">
      <c r="A545" s="359"/>
      <c r="B545" s="152" t="s">
        <v>126</v>
      </c>
      <c r="C545" s="360">
        <f t="shared" si="214"/>
        <v>550.4210526</v>
      </c>
      <c r="D545" s="361">
        <f t="shared" si="215"/>
        <v>103.5263158</v>
      </c>
      <c r="E545" s="152">
        <f t="shared" si="216"/>
        <v>554.8421053</v>
      </c>
      <c r="F545" s="361">
        <f t="shared" si="217"/>
        <v>99.10526316</v>
      </c>
      <c r="G545" s="360">
        <f t="shared" si="218"/>
        <v>581.7368421</v>
      </c>
      <c r="H545" s="361">
        <f t="shared" si="219"/>
        <v>87.68421053</v>
      </c>
      <c r="I545" s="152">
        <f t="shared" si="220"/>
        <v>554.1052632</v>
      </c>
      <c r="J545" s="361">
        <f t="shared" si="221"/>
        <v>84</v>
      </c>
      <c r="K545" s="360">
        <f t="shared" si="222"/>
        <v>585.7894737</v>
      </c>
      <c r="L545" s="361">
        <f t="shared" si="223"/>
        <v>70.73684211</v>
      </c>
      <c r="M545" s="5"/>
      <c r="Q545" s="5"/>
      <c r="U545" s="5"/>
    </row>
    <row r="546">
      <c r="A546" s="359"/>
      <c r="B546" s="152" t="s">
        <v>81</v>
      </c>
      <c r="C546" s="360">
        <f t="shared" si="214"/>
        <v>551.1578947</v>
      </c>
      <c r="D546" s="361">
        <f t="shared" si="215"/>
        <v>87.68421053</v>
      </c>
      <c r="E546" s="152">
        <f t="shared" si="216"/>
        <v>566.2631579</v>
      </c>
      <c r="F546" s="361">
        <f t="shared" si="217"/>
        <v>84</v>
      </c>
      <c r="G546" s="360">
        <f t="shared" si="218"/>
        <v>592.4210526</v>
      </c>
      <c r="H546" s="361">
        <f t="shared" si="219"/>
        <v>76.26315789</v>
      </c>
      <c r="I546" s="152">
        <f t="shared" si="220"/>
        <v>562.2105263</v>
      </c>
      <c r="J546" s="361">
        <f t="shared" si="221"/>
        <v>59.68421053</v>
      </c>
      <c r="K546" s="360">
        <f t="shared" si="222"/>
        <v>533.8421053</v>
      </c>
      <c r="L546" s="361">
        <f t="shared" si="223"/>
        <v>72.94736842</v>
      </c>
      <c r="M546" s="5"/>
      <c r="Q546" s="5"/>
      <c r="U546" s="5"/>
    </row>
    <row r="547">
      <c r="A547" s="359"/>
      <c r="B547" s="152" t="s">
        <v>72</v>
      </c>
      <c r="C547" s="360">
        <f t="shared" si="214"/>
        <v>560</v>
      </c>
      <c r="D547" s="361">
        <f t="shared" si="215"/>
        <v>79.94736842</v>
      </c>
      <c r="E547" s="152">
        <f t="shared" si="216"/>
        <v>559.6315789</v>
      </c>
      <c r="F547" s="361">
        <f t="shared" si="217"/>
        <v>82.15789474</v>
      </c>
      <c r="G547" s="360">
        <f t="shared" si="218"/>
        <v>586.5263158</v>
      </c>
      <c r="H547" s="361">
        <f t="shared" si="219"/>
        <v>72.94736842</v>
      </c>
      <c r="I547" s="152">
        <f t="shared" si="220"/>
        <v>563.6842105</v>
      </c>
      <c r="J547" s="361">
        <f t="shared" si="221"/>
        <v>68.15789474</v>
      </c>
      <c r="K547" s="360">
        <f t="shared" si="222"/>
        <v>492.2105263</v>
      </c>
      <c r="L547" s="361">
        <f t="shared" si="223"/>
        <v>69.63157895</v>
      </c>
      <c r="M547" s="5"/>
      <c r="Q547" s="5"/>
      <c r="U547" s="5"/>
    </row>
    <row r="548">
      <c r="A548" s="359"/>
      <c r="B548" s="152" t="s">
        <v>75</v>
      </c>
      <c r="C548" s="360">
        <f t="shared" si="214"/>
        <v>466.0526316</v>
      </c>
      <c r="D548" s="361">
        <f t="shared" si="215"/>
        <v>85.47368421</v>
      </c>
      <c r="E548" s="152">
        <f t="shared" si="216"/>
        <v>467.1578947</v>
      </c>
      <c r="F548" s="361">
        <f t="shared" si="217"/>
        <v>82.15789474</v>
      </c>
      <c r="G548" s="360">
        <f t="shared" si="218"/>
        <v>495.8947368</v>
      </c>
      <c r="H548" s="361">
        <f t="shared" si="219"/>
        <v>71.47368421</v>
      </c>
      <c r="I548" s="152">
        <f t="shared" si="220"/>
        <v>470.1052632</v>
      </c>
      <c r="J548" s="361">
        <f t="shared" si="221"/>
        <v>59.31578947</v>
      </c>
      <c r="K548" s="360">
        <f t="shared" si="222"/>
        <v>447.2631579</v>
      </c>
      <c r="L548" s="361">
        <f t="shared" si="223"/>
        <v>83.63157895</v>
      </c>
      <c r="M548" s="5"/>
      <c r="Q548" s="5"/>
      <c r="U548" s="5"/>
    </row>
    <row r="549">
      <c r="A549" s="359"/>
      <c r="B549" s="152" t="s">
        <v>90</v>
      </c>
      <c r="C549" s="360">
        <f t="shared" si="214"/>
        <v>383.5263158</v>
      </c>
      <c r="D549" s="361">
        <f t="shared" si="215"/>
        <v>74.78947368</v>
      </c>
      <c r="E549" s="152">
        <f t="shared" si="216"/>
        <v>378</v>
      </c>
      <c r="F549" s="361">
        <f t="shared" si="217"/>
        <v>70.36842105</v>
      </c>
      <c r="G549" s="360">
        <f t="shared" si="218"/>
        <v>405.6315789</v>
      </c>
      <c r="H549" s="361">
        <f t="shared" si="219"/>
        <v>57.10526316</v>
      </c>
      <c r="I549" s="152">
        <f t="shared" si="220"/>
        <v>385.7368421</v>
      </c>
      <c r="J549" s="361">
        <f t="shared" si="221"/>
        <v>52.68421053</v>
      </c>
      <c r="K549" s="360">
        <f t="shared" si="222"/>
        <v>454.2631579</v>
      </c>
      <c r="L549" s="361">
        <f t="shared" si="223"/>
        <v>96.15789474</v>
      </c>
      <c r="M549" s="5"/>
      <c r="Q549" s="5"/>
      <c r="U549" s="5"/>
    </row>
    <row r="550">
      <c r="A550" s="359"/>
      <c r="B550" s="152" t="s">
        <v>76</v>
      </c>
      <c r="C550" s="360">
        <f t="shared" si="214"/>
        <v>362.1578947</v>
      </c>
      <c r="D550" s="361">
        <f t="shared" si="215"/>
        <v>80.68421053</v>
      </c>
      <c r="E550" s="152">
        <f t="shared" si="216"/>
        <v>358.8421053</v>
      </c>
      <c r="F550" s="361">
        <f t="shared" si="217"/>
        <v>78.47368421</v>
      </c>
      <c r="G550" s="360">
        <f t="shared" si="218"/>
        <v>388.3157895</v>
      </c>
      <c r="H550" s="361">
        <f t="shared" si="219"/>
        <v>67.42105263</v>
      </c>
      <c r="I550" s="152">
        <f t="shared" si="220"/>
        <v>361.7894737</v>
      </c>
      <c r="J550" s="361">
        <f t="shared" si="221"/>
        <v>61.89473684</v>
      </c>
      <c r="K550" s="360">
        <f t="shared" si="222"/>
        <v>418.1578947</v>
      </c>
      <c r="L550" s="361">
        <f t="shared" si="223"/>
        <v>79.57894737</v>
      </c>
      <c r="M550" s="5"/>
      <c r="Q550" s="5"/>
      <c r="U550" s="5"/>
    </row>
    <row r="551">
      <c r="A551" s="359"/>
      <c r="B551" s="152" t="s">
        <v>79</v>
      </c>
      <c r="C551" s="360">
        <f t="shared" si="214"/>
        <v>344.1052632</v>
      </c>
      <c r="D551" s="361">
        <f t="shared" si="215"/>
        <v>91.36842105</v>
      </c>
      <c r="E551" s="152">
        <f t="shared" si="216"/>
        <v>335.6315789</v>
      </c>
      <c r="F551" s="361">
        <f t="shared" si="217"/>
        <v>91</v>
      </c>
      <c r="G551" s="360">
        <f t="shared" si="218"/>
        <v>363.2631579</v>
      </c>
      <c r="H551" s="361">
        <f t="shared" si="219"/>
        <v>80.68421053</v>
      </c>
      <c r="I551" s="152">
        <f t="shared" si="220"/>
        <v>345.2105263</v>
      </c>
      <c r="J551" s="361">
        <f t="shared" si="221"/>
        <v>73.31578947</v>
      </c>
      <c r="K551" s="360">
        <f t="shared" si="222"/>
        <v>462.3684211</v>
      </c>
      <c r="L551" s="361">
        <f t="shared" si="223"/>
        <v>84</v>
      </c>
      <c r="M551" s="5"/>
      <c r="Q551" s="5"/>
      <c r="U551" s="5"/>
    </row>
    <row r="552">
      <c r="A552" s="359"/>
      <c r="B552" s="152" t="s">
        <v>82</v>
      </c>
      <c r="C552" s="360">
        <f t="shared" si="214"/>
        <v>380.2105263</v>
      </c>
      <c r="D552" s="361">
        <f t="shared" si="215"/>
        <v>82.52631579</v>
      </c>
      <c r="E552" s="152">
        <f t="shared" si="216"/>
        <v>382.7894737</v>
      </c>
      <c r="F552" s="361">
        <f t="shared" si="217"/>
        <v>78.47368421</v>
      </c>
      <c r="G552" s="360">
        <f t="shared" si="218"/>
        <v>411.8947368</v>
      </c>
      <c r="H552" s="361">
        <f t="shared" si="219"/>
        <v>71.10526316</v>
      </c>
      <c r="I552" s="152">
        <f t="shared" si="220"/>
        <v>385.7368421</v>
      </c>
      <c r="J552" s="361">
        <f t="shared" si="221"/>
        <v>59.31578947</v>
      </c>
      <c r="K552" s="360">
        <f t="shared" si="222"/>
        <v>443.9473684</v>
      </c>
      <c r="L552" s="361">
        <f t="shared" si="223"/>
        <v>81.78947368</v>
      </c>
      <c r="M552" s="5"/>
      <c r="Q552" s="5"/>
      <c r="U552" s="5"/>
    </row>
    <row r="553">
      <c r="A553" s="359"/>
      <c r="B553" s="152" t="s">
        <v>80</v>
      </c>
      <c r="C553" s="360">
        <f t="shared" si="214"/>
        <v>452.7894737</v>
      </c>
      <c r="D553" s="361">
        <f t="shared" si="215"/>
        <v>89.89473684</v>
      </c>
      <c r="E553" s="152">
        <f t="shared" si="216"/>
        <v>459.7894737</v>
      </c>
      <c r="F553" s="361">
        <f t="shared" si="217"/>
        <v>82.89473684</v>
      </c>
      <c r="G553" s="360">
        <f t="shared" si="218"/>
        <v>487.4210526</v>
      </c>
      <c r="H553" s="361">
        <f t="shared" si="219"/>
        <v>77</v>
      </c>
      <c r="I553" s="152">
        <f t="shared" si="220"/>
        <v>464.2105263</v>
      </c>
      <c r="J553" s="361">
        <f t="shared" si="221"/>
        <v>65.94736842</v>
      </c>
      <c r="K553" s="360">
        <f t="shared" si="222"/>
        <v>463.1052632</v>
      </c>
      <c r="L553" s="361">
        <f t="shared" si="223"/>
        <v>83.63157895</v>
      </c>
      <c r="M553" s="5"/>
      <c r="Q553" s="5"/>
      <c r="U553" s="5"/>
    </row>
    <row r="554">
      <c r="A554" s="359"/>
      <c r="B554" s="152" t="s">
        <v>73</v>
      </c>
      <c r="C554" s="360">
        <f t="shared" si="214"/>
        <v>590.5789474</v>
      </c>
      <c r="D554" s="361">
        <f t="shared" si="215"/>
        <v>94.68421053</v>
      </c>
      <c r="E554" s="152">
        <f t="shared" si="216"/>
        <v>618.5789474</v>
      </c>
      <c r="F554" s="361">
        <f t="shared" si="217"/>
        <v>89.89473684</v>
      </c>
      <c r="G554" s="360">
        <f t="shared" si="218"/>
        <v>646.2105263</v>
      </c>
      <c r="H554" s="361">
        <f t="shared" si="219"/>
        <v>77.36842105</v>
      </c>
      <c r="I554" s="152">
        <f t="shared" si="220"/>
        <v>616</v>
      </c>
      <c r="J554" s="361">
        <f t="shared" si="221"/>
        <v>65.21052632</v>
      </c>
      <c r="K554" s="360">
        <f t="shared" si="222"/>
        <v>549.3157895</v>
      </c>
      <c r="L554" s="361">
        <f t="shared" si="223"/>
        <v>82.52631579</v>
      </c>
      <c r="M554" s="5"/>
      <c r="Q554" s="5"/>
      <c r="U554" s="5"/>
    </row>
    <row r="555">
      <c r="A555" s="359"/>
      <c r="B555" s="152" t="s">
        <v>74</v>
      </c>
      <c r="C555" s="360">
        <f t="shared" si="214"/>
        <v>535.6842105</v>
      </c>
      <c r="D555" s="361">
        <f t="shared" si="215"/>
        <v>99.10526316</v>
      </c>
      <c r="E555" s="152">
        <f t="shared" si="216"/>
        <v>541.5789474</v>
      </c>
      <c r="F555" s="361">
        <f t="shared" si="217"/>
        <v>95.42105263</v>
      </c>
      <c r="G555" s="360">
        <f t="shared" si="218"/>
        <v>568.8421053</v>
      </c>
      <c r="H555" s="361">
        <f t="shared" si="219"/>
        <v>86.21052632</v>
      </c>
      <c r="I555" s="152">
        <f t="shared" si="220"/>
        <v>546.3684211</v>
      </c>
      <c r="J555" s="361">
        <f t="shared" si="221"/>
        <v>75.89473684</v>
      </c>
      <c r="K555" s="360">
        <f t="shared" si="222"/>
        <v>624.4736842</v>
      </c>
      <c r="L555" s="361">
        <f t="shared" si="223"/>
        <v>108.3157895</v>
      </c>
      <c r="M555" s="5"/>
      <c r="Q555" s="5"/>
      <c r="U555" s="5"/>
    </row>
    <row r="556">
      <c r="A556" s="359"/>
      <c r="B556" s="152" t="s">
        <v>77</v>
      </c>
      <c r="C556" s="360">
        <f t="shared" si="214"/>
        <v>564.4210526</v>
      </c>
      <c r="D556" s="361">
        <f t="shared" si="215"/>
        <v>104.6315789</v>
      </c>
      <c r="E556" s="152">
        <f t="shared" si="216"/>
        <v>560.3684211</v>
      </c>
      <c r="F556" s="361">
        <f t="shared" si="217"/>
        <v>102.4210526</v>
      </c>
      <c r="G556" s="360">
        <f t="shared" si="218"/>
        <v>589.8421053</v>
      </c>
      <c r="H556" s="361">
        <f t="shared" si="219"/>
        <v>95.42105263</v>
      </c>
      <c r="I556" s="152">
        <f t="shared" si="220"/>
        <v>567</v>
      </c>
      <c r="J556" s="361">
        <f t="shared" si="221"/>
        <v>81.05263158</v>
      </c>
      <c r="K556" s="360">
        <f t="shared" si="222"/>
        <v>552.2631579</v>
      </c>
      <c r="L556" s="361">
        <f t="shared" si="223"/>
        <v>94.68421053</v>
      </c>
      <c r="M556" s="5"/>
      <c r="Q556" s="5"/>
      <c r="U556" s="5"/>
    </row>
    <row r="557">
      <c r="A557" s="359"/>
      <c r="B557" s="152" t="s">
        <v>83</v>
      </c>
      <c r="C557" s="360">
        <f t="shared" si="214"/>
        <v>586.8947368</v>
      </c>
      <c r="D557" s="361">
        <f t="shared" si="215"/>
        <v>92.47368421</v>
      </c>
      <c r="E557" s="152">
        <f t="shared" si="216"/>
        <v>588</v>
      </c>
      <c r="F557" s="361">
        <f t="shared" si="217"/>
        <v>92.47368421</v>
      </c>
      <c r="G557" s="360">
        <f t="shared" si="218"/>
        <v>614.5263158</v>
      </c>
      <c r="H557" s="361">
        <f t="shared" si="219"/>
        <v>84.36842105</v>
      </c>
      <c r="I557" s="152">
        <f t="shared" si="220"/>
        <v>596.8421053</v>
      </c>
      <c r="J557" s="361">
        <f t="shared" si="221"/>
        <v>76.26315789</v>
      </c>
      <c r="K557" s="360">
        <f t="shared" si="222"/>
        <v>481.1578947</v>
      </c>
      <c r="L557" s="361">
        <f t="shared" si="223"/>
        <v>87.68421053</v>
      </c>
      <c r="M557" s="5"/>
      <c r="Q557" s="5"/>
      <c r="U557" s="5"/>
    </row>
    <row r="558">
      <c r="A558" s="359"/>
      <c r="B558" s="152" t="s">
        <v>81</v>
      </c>
      <c r="C558" s="360">
        <f t="shared" si="214"/>
        <v>445.0526316</v>
      </c>
      <c r="D558" s="361">
        <f t="shared" si="215"/>
        <v>89.89473684</v>
      </c>
      <c r="E558" s="152">
        <f t="shared" si="216"/>
        <v>428.4736842</v>
      </c>
      <c r="F558" s="361">
        <f t="shared" si="217"/>
        <v>86.94736842</v>
      </c>
      <c r="G558" s="360">
        <f t="shared" si="218"/>
        <v>460.5263158</v>
      </c>
      <c r="H558" s="361">
        <f t="shared" si="219"/>
        <v>78.84210526</v>
      </c>
      <c r="I558" s="152">
        <f t="shared" si="220"/>
        <v>440.2631579</v>
      </c>
      <c r="J558" s="361">
        <f t="shared" si="221"/>
        <v>63.36842105</v>
      </c>
      <c r="K558" s="360">
        <f t="shared" si="222"/>
        <v>425.8947368</v>
      </c>
      <c r="L558" s="361">
        <f t="shared" si="223"/>
        <v>81.42105263</v>
      </c>
      <c r="M558" s="5"/>
      <c r="Q558" s="5"/>
      <c r="U558" s="5"/>
    </row>
    <row r="559">
      <c r="A559" s="355" t="s">
        <v>125</v>
      </c>
      <c r="B559" s="356" t="s">
        <v>123</v>
      </c>
      <c r="C559" s="366"/>
      <c r="D559" s="367"/>
      <c r="E559" s="368"/>
      <c r="F559" s="367"/>
      <c r="G559" s="366"/>
      <c r="H559" s="367"/>
      <c r="I559" s="368"/>
      <c r="J559" s="367"/>
      <c r="K559" s="366"/>
      <c r="L559" s="367"/>
      <c r="M559" s="5"/>
      <c r="Q559" s="5"/>
      <c r="U559" s="5"/>
    </row>
    <row r="560">
      <c r="A560" s="359"/>
      <c r="B560" s="152" t="s">
        <v>74</v>
      </c>
      <c r="C560" s="360">
        <f t="shared" ref="C560:C575" si="224">D217*B$251</f>
        <v>285.5263158</v>
      </c>
      <c r="D560" s="361">
        <f t="shared" ref="D560:D575" si="225">F217*B$251</f>
        <v>55.63157895</v>
      </c>
      <c r="E560" s="152">
        <f t="shared" ref="E560:E575" si="226">H217*B$251</f>
        <v>267.8421053</v>
      </c>
      <c r="F560" s="361">
        <f t="shared" ref="F560:F575" si="227">J217*B$251</f>
        <v>44.94736842</v>
      </c>
      <c r="G560" s="360">
        <f t="shared" ref="G560:G575" si="228">L217*B$251</f>
        <v>330.4736842</v>
      </c>
      <c r="H560" s="361">
        <f t="shared" ref="H560:H575" si="229">N217*B$251</f>
        <v>57.47368421</v>
      </c>
      <c r="I560" s="152">
        <f t="shared" ref="I560:I575" si="230">P217*B$251</f>
        <v>293.2631579</v>
      </c>
      <c r="J560" s="361">
        <f t="shared" ref="J560:J575" si="231">R217*B$251</f>
        <v>57.10526316</v>
      </c>
      <c r="K560" s="360">
        <f t="shared" ref="K560:K575" si="232">T217*B$251</f>
        <v>287.3684211</v>
      </c>
      <c r="L560" s="361">
        <f t="shared" ref="L560:L575" si="233">V217*B$251</f>
        <v>63.36842105</v>
      </c>
      <c r="M560" s="5"/>
      <c r="Q560" s="5"/>
      <c r="U560" s="5"/>
    </row>
    <row r="561">
      <c r="A561" s="359"/>
      <c r="B561" s="152" t="s">
        <v>77</v>
      </c>
      <c r="C561" s="360">
        <f t="shared" si="224"/>
        <v>425.8947368</v>
      </c>
      <c r="D561" s="361">
        <f t="shared" si="225"/>
        <v>55.63157895</v>
      </c>
      <c r="E561" s="152">
        <f t="shared" si="226"/>
        <v>572.8947368</v>
      </c>
      <c r="F561" s="361">
        <f t="shared" si="227"/>
        <v>44.94736842</v>
      </c>
      <c r="G561" s="360">
        <f t="shared" si="228"/>
        <v>520.9473684</v>
      </c>
      <c r="H561" s="361">
        <f t="shared" si="229"/>
        <v>57.47368421</v>
      </c>
      <c r="I561" s="152">
        <f t="shared" si="230"/>
        <v>544.1578947</v>
      </c>
      <c r="J561" s="361">
        <f t="shared" si="231"/>
        <v>57.10526316</v>
      </c>
      <c r="K561" s="360">
        <f t="shared" si="232"/>
        <v>559.2631579</v>
      </c>
      <c r="L561" s="361">
        <f t="shared" si="233"/>
        <v>63.36842105</v>
      </c>
      <c r="M561" s="5"/>
      <c r="Q561" s="5"/>
      <c r="U561" s="5"/>
    </row>
    <row r="562">
      <c r="A562" s="359"/>
      <c r="B562" s="152" t="s">
        <v>126</v>
      </c>
      <c r="C562" s="360">
        <f t="shared" si="224"/>
        <v>396.4210526</v>
      </c>
      <c r="D562" s="361">
        <f t="shared" si="225"/>
        <v>65.21052632</v>
      </c>
      <c r="E562" s="152">
        <f t="shared" si="226"/>
        <v>513.2105263</v>
      </c>
      <c r="F562" s="362">
        <f t="shared" si="227"/>
        <v>104.2631579</v>
      </c>
      <c r="G562" s="360">
        <f t="shared" si="228"/>
        <v>515.0526316</v>
      </c>
      <c r="H562" s="361">
        <f t="shared" si="229"/>
        <v>92.47368421</v>
      </c>
      <c r="I562" s="152">
        <f t="shared" si="230"/>
        <v>496.6315789</v>
      </c>
      <c r="J562" s="362">
        <f t="shared" si="231"/>
        <v>98</v>
      </c>
      <c r="K562" s="360">
        <f t="shared" si="232"/>
        <v>489.6315789</v>
      </c>
      <c r="L562" s="361">
        <f t="shared" si="233"/>
        <v>88.42105263</v>
      </c>
      <c r="M562" s="5"/>
      <c r="Q562" s="5"/>
      <c r="U562" s="5"/>
    </row>
    <row r="563">
      <c r="A563" s="359"/>
      <c r="B563" s="152" t="s">
        <v>81</v>
      </c>
      <c r="C563" s="360">
        <f t="shared" si="224"/>
        <v>260.1052632</v>
      </c>
      <c r="D563" s="361">
        <f t="shared" si="225"/>
        <v>70.73684211</v>
      </c>
      <c r="E563" s="152">
        <f t="shared" si="226"/>
        <v>428.4736842</v>
      </c>
      <c r="F563" s="361">
        <f t="shared" si="227"/>
        <v>95.05263158</v>
      </c>
      <c r="G563" s="360">
        <f t="shared" si="228"/>
        <v>406</v>
      </c>
      <c r="H563" s="361">
        <f t="shared" si="229"/>
        <v>87.68421053</v>
      </c>
      <c r="I563" s="152">
        <f t="shared" si="230"/>
        <v>388.6842105</v>
      </c>
      <c r="J563" s="361">
        <f t="shared" si="231"/>
        <v>82.15789474</v>
      </c>
      <c r="K563" s="360">
        <f t="shared" si="232"/>
        <v>434.7368421</v>
      </c>
      <c r="L563" s="361">
        <f t="shared" si="233"/>
        <v>84.73684211</v>
      </c>
      <c r="M563" s="5"/>
      <c r="Q563" s="5"/>
      <c r="U563" s="5"/>
    </row>
    <row r="564">
      <c r="A564" s="359"/>
      <c r="B564" s="152" t="s">
        <v>72</v>
      </c>
      <c r="C564" s="360">
        <f t="shared" si="224"/>
        <v>313.1578947</v>
      </c>
      <c r="D564" s="361">
        <f t="shared" si="225"/>
        <v>95.05263158</v>
      </c>
      <c r="E564" s="152">
        <f t="shared" si="226"/>
        <v>401.5789474</v>
      </c>
      <c r="F564" s="361">
        <f t="shared" si="227"/>
        <v>83.26315789</v>
      </c>
      <c r="G564" s="360">
        <f t="shared" si="228"/>
        <v>395.3157895</v>
      </c>
      <c r="H564" s="361">
        <f t="shared" si="229"/>
        <v>92.10526316</v>
      </c>
      <c r="I564" s="152">
        <f t="shared" si="230"/>
        <v>394.9473684</v>
      </c>
      <c r="J564" s="361">
        <f t="shared" si="231"/>
        <v>86.94736842</v>
      </c>
      <c r="K564" s="360">
        <f t="shared" si="232"/>
        <v>441</v>
      </c>
      <c r="L564" s="361">
        <f t="shared" si="233"/>
        <v>87.68421053</v>
      </c>
      <c r="M564" s="5"/>
      <c r="Q564" s="5"/>
      <c r="U564" s="5"/>
    </row>
    <row r="565">
      <c r="A565" s="359"/>
      <c r="B565" s="152" t="s">
        <v>75</v>
      </c>
      <c r="C565" s="360">
        <f t="shared" si="224"/>
        <v>311.3157895</v>
      </c>
      <c r="D565" s="361">
        <f t="shared" si="225"/>
        <v>95.78947368</v>
      </c>
      <c r="E565" s="152">
        <f t="shared" si="226"/>
        <v>383.1578947</v>
      </c>
      <c r="F565" s="361">
        <f t="shared" si="227"/>
        <v>84.36842105</v>
      </c>
      <c r="G565" s="360">
        <f t="shared" si="228"/>
        <v>405.6315789</v>
      </c>
      <c r="H565" s="361">
        <f t="shared" si="229"/>
        <v>91.36842105</v>
      </c>
      <c r="I565" s="152">
        <f t="shared" si="230"/>
        <v>399.7368421</v>
      </c>
      <c r="J565" s="361">
        <f t="shared" si="231"/>
        <v>88.05263158</v>
      </c>
      <c r="K565" s="360">
        <f t="shared" si="232"/>
        <v>408.2105263</v>
      </c>
      <c r="L565" s="361">
        <f t="shared" si="233"/>
        <v>100.5789474</v>
      </c>
      <c r="M565" s="5"/>
      <c r="Q565" s="5"/>
      <c r="U565" s="5"/>
    </row>
    <row r="566">
      <c r="A566" s="359"/>
      <c r="B566" s="152" t="s">
        <v>90</v>
      </c>
      <c r="C566" s="360">
        <f t="shared" si="224"/>
        <v>289.5789474</v>
      </c>
      <c r="D566" s="361">
        <f t="shared" si="225"/>
        <v>71.10526316</v>
      </c>
      <c r="E566" s="152">
        <f t="shared" si="226"/>
        <v>366.9473684</v>
      </c>
      <c r="F566" s="361">
        <f t="shared" si="227"/>
        <v>78.47368421</v>
      </c>
      <c r="G566" s="360">
        <f t="shared" si="228"/>
        <v>364</v>
      </c>
      <c r="H566" s="361">
        <f t="shared" si="229"/>
        <v>77.73684211</v>
      </c>
      <c r="I566" s="152">
        <f t="shared" si="230"/>
        <v>368.7894737</v>
      </c>
      <c r="J566" s="361">
        <f t="shared" si="231"/>
        <v>86.94736842</v>
      </c>
      <c r="K566" s="360">
        <f t="shared" si="232"/>
        <v>388.3157895</v>
      </c>
      <c r="L566" s="361">
        <f t="shared" si="233"/>
        <v>87.68421053</v>
      </c>
      <c r="M566" s="5"/>
      <c r="Q566" s="5"/>
      <c r="U566" s="5"/>
    </row>
    <row r="567">
      <c r="A567" s="359"/>
      <c r="B567" s="152" t="s">
        <v>76</v>
      </c>
      <c r="C567" s="360">
        <f t="shared" si="224"/>
        <v>317.2105263</v>
      </c>
      <c r="D567" s="361">
        <f t="shared" si="225"/>
        <v>99.84210526</v>
      </c>
      <c r="E567" s="152">
        <f t="shared" si="226"/>
        <v>390.8947368</v>
      </c>
      <c r="F567" s="361">
        <f t="shared" si="227"/>
        <v>86.57894737</v>
      </c>
      <c r="G567" s="360">
        <f t="shared" si="228"/>
        <v>380.9473684</v>
      </c>
      <c r="H567" s="361">
        <f t="shared" si="229"/>
        <v>85.84210526</v>
      </c>
      <c r="I567" s="152">
        <f t="shared" si="230"/>
        <v>379.8421053</v>
      </c>
      <c r="J567" s="361">
        <f t="shared" si="231"/>
        <v>90.63157895</v>
      </c>
      <c r="K567" s="360">
        <f t="shared" si="232"/>
        <v>381.6842105</v>
      </c>
      <c r="L567" s="361">
        <f t="shared" si="233"/>
        <v>92.47368421</v>
      </c>
      <c r="M567" s="5"/>
      <c r="Q567" s="5"/>
      <c r="U567" s="5"/>
    </row>
    <row r="568">
      <c r="A568" s="359"/>
      <c r="B568" s="152" t="s">
        <v>79</v>
      </c>
      <c r="C568" s="360">
        <f t="shared" si="224"/>
        <v>344.1052632</v>
      </c>
      <c r="D568" s="361">
        <f t="shared" si="225"/>
        <v>61.52631579</v>
      </c>
      <c r="E568" s="152">
        <f t="shared" si="226"/>
        <v>390.5263158</v>
      </c>
      <c r="F568" s="361">
        <f t="shared" si="227"/>
        <v>82.52631579</v>
      </c>
      <c r="G568" s="360">
        <f t="shared" si="228"/>
        <v>404.1578947</v>
      </c>
      <c r="H568" s="361">
        <f t="shared" si="229"/>
        <v>81.78947368</v>
      </c>
      <c r="I568" s="152">
        <f t="shared" si="230"/>
        <v>404.1578947</v>
      </c>
      <c r="J568" s="361">
        <f t="shared" si="231"/>
        <v>86.21052632</v>
      </c>
      <c r="K568" s="360">
        <f t="shared" si="232"/>
        <v>405.6315789</v>
      </c>
      <c r="L568" s="361">
        <f t="shared" si="233"/>
        <v>99.47368421</v>
      </c>
      <c r="M568" s="5"/>
      <c r="Q568" s="5"/>
      <c r="U568" s="5"/>
    </row>
    <row r="569">
      <c r="A569" s="359"/>
      <c r="B569" s="152" t="s">
        <v>82</v>
      </c>
      <c r="C569" s="360">
        <f t="shared" si="224"/>
        <v>370.6315789</v>
      </c>
      <c r="D569" s="361">
        <f t="shared" si="225"/>
        <v>74.42105263</v>
      </c>
      <c r="E569" s="152">
        <f t="shared" si="226"/>
        <v>421.4736842</v>
      </c>
      <c r="F569" s="361">
        <f t="shared" si="227"/>
        <v>81.78947368</v>
      </c>
      <c r="G569" s="360">
        <f t="shared" si="228"/>
        <v>407.4736842</v>
      </c>
      <c r="H569" s="361">
        <f t="shared" si="229"/>
        <v>77.73684211</v>
      </c>
      <c r="I569" s="152">
        <f t="shared" si="230"/>
        <v>405.2631579</v>
      </c>
      <c r="J569" s="361">
        <f t="shared" si="231"/>
        <v>84</v>
      </c>
      <c r="K569" s="360">
        <f t="shared" si="232"/>
        <v>479.6842105</v>
      </c>
      <c r="L569" s="361">
        <f t="shared" si="233"/>
        <v>102.7894737</v>
      </c>
      <c r="M569" s="5"/>
      <c r="Q569" s="5"/>
      <c r="U569" s="5"/>
    </row>
    <row r="570">
      <c r="A570" s="359"/>
      <c r="B570" s="152" t="s">
        <v>80</v>
      </c>
      <c r="C570" s="360">
        <f t="shared" si="224"/>
        <v>403.4210526</v>
      </c>
      <c r="D570" s="361">
        <f t="shared" si="225"/>
        <v>90.63157895</v>
      </c>
      <c r="E570" s="152">
        <f t="shared" si="226"/>
        <v>464.2105263</v>
      </c>
      <c r="F570" s="361">
        <f t="shared" si="227"/>
        <v>88.78947368</v>
      </c>
      <c r="G570" s="360">
        <f t="shared" si="228"/>
        <v>504</v>
      </c>
      <c r="H570" s="361">
        <f t="shared" si="229"/>
        <v>82.15789474</v>
      </c>
      <c r="I570" s="152">
        <f t="shared" si="230"/>
        <v>503.6315789</v>
      </c>
      <c r="J570" s="361">
        <f t="shared" si="231"/>
        <v>91.73684211</v>
      </c>
      <c r="K570" s="360">
        <f t="shared" si="232"/>
        <v>483.7368421</v>
      </c>
      <c r="L570" s="361">
        <f t="shared" si="233"/>
        <v>84</v>
      </c>
      <c r="M570" s="5"/>
      <c r="Q570" s="5"/>
      <c r="U570" s="5"/>
    </row>
    <row r="571">
      <c r="A571" s="359"/>
      <c r="B571" s="152" t="s">
        <v>73</v>
      </c>
      <c r="C571" s="365">
        <f t="shared" si="224"/>
        <v>610.8421053</v>
      </c>
      <c r="D571" s="362">
        <f t="shared" si="225"/>
        <v>102.0526316</v>
      </c>
      <c r="E571" s="364">
        <f t="shared" si="226"/>
        <v>674.9473684</v>
      </c>
      <c r="F571" s="361">
        <f t="shared" si="227"/>
        <v>100.5789474</v>
      </c>
      <c r="G571" s="365">
        <f t="shared" si="228"/>
        <v>697.4210526</v>
      </c>
      <c r="H571" s="362">
        <f t="shared" si="229"/>
        <v>97.63157895</v>
      </c>
      <c r="I571" s="364">
        <f t="shared" si="230"/>
        <v>598.3157895</v>
      </c>
      <c r="J571" s="361">
        <f t="shared" si="231"/>
        <v>90.63157895</v>
      </c>
      <c r="K571" s="365">
        <f t="shared" si="232"/>
        <v>685.2631579</v>
      </c>
      <c r="L571" s="362">
        <f t="shared" si="233"/>
        <v>109.0526316</v>
      </c>
      <c r="M571" s="5"/>
      <c r="Q571" s="5"/>
      <c r="U571" s="5"/>
    </row>
    <row r="572">
      <c r="A572" s="359"/>
      <c r="B572" s="152" t="s">
        <v>74</v>
      </c>
      <c r="C572" s="360">
        <f t="shared" si="224"/>
        <v>512.4736842</v>
      </c>
      <c r="D572" s="361">
        <f t="shared" si="225"/>
        <v>84.73684211</v>
      </c>
      <c r="E572" s="152">
        <f t="shared" si="226"/>
        <v>610.4736842</v>
      </c>
      <c r="F572" s="361">
        <f t="shared" si="227"/>
        <v>96.89473684</v>
      </c>
      <c r="G572" s="360">
        <f t="shared" si="228"/>
        <v>601.6315789</v>
      </c>
      <c r="H572" s="361">
        <f t="shared" si="229"/>
        <v>93.57894737</v>
      </c>
      <c r="I572" s="152">
        <f t="shared" si="230"/>
        <v>516.8947368</v>
      </c>
      <c r="J572" s="361">
        <f t="shared" si="231"/>
        <v>86.94736842</v>
      </c>
      <c r="K572" s="360">
        <f t="shared" si="232"/>
        <v>618.2105263</v>
      </c>
      <c r="L572" s="361">
        <f t="shared" si="233"/>
        <v>92.84210526</v>
      </c>
      <c r="M572" s="5"/>
      <c r="Q572" s="5"/>
      <c r="U572" s="5"/>
    </row>
    <row r="573">
      <c r="A573" s="359"/>
      <c r="B573" s="152" t="s">
        <v>77</v>
      </c>
      <c r="C573" s="360">
        <f t="shared" si="224"/>
        <v>390.5263158</v>
      </c>
      <c r="D573" s="361">
        <f t="shared" si="225"/>
        <v>84.73684211</v>
      </c>
      <c r="E573" s="152">
        <f t="shared" si="226"/>
        <v>445.4210526</v>
      </c>
      <c r="F573" s="361">
        <f t="shared" si="227"/>
        <v>76.63157895</v>
      </c>
      <c r="G573" s="360">
        <f t="shared" si="228"/>
        <v>473.4210526</v>
      </c>
      <c r="H573" s="361">
        <f t="shared" si="229"/>
        <v>85.84210526</v>
      </c>
      <c r="I573" s="152">
        <f t="shared" si="230"/>
        <v>357</v>
      </c>
      <c r="J573" s="361">
        <f t="shared" si="231"/>
        <v>61.89473684</v>
      </c>
      <c r="K573" s="360">
        <f t="shared" si="232"/>
        <v>530.8947368</v>
      </c>
      <c r="L573" s="361">
        <f t="shared" si="233"/>
        <v>87.31578947</v>
      </c>
      <c r="M573" s="5"/>
      <c r="Q573" s="5"/>
      <c r="U573" s="5"/>
    </row>
    <row r="574">
      <c r="A574" s="359"/>
      <c r="B574" s="152" t="s">
        <v>83</v>
      </c>
      <c r="C574" s="360">
        <f t="shared" si="224"/>
        <v>301.7368421</v>
      </c>
      <c r="D574" s="361">
        <f t="shared" si="225"/>
        <v>70</v>
      </c>
      <c r="E574" s="152">
        <f t="shared" si="226"/>
        <v>431.4210526</v>
      </c>
      <c r="F574" s="361">
        <f t="shared" si="227"/>
        <v>69.26315789</v>
      </c>
      <c r="G574" s="360">
        <f t="shared" si="228"/>
        <v>393.4736842</v>
      </c>
      <c r="H574" s="361">
        <f t="shared" si="229"/>
        <v>69.63157895</v>
      </c>
      <c r="I574" s="152">
        <f t="shared" si="230"/>
        <v>385.3684211</v>
      </c>
      <c r="J574" s="361">
        <f t="shared" si="231"/>
        <v>81.05263158</v>
      </c>
      <c r="K574" s="360">
        <f t="shared" si="232"/>
        <v>427</v>
      </c>
      <c r="L574" s="361">
        <f t="shared" si="233"/>
        <v>93.21052632</v>
      </c>
      <c r="M574" s="5"/>
      <c r="Q574" s="5"/>
      <c r="U574" s="5"/>
    </row>
    <row r="575">
      <c r="A575" s="359"/>
      <c r="B575" s="152" t="s">
        <v>81</v>
      </c>
      <c r="C575" s="360">
        <f t="shared" si="224"/>
        <v>292.1578947</v>
      </c>
      <c r="D575" s="361">
        <f t="shared" si="225"/>
        <v>70.73684211</v>
      </c>
      <c r="E575" s="152">
        <f t="shared" si="226"/>
        <v>354.4210526</v>
      </c>
      <c r="F575" s="361">
        <f t="shared" si="227"/>
        <v>70</v>
      </c>
      <c r="G575" s="360">
        <f t="shared" si="228"/>
        <v>372.1052632</v>
      </c>
      <c r="H575" s="361">
        <f t="shared" si="229"/>
        <v>72.57894737</v>
      </c>
      <c r="I575" s="152">
        <f t="shared" si="230"/>
        <v>417.4210526</v>
      </c>
      <c r="J575" s="361">
        <f t="shared" si="231"/>
        <v>81.42105263</v>
      </c>
      <c r="K575" s="360">
        <f t="shared" si="232"/>
        <v>398.6315789</v>
      </c>
      <c r="L575" s="361">
        <f t="shared" si="233"/>
        <v>78.47368421</v>
      </c>
      <c r="M575" s="5"/>
      <c r="Q575" s="5"/>
      <c r="U575" s="5"/>
    </row>
    <row r="576">
      <c r="A576" s="355" t="s">
        <v>142</v>
      </c>
      <c r="B576" s="356" t="s">
        <v>123</v>
      </c>
      <c r="C576" s="366"/>
      <c r="D576" s="367"/>
      <c r="E576" s="368"/>
      <c r="F576" s="367"/>
      <c r="G576" s="366"/>
      <c r="H576" s="367"/>
      <c r="I576" s="368"/>
      <c r="J576" s="367"/>
      <c r="K576" s="366"/>
      <c r="L576" s="367"/>
      <c r="M576" s="5"/>
      <c r="Q576" s="5"/>
      <c r="U576" s="5"/>
    </row>
    <row r="577">
      <c r="A577" s="359"/>
      <c r="B577" s="152" t="s">
        <v>74</v>
      </c>
      <c r="C577" s="360">
        <f t="shared" ref="C577:C592" si="234">D234*B$251</f>
        <v>469</v>
      </c>
      <c r="D577" s="361">
        <f t="shared" ref="D577:D592" si="235">F234*B$251</f>
        <v>222.5263158</v>
      </c>
      <c r="E577" s="152">
        <f t="shared" ref="E577:E592" si="236">H234*B$251</f>
        <v>267.8421053</v>
      </c>
      <c r="F577" s="361">
        <f t="shared" ref="F577:F592" si="237">J234*B$251</f>
        <v>224.7368421</v>
      </c>
      <c r="G577" s="360">
        <f t="shared" ref="G577:G592" si="238">L234*B$251</f>
        <v>467.1578947</v>
      </c>
      <c r="H577" s="361">
        <f t="shared" ref="H577:H592" si="239">N234*B$251</f>
        <v>218.1052632</v>
      </c>
      <c r="I577" s="152">
        <f t="shared" ref="I577:I592" si="240">P234*B$251</f>
        <v>425.5263158</v>
      </c>
      <c r="J577" s="361">
        <f t="shared" ref="J577:J592" si="241">R234*B$251</f>
        <v>202.2631579</v>
      </c>
      <c r="K577" s="360">
        <f t="shared" ref="K577:K592" si="242">T234*B$251</f>
        <v>544.1578947</v>
      </c>
      <c r="L577" s="361">
        <f t="shared" ref="L577:L592" si="243">V234*B$251</f>
        <v>274.4736842</v>
      </c>
      <c r="M577" s="5"/>
      <c r="Q577" s="5"/>
      <c r="U577" s="5"/>
    </row>
    <row r="578">
      <c r="A578" s="359"/>
      <c r="B578" s="152" t="s">
        <v>77</v>
      </c>
      <c r="C578" s="365">
        <f t="shared" si="234"/>
        <v>658.7368421</v>
      </c>
      <c r="D578" s="369">
        <f t="shared" si="235"/>
        <v>279.6315789</v>
      </c>
      <c r="E578" s="364">
        <f t="shared" si="236"/>
        <v>402.3157895</v>
      </c>
      <c r="F578" s="369">
        <f t="shared" si="237"/>
        <v>295.1052632</v>
      </c>
      <c r="G578" s="365">
        <f t="shared" si="238"/>
        <v>665.3684211</v>
      </c>
      <c r="H578" s="369">
        <f t="shared" si="239"/>
        <v>281.8421053</v>
      </c>
      <c r="I578" s="364">
        <f t="shared" si="240"/>
        <v>630</v>
      </c>
      <c r="J578" s="369">
        <f t="shared" si="241"/>
        <v>268.5789474</v>
      </c>
      <c r="K578" s="365">
        <f t="shared" si="242"/>
        <v>598.3157895</v>
      </c>
      <c r="L578" s="361">
        <f t="shared" si="243"/>
        <v>251.2631579</v>
      </c>
      <c r="M578" s="5"/>
      <c r="Q578" s="5"/>
      <c r="U578" s="5"/>
    </row>
    <row r="579">
      <c r="A579" s="359"/>
      <c r="B579" s="152" t="s">
        <v>126</v>
      </c>
      <c r="C579" s="360">
        <f t="shared" si="234"/>
        <v>519.8421053</v>
      </c>
      <c r="D579" s="361">
        <f t="shared" si="235"/>
        <v>196.7368421</v>
      </c>
      <c r="E579" s="152">
        <f t="shared" si="236"/>
        <v>344.4736842</v>
      </c>
      <c r="F579" s="361">
        <f t="shared" si="237"/>
        <v>203.3684211</v>
      </c>
      <c r="G579" s="360">
        <f t="shared" si="238"/>
        <v>519.8421053</v>
      </c>
      <c r="H579" s="361">
        <f t="shared" si="239"/>
        <v>194.1578947</v>
      </c>
      <c r="I579" s="152">
        <f t="shared" si="240"/>
        <v>493.3157895</v>
      </c>
      <c r="J579" s="361">
        <f t="shared" si="241"/>
        <v>183.8421053</v>
      </c>
      <c r="K579" s="360">
        <f t="shared" si="242"/>
        <v>592.0526316</v>
      </c>
      <c r="L579" s="361">
        <f t="shared" si="243"/>
        <v>243.8947368</v>
      </c>
      <c r="M579" s="5"/>
      <c r="Q579" s="5"/>
      <c r="U579" s="5"/>
    </row>
    <row r="580">
      <c r="A580" s="359"/>
      <c r="B580" s="152" t="s">
        <v>81</v>
      </c>
      <c r="C580" s="360">
        <f t="shared" si="234"/>
        <v>463.4736842</v>
      </c>
      <c r="D580" s="361">
        <f t="shared" si="235"/>
        <v>174.2631579</v>
      </c>
      <c r="E580" s="152">
        <f t="shared" si="236"/>
        <v>313.1578947</v>
      </c>
      <c r="F580" s="361">
        <f t="shared" si="237"/>
        <v>186.7894737</v>
      </c>
      <c r="G580" s="360">
        <f t="shared" si="238"/>
        <v>467.5263158</v>
      </c>
      <c r="H580" s="361">
        <f t="shared" si="239"/>
        <v>171.3157895</v>
      </c>
      <c r="I580" s="152">
        <f t="shared" si="240"/>
        <v>438.7894737</v>
      </c>
      <c r="J580" s="361">
        <f t="shared" si="241"/>
        <v>159.8947368</v>
      </c>
      <c r="K580" s="360">
        <f t="shared" si="242"/>
        <v>583.5789474</v>
      </c>
      <c r="L580" s="361">
        <f t="shared" si="243"/>
        <v>250.8947368</v>
      </c>
      <c r="M580" s="5"/>
      <c r="Q580" s="5"/>
      <c r="U580" s="5"/>
    </row>
    <row r="581">
      <c r="A581" s="359"/>
      <c r="B581" s="152" t="s">
        <v>72</v>
      </c>
      <c r="C581" s="360">
        <f t="shared" si="234"/>
        <v>442.8421053</v>
      </c>
      <c r="D581" s="361">
        <f t="shared" si="235"/>
        <v>196.7368421</v>
      </c>
      <c r="E581" s="152">
        <f t="shared" si="236"/>
        <v>267.4736842</v>
      </c>
      <c r="F581" s="361">
        <f t="shared" si="237"/>
        <v>201.5263158</v>
      </c>
      <c r="G581" s="360">
        <f t="shared" si="238"/>
        <v>443.2105263</v>
      </c>
      <c r="H581" s="361">
        <f t="shared" si="239"/>
        <v>193.0526316</v>
      </c>
      <c r="I581" s="152">
        <f t="shared" si="240"/>
        <v>415.9473684</v>
      </c>
      <c r="J581" s="361">
        <f t="shared" si="241"/>
        <v>176.4736842</v>
      </c>
      <c r="K581" s="360">
        <f t="shared" si="242"/>
        <v>543.0526316</v>
      </c>
      <c r="L581" s="361">
        <f t="shared" si="243"/>
        <v>251.6315789</v>
      </c>
      <c r="M581" s="5"/>
      <c r="Q581" s="5"/>
      <c r="U581" s="5"/>
    </row>
    <row r="582">
      <c r="A582" s="359"/>
      <c r="B582" s="152" t="s">
        <v>75</v>
      </c>
      <c r="C582" s="360">
        <f t="shared" si="234"/>
        <v>392.7368421</v>
      </c>
      <c r="D582" s="361">
        <f t="shared" si="235"/>
        <v>187.1578947</v>
      </c>
      <c r="E582" s="152">
        <f t="shared" si="236"/>
        <v>231</v>
      </c>
      <c r="F582" s="361">
        <f t="shared" si="237"/>
        <v>198.2105263</v>
      </c>
      <c r="G582" s="360">
        <f t="shared" si="238"/>
        <v>395.3157895</v>
      </c>
      <c r="H582" s="361">
        <f t="shared" si="239"/>
        <v>185.3157895</v>
      </c>
      <c r="I582" s="152">
        <f t="shared" si="240"/>
        <v>372.8421053</v>
      </c>
      <c r="J582" s="361">
        <f t="shared" si="241"/>
        <v>175</v>
      </c>
      <c r="K582" s="360">
        <f t="shared" si="242"/>
        <v>515.0526316</v>
      </c>
      <c r="L582" s="361">
        <f t="shared" si="243"/>
        <v>259.3684211</v>
      </c>
      <c r="M582" s="5"/>
      <c r="Q582" s="5"/>
      <c r="U582" s="5"/>
    </row>
    <row r="583">
      <c r="A583" s="359"/>
      <c r="B583" s="152" t="s">
        <v>90</v>
      </c>
      <c r="C583" s="360">
        <f t="shared" si="234"/>
        <v>394.2105263</v>
      </c>
      <c r="D583" s="361">
        <f t="shared" si="235"/>
        <v>186.7894737</v>
      </c>
      <c r="E583" s="152">
        <f t="shared" si="236"/>
        <v>229.8947368</v>
      </c>
      <c r="F583" s="361">
        <f t="shared" si="237"/>
        <v>195.2631579</v>
      </c>
      <c r="G583" s="360">
        <f t="shared" si="238"/>
        <v>394.9473684</v>
      </c>
      <c r="H583" s="361">
        <f t="shared" si="239"/>
        <v>184.5789474</v>
      </c>
      <c r="I583" s="152">
        <f t="shared" si="240"/>
        <v>368.0526316</v>
      </c>
      <c r="J583" s="361">
        <f t="shared" si="241"/>
        <v>170.9473684</v>
      </c>
      <c r="K583" s="360">
        <f t="shared" si="242"/>
        <v>467.1578947</v>
      </c>
      <c r="L583" s="361">
        <f t="shared" si="243"/>
        <v>252.3684211</v>
      </c>
      <c r="M583" s="5"/>
      <c r="Q583" s="5"/>
      <c r="U583" s="5"/>
    </row>
    <row r="584">
      <c r="A584" s="359"/>
      <c r="B584" s="152" t="s">
        <v>76</v>
      </c>
      <c r="C584" s="360">
        <f t="shared" si="234"/>
        <v>350.7368421</v>
      </c>
      <c r="D584" s="361">
        <f t="shared" si="235"/>
        <v>173.8947368</v>
      </c>
      <c r="E584" s="152">
        <f t="shared" si="236"/>
        <v>204.4736842</v>
      </c>
      <c r="F584" s="361">
        <f t="shared" si="237"/>
        <v>184.5789474</v>
      </c>
      <c r="G584" s="360">
        <f t="shared" si="238"/>
        <v>354.4210526</v>
      </c>
      <c r="H584" s="361">
        <f t="shared" si="239"/>
        <v>169.4736842</v>
      </c>
      <c r="I584" s="152">
        <f t="shared" si="240"/>
        <v>325.3157895</v>
      </c>
      <c r="J584" s="361">
        <f t="shared" si="241"/>
        <v>152.8947368</v>
      </c>
      <c r="K584" s="360">
        <f t="shared" si="242"/>
        <v>463.1052632</v>
      </c>
      <c r="L584" s="361">
        <f t="shared" si="243"/>
        <v>254.9473684</v>
      </c>
      <c r="M584" s="5"/>
      <c r="Q584" s="5"/>
      <c r="U584" s="5"/>
    </row>
    <row r="585">
      <c r="A585" s="359"/>
      <c r="B585" s="152" t="s">
        <v>79</v>
      </c>
      <c r="C585" s="360">
        <f t="shared" si="234"/>
        <v>391.6315789</v>
      </c>
      <c r="D585" s="361">
        <f t="shared" si="235"/>
        <v>207.7894737</v>
      </c>
      <c r="E585" s="152">
        <f t="shared" si="236"/>
        <v>204.1052632</v>
      </c>
      <c r="F585" s="361">
        <f t="shared" si="237"/>
        <v>219.9473684</v>
      </c>
      <c r="G585" s="360">
        <f t="shared" si="238"/>
        <v>388.3157895</v>
      </c>
      <c r="H585" s="361">
        <f t="shared" si="239"/>
        <v>204.4736842</v>
      </c>
      <c r="I585" s="152">
        <f t="shared" si="240"/>
        <v>359.2105263</v>
      </c>
      <c r="J585" s="361">
        <f t="shared" si="241"/>
        <v>190.4736842</v>
      </c>
      <c r="K585" s="360">
        <f t="shared" si="242"/>
        <v>453.8947368</v>
      </c>
      <c r="L585" s="361">
        <f t="shared" si="243"/>
        <v>264.1578947</v>
      </c>
      <c r="M585" s="5"/>
      <c r="Q585" s="5"/>
      <c r="U585" s="5"/>
    </row>
    <row r="586">
      <c r="A586" s="359"/>
      <c r="B586" s="152" t="s">
        <v>82</v>
      </c>
      <c r="C586" s="360">
        <f t="shared" si="234"/>
        <v>418.1578947</v>
      </c>
      <c r="D586" s="361">
        <f t="shared" si="235"/>
        <v>211.4736842</v>
      </c>
      <c r="E586" s="152">
        <f t="shared" si="236"/>
        <v>228.7894737</v>
      </c>
      <c r="F586" s="361">
        <f t="shared" si="237"/>
        <v>217.3684211</v>
      </c>
      <c r="G586" s="360">
        <f t="shared" si="238"/>
        <v>415.2105263</v>
      </c>
      <c r="H586" s="361">
        <f t="shared" si="239"/>
        <v>208.5263158</v>
      </c>
      <c r="I586" s="152">
        <f t="shared" si="240"/>
        <v>384.6315789</v>
      </c>
      <c r="J586" s="361">
        <f t="shared" si="241"/>
        <v>192.6842105</v>
      </c>
      <c r="K586" s="360">
        <f t="shared" si="242"/>
        <v>473.7894737</v>
      </c>
      <c r="L586" s="361">
        <f t="shared" si="243"/>
        <v>276.3157895</v>
      </c>
      <c r="M586" s="5"/>
      <c r="Q586" s="5"/>
      <c r="U586" s="5"/>
    </row>
    <row r="587">
      <c r="A587" s="359"/>
      <c r="B587" s="152" t="s">
        <v>80</v>
      </c>
      <c r="C587" s="360">
        <f t="shared" si="234"/>
        <v>439.5263158</v>
      </c>
      <c r="D587" s="361">
        <f t="shared" si="235"/>
        <v>210</v>
      </c>
      <c r="E587" s="152">
        <f t="shared" si="236"/>
        <v>246.4736842</v>
      </c>
      <c r="F587" s="361">
        <f t="shared" si="237"/>
        <v>217</v>
      </c>
      <c r="G587" s="360">
        <f t="shared" si="238"/>
        <v>435.4736842</v>
      </c>
      <c r="H587" s="361">
        <f t="shared" si="239"/>
        <v>206.3157895</v>
      </c>
      <c r="I587" s="152">
        <f t="shared" si="240"/>
        <v>402.6842105</v>
      </c>
      <c r="J587" s="361">
        <f t="shared" si="241"/>
        <v>188.2631579</v>
      </c>
      <c r="K587" s="360">
        <f t="shared" si="242"/>
        <v>508.0526316</v>
      </c>
      <c r="L587" s="369">
        <f t="shared" si="243"/>
        <v>294</v>
      </c>
      <c r="M587" s="5"/>
      <c r="Q587" s="5"/>
      <c r="U587" s="5"/>
    </row>
    <row r="588">
      <c r="A588" s="359"/>
      <c r="B588" s="152" t="s">
        <v>73</v>
      </c>
      <c r="C588" s="360">
        <f t="shared" si="234"/>
        <v>460.8947368</v>
      </c>
      <c r="D588" s="361">
        <f t="shared" si="235"/>
        <v>215.1578947</v>
      </c>
      <c r="E588" s="152">
        <f t="shared" si="236"/>
        <v>267.1052632</v>
      </c>
      <c r="F588" s="361">
        <f t="shared" si="237"/>
        <v>224.7368421</v>
      </c>
      <c r="G588" s="360">
        <f t="shared" si="238"/>
        <v>462.3684211</v>
      </c>
      <c r="H588" s="361">
        <f t="shared" si="239"/>
        <v>214.0526316</v>
      </c>
      <c r="I588" s="152">
        <f t="shared" si="240"/>
        <v>437.3157895</v>
      </c>
      <c r="J588" s="361">
        <f t="shared" si="241"/>
        <v>199.6842105</v>
      </c>
      <c r="K588" s="360">
        <f t="shared" si="242"/>
        <v>520.5789474</v>
      </c>
      <c r="L588" s="361">
        <f t="shared" si="243"/>
        <v>278.8947368</v>
      </c>
      <c r="M588" s="5"/>
      <c r="Q588" s="5"/>
      <c r="U588" s="5"/>
    </row>
    <row r="589">
      <c r="A589" s="359"/>
      <c r="B589" s="152" t="s">
        <v>74</v>
      </c>
      <c r="C589" s="360">
        <f t="shared" si="234"/>
        <v>431.4210526</v>
      </c>
      <c r="D589" s="361">
        <f t="shared" si="235"/>
        <v>205.2105263</v>
      </c>
      <c r="E589" s="152">
        <f t="shared" si="236"/>
        <v>252.3684211</v>
      </c>
      <c r="F589" s="361">
        <f t="shared" si="237"/>
        <v>212.9473684</v>
      </c>
      <c r="G589" s="360">
        <f t="shared" si="238"/>
        <v>438.0526316</v>
      </c>
      <c r="H589" s="361">
        <f t="shared" si="239"/>
        <v>205.2105263</v>
      </c>
      <c r="I589" s="152">
        <f t="shared" si="240"/>
        <v>406.3684211</v>
      </c>
      <c r="J589" s="361">
        <f t="shared" si="241"/>
        <v>188.2631579</v>
      </c>
      <c r="K589" s="360">
        <f t="shared" si="242"/>
        <v>532.3684211</v>
      </c>
      <c r="L589" s="361">
        <f t="shared" si="243"/>
        <v>271.8947368</v>
      </c>
      <c r="M589" s="5"/>
      <c r="Q589" s="5"/>
      <c r="U589" s="5"/>
    </row>
    <row r="590">
      <c r="A590" s="359"/>
      <c r="B590" s="152" t="s">
        <v>77</v>
      </c>
      <c r="C590" s="360">
        <f t="shared" si="234"/>
        <v>452.0526316</v>
      </c>
      <c r="D590" s="361">
        <f t="shared" si="235"/>
        <v>251.6315789</v>
      </c>
      <c r="E590" s="152">
        <f t="shared" si="236"/>
        <v>221.0526316</v>
      </c>
      <c r="F590" s="361">
        <f t="shared" si="237"/>
        <v>252</v>
      </c>
      <c r="G590" s="360">
        <f t="shared" si="238"/>
        <v>449.4736842</v>
      </c>
      <c r="H590" s="361">
        <f t="shared" si="239"/>
        <v>248.3157895</v>
      </c>
      <c r="I590" s="152">
        <f t="shared" si="240"/>
        <v>420.3684211</v>
      </c>
      <c r="J590" s="361">
        <f t="shared" si="241"/>
        <v>228.7894737</v>
      </c>
      <c r="K590" s="360">
        <f t="shared" si="242"/>
        <v>506.9473684</v>
      </c>
      <c r="L590" s="361">
        <f t="shared" si="243"/>
        <v>282.5789474</v>
      </c>
      <c r="M590" s="5"/>
      <c r="Q590" s="5"/>
      <c r="U590" s="5"/>
    </row>
    <row r="591">
      <c r="A591" s="359"/>
      <c r="B591" s="152" t="s">
        <v>83</v>
      </c>
      <c r="C591" s="360">
        <f t="shared" si="234"/>
        <v>424.4210526</v>
      </c>
      <c r="D591" s="361">
        <f t="shared" si="235"/>
        <v>253.4736842</v>
      </c>
      <c r="E591" s="152">
        <f t="shared" si="236"/>
        <v>189.7368421</v>
      </c>
      <c r="F591" s="361">
        <f t="shared" si="237"/>
        <v>262.3157895</v>
      </c>
      <c r="G591" s="360">
        <f t="shared" si="238"/>
        <v>417.7894737</v>
      </c>
      <c r="H591" s="361">
        <f t="shared" si="239"/>
        <v>249.4210526</v>
      </c>
      <c r="I591" s="152">
        <f t="shared" si="240"/>
        <v>396.7894737</v>
      </c>
      <c r="J591" s="361">
        <f t="shared" si="241"/>
        <v>234.3157895</v>
      </c>
      <c r="K591" s="360">
        <f t="shared" si="242"/>
        <v>471.2105263</v>
      </c>
      <c r="L591" s="361">
        <f t="shared" si="243"/>
        <v>277.4210526</v>
      </c>
      <c r="M591" s="5"/>
      <c r="Q591" s="5"/>
      <c r="U591" s="5"/>
    </row>
    <row r="592">
      <c r="A592" s="359"/>
      <c r="B592" s="152" t="s">
        <v>81</v>
      </c>
      <c r="C592" s="360">
        <f t="shared" si="234"/>
        <v>355.5263158</v>
      </c>
      <c r="D592" s="361">
        <f t="shared" si="235"/>
        <v>215.5263158</v>
      </c>
      <c r="E592" s="152">
        <f t="shared" si="236"/>
        <v>161</v>
      </c>
      <c r="F592" s="361">
        <f t="shared" si="237"/>
        <v>227.6842105</v>
      </c>
      <c r="G592" s="360">
        <f t="shared" si="238"/>
        <v>356.2631579</v>
      </c>
      <c r="H592" s="361">
        <f t="shared" si="239"/>
        <v>218.4736842</v>
      </c>
      <c r="I592" s="152">
        <f t="shared" si="240"/>
        <v>330.1052632</v>
      </c>
      <c r="J592" s="361">
        <f t="shared" si="241"/>
        <v>204.1052632</v>
      </c>
      <c r="K592" s="360">
        <f t="shared" si="242"/>
        <v>401.5789474</v>
      </c>
      <c r="L592" s="361">
        <f t="shared" si="243"/>
        <v>246.1052632</v>
      </c>
      <c r="M592" s="5"/>
      <c r="Q592" s="5"/>
      <c r="U592" s="5"/>
    </row>
    <row r="593">
      <c r="E593" s="5"/>
      <c r="I593" s="5"/>
      <c r="M593" s="5"/>
      <c r="Q593" s="5"/>
      <c r="U593" s="5"/>
    </row>
    <row r="594">
      <c r="E594" s="5"/>
      <c r="I594" s="5"/>
      <c r="M594" s="5"/>
      <c r="Q594" s="5"/>
      <c r="U594" s="5"/>
    </row>
    <row r="595">
      <c r="A595" s="12" t="s">
        <v>225</v>
      </c>
      <c r="E595" s="5"/>
      <c r="I595" s="5"/>
      <c r="M595" s="5"/>
      <c r="Q595" s="5"/>
      <c r="U595" s="5"/>
    </row>
    <row r="596">
      <c r="A596" s="370" t="s">
        <v>141</v>
      </c>
      <c r="B596" s="371" t="s">
        <v>57</v>
      </c>
      <c r="C596" s="45"/>
      <c r="D596" s="371" t="s">
        <v>58</v>
      </c>
      <c r="E596" s="45"/>
      <c r="F596" s="371" t="s">
        <v>59</v>
      </c>
      <c r="G596" s="45"/>
      <c r="H596" s="371" t="s">
        <v>60</v>
      </c>
      <c r="I596" s="45"/>
      <c r="J596" s="371" t="s">
        <v>61</v>
      </c>
      <c r="K596" s="45"/>
      <c r="M596" s="5"/>
      <c r="Q596" s="5"/>
      <c r="U596" s="5"/>
    </row>
    <row r="597">
      <c r="A597" s="372" t="s">
        <v>156</v>
      </c>
      <c r="B597" s="49" t="s">
        <v>152</v>
      </c>
      <c r="C597" s="49" t="s">
        <v>153</v>
      </c>
      <c r="D597" s="49" t="s">
        <v>152</v>
      </c>
      <c r="E597" s="50" t="s">
        <v>153</v>
      </c>
      <c r="F597" s="49" t="s">
        <v>152</v>
      </c>
      <c r="G597" s="49" t="s">
        <v>153</v>
      </c>
      <c r="H597" s="49" t="s">
        <v>152</v>
      </c>
      <c r="I597" s="50" t="s">
        <v>153</v>
      </c>
      <c r="J597" s="49" t="s">
        <v>152</v>
      </c>
      <c r="K597" s="49" t="s">
        <v>153</v>
      </c>
      <c r="M597" s="5"/>
      <c r="Q597" s="5"/>
      <c r="U597" s="5"/>
    </row>
    <row r="598">
      <c r="A598" s="373" t="s">
        <v>158</v>
      </c>
      <c r="B598" s="39" t="str">
        <f>'Monday (022624)'!U3</f>
        <v>C</v>
      </c>
      <c r="C598" s="39" t="str">
        <f>'Monday (022624)'!AX3</f>
        <v>C</v>
      </c>
      <c r="D598" s="39" t="str">
        <f>'Tuesday (022724)'!U3</f>
        <v>C</v>
      </c>
      <c r="E598" s="58" t="str">
        <f>'Tuesday (022724)'!AX3</f>
        <v>C</v>
      </c>
      <c r="F598" s="39" t="str">
        <f>'Wednesday (022824)'!U3</f>
        <v>C</v>
      </c>
      <c r="G598" s="39" t="str">
        <f>'Wednesday (022824)'!AX3</f>
        <v>C</v>
      </c>
      <c r="H598" s="39" t="str">
        <f>'Thursday (022924)'!U3</f>
        <v>C</v>
      </c>
      <c r="I598" s="58" t="str">
        <f>'Thursday (022924)'!AX3</f>
        <v>C</v>
      </c>
      <c r="J598" s="39" t="str">
        <f>'Friday (030124)'!U3</f>
        <v>C</v>
      </c>
      <c r="K598" s="39" t="str">
        <f>'Friday (030124)'!AX3</f>
        <v>B</v>
      </c>
      <c r="M598" s="5"/>
      <c r="Q598" s="5"/>
      <c r="U598" s="5"/>
    </row>
    <row r="599">
      <c r="A599" s="373" t="s">
        <v>159</v>
      </c>
      <c r="B599" s="39" t="str">
        <f>'Monday (022624)'!U4</f>
        <v>C</v>
      </c>
      <c r="C599" s="39" t="str">
        <f>'Monday (022624)'!AX4</f>
        <v>B</v>
      </c>
      <c r="D599" s="39" t="str">
        <f>'Tuesday (022724)'!U4</f>
        <v>D</v>
      </c>
      <c r="E599" s="58" t="str">
        <f>'Tuesday (022724)'!AX4</f>
        <v>C</v>
      </c>
      <c r="F599" s="39" t="str">
        <f>'Wednesday (022824)'!U4</f>
        <v>D</v>
      </c>
      <c r="G599" s="39" t="str">
        <f>'Wednesday (022824)'!AX4</f>
        <v>C</v>
      </c>
      <c r="H599" s="39" t="str">
        <f>'Thursday (022924)'!U4</f>
        <v>D</v>
      </c>
      <c r="I599" s="58" t="str">
        <f>'Thursday (022924)'!AX4</f>
        <v>C</v>
      </c>
      <c r="J599" s="39" t="str">
        <f>'Friday (030124)'!U4</f>
        <v>C</v>
      </c>
      <c r="K599" s="39" t="str">
        <f>'Friday (030124)'!AX4</f>
        <v>C</v>
      </c>
      <c r="M599" s="5"/>
      <c r="Q599" s="5"/>
      <c r="U599" s="5"/>
    </row>
    <row r="600">
      <c r="A600" s="373" t="s">
        <v>160</v>
      </c>
      <c r="B600" s="39" t="str">
        <f>'Monday (022624)'!U5</f>
        <v>C</v>
      </c>
      <c r="C600" s="39" t="str">
        <f>'Monday (022624)'!AX5</f>
        <v>D</v>
      </c>
      <c r="D600" s="39" t="str">
        <f>'Tuesday (022724)'!U5</f>
        <v>D</v>
      </c>
      <c r="E600" s="58" t="str">
        <f>'Tuesday (022724)'!AX5</f>
        <v>C</v>
      </c>
      <c r="F600" s="39" t="str">
        <f>'Wednesday (022824)'!U5</f>
        <v>D</v>
      </c>
      <c r="G600" s="39" t="str">
        <f>'Wednesday (022824)'!AX5</f>
        <v>C</v>
      </c>
      <c r="H600" s="39" t="str">
        <f>'Thursday (022924)'!U5</f>
        <v>C</v>
      </c>
      <c r="I600" s="58" t="str">
        <f>'Thursday (022924)'!AX5</f>
        <v>D</v>
      </c>
      <c r="J600" s="39" t="str">
        <f>'Friday (030124)'!U5</f>
        <v>D</v>
      </c>
      <c r="K600" s="39" t="str">
        <f>'Friday (030124)'!AX5</f>
        <v>D</v>
      </c>
      <c r="M600" s="5"/>
      <c r="Q600" s="5"/>
      <c r="U600" s="5"/>
    </row>
    <row r="601">
      <c r="A601" s="373" t="s">
        <v>161</v>
      </c>
      <c r="B601" s="39" t="str">
        <f>'Monday (022624)'!U6</f>
        <v>D</v>
      </c>
      <c r="C601" s="39" t="str">
        <f>'Monday (022624)'!AX6</f>
        <v>E</v>
      </c>
      <c r="D601" s="39" t="str">
        <f>'Tuesday (022724)'!U6</f>
        <v>D</v>
      </c>
      <c r="E601" s="58" t="str">
        <f>'Tuesday (022724)'!AX6</f>
        <v>E</v>
      </c>
      <c r="F601" s="39" t="str">
        <f>'Wednesday (022824)'!U6</f>
        <v>C</v>
      </c>
      <c r="G601" s="39" t="str">
        <f>'Wednesday (022824)'!AX6</f>
        <v>E</v>
      </c>
      <c r="H601" s="39" t="str">
        <f>'Thursday (022924)'!U6</f>
        <v>D</v>
      </c>
      <c r="I601" s="58" t="str">
        <f>'Thursday (022924)'!AX6</f>
        <v>D</v>
      </c>
      <c r="J601" s="39" t="str">
        <f>'Friday (030124)'!U6</f>
        <v>D</v>
      </c>
      <c r="K601" s="39" t="str">
        <f>'Friday (030124)'!AX6</f>
        <v>D</v>
      </c>
      <c r="M601" s="5"/>
      <c r="Q601" s="5"/>
      <c r="U601" s="5"/>
    </row>
    <row r="602">
      <c r="A602" s="49" t="s">
        <v>162</v>
      </c>
      <c r="B602" s="39" t="str">
        <f>'Monday (022624)'!U7</f>
        <v>C</v>
      </c>
      <c r="C602" s="39" t="str">
        <f>'Monday (022624)'!AX7</f>
        <v>D</v>
      </c>
      <c r="D602" s="39" t="str">
        <f>'Tuesday (022724)'!U7</f>
        <v>D</v>
      </c>
      <c r="E602" s="58" t="str">
        <f>'Tuesday (022724)'!AX7</f>
        <v>C</v>
      </c>
      <c r="F602" s="39" t="str">
        <f>'Wednesday (022824)'!U7</f>
        <v>C</v>
      </c>
      <c r="G602" s="39" t="str">
        <f>'Wednesday (022824)'!AX7</f>
        <v>D</v>
      </c>
      <c r="H602" s="39" t="str">
        <f>'Thursday (022924)'!U7</f>
        <v>C</v>
      </c>
      <c r="I602" s="58" t="str">
        <f>'Thursday (022924)'!AX7</f>
        <v>C</v>
      </c>
      <c r="J602" s="39" t="str">
        <f>'Friday (030124)'!U7</f>
        <v>C</v>
      </c>
      <c r="K602" s="39" t="str">
        <f>'Friday (030124)'!AX7</f>
        <v>C</v>
      </c>
      <c r="M602" s="5"/>
      <c r="Q602" s="5"/>
      <c r="U602" s="5"/>
    </row>
    <row r="603">
      <c r="A603" s="49" t="s">
        <v>163</v>
      </c>
      <c r="B603" s="39" t="str">
        <f>'Monday (022624)'!U8</f>
        <v>C</v>
      </c>
      <c r="C603" s="39" t="str">
        <f>'Monday (022624)'!AX8</f>
        <v>C</v>
      </c>
      <c r="D603" s="39" t="str">
        <f>'Tuesday (022724)'!U8</f>
        <v>D</v>
      </c>
      <c r="E603" s="58" t="str">
        <f>'Tuesday (022724)'!AX8</f>
        <v>C</v>
      </c>
      <c r="F603" s="39" t="str">
        <f>'Wednesday (022824)'!U8</f>
        <v>D</v>
      </c>
      <c r="G603" s="39" t="str">
        <f>'Wednesday (022824)'!AX8</f>
        <v>C</v>
      </c>
      <c r="H603" s="39" t="str">
        <f>'Thursday (022924)'!U8</f>
        <v>D</v>
      </c>
      <c r="I603" s="58" t="str">
        <f>'Thursday (022924)'!AX8</f>
        <v>D</v>
      </c>
      <c r="J603" s="39" t="str">
        <f>'Friday (030124)'!U8</f>
        <v>C</v>
      </c>
      <c r="K603" s="39" t="str">
        <f>'Friday (030124)'!AX8</f>
        <v>C</v>
      </c>
      <c r="M603" s="5"/>
      <c r="Q603" s="5"/>
      <c r="U603" s="5"/>
    </row>
    <row r="604">
      <c r="A604" s="49" t="s">
        <v>164</v>
      </c>
      <c r="B604" s="39" t="str">
        <f>'Monday (022624)'!U9</f>
        <v>C</v>
      </c>
      <c r="C604" s="39" t="str">
        <f>'Monday (022624)'!AX9</f>
        <v>C</v>
      </c>
      <c r="D604" s="39" t="str">
        <f>'Tuesday (022724)'!U9</f>
        <v>D</v>
      </c>
      <c r="E604" s="58" t="str">
        <f>'Tuesday (022724)'!AX9</f>
        <v>C</v>
      </c>
      <c r="F604" s="39" t="str">
        <f>'Wednesday (022824)'!U9</f>
        <v>C</v>
      </c>
      <c r="G604" s="39" t="str">
        <f>'Wednesday (022824)'!AX9</f>
        <v>D</v>
      </c>
      <c r="H604" s="39" t="str">
        <f>'Thursday (022924)'!U9</f>
        <v>D</v>
      </c>
      <c r="I604" s="58" t="str">
        <f>'Thursday (022924)'!AX9</f>
        <v>C</v>
      </c>
      <c r="J604" s="39" t="str">
        <f>'Friday (030124)'!U9</f>
        <v>C</v>
      </c>
      <c r="K604" s="39" t="str">
        <f>'Friday (030124)'!AX9</f>
        <v>D</v>
      </c>
      <c r="M604" s="5"/>
      <c r="Q604" s="5"/>
      <c r="U604" s="5"/>
    </row>
    <row r="605">
      <c r="A605" s="49" t="s">
        <v>165</v>
      </c>
      <c r="B605" s="39" t="str">
        <f>'Monday (022624)'!U10</f>
        <v>C</v>
      </c>
      <c r="C605" s="39" t="str">
        <f>'Monday (022624)'!AX10</f>
        <v>C</v>
      </c>
      <c r="D605" s="39" t="str">
        <f>'Tuesday (022724)'!U10</f>
        <v>C</v>
      </c>
      <c r="E605" s="58" t="str">
        <f>'Tuesday (022724)'!AX10</f>
        <v>D</v>
      </c>
      <c r="F605" s="39" t="str">
        <f>'Wednesday (022824)'!U10</f>
        <v>C</v>
      </c>
      <c r="G605" s="39" t="str">
        <f>'Wednesday (022824)'!AX10</f>
        <v>C</v>
      </c>
      <c r="H605" s="39" t="str">
        <f>'Thursday (022924)'!U10</f>
        <v>C</v>
      </c>
      <c r="I605" s="58" t="str">
        <f>'Thursday (022924)'!AX10</f>
        <v>D</v>
      </c>
      <c r="J605" s="39" t="str">
        <f>'Friday (030124)'!U10</f>
        <v>C</v>
      </c>
      <c r="K605" s="39" t="str">
        <f>'Friday (030124)'!AX10</f>
        <v>C</v>
      </c>
      <c r="M605" s="5"/>
      <c r="Q605" s="5"/>
      <c r="U605" s="5"/>
    </row>
    <row r="606">
      <c r="A606" s="373" t="s">
        <v>166</v>
      </c>
      <c r="B606" s="39" t="str">
        <f>'Monday (022624)'!U11</f>
        <v>D</v>
      </c>
      <c r="C606" s="39" t="str">
        <f>'Monday (022624)'!AX11</f>
        <v>B</v>
      </c>
      <c r="D606" s="39" t="str">
        <f>'Tuesday (022724)'!U11</f>
        <v>E</v>
      </c>
      <c r="E606" s="58" t="str">
        <f>'Tuesday (022724)'!AX11</f>
        <v>F</v>
      </c>
      <c r="F606" s="39" t="str">
        <f>'Wednesday (022824)'!U11</f>
        <v>E</v>
      </c>
      <c r="G606" s="39" t="str">
        <f>'Wednesday (022824)'!AX11</f>
        <v>D</v>
      </c>
      <c r="H606" s="39" t="str">
        <f>'Thursday (022924)'!U11</f>
        <v>D</v>
      </c>
      <c r="I606" s="58" t="str">
        <f>'Thursday (022924)'!AX11</f>
        <v>F</v>
      </c>
      <c r="J606" s="39" t="str">
        <f>'Friday (030124)'!U11</f>
        <v>C</v>
      </c>
      <c r="K606" s="39" t="str">
        <f>'Friday (030124)'!AX11</f>
        <v>B</v>
      </c>
      <c r="M606" s="5"/>
      <c r="Q606" s="5"/>
      <c r="U606" s="5"/>
    </row>
    <row r="607">
      <c r="A607" s="373" t="s">
        <v>167</v>
      </c>
      <c r="B607" s="39" t="str">
        <f>'Monday (022624)'!U12</f>
        <v>D</v>
      </c>
      <c r="C607" s="39" t="str">
        <f>'Monday (022624)'!AX12</f>
        <v>B</v>
      </c>
      <c r="D607" s="39" t="str">
        <f>'Tuesday (022724)'!U12</f>
        <v>D</v>
      </c>
      <c r="E607" s="58" t="str">
        <f>'Tuesday (022724)'!AX12</f>
        <v>E</v>
      </c>
      <c r="F607" s="39" t="str">
        <f>'Wednesday (022824)'!U12</f>
        <v>C</v>
      </c>
      <c r="G607" s="39" t="str">
        <f>'Wednesday (022824)'!AX12</f>
        <v>D</v>
      </c>
      <c r="H607" s="39" t="str">
        <f>'Thursday (022924)'!U12</f>
        <v>C</v>
      </c>
      <c r="I607" s="58" t="str">
        <f>'Thursday (022924)'!AX12</f>
        <v>D</v>
      </c>
      <c r="J607" s="39" t="str">
        <f>'Friday (030124)'!U12</f>
        <v>D</v>
      </c>
      <c r="K607" s="39" t="str">
        <f>'Friday (030124)'!AX12</f>
        <v>B</v>
      </c>
      <c r="M607" s="5"/>
      <c r="Q607" s="5"/>
      <c r="U607" s="5"/>
    </row>
    <row r="608">
      <c r="A608" s="373" t="s">
        <v>168</v>
      </c>
      <c r="B608" s="39" t="str">
        <f>'Monday (022624)'!U13</f>
        <v>D</v>
      </c>
      <c r="C608" s="39" t="str">
        <f>'Monday (022624)'!AX13</f>
        <v>C</v>
      </c>
      <c r="D608" s="39" t="str">
        <f>'Tuesday (022724)'!U13</f>
        <v>D</v>
      </c>
      <c r="E608" s="58" t="str">
        <f>'Tuesday (022724)'!AX13</f>
        <v>E</v>
      </c>
      <c r="F608" s="39" t="str">
        <f>'Wednesday (022824)'!U13</f>
        <v>C</v>
      </c>
      <c r="G608" s="39" t="str">
        <f>'Wednesday (022824)'!AX13</f>
        <v>C</v>
      </c>
      <c r="H608" s="39" t="str">
        <f>'Thursday (022924)'!U13</f>
        <v>C</v>
      </c>
      <c r="I608" s="58" t="str">
        <f>'Thursday (022924)'!AX13</f>
        <v>C</v>
      </c>
      <c r="J608" s="39" t="str">
        <f>'Friday (030124)'!U13</f>
        <v>C</v>
      </c>
      <c r="K608" s="39" t="str">
        <f>'Friday (030124)'!AX13</f>
        <v>B</v>
      </c>
      <c r="M608" s="5"/>
      <c r="Q608" s="5"/>
      <c r="U608" s="5"/>
    </row>
    <row r="609">
      <c r="A609" s="373" t="s">
        <v>169</v>
      </c>
      <c r="B609" s="39" t="str">
        <f>'Monday (022624)'!U14</f>
        <v>C</v>
      </c>
      <c r="C609" s="39" t="str">
        <f>'Monday (022624)'!AX14</f>
        <v>C</v>
      </c>
      <c r="D609" s="39" t="str">
        <f>'Tuesday (022724)'!U14</f>
        <v>D</v>
      </c>
      <c r="E609" s="58" t="str">
        <f>'Tuesday (022724)'!AX14</f>
        <v>D</v>
      </c>
      <c r="F609" s="39" t="str">
        <f>'Wednesday (022824)'!U14</f>
        <v>C</v>
      </c>
      <c r="G609" s="39" t="str">
        <f>'Wednesday (022824)'!AX14</f>
        <v>C</v>
      </c>
      <c r="H609" s="39" t="str">
        <f>'Thursday (022924)'!U14</f>
        <v>C</v>
      </c>
      <c r="I609" s="58" t="str">
        <f>'Thursday (022924)'!AX14</f>
        <v>B</v>
      </c>
      <c r="J609" s="39" t="str">
        <f>'Friday (030124)'!U14</f>
        <v>C</v>
      </c>
      <c r="K609" s="39" t="str">
        <f>'Friday (030124)'!AX14</f>
        <v>B</v>
      </c>
      <c r="M609" s="5"/>
      <c r="Q609" s="5"/>
      <c r="U609" s="5"/>
    </row>
    <row r="610">
      <c r="A610" s="49" t="s">
        <v>170</v>
      </c>
      <c r="B610" s="39" t="str">
        <f>'Monday (022624)'!U15</f>
        <v>C</v>
      </c>
      <c r="C610" s="39" t="str">
        <f>'Monday (022624)'!AX15</f>
        <v>C</v>
      </c>
      <c r="D610" s="39" t="str">
        <f>'Tuesday (022724)'!U15</f>
        <v>D</v>
      </c>
      <c r="E610" s="58" t="str">
        <f>'Tuesday (022724)'!AX15</f>
        <v>C</v>
      </c>
      <c r="F610" s="39" t="str">
        <f>'Wednesday (022824)'!U15</f>
        <v>D</v>
      </c>
      <c r="G610" s="39" t="str">
        <f>'Wednesday (022824)'!AX15</f>
        <v>C</v>
      </c>
      <c r="H610" s="39" t="str">
        <f>'Thursday (022924)'!U15</f>
        <v>D</v>
      </c>
      <c r="I610" s="58" t="str">
        <f>'Thursday (022924)'!AX15</f>
        <v>C</v>
      </c>
      <c r="J610" s="39" t="str">
        <f>'Friday (030124)'!U15</f>
        <v>C</v>
      </c>
      <c r="K610" s="39" t="str">
        <f>'Friday (030124)'!AX15</f>
        <v>B</v>
      </c>
      <c r="M610" s="5"/>
      <c r="Q610" s="5"/>
      <c r="U610" s="5"/>
    </row>
    <row r="611">
      <c r="A611" s="49" t="s">
        <v>171</v>
      </c>
      <c r="B611" s="39" t="str">
        <f>'Monday (022624)'!U16</f>
        <v>C</v>
      </c>
      <c r="C611" s="39" t="str">
        <f>'Monday (022624)'!AX16</f>
        <v>B</v>
      </c>
      <c r="D611" s="39" t="str">
        <f>'Tuesday (022724)'!U16</f>
        <v>D</v>
      </c>
      <c r="E611" s="58" t="str">
        <f>'Tuesday (022724)'!AX16</f>
        <v>D</v>
      </c>
      <c r="F611" s="39" t="str">
        <f>'Wednesday (022824)'!U16</f>
        <v>D</v>
      </c>
      <c r="G611" s="39" t="str">
        <f>'Wednesday (022824)'!AX16</f>
        <v>C</v>
      </c>
      <c r="H611" s="39" t="str">
        <f>'Thursday (022924)'!U16</f>
        <v>C</v>
      </c>
      <c r="I611" s="58" t="str">
        <f>'Thursday (022924)'!AX16</f>
        <v>C</v>
      </c>
      <c r="J611" s="39" t="str">
        <f>'Friday (030124)'!U16</f>
        <v>C</v>
      </c>
      <c r="K611" s="39" t="str">
        <f>'Friday (030124)'!AX16</f>
        <v>B</v>
      </c>
      <c r="M611" s="5"/>
      <c r="Q611" s="5"/>
      <c r="U611" s="5"/>
    </row>
    <row r="612">
      <c r="A612" s="49" t="s">
        <v>172</v>
      </c>
      <c r="B612" s="39" t="str">
        <f>'Monday (022624)'!U17</f>
        <v>C</v>
      </c>
      <c r="C612" s="39" t="str">
        <f>'Monday (022624)'!AX17</f>
        <v>C</v>
      </c>
      <c r="D612" s="39" t="str">
        <f>'Tuesday (022724)'!U17</f>
        <v>D</v>
      </c>
      <c r="E612" s="58" t="str">
        <f>'Tuesday (022724)'!AX17</f>
        <v>C</v>
      </c>
      <c r="F612" s="39" t="str">
        <f>'Wednesday (022824)'!U17</f>
        <v>C</v>
      </c>
      <c r="G612" s="39" t="str">
        <f>'Wednesday (022824)'!AX17</f>
        <v>C</v>
      </c>
      <c r="H612" s="39" t="str">
        <f>'Thursday (022924)'!U17</f>
        <v>C</v>
      </c>
      <c r="I612" s="58" t="str">
        <f>'Thursday (022924)'!AX17</f>
        <v>C</v>
      </c>
      <c r="J612" s="39" t="str">
        <f>'Friday (030124)'!U17</f>
        <v>C</v>
      </c>
      <c r="K612" s="39" t="str">
        <f>'Friday (030124)'!AX17</f>
        <v>C</v>
      </c>
      <c r="M612" s="5"/>
      <c r="Q612" s="5"/>
      <c r="U612" s="5"/>
    </row>
    <row r="613">
      <c r="A613" s="49" t="s">
        <v>173</v>
      </c>
      <c r="B613" s="39" t="str">
        <f>'Monday (022624)'!U18</f>
        <v>D</v>
      </c>
      <c r="C613" s="39" t="str">
        <f>'Monday (022624)'!AX18</f>
        <v>B</v>
      </c>
      <c r="D613" s="39" t="str">
        <f>'Tuesday (022724)'!U18</f>
        <v>C</v>
      </c>
      <c r="E613" s="58" t="str">
        <f>'Tuesday (022724)'!AX18</f>
        <v>C</v>
      </c>
      <c r="F613" s="39" t="str">
        <f>'Wednesday (022824)'!U18</f>
        <v>C</v>
      </c>
      <c r="G613" s="39" t="str">
        <f>'Wednesday (022824)'!AX18</f>
        <v>C</v>
      </c>
      <c r="H613" s="39" t="str">
        <f>'Thursday (022924)'!U18</f>
        <v>C</v>
      </c>
      <c r="I613" s="58" t="str">
        <f>'Thursday (022924)'!AX18</f>
        <v>C</v>
      </c>
      <c r="J613" s="39" t="str">
        <f>'Friday (030124)'!U18</f>
        <v>C</v>
      </c>
      <c r="K613" s="39" t="str">
        <f>'Friday (030124)'!AX18</f>
        <v>C</v>
      </c>
      <c r="M613" s="5"/>
      <c r="Q613" s="5"/>
      <c r="U613" s="5"/>
    </row>
    <row r="614">
      <c r="A614" s="373" t="s">
        <v>174</v>
      </c>
      <c r="B614" s="39" t="str">
        <f>'Monday (022624)'!U19</f>
        <v>C</v>
      </c>
      <c r="C614" s="39" t="str">
        <f>'Monday (022624)'!AX19</f>
        <v>C</v>
      </c>
      <c r="D614" s="39" t="str">
        <f>'Tuesday (022724)'!U19</f>
        <v>C</v>
      </c>
      <c r="E614" s="58" t="str">
        <f>'Tuesday (022724)'!AX19</f>
        <v>C</v>
      </c>
      <c r="F614" s="39" t="str">
        <f>'Wednesday (022824)'!U19</f>
        <v>D</v>
      </c>
      <c r="G614" s="39" t="str">
        <f>'Wednesday (022824)'!AX19</f>
        <v>C</v>
      </c>
      <c r="H614" s="39" t="str">
        <f>'Thursday (022924)'!U19</f>
        <v>D</v>
      </c>
      <c r="I614" s="58" t="str">
        <f>'Thursday (022924)'!AX19</f>
        <v>D</v>
      </c>
      <c r="J614" s="39" t="str">
        <f>'Friday (030124)'!U19</f>
        <v>D</v>
      </c>
      <c r="K614" s="39" t="str">
        <f>'Friday (030124)'!AX19</f>
        <v>D</v>
      </c>
      <c r="M614" s="5"/>
      <c r="Q614" s="5"/>
      <c r="U614" s="5"/>
    </row>
    <row r="615">
      <c r="A615" s="373" t="s">
        <v>175</v>
      </c>
      <c r="B615" s="39" t="str">
        <f>'Monday (022624)'!U20</f>
        <v>C</v>
      </c>
      <c r="C615" s="39" t="str">
        <f>'Monday (022624)'!AX20</f>
        <v>C</v>
      </c>
      <c r="D615" s="39" t="str">
        <f>'Tuesday (022724)'!U20</f>
        <v>B</v>
      </c>
      <c r="E615" s="58" t="str">
        <f>'Tuesday (022724)'!AX20</f>
        <v>C</v>
      </c>
      <c r="F615" s="39" t="str">
        <f>'Wednesday (022824)'!U20</f>
        <v>C</v>
      </c>
      <c r="G615" s="39" t="str">
        <f>'Wednesday (022824)'!AX20</f>
        <v>D</v>
      </c>
      <c r="H615" s="39" t="str">
        <f>'Thursday (022924)'!U20</f>
        <v>C</v>
      </c>
      <c r="I615" s="58" t="str">
        <f>'Thursday (022924)'!AX20</f>
        <v>C</v>
      </c>
      <c r="J615" s="39" t="str">
        <f>'Friday (030124)'!U20</f>
        <v>C</v>
      </c>
      <c r="K615" s="39" t="str">
        <f>'Friday (030124)'!AX20</f>
        <v>C</v>
      </c>
      <c r="M615" s="5"/>
      <c r="Q615" s="5"/>
      <c r="U615" s="5"/>
    </row>
    <row r="616">
      <c r="A616" s="373" t="s">
        <v>176</v>
      </c>
      <c r="B616" s="39" t="str">
        <f>'Monday (022624)'!U21</f>
        <v>C</v>
      </c>
      <c r="C616" s="39" t="str">
        <f>'Monday (022624)'!AX21</f>
        <v>D</v>
      </c>
      <c r="D616" s="39" t="str">
        <f>'Tuesday (022724)'!U21</f>
        <v>C</v>
      </c>
      <c r="E616" s="58" t="str">
        <f>'Tuesday (022724)'!AX21</f>
        <v>D</v>
      </c>
      <c r="F616" s="39" t="str">
        <f>'Wednesday (022824)'!U21</f>
        <v>C</v>
      </c>
      <c r="G616" s="39" t="str">
        <f>'Wednesday (022824)'!AX21</f>
        <v>C</v>
      </c>
      <c r="H616" s="39" t="str">
        <f>'Thursday (022924)'!U21</f>
        <v>C</v>
      </c>
      <c r="I616" s="58" t="str">
        <f>'Thursday (022924)'!AX21</f>
        <v>C</v>
      </c>
      <c r="J616" s="39" t="str">
        <f>'Friday (030124)'!U21</f>
        <v>C</v>
      </c>
      <c r="K616" s="39" t="str">
        <f>'Friday (030124)'!AX21</f>
        <v>D</v>
      </c>
      <c r="M616" s="5"/>
      <c r="Q616" s="5"/>
      <c r="U616" s="5"/>
    </row>
    <row r="617">
      <c r="A617" s="373" t="s">
        <v>177</v>
      </c>
      <c r="B617" s="39" t="str">
        <f>'Monday (022624)'!U22</f>
        <v>C</v>
      </c>
      <c r="C617" s="39" t="str">
        <f>'Monday (022624)'!AX22</f>
        <v>C</v>
      </c>
      <c r="D617" s="39" t="str">
        <f>'Tuesday (022724)'!U22</f>
        <v>C</v>
      </c>
      <c r="E617" s="58" t="str">
        <f>'Tuesday (022724)'!AX22</f>
        <v>C</v>
      </c>
      <c r="F617" s="39" t="str">
        <f>'Wednesday (022824)'!U22</f>
        <v>C</v>
      </c>
      <c r="G617" s="39" t="str">
        <f>'Wednesday (022824)'!AX22</f>
        <v>C</v>
      </c>
      <c r="H617" s="39" t="str">
        <f>'Thursday (022924)'!U22</f>
        <v>C</v>
      </c>
      <c r="I617" s="58" t="str">
        <f>'Thursday (022924)'!AX22</f>
        <v>C</v>
      </c>
      <c r="J617" s="39" t="str">
        <f>'Friday (030124)'!U22</f>
        <v>C</v>
      </c>
      <c r="K617" s="39" t="str">
        <f>'Friday (030124)'!AX22</f>
        <v>C</v>
      </c>
      <c r="M617" s="5"/>
      <c r="Q617" s="5"/>
      <c r="U617" s="5"/>
    </row>
    <row r="618">
      <c r="A618" s="49" t="s">
        <v>178</v>
      </c>
      <c r="B618" s="39" t="str">
        <f>'Monday (022624)'!U23</f>
        <v>D</v>
      </c>
      <c r="C618" s="39" t="str">
        <f>'Monday (022624)'!AX23</f>
        <v>C</v>
      </c>
      <c r="D618" s="39" t="str">
        <f>'Tuesday (022724)'!U23</f>
        <v>C</v>
      </c>
      <c r="E618" s="58" t="str">
        <f>'Tuesday (022724)'!AX23</f>
        <v>C</v>
      </c>
      <c r="F618" s="39" t="str">
        <f>'Wednesday (022824)'!U23</f>
        <v>C</v>
      </c>
      <c r="G618" s="39" t="str">
        <f>'Wednesday (022824)'!AX23</f>
        <v>C</v>
      </c>
      <c r="H618" s="39" t="str">
        <f>'Thursday (022924)'!U23</f>
        <v>C</v>
      </c>
      <c r="I618" s="58" t="str">
        <f>'Thursday (022924)'!AX23</f>
        <v>C</v>
      </c>
      <c r="J618" s="39" t="str">
        <f>'Friday (030124)'!U23</f>
        <v>C</v>
      </c>
      <c r="K618" s="39" t="str">
        <f>'Friday (030124)'!AX23</f>
        <v>C</v>
      </c>
      <c r="M618" s="5"/>
      <c r="Q618" s="5"/>
      <c r="U618" s="5"/>
    </row>
    <row r="619">
      <c r="A619" s="49" t="s">
        <v>179</v>
      </c>
      <c r="B619" s="39" t="str">
        <f>'Monday (022624)'!U24</f>
        <v>C</v>
      </c>
      <c r="C619" s="39" t="str">
        <f>'Monday (022624)'!AX24</f>
        <v>C</v>
      </c>
      <c r="D619" s="39" t="str">
        <f>'Tuesday (022724)'!U24</f>
        <v>C</v>
      </c>
      <c r="E619" s="58" t="str">
        <f>'Tuesday (022724)'!AX24</f>
        <v>C</v>
      </c>
      <c r="F619" s="39" t="str">
        <f>'Wednesday (022824)'!U24</f>
        <v>C</v>
      </c>
      <c r="G619" s="39" t="str">
        <f>'Wednesday (022824)'!AX24</f>
        <v>C</v>
      </c>
      <c r="H619" s="39" t="str">
        <f>'Thursday (022924)'!U24</f>
        <v>C</v>
      </c>
      <c r="I619" s="58" t="str">
        <f>'Thursday (022924)'!AX24</f>
        <v>E</v>
      </c>
      <c r="J619" s="39" t="str">
        <f>'Friday (030124)'!U24</f>
        <v>C</v>
      </c>
      <c r="K619" s="39" t="str">
        <f>'Friday (030124)'!AX24</f>
        <v>C</v>
      </c>
      <c r="M619" s="5"/>
      <c r="Q619" s="5"/>
      <c r="U619" s="5"/>
    </row>
    <row r="620">
      <c r="A620" s="49" t="s">
        <v>180</v>
      </c>
      <c r="B620" s="39" t="str">
        <f>'Monday (022624)'!U25</f>
        <v>C</v>
      </c>
      <c r="C620" s="39" t="str">
        <f>'Monday (022624)'!AX25</f>
        <v>C</v>
      </c>
      <c r="D620" s="39" t="str">
        <f>'Tuesday (022724)'!U25</f>
        <v>C</v>
      </c>
      <c r="E620" s="58" t="str">
        <f>'Tuesday (022724)'!AX25</f>
        <v>C</v>
      </c>
      <c r="F620" s="39" t="str">
        <f>'Wednesday (022824)'!U25</f>
        <v>D</v>
      </c>
      <c r="G620" s="39" t="str">
        <f>'Wednesday (022824)'!AX25</f>
        <v>D</v>
      </c>
      <c r="H620" s="39" t="str">
        <f>'Thursday (022924)'!U25</f>
        <v>C</v>
      </c>
      <c r="I620" s="58" t="str">
        <f>'Thursday (022924)'!AX25</f>
        <v>C</v>
      </c>
      <c r="J620" s="39" t="str">
        <f>'Friday (030124)'!U25</f>
        <v>C</v>
      </c>
      <c r="K620" s="39" t="str">
        <f>'Friday (030124)'!AX25</f>
        <v>C</v>
      </c>
      <c r="M620" s="5"/>
      <c r="Q620" s="5"/>
      <c r="U620" s="5"/>
    </row>
    <row r="621">
      <c r="A621" s="49" t="s">
        <v>181</v>
      </c>
      <c r="B621" s="39" t="str">
        <f>'Monday (022624)'!U26</f>
        <v>C</v>
      </c>
      <c r="C621" s="39" t="str">
        <f>'Monday (022624)'!AX26</f>
        <v>D</v>
      </c>
      <c r="D621" s="39" t="str">
        <f>'Tuesday (022724)'!U26</f>
        <v>C</v>
      </c>
      <c r="E621" s="58" t="str">
        <f>'Tuesday (022724)'!AX26</f>
        <v>D</v>
      </c>
      <c r="F621" s="39" t="str">
        <f>'Wednesday (022824)'!U26</f>
        <v>C</v>
      </c>
      <c r="G621" s="39" t="str">
        <f>'Wednesday (022824)'!AX26</f>
        <v>C</v>
      </c>
      <c r="H621" s="39" t="str">
        <f>'Thursday (022924)'!U26</f>
        <v>D</v>
      </c>
      <c r="I621" s="58" t="str">
        <f>'Thursday (022924)'!AX26</f>
        <v>C</v>
      </c>
      <c r="J621" s="39" t="str">
        <f>'Friday (030124)'!U26</f>
        <v>C</v>
      </c>
      <c r="K621" s="39" t="str">
        <f>'Friday (030124)'!AX26</f>
        <v>D</v>
      </c>
      <c r="M621" s="5"/>
      <c r="Q621" s="5"/>
      <c r="U621" s="5"/>
    </row>
    <row r="622">
      <c r="A622" s="373" t="s">
        <v>182</v>
      </c>
      <c r="B622" s="39" t="str">
        <f>'Monday (022624)'!U27</f>
        <v>C</v>
      </c>
      <c r="C622" s="39" t="str">
        <f>'Monday (022624)'!AX27</f>
        <v>D</v>
      </c>
      <c r="D622" s="39" t="str">
        <f>'Tuesday (022724)'!U27</f>
        <v>D</v>
      </c>
      <c r="E622" s="58" t="str">
        <f>'Tuesday (022724)'!AX27</f>
        <v>D</v>
      </c>
      <c r="F622" s="39" t="str">
        <f>'Wednesday (022824)'!U27</f>
        <v>C</v>
      </c>
      <c r="G622" s="39" t="str">
        <f>'Wednesday (022824)'!AX27</f>
        <v>C</v>
      </c>
      <c r="H622" s="39" t="str">
        <f>'Thursday (022924)'!U27</f>
        <v>D</v>
      </c>
      <c r="I622" s="58" t="str">
        <f>'Thursday (022924)'!AX27</f>
        <v>C</v>
      </c>
      <c r="J622" s="39" t="str">
        <f>'Friday (030124)'!U27</f>
        <v>C</v>
      </c>
      <c r="K622" s="39" t="str">
        <f>'Friday (030124)'!AX27</f>
        <v>D</v>
      </c>
      <c r="M622" s="5"/>
      <c r="Q622" s="5"/>
      <c r="U622" s="5"/>
    </row>
    <row r="623">
      <c r="A623" s="373" t="s">
        <v>183</v>
      </c>
      <c r="B623" s="39" t="str">
        <f>'Monday (022624)'!U28</f>
        <v>C</v>
      </c>
      <c r="C623" s="39" t="str">
        <f>'Monday (022624)'!AX28</f>
        <v>C</v>
      </c>
      <c r="D623" s="39" t="str">
        <f>'Tuesday (022724)'!U28</f>
        <v>C</v>
      </c>
      <c r="E623" s="58" t="str">
        <f>'Tuesday (022724)'!AX28</f>
        <v>C</v>
      </c>
      <c r="F623" s="39" t="str">
        <f>'Wednesday (022824)'!U28</f>
        <v>C</v>
      </c>
      <c r="G623" s="39" t="str">
        <f>'Wednesday (022824)'!AX28</f>
        <v>D</v>
      </c>
      <c r="H623" s="39" t="str">
        <f>'Thursday (022924)'!U28</f>
        <v>C</v>
      </c>
      <c r="I623" s="58" t="str">
        <f>'Thursday (022924)'!AX28</f>
        <v>C</v>
      </c>
      <c r="J623" s="39" t="str">
        <f>'Friday (030124)'!U28</f>
        <v>C</v>
      </c>
      <c r="K623" s="39" t="str">
        <f>'Friday (030124)'!AX28</f>
        <v>C</v>
      </c>
      <c r="M623" s="5"/>
      <c r="Q623" s="5"/>
      <c r="U623" s="5"/>
    </row>
    <row r="624">
      <c r="A624" s="373" t="s">
        <v>184</v>
      </c>
      <c r="B624" s="39" t="str">
        <f>'Monday (022624)'!U29</f>
        <v>C</v>
      </c>
      <c r="C624" s="39" t="str">
        <f>'Monday (022624)'!AX29</f>
        <v>C</v>
      </c>
      <c r="D624" s="39" t="str">
        <f>'Tuesday (022724)'!U29</f>
        <v>C</v>
      </c>
      <c r="E624" s="58" t="str">
        <f>'Tuesday (022724)'!AX29</f>
        <v>C</v>
      </c>
      <c r="F624" s="39" t="str">
        <f>'Wednesday (022824)'!U29</f>
        <v>D</v>
      </c>
      <c r="G624" s="39" t="str">
        <f>'Wednesday (022824)'!AX29</f>
        <v>C</v>
      </c>
      <c r="H624" s="39" t="str">
        <f>'Thursday (022924)'!U29</f>
        <v>C</v>
      </c>
      <c r="I624" s="58" t="str">
        <f>'Thursday (022924)'!AX29</f>
        <v>D</v>
      </c>
      <c r="J624" s="39" t="str">
        <f>'Friday (030124)'!U29</f>
        <v>C</v>
      </c>
      <c r="K624" s="39" t="str">
        <f>'Friday (030124)'!AX29</f>
        <v>C</v>
      </c>
      <c r="M624" s="5"/>
      <c r="Q624" s="5"/>
      <c r="U624" s="5"/>
    </row>
    <row r="625">
      <c r="A625" s="373" t="s">
        <v>185</v>
      </c>
      <c r="B625" s="39" t="str">
        <f>'Monday (022624)'!U30</f>
        <v>D</v>
      </c>
      <c r="C625" s="39" t="str">
        <f>'Monday (022624)'!AX30</f>
        <v>D</v>
      </c>
      <c r="D625" s="39" t="str">
        <f>'Tuesday (022724)'!U30</f>
        <v>C</v>
      </c>
      <c r="E625" s="58" t="str">
        <f>'Tuesday (022724)'!AX30</f>
        <v>C</v>
      </c>
      <c r="F625" s="39" t="str">
        <f>'Wednesday (022824)'!U30</f>
        <v>C</v>
      </c>
      <c r="G625" s="39" t="str">
        <f>'Wednesday (022824)'!AX30</f>
        <v>C</v>
      </c>
      <c r="H625" s="39" t="str">
        <f>'Thursday (022924)'!U30</f>
        <v>C</v>
      </c>
      <c r="I625" s="58" t="str">
        <f>'Thursday (022924)'!AX30</f>
        <v>C</v>
      </c>
      <c r="J625" s="39" t="str">
        <f>'Friday (030124)'!U30</f>
        <v>C</v>
      </c>
      <c r="K625" s="39" t="str">
        <f>'Friday (030124)'!AX30</f>
        <v>C</v>
      </c>
      <c r="M625" s="5"/>
      <c r="Q625" s="5"/>
      <c r="U625" s="5"/>
    </row>
    <row r="626">
      <c r="A626" s="49" t="s">
        <v>186</v>
      </c>
      <c r="B626" s="39" t="str">
        <f>'Monday (022624)'!U31</f>
        <v>C</v>
      </c>
      <c r="C626" s="39" t="str">
        <f>'Monday (022624)'!AX31</f>
        <v>C</v>
      </c>
      <c r="D626" s="39" t="str">
        <f>'Tuesday (022724)'!U31</f>
        <v>B</v>
      </c>
      <c r="E626" s="58" t="str">
        <f>'Tuesday (022724)'!AX31</f>
        <v>C</v>
      </c>
      <c r="F626" s="39" t="str">
        <f>'Wednesday (022824)'!U31</f>
        <v>C</v>
      </c>
      <c r="G626" s="39" t="str">
        <f>'Wednesday (022824)'!AX31</f>
        <v>C</v>
      </c>
      <c r="H626" s="39" t="str">
        <f>'Thursday (022924)'!U31</f>
        <v>C</v>
      </c>
      <c r="I626" s="58" t="str">
        <f>'Thursday (022924)'!AX31</f>
        <v>B</v>
      </c>
      <c r="J626" s="39" t="str">
        <f>'Friday (030124)'!U31</f>
        <v>C</v>
      </c>
      <c r="K626" s="39" t="str">
        <f>'Friday (030124)'!AX31</f>
        <v>C</v>
      </c>
      <c r="M626" s="5"/>
      <c r="Q626" s="5"/>
      <c r="U626" s="5"/>
    </row>
    <row r="627">
      <c r="A627" s="49" t="s">
        <v>187</v>
      </c>
      <c r="B627" s="39" t="str">
        <f>'Monday (022624)'!U32</f>
        <v>C</v>
      </c>
      <c r="C627" s="39" t="str">
        <f>'Monday (022624)'!AX32</f>
        <v>C</v>
      </c>
      <c r="D627" s="39" t="str">
        <f>'Tuesday (022724)'!U32</f>
        <v>C</v>
      </c>
      <c r="E627" s="58" t="str">
        <f>'Tuesday (022724)'!AX32</f>
        <v>D</v>
      </c>
      <c r="F627" s="39" t="str">
        <f>'Wednesday (022824)'!U32</f>
        <v>C</v>
      </c>
      <c r="G627" s="39" t="str">
        <f>'Wednesday (022824)'!AX32</f>
        <v>C</v>
      </c>
      <c r="H627" s="39" t="str">
        <f>'Thursday (022924)'!U32</f>
        <v>C</v>
      </c>
      <c r="I627" s="58" t="str">
        <f>'Thursday (022924)'!AX32</f>
        <v>D</v>
      </c>
      <c r="J627" s="39" t="str">
        <f>'Friday (030124)'!U32</f>
        <v>C</v>
      </c>
      <c r="K627" s="39" t="str">
        <f>'Friday (030124)'!AX32</f>
        <v>C</v>
      </c>
      <c r="M627" s="5"/>
      <c r="Q627" s="5"/>
      <c r="U627" s="5"/>
    </row>
    <row r="628">
      <c r="A628" s="49" t="s">
        <v>188</v>
      </c>
      <c r="B628" s="39" t="str">
        <f>'Monday (022624)'!U33</f>
        <v>C</v>
      </c>
      <c r="C628" s="39" t="str">
        <f>'Monday (022624)'!AX33</f>
        <v>C</v>
      </c>
      <c r="D628" s="39" t="str">
        <f>'Tuesday (022724)'!U33</f>
        <v>B</v>
      </c>
      <c r="E628" s="58" t="str">
        <f>'Tuesday (022724)'!AX33</f>
        <v>C</v>
      </c>
      <c r="F628" s="39" t="str">
        <f>'Wednesday (022824)'!U33</f>
        <v>C</v>
      </c>
      <c r="G628" s="39" t="str">
        <f>'Wednesday (022824)'!AX33</f>
        <v>C</v>
      </c>
      <c r="H628" s="39" t="str">
        <f>'Thursday (022924)'!U33</f>
        <v>C</v>
      </c>
      <c r="I628" s="58" t="str">
        <f>'Thursday (022924)'!AX33</f>
        <v>E</v>
      </c>
      <c r="J628" s="39" t="str">
        <f>'Friday (030124)'!U33</f>
        <v>C</v>
      </c>
      <c r="K628" s="39" t="str">
        <f>'Friday (030124)'!AX33</f>
        <v>C</v>
      </c>
      <c r="M628" s="5"/>
      <c r="Q628" s="5"/>
      <c r="U628" s="5"/>
    </row>
    <row r="629">
      <c r="A629" s="49" t="s">
        <v>189</v>
      </c>
      <c r="B629" s="39" t="str">
        <f>'Monday (022624)'!U34</f>
        <v>C</v>
      </c>
      <c r="C629" s="39" t="str">
        <f>'Monday (022624)'!AX34</f>
        <v>D</v>
      </c>
      <c r="D629" s="39" t="str">
        <f>'Tuesday (022724)'!U34</f>
        <v>C</v>
      </c>
      <c r="E629" s="58" t="str">
        <f>'Tuesday (022724)'!AX34</f>
        <v>C</v>
      </c>
      <c r="F629" s="39" t="str">
        <f>'Wednesday (022824)'!U34</f>
        <v>C</v>
      </c>
      <c r="G629" s="39" t="str">
        <f>'Wednesday (022824)'!AX34</f>
        <v>D</v>
      </c>
      <c r="H629" s="39" t="str">
        <f>'Thursday (022924)'!U34</f>
        <v>D</v>
      </c>
      <c r="I629" s="58" t="str">
        <f>'Thursday (022924)'!AX34</f>
        <v>C</v>
      </c>
      <c r="J629" s="39" t="str">
        <f>'Friday (030124)'!U34</f>
        <v>C</v>
      </c>
      <c r="K629" s="39" t="str">
        <f>'Friday (030124)'!AX34</f>
        <v>D</v>
      </c>
      <c r="M629" s="5"/>
      <c r="Q629" s="5"/>
      <c r="U629" s="5"/>
    </row>
    <row r="630">
      <c r="A630" s="373" t="s">
        <v>190</v>
      </c>
      <c r="B630" s="39" t="str">
        <f>'Monday (022624)'!U35</f>
        <v>C</v>
      </c>
      <c r="C630" s="39" t="str">
        <f>'Monday (022624)'!AX35</f>
        <v>C</v>
      </c>
      <c r="D630" s="39" t="str">
        <f>'Tuesday (022724)'!U35</f>
        <v>C</v>
      </c>
      <c r="E630" s="58" t="str">
        <f>'Tuesday (022724)'!AX35</f>
        <v>C</v>
      </c>
      <c r="F630" s="39" t="str">
        <f>'Wednesday (022824)'!U35</f>
        <v>C</v>
      </c>
      <c r="G630" s="39" t="str">
        <f>'Wednesday (022824)'!AX35</f>
        <v>C</v>
      </c>
      <c r="H630" s="39" t="str">
        <f>'Thursday (022924)'!U35</f>
        <v>C</v>
      </c>
      <c r="I630" s="58" t="str">
        <f>'Thursday (022924)'!AX35</f>
        <v>C</v>
      </c>
      <c r="J630" s="39" t="str">
        <f>'Friday (030124)'!U35</f>
        <v>D</v>
      </c>
      <c r="K630" s="39" t="str">
        <f>'Friday (030124)'!AX35</f>
        <v>C</v>
      </c>
      <c r="M630" s="5"/>
      <c r="Q630" s="5"/>
      <c r="U630" s="5"/>
    </row>
    <row r="631">
      <c r="A631" s="373" t="s">
        <v>191</v>
      </c>
      <c r="B631" s="39" t="str">
        <f>'Monday (022624)'!U36</f>
        <v>C</v>
      </c>
      <c r="C631" s="39" t="str">
        <f>'Monday (022624)'!AX36</f>
        <v>C</v>
      </c>
      <c r="D631" s="39" t="str">
        <f>'Tuesday (022724)'!U36</f>
        <v>C</v>
      </c>
      <c r="E631" s="58" t="str">
        <f>'Tuesday (022724)'!AX36</f>
        <v>D</v>
      </c>
      <c r="F631" s="39" t="str">
        <f>'Wednesday (022824)'!U36</f>
        <v>C</v>
      </c>
      <c r="G631" s="39" t="str">
        <f>'Wednesday (022824)'!AX36</f>
        <v>D</v>
      </c>
      <c r="H631" s="39" t="str">
        <f>'Thursday (022924)'!U36</f>
        <v>D</v>
      </c>
      <c r="I631" s="58" t="str">
        <f>'Thursday (022924)'!AX36</f>
        <v>D</v>
      </c>
      <c r="J631" s="39" t="str">
        <f>'Friday (030124)'!U36</f>
        <v>C</v>
      </c>
      <c r="K631" s="39" t="str">
        <f>'Friday (030124)'!AX36</f>
        <v>C</v>
      </c>
      <c r="M631" s="5"/>
      <c r="Q631" s="5"/>
      <c r="U631" s="5"/>
    </row>
    <row r="632">
      <c r="A632" s="373" t="s">
        <v>192</v>
      </c>
      <c r="B632" s="39" t="str">
        <f>'Monday (022624)'!U37</f>
        <v>C</v>
      </c>
      <c r="C632" s="39" t="str">
        <f>'Monday (022624)'!AX37</f>
        <v>C</v>
      </c>
      <c r="D632" s="39" t="str">
        <f>'Tuesday (022724)'!U37</f>
        <v>C</v>
      </c>
      <c r="E632" s="58" t="str">
        <f>'Tuesday (022724)'!AX37</f>
        <v>D</v>
      </c>
      <c r="F632" s="39" t="str">
        <f>'Wednesday (022824)'!U37</f>
        <v>C</v>
      </c>
      <c r="G632" s="39" t="str">
        <f>'Wednesday (022824)'!AX37</f>
        <v>C</v>
      </c>
      <c r="H632" s="39" t="str">
        <f>'Thursday (022924)'!U37</f>
        <v>D</v>
      </c>
      <c r="I632" s="58" t="str">
        <f>'Thursday (022924)'!AX37</f>
        <v>D</v>
      </c>
      <c r="J632" s="39" t="str">
        <f>'Friday (030124)'!U37</f>
        <v>C</v>
      </c>
      <c r="K632" s="39" t="str">
        <f>'Friday (030124)'!AX37</f>
        <v>C</v>
      </c>
      <c r="M632" s="5"/>
      <c r="Q632" s="5"/>
      <c r="U632" s="5"/>
    </row>
    <row r="633">
      <c r="A633" s="373" t="s">
        <v>193</v>
      </c>
      <c r="B633" s="39" t="str">
        <f>'Monday (022624)'!U38</f>
        <v>C</v>
      </c>
      <c r="C633" s="39" t="str">
        <f>'Monday (022624)'!AX38</f>
        <v>D</v>
      </c>
      <c r="D633" s="39" t="str">
        <f>'Tuesday (022724)'!U38</f>
        <v>C</v>
      </c>
      <c r="E633" s="58" t="str">
        <f>'Tuesday (022724)'!AX38</f>
        <v>C</v>
      </c>
      <c r="F633" s="39" t="str">
        <f>'Wednesday (022824)'!U38</f>
        <v>C</v>
      </c>
      <c r="G633" s="39" t="str">
        <f>'Wednesday (022824)'!AX38</f>
        <v>C</v>
      </c>
      <c r="H633" s="39" t="str">
        <f>'Thursday (022924)'!U38</f>
        <v>C</v>
      </c>
      <c r="I633" s="58" t="str">
        <f>'Thursday (022924)'!AX38</f>
        <v>C</v>
      </c>
      <c r="J633" s="39" t="str">
        <f>'Friday (030124)'!U38</f>
        <v>C</v>
      </c>
      <c r="K633" s="39" t="str">
        <f>'Friday (030124)'!AX38</f>
        <v>D</v>
      </c>
      <c r="M633" s="5"/>
      <c r="Q633" s="5"/>
      <c r="U633" s="5"/>
    </row>
    <row r="634">
      <c r="A634" s="49" t="s">
        <v>194</v>
      </c>
      <c r="B634" s="39" t="str">
        <f>'Monday (022624)'!U39</f>
        <v>C</v>
      </c>
      <c r="C634" s="39" t="str">
        <f>'Monday (022624)'!AX39</f>
        <v>C</v>
      </c>
      <c r="D634" s="39" t="str">
        <f>'Tuesday (022724)'!U39</f>
        <v>C</v>
      </c>
      <c r="E634" s="58" t="str">
        <f>'Tuesday (022724)'!AX39</f>
        <v>C</v>
      </c>
      <c r="F634" s="39" t="str">
        <f>'Wednesday (022824)'!U39</f>
        <v>C</v>
      </c>
      <c r="G634" s="39" t="str">
        <f>'Wednesday (022824)'!AX39</f>
        <v>C</v>
      </c>
      <c r="H634" s="39" t="str">
        <f>'Thursday (022924)'!U39</f>
        <v>C</v>
      </c>
      <c r="I634" s="58" t="str">
        <f>'Thursday (022924)'!AX39</f>
        <v>D</v>
      </c>
      <c r="J634" s="39" t="str">
        <f>'Friday (030124)'!U39</f>
        <v>C</v>
      </c>
      <c r="K634" s="39" t="str">
        <f>'Friday (030124)'!AX39</f>
        <v>C</v>
      </c>
      <c r="M634" s="5"/>
      <c r="Q634" s="5"/>
      <c r="U634" s="5"/>
    </row>
    <row r="635">
      <c r="A635" s="49" t="s">
        <v>195</v>
      </c>
      <c r="B635" s="39" t="str">
        <f>'Monday (022624)'!U40</f>
        <v>C</v>
      </c>
      <c r="C635" s="39" t="str">
        <f>'Monday (022624)'!AX40</f>
        <v>C</v>
      </c>
      <c r="D635" s="39" t="str">
        <f>'Tuesday (022724)'!U40</f>
        <v>D</v>
      </c>
      <c r="E635" s="58" t="str">
        <f>'Tuesday (022724)'!AX40</f>
        <v>C</v>
      </c>
      <c r="F635" s="39" t="str">
        <f>'Wednesday (022824)'!U40</f>
        <v>D</v>
      </c>
      <c r="G635" s="39" t="str">
        <f>'Wednesday (022824)'!AX40</f>
        <v>C</v>
      </c>
      <c r="H635" s="39" t="str">
        <f>'Thursday (022924)'!U40</f>
        <v>D</v>
      </c>
      <c r="I635" s="58" t="str">
        <f>'Thursday (022924)'!AX40</f>
        <v>D</v>
      </c>
      <c r="J635" s="39" t="str">
        <f>'Friday (030124)'!U40</f>
        <v>C</v>
      </c>
      <c r="K635" s="39" t="str">
        <f>'Friday (030124)'!AX40</f>
        <v>C</v>
      </c>
      <c r="M635" s="5"/>
      <c r="Q635" s="5"/>
      <c r="U635" s="5"/>
    </row>
    <row r="636">
      <c r="A636" s="49" t="s">
        <v>196</v>
      </c>
      <c r="B636" s="39" t="str">
        <f>'Monday (022624)'!U41</f>
        <v>D</v>
      </c>
      <c r="C636" s="39" t="str">
        <f>'Monday (022624)'!AX41</f>
        <v>C</v>
      </c>
      <c r="D636" s="39" t="str">
        <f>'Tuesday (022724)'!U41</f>
        <v>D</v>
      </c>
      <c r="E636" s="58" t="str">
        <f>'Tuesday (022724)'!AX41</f>
        <v>C</v>
      </c>
      <c r="F636" s="39" t="str">
        <f>'Wednesday (022824)'!U41</f>
        <v>C</v>
      </c>
      <c r="G636" s="39" t="str">
        <f>'Wednesday (022824)'!AX41</f>
        <v>C</v>
      </c>
      <c r="H636" s="39" t="str">
        <f>'Thursday (022924)'!U41</f>
        <v>C</v>
      </c>
      <c r="I636" s="58" t="str">
        <f>'Thursday (022924)'!AX41</f>
        <v>C</v>
      </c>
      <c r="J636" s="39" t="str">
        <f>'Friday (030124)'!U41</f>
        <v>C</v>
      </c>
      <c r="K636" s="39" t="str">
        <f>'Friday (030124)'!AX41</f>
        <v>C</v>
      </c>
      <c r="M636" s="5"/>
      <c r="Q636" s="5"/>
      <c r="U636" s="5"/>
    </row>
    <row r="637">
      <c r="A637" s="49" t="s">
        <v>197</v>
      </c>
      <c r="B637" s="39" t="str">
        <f>'Monday (022624)'!U42</f>
        <v>C</v>
      </c>
      <c r="C637" s="39" t="str">
        <f>'Monday (022624)'!AX42</f>
        <v>C</v>
      </c>
      <c r="D637" s="39" t="str">
        <f>'Tuesday (022724)'!U42</f>
        <v>C</v>
      </c>
      <c r="E637" s="58" t="str">
        <f>'Tuesday (022724)'!AX42</f>
        <v>C</v>
      </c>
      <c r="F637" s="39" t="str">
        <f>'Wednesday (022824)'!U42</f>
        <v>C</v>
      </c>
      <c r="G637" s="39" t="str">
        <f>'Wednesday (022824)'!AX42</f>
        <v>C</v>
      </c>
      <c r="H637" s="39" t="str">
        <f>'Thursday (022924)'!U42</f>
        <v>C</v>
      </c>
      <c r="I637" s="58" t="str">
        <f>'Thursday (022924)'!AX42</f>
        <v>B</v>
      </c>
      <c r="J637" s="39" t="str">
        <f>'Friday (030124)'!U42</f>
        <v>D</v>
      </c>
      <c r="K637" s="39" t="str">
        <f>'Friday (030124)'!AX42</f>
        <v>C</v>
      </c>
      <c r="M637" s="5"/>
      <c r="Q637" s="5"/>
      <c r="U637" s="5"/>
    </row>
    <row r="638">
      <c r="A638" s="373" t="s">
        <v>198</v>
      </c>
      <c r="B638" s="39" t="str">
        <f>'Monday (022624)'!U43</f>
        <v>C</v>
      </c>
      <c r="C638" s="39" t="str">
        <f>'Monday (022624)'!AX43</f>
        <v>C</v>
      </c>
      <c r="D638" s="39" t="str">
        <f>'Tuesday (022724)'!U43</f>
        <v>C</v>
      </c>
      <c r="E638" s="58" t="str">
        <f>'Tuesday (022724)'!AX43</f>
        <v>C</v>
      </c>
      <c r="F638" s="39" t="str">
        <f>'Wednesday (022824)'!U43</f>
        <v>C</v>
      </c>
      <c r="G638" s="39" t="str">
        <f>'Wednesday (022824)'!AX43</f>
        <v>C</v>
      </c>
      <c r="H638" s="39" t="str">
        <f>'Thursday (022924)'!U43</f>
        <v>C</v>
      </c>
      <c r="I638" s="58" t="str">
        <f>'Thursday (022924)'!AX43</f>
        <v>C</v>
      </c>
      <c r="J638" s="39" t="str">
        <f>'Friday (030124)'!U43</f>
        <v>C</v>
      </c>
      <c r="K638" s="39" t="str">
        <f>'Friday (030124)'!AX43</f>
        <v>C</v>
      </c>
      <c r="M638" s="5"/>
      <c r="Q638" s="5"/>
      <c r="U638" s="5"/>
    </row>
    <row r="639">
      <c r="A639" s="373" t="s">
        <v>199</v>
      </c>
      <c r="B639" s="39" t="str">
        <f>'Monday (022624)'!U44</f>
        <v>C</v>
      </c>
      <c r="C639" s="39" t="str">
        <f>'Monday (022624)'!AX44</f>
        <v>C</v>
      </c>
      <c r="D639" s="39" t="str">
        <f>'Tuesday (022724)'!U44</f>
        <v>C</v>
      </c>
      <c r="E639" s="58" t="str">
        <f>'Tuesday (022724)'!AX44</f>
        <v>C</v>
      </c>
      <c r="F639" s="39" t="str">
        <f>'Wednesday (022824)'!U44</f>
        <v>D</v>
      </c>
      <c r="G639" s="39" t="str">
        <f>'Wednesday (022824)'!AX44</f>
        <v>C</v>
      </c>
      <c r="H639" s="39" t="str">
        <f>'Thursday (022924)'!U44</f>
        <v>D</v>
      </c>
      <c r="I639" s="58" t="str">
        <f>'Thursday (022924)'!AX44</f>
        <v>C</v>
      </c>
      <c r="J639" s="39" t="str">
        <f>'Friday (030124)'!U44</f>
        <v>C</v>
      </c>
      <c r="K639" s="39" t="str">
        <f>'Friday (030124)'!AX44</f>
        <v>C</v>
      </c>
      <c r="M639" s="5"/>
      <c r="Q639" s="5"/>
      <c r="U639" s="5"/>
    </row>
    <row r="640">
      <c r="A640" s="373" t="s">
        <v>200</v>
      </c>
      <c r="B640" s="39" t="str">
        <f>'Monday (022624)'!U45</f>
        <v>C</v>
      </c>
      <c r="C640" s="39" t="str">
        <f>'Monday (022624)'!AX45</f>
        <v>C</v>
      </c>
      <c r="D640" s="39" t="str">
        <f>'Tuesday (022724)'!U45</f>
        <v>C</v>
      </c>
      <c r="E640" s="58" t="str">
        <f>'Tuesday (022724)'!AX45</f>
        <v>C</v>
      </c>
      <c r="F640" s="39" t="str">
        <f>'Wednesday (022824)'!U45</f>
        <v>C</v>
      </c>
      <c r="G640" s="39" t="str">
        <f>'Wednesday (022824)'!AX45</f>
        <v>C</v>
      </c>
      <c r="H640" s="39" t="str">
        <f>'Thursday (022924)'!U45</f>
        <v>C</v>
      </c>
      <c r="I640" s="58" t="str">
        <f>'Thursday (022924)'!AX45</f>
        <v>C</v>
      </c>
      <c r="J640" s="39" t="str">
        <f>'Friday (030124)'!U45</f>
        <v>C</v>
      </c>
      <c r="K640" s="39" t="str">
        <f>'Friday (030124)'!AX45</f>
        <v>C</v>
      </c>
      <c r="M640" s="5"/>
      <c r="Q640" s="5"/>
      <c r="U640" s="5"/>
    </row>
    <row r="641">
      <c r="A641" s="373" t="s">
        <v>201</v>
      </c>
      <c r="B641" s="39" t="str">
        <f>'Monday (022624)'!U46</f>
        <v>D</v>
      </c>
      <c r="C641" s="39" t="str">
        <f>'Monday (022624)'!AX46</f>
        <v>C</v>
      </c>
      <c r="D641" s="39" t="str">
        <f>'Tuesday (022724)'!U46</f>
        <v>C</v>
      </c>
      <c r="E641" s="58" t="str">
        <f>'Tuesday (022724)'!AX46</f>
        <v>D</v>
      </c>
      <c r="F641" s="39" t="str">
        <f>'Wednesday (022824)'!U46</f>
        <v>C</v>
      </c>
      <c r="G641" s="39" t="str">
        <f>'Wednesday (022824)'!AX46</f>
        <v>D</v>
      </c>
      <c r="H641" s="39" t="str">
        <f>'Thursday (022924)'!U46</f>
        <v>C</v>
      </c>
      <c r="I641" s="58" t="str">
        <f>'Thursday (022924)'!AX46</f>
        <v>E</v>
      </c>
      <c r="J641" s="39" t="str">
        <f>'Friday (030124)'!U46</f>
        <v>C</v>
      </c>
      <c r="K641" s="39" t="str">
        <f>'Friday (030124)'!AX46</f>
        <v>C</v>
      </c>
      <c r="M641" s="5"/>
      <c r="Q641" s="5"/>
      <c r="U641" s="5"/>
    </row>
    <row r="642">
      <c r="A642" s="49" t="s">
        <v>202</v>
      </c>
      <c r="B642" s="39" t="str">
        <f>'Monday (022624)'!U47</f>
        <v>C</v>
      </c>
      <c r="C642" s="39" t="str">
        <f>'Monday (022624)'!AX47</f>
        <v>C</v>
      </c>
      <c r="D642" s="39" t="str">
        <f>'Tuesday (022724)'!U47</f>
        <v>C</v>
      </c>
      <c r="E642" s="58" t="str">
        <f>'Tuesday (022724)'!AX47</f>
        <v>C</v>
      </c>
      <c r="F642" s="39" t="str">
        <f>'Wednesday (022824)'!U47</f>
        <v>C</v>
      </c>
      <c r="G642" s="39" t="str">
        <f>'Wednesday (022824)'!AX47</f>
        <v>C</v>
      </c>
      <c r="H642" s="39" t="str">
        <f>'Thursday (022924)'!U47</f>
        <v>C</v>
      </c>
      <c r="I642" s="58" t="str">
        <f>'Thursday (022924)'!AX47</f>
        <v>C</v>
      </c>
      <c r="J642" s="39" t="str">
        <f>'Friday (030124)'!U47</f>
        <v>C</v>
      </c>
      <c r="K642" s="39" t="str">
        <f>'Friday (030124)'!AX47</f>
        <v>C</v>
      </c>
      <c r="M642" s="5"/>
      <c r="Q642" s="5"/>
      <c r="U642" s="5"/>
    </row>
    <row r="643">
      <c r="A643" s="49" t="s">
        <v>203</v>
      </c>
      <c r="B643" s="39" t="str">
        <f>'Monday (022624)'!U48</f>
        <v>C</v>
      </c>
      <c r="C643" s="39" t="str">
        <f>'Monday (022624)'!AX48</f>
        <v>D</v>
      </c>
      <c r="D643" s="39" t="str">
        <f>'Tuesday (022724)'!U48</f>
        <v>C</v>
      </c>
      <c r="E643" s="58" t="str">
        <f>'Tuesday (022724)'!AX48</f>
        <v>C</v>
      </c>
      <c r="F643" s="39" t="str">
        <f>'Wednesday (022824)'!U48</f>
        <v>C</v>
      </c>
      <c r="G643" s="39" t="str">
        <f>'Wednesday (022824)'!AX48</f>
        <v>C</v>
      </c>
      <c r="H643" s="39" t="str">
        <f>'Thursday (022924)'!U48</f>
        <v>C</v>
      </c>
      <c r="I643" s="58" t="str">
        <f>'Thursday (022924)'!AX48</f>
        <v>C</v>
      </c>
      <c r="J643" s="39" t="str">
        <f>'Friday (030124)'!U48</f>
        <v>D</v>
      </c>
      <c r="K643" s="39" t="str">
        <f>'Friday (030124)'!AX48</f>
        <v>D</v>
      </c>
      <c r="M643" s="5"/>
      <c r="Q643" s="5"/>
      <c r="U643" s="5"/>
    </row>
    <row r="644">
      <c r="A644" s="49" t="s">
        <v>204</v>
      </c>
      <c r="B644" s="39" t="str">
        <f>'Monday (022624)'!U49</f>
        <v>C</v>
      </c>
      <c r="C644" s="39" t="str">
        <f>'Monday (022624)'!AX49</f>
        <v>C</v>
      </c>
      <c r="D644" s="39" t="str">
        <f>'Tuesday (022724)'!U49</f>
        <v>E</v>
      </c>
      <c r="E644" s="58" t="str">
        <f>'Tuesday (022724)'!AX49</f>
        <v>C</v>
      </c>
      <c r="F644" s="39" t="str">
        <f>'Wednesday (022824)'!U49</f>
        <v>E</v>
      </c>
      <c r="G644" s="39" t="str">
        <f>'Wednesday (022824)'!AX49</f>
        <v>C</v>
      </c>
      <c r="H644" s="39" t="str">
        <f>'Thursday (022924)'!U49</f>
        <v>D</v>
      </c>
      <c r="I644" s="58" t="str">
        <f>'Thursday (022924)'!AX49</f>
        <v>C</v>
      </c>
      <c r="J644" s="39" t="str">
        <f>'Friday (030124)'!U49</f>
        <v>C</v>
      </c>
      <c r="K644" s="39" t="str">
        <f>'Friday (030124)'!AX49</f>
        <v>C</v>
      </c>
      <c r="M644" s="5"/>
      <c r="Q644" s="5"/>
      <c r="U644" s="5"/>
    </row>
    <row r="645">
      <c r="A645" s="49" t="s">
        <v>205</v>
      </c>
      <c r="B645" s="39" t="str">
        <f>'Monday (022624)'!U50</f>
        <v>C</v>
      </c>
      <c r="C645" s="39" t="str">
        <f>'Monday (022624)'!AX50</f>
        <v>C</v>
      </c>
      <c r="D645" s="39" t="str">
        <f>'Tuesday (022724)'!U50</f>
        <v>D</v>
      </c>
      <c r="E645" s="58" t="str">
        <f>'Tuesday (022724)'!AX50</f>
        <v>D</v>
      </c>
      <c r="F645" s="39" t="str">
        <f>'Wednesday (022824)'!U50</f>
        <v>D</v>
      </c>
      <c r="G645" s="39" t="str">
        <f>'Wednesday (022824)'!AX50</f>
        <v>D</v>
      </c>
      <c r="H645" s="39" t="str">
        <f>'Thursday (022924)'!U50</f>
        <v>D</v>
      </c>
      <c r="I645" s="58" t="str">
        <f>'Thursday (022924)'!AX50</f>
        <v>C</v>
      </c>
      <c r="J645" s="39" t="str">
        <f>'Friday (030124)'!U50</f>
        <v>D</v>
      </c>
      <c r="K645" s="39" t="str">
        <f>'Friday (030124)'!AX50</f>
        <v>C</v>
      </c>
      <c r="M645" s="5"/>
      <c r="Q645" s="5"/>
      <c r="U645" s="5"/>
    </row>
    <row r="646">
      <c r="A646" s="373" t="s">
        <v>206</v>
      </c>
      <c r="B646" s="39" t="str">
        <f>'Monday (022624)'!U51</f>
        <v>C</v>
      </c>
      <c r="C646" s="39" t="str">
        <f>'Monday (022624)'!AX51</f>
        <v>C</v>
      </c>
      <c r="D646" s="39" t="str">
        <f>'Tuesday (022724)'!U51</f>
        <v>E</v>
      </c>
      <c r="E646" s="58" t="str">
        <f>'Tuesday (022724)'!AX51</f>
        <v>C</v>
      </c>
      <c r="F646" s="39" t="str">
        <f>'Wednesday (022824)'!U51</f>
        <v>D</v>
      </c>
      <c r="G646" s="39" t="str">
        <f>'Wednesday (022824)'!AX51</f>
        <v>C</v>
      </c>
      <c r="H646" s="39" t="str">
        <f>'Thursday (022924)'!U51</f>
        <v>D</v>
      </c>
      <c r="I646" s="58" t="str">
        <f>'Thursday (022924)'!AX51</f>
        <v>C</v>
      </c>
      <c r="J646" s="39" t="str">
        <f>'Friday (030124)'!U51</f>
        <v>C</v>
      </c>
      <c r="K646" s="39" t="str">
        <f>'Friday (030124)'!AX51</f>
        <v>C</v>
      </c>
      <c r="M646" s="5"/>
      <c r="Q646" s="5"/>
      <c r="U646" s="5"/>
    </row>
    <row r="647">
      <c r="A647" s="373" t="s">
        <v>207</v>
      </c>
      <c r="B647" s="39" t="str">
        <f>'Monday (022624)'!U52</f>
        <v>C</v>
      </c>
      <c r="C647" s="39" t="str">
        <f>'Monday (022624)'!AX52</f>
        <v>C</v>
      </c>
      <c r="D647" s="39" t="str">
        <f>'Tuesday (022724)'!U52</f>
        <v>E</v>
      </c>
      <c r="E647" s="58" t="str">
        <f>'Tuesday (022724)'!AX52</f>
        <v>D</v>
      </c>
      <c r="F647" s="39" t="str">
        <f>'Wednesday (022824)'!U52</f>
        <v>D</v>
      </c>
      <c r="G647" s="39" t="str">
        <f>'Wednesday (022824)'!AX52</f>
        <v>D</v>
      </c>
      <c r="H647" s="39" t="str">
        <f>'Thursday (022924)'!U52</f>
        <v>D</v>
      </c>
      <c r="I647" s="58" t="str">
        <f>'Thursday (022924)'!AX52</f>
        <v>C</v>
      </c>
      <c r="J647" s="39" t="str">
        <f>'Friday (030124)'!U52</f>
        <v>C</v>
      </c>
      <c r="K647" s="39" t="str">
        <f>'Friday (030124)'!AX52</f>
        <v>C</v>
      </c>
      <c r="M647" s="5"/>
      <c r="Q647" s="5"/>
      <c r="U647" s="5"/>
    </row>
    <row r="648">
      <c r="A648" s="373" t="s">
        <v>208</v>
      </c>
      <c r="B648" s="39" t="str">
        <f>'Monday (022624)'!U53</f>
        <v>C</v>
      </c>
      <c r="C648" s="39" t="str">
        <f>'Monday (022624)'!AX53</f>
        <v>D</v>
      </c>
      <c r="D648" s="39" t="str">
        <f>'Tuesday (022724)'!U53</f>
        <v>D</v>
      </c>
      <c r="E648" s="58" t="str">
        <f>'Tuesday (022724)'!AX53</f>
        <v>C</v>
      </c>
      <c r="F648" s="39" t="str">
        <f>'Wednesday (022824)'!U53</f>
        <v>C</v>
      </c>
      <c r="G648" s="39" t="str">
        <f>'Wednesday (022824)'!AX53</f>
        <v>C</v>
      </c>
      <c r="H648" s="39" t="str">
        <f>'Thursday (022924)'!U53</f>
        <v>C</v>
      </c>
      <c r="I648" s="58" t="str">
        <f>'Thursday (022924)'!AX53</f>
        <v>D</v>
      </c>
      <c r="J648" s="39" t="str">
        <f>'Friday (030124)'!U53</f>
        <v>C</v>
      </c>
      <c r="K648" s="39" t="str">
        <f>'Friday (030124)'!AX53</f>
        <v>D</v>
      </c>
      <c r="M648" s="5"/>
      <c r="Q648" s="5"/>
      <c r="U648" s="5"/>
    </row>
    <row r="649">
      <c r="A649" s="373" t="s">
        <v>209</v>
      </c>
      <c r="B649" s="39" t="str">
        <f>'Monday (022624)'!U54</f>
        <v>C</v>
      </c>
      <c r="C649" s="39" t="str">
        <f>'Monday (022624)'!AX54</f>
        <v>C</v>
      </c>
      <c r="D649" s="39" t="str">
        <f>'Tuesday (022724)'!U54</f>
        <v>C</v>
      </c>
      <c r="E649" s="58" t="str">
        <f>'Tuesday (022724)'!AX54</f>
        <v>C</v>
      </c>
      <c r="F649" s="39" t="str">
        <f>'Wednesday (022824)'!U54</f>
        <v>B</v>
      </c>
      <c r="G649" s="39" t="str">
        <f>'Wednesday (022824)'!AX54</f>
        <v>C</v>
      </c>
      <c r="H649" s="39" t="str">
        <f>'Thursday (022924)'!U54</f>
        <v>B</v>
      </c>
      <c r="I649" s="58" t="str">
        <f>'Thursday (022924)'!AX54</f>
        <v>D</v>
      </c>
      <c r="J649" s="39" t="str">
        <f>'Friday (030124)'!U54</f>
        <v>C</v>
      </c>
      <c r="K649" s="39" t="str">
        <f>'Friday (030124)'!AX54</f>
        <v>C</v>
      </c>
      <c r="M649" s="5"/>
      <c r="Q649" s="5"/>
      <c r="U649" s="5"/>
    </row>
    <row r="650">
      <c r="A650" s="49" t="s">
        <v>210</v>
      </c>
      <c r="B650" s="39" t="str">
        <f>'Monday (022624)'!U55</f>
        <v>C</v>
      </c>
      <c r="C650" s="39" t="str">
        <f>'Monday (022624)'!AX55</f>
        <v>C</v>
      </c>
      <c r="D650" s="39" t="str">
        <f>'Tuesday (022724)'!U55</f>
        <v>C</v>
      </c>
      <c r="E650" s="58" t="str">
        <f>'Tuesday (022724)'!AX55</f>
        <v>C</v>
      </c>
      <c r="F650" s="39" t="str">
        <f>'Wednesday (022824)'!U55</f>
        <v>C</v>
      </c>
      <c r="G650" s="39" t="str">
        <f>'Wednesday (022824)'!AX55</f>
        <v>C</v>
      </c>
      <c r="H650" s="39" t="str">
        <f>'Thursday (022924)'!U55</f>
        <v>C</v>
      </c>
      <c r="I650" s="58" t="str">
        <f>'Thursday (022924)'!AX55</f>
        <v>D</v>
      </c>
      <c r="J650" s="39" t="str">
        <f>'Friday (030124)'!U55</f>
        <v>C</v>
      </c>
      <c r="K650" s="39" t="str">
        <f>'Friday (030124)'!AX55</f>
        <v>C</v>
      </c>
      <c r="M650" s="5"/>
      <c r="Q650" s="5"/>
      <c r="U650" s="5"/>
    </row>
    <row r="651">
      <c r="A651" s="49" t="s">
        <v>211</v>
      </c>
      <c r="B651" s="39" t="str">
        <f>'Monday (022624)'!U56</f>
        <v>C</v>
      </c>
      <c r="C651" s="39" t="str">
        <f>'Monday (022624)'!AX56</f>
        <v>C</v>
      </c>
      <c r="D651" s="39" t="str">
        <f>'Tuesday (022724)'!U56</f>
        <v>C</v>
      </c>
      <c r="E651" s="58" t="str">
        <f>'Tuesday (022724)'!AX56</f>
        <v>D</v>
      </c>
      <c r="F651" s="39" t="str">
        <f>'Wednesday (022824)'!U56</f>
        <v>C</v>
      </c>
      <c r="G651" s="39" t="str">
        <f>'Wednesday (022824)'!AX56</f>
        <v>D</v>
      </c>
      <c r="H651" s="39" t="str">
        <f>'Thursday (022924)'!U56</f>
        <v>C</v>
      </c>
      <c r="I651" s="58" t="str">
        <f>'Thursday (022924)'!AX56</f>
        <v>C</v>
      </c>
      <c r="J651" s="39" t="str">
        <f>'Friday (030124)'!U56</f>
        <v>C</v>
      </c>
      <c r="K651" s="39" t="str">
        <f>'Friday (030124)'!AX56</f>
        <v>C</v>
      </c>
      <c r="M651" s="5"/>
      <c r="Q651" s="5"/>
      <c r="U651" s="5"/>
    </row>
    <row r="652">
      <c r="A652" s="49" t="s">
        <v>212</v>
      </c>
      <c r="B652" s="39" t="str">
        <f>'Monday (022624)'!U57</f>
        <v>D</v>
      </c>
      <c r="C652" s="39" t="str">
        <f>'Monday (022624)'!AX57</f>
        <v>D</v>
      </c>
      <c r="D652" s="39" t="str">
        <f>'Tuesday (022724)'!U57</f>
        <v>C</v>
      </c>
      <c r="E652" s="58" t="str">
        <f>'Tuesday (022724)'!AX57</f>
        <v>C</v>
      </c>
      <c r="F652" s="39" t="str">
        <f>'Wednesday (022824)'!U57</f>
        <v>C</v>
      </c>
      <c r="G652" s="39" t="str">
        <f>'Wednesday (022824)'!AX57</f>
        <v>C</v>
      </c>
      <c r="H652" s="39" t="str">
        <f>'Thursday (022924)'!U57</f>
        <v>C</v>
      </c>
      <c r="I652" s="58" t="str">
        <f>'Thursday (022924)'!AX57</f>
        <v>C</v>
      </c>
      <c r="J652" s="39" t="str">
        <f>'Friday (030124)'!U57</f>
        <v>C</v>
      </c>
      <c r="K652" s="39" t="str">
        <f>'Friday (030124)'!AX57</f>
        <v>D</v>
      </c>
      <c r="M652" s="5"/>
      <c r="Q652" s="5"/>
      <c r="U652" s="5"/>
    </row>
    <row r="653">
      <c r="A653" s="49" t="s">
        <v>213</v>
      </c>
      <c r="B653" s="39" t="str">
        <f>'Monday (022624)'!U58</f>
        <v>C</v>
      </c>
      <c r="C653" s="39" t="str">
        <f>'Monday (022624)'!AX58</f>
        <v>D</v>
      </c>
      <c r="D653" s="39" t="str">
        <f>'Tuesday (022724)'!U58</f>
        <v>C</v>
      </c>
      <c r="E653" s="58" t="str">
        <f>'Tuesday (022724)'!AX58</f>
        <v>C</v>
      </c>
      <c r="F653" s="39" t="str">
        <f>'Wednesday (022824)'!U58</f>
        <v>C</v>
      </c>
      <c r="G653" s="39" t="str">
        <f>'Wednesday (022824)'!AX58</f>
        <v>C</v>
      </c>
      <c r="H653" s="39" t="str">
        <f>'Thursday (022924)'!U58</f>
        <v>C</v>
      </c>
      <c r="I653" s="58" t="str">
        <f>'Thursday (022924)'!AX58</f>
        <v>C</v>
      </c>
      <c r="J653" s="39" t="str">
        <f>'Friday (030124)'!U58</f>
        <v>C</v>
      </c>
      <c r="K653" s="39" t="str">
        <f>'Friday (030124)'!AX58</f>
        <v>C</v>
      </c>
      <c r="M653" s="5"/>
      <c r="Q653" s="5"/>
      <c r="U653" s="5"/>
    </row>
    <row r="654">
      <c r="A654" s="373" t="s">
        <v>214</v>
      </c>
      <c r="B654" s="39" t="str">
        <f>'Monday (022624)'!U59</f>
        <v>D</v>
      </c>
      <c r="C654" s="39" t="str">
        <f>'Monday (022624)'!AX59</f>
        <v>C</v>
      </c>
      <c r="D654" s="39" t="str">
        <f>'Tuesday (022724)'!U59</f>
        <v>C</v>
      </c>
      <c r="E654" s="58" t="str">
        <f>'Tuesday (022724)'!AX59</f>
        <v>E</v>
      </c>
      <c r="F654" s="39" t="str">
        <f>'Wednesday (022824)'!U59</f>
        <v>C</v>
      </c>
      <c r="G654" s="39" t="str">
        <f>'Wednesday (022824)'!AX59</f>
        <v>E</v>
      </c>
      <c r="H654" s="39" t="str">
        <f>'Thursday (022924)'!U59</f>
        <v>C</v>
      </c>
      <c r="I654" s="58" t="str">
        <f>'Thursday (022924)'!AX59</f>
        <v>C</v>
      </c>
      <c r="J654" s="39" t="str">
        <f>'Friday (030124)'!U59</f>
        <v>C</v>
      </c>
      <c r="K654" s="39" t="str">
        <f>'Friday (030124)'!AX59</f>
        <v>C</v>
      </c>
      <c r="M654" s="5"/>
      <c r="Q654" s="5"/>
      <c r="U654" s="5"/>
    </row>
    <row r="655">
      <c r="A655" s="373" t="s">
        <v>215</v>
      </c>
      <c r="B655" s="39" t="str">
        <f>'Monday (022624)'!U60</f>
        <v>D</v>
      </c>
      <c r="C655" s="39" t="str">
        <f>'Monday (022624)'!AX60</f>
        <v>C</v>
      </c>
      <c r="D655" s="39" t="str">
        <f>'Tuesday (022724)'!U60</f>
        <v>C</v>
      </c>
      <c r="E655" s="58" t="str">
        <f>'Tuesday (022724)'!AX60</f>
        <v>D</v>
      </c>
      <c r="F655" s="39" t="str">
        <f>'Wednesday (022824)'!U60</f>
        <v>C</v>
      </c>
      <c r="G655" s="39" t="str">
        <f>'Wednesday (022824)'!AX60</f>
        <v>D</v>
      </c>
      <c r="H655" s="39" t="str">
        <f>'Thursday (022924)'!U60</f>
        <v>C</v>
      </c>
      <c r="I655" s="58" t="str">
        <f>'Thursday (022924)'!AX60</f>
        <v>D</v>
      </c>
      <c r="J655" s="39" t="str">
        <f>'Friday (030124)'!U60</f>
        <v>C</v>
      </c>
      <c r="K655" s="39" t="str">
        <f>'Friday (030124)'!AX60</f>
        <v>C</v>
      </c>
      <c r="M655" s="5"/>
      <c r="Q655" s="5"/>
      <c r="U655" s="5"/>
    </row>
    <row r="656">
      <c r="A656" s="373" t="s">
        <v>216</v>
      </c>
      <c r="B656" s="39" t="str">
        <f>'Monday (022624)'!U61</f>
        <v>D</v>
      </c>
      <c r="C656" s="39" t="str">
        <f>'Monday (022624)'!AX61</f>
        <v>C</v>
      </c>
      <c r="D656" s="39" t="str">
        <f>'Tuesday (022724)'!U61</f>
        <v>D</v>
      </c>
      <c r="E656" s="58" t="str">
        <f>'Tuesday (022724)'!AX61</f>
        <v>C</v>
      </c>
      <c r="F656" s="39" t="str">
        <f>'Wednesday (022824)'!U61</f>
        <v>D</v>
      </c>
      <c r="G656" s="39" t="str">
        <f>'Wednesday (022824)'!AX61</f>
        <v>C</v>
      </c>
      <c r="H656" s="39" t="str">
        <f>'Thursday (022924)'!U61</f>
        <v>D</v>
      </c>
      <c r="I656" s="58" t="str">
        <f>'Thursday (022924)'!AX61</f>
        <v>C</v>
      </c>
      <c r="J656" s="39" t="str">
        <f>'Friday (030124)'!U61</f>
        <v>C</v>
      </c>
      <c r="K656" s="39" t="str">
        <f>'Friday (030124)'!AX61</f>
        <v>C</v>
      </c>
      <c r="M656" s="5"/>
      <c r="Q656" s="5"/>
      <c r="U656" s="5"/>
    </row>
    <row r="657">
      <c r="A657" s="373" t="s">
        <v>217</v>
      </c>
      <c r="B657" s="39" t="str">
        <f>'Monday (022624)'!U62</f>
        <v>C</v>
      </c>
      <c r="C657" s="39" t="str">
        <f>'Monday (022624)'!AX62</f>
        <v>C</v>
      </c>
      <c r="D657" s="39" t="str">
        <f>'Tuesday (022724)'!U62</f>
        <v>D</v>
      </c>
      <c r="E657" s="58" t="str">
        <f>'Tuesday (022724)'!AX62</f>
        <v>C</v>
      </c>
      <c r="F657" s="39" t="str">
        <f>'Wednesday (022824)'!U62</f>
        <v>D</v>
      </c>
      <c r="G657" s="39" t="str">
        <f>'Wednesday (022824)'!AX62</f>
        <v>C</v>
      </c>
      <c r="H657" s="39" t="str">
        <f>'Thursday (022924)'!U62</f>
        <v>D</v>
      </c>
      <c r="I657" s="58" t="str">
        <f>'Thursday (022924)'!AX62</f>
        <v>D</v>
      </c>
      <c r="J657" s="39" t="str">
        <f>'Friday (030124)'!U62</f>
        <v>C</v>
      </c>
      <c r="K657" s="39" t="str">
        <f>'Friday (030124)'!AX62</f>
        <v>C</v>
      </c>
      <c r="M657" s="5"/>
      <c r="Q657" s="5"/>
      <c r="U657" s="5"/>
    </row>
    <row r="658">
      <c r="A658" s="49" t="s">
        <v>218</v>
      </c>
      <c r="B658" s="39" t="str">
        <f>'Monday (022624)'!U63</f>
        <v>C</v>
      </c>
      <c r="C658" s="39" t="str">
        <f>'Monday (022624)'!AX63</f>
        <v>D</v>
      </c>
      <c r="D658" s="39" t="str">
        <f>'Tuesday (022724)'!U63</f>
        <v>D</v>
      </c>
      <c r="E658" s="58" t="str">
        <f>'Tuesday (022724)'!AX63</f>
        <v>C</v>
      </c>
      <c r="F658" s="39" t="str">
        <f>'Wednesday (022824)'!U63</f>
        <v>D</v>
      </c>
      <c r="G658" s="39" t="str">
        <f>'Wednesday (022824)'!AX63</f>
        <v>C</v>
      </c>
      <c r="H658" s="39" t="str">
        <f>'Thursday (022924)'!U63</f>
        <v>D</v>
      </c>
      <c r="I658" s="58" t="str">
        <f>'Thursday (022924)'!AX63</f>
        <v>C</v>
      </c>
      <c r="J658" s="39" t="str">
        <f>'Friday (030124)'!U63</f>
        <v>C</v>
      </c>
      <c r="K658" s="39" t="str">
        <f>'Friday (030124)'!AX63</f>
        <v>D</v>
      </c>
      <c r="M658" s="5"/>
      <c r="Q658" s="5"/>
      <c r="U658" s="5"/>
    </row>
    <row r="659">
      <c r="A659" s="49" t="s">
        <v>219</v>
      </c>
      <c r="B659" s="39" t="str">
        <f>'Monday (022624)'!U64</f>
        <v>C</v>
      </c>
      <c r="C659" s="39" t="str">
        <f>'Monday (022624)'!AX64</f>
        <v>D</v>
      </c>
      <c r="D659" s="39" t="str">
        <f>'Tuesday (022724)'!U64</f>
        <v>C</v>
      </c>
      <c r="E659" s="58" t="str">
        <f>'Tuesday (022724)'!AX64</f>
        <v>D</v>
      </c>
      <c r="F659" s="39" t="str">
        <f>'Wednesday (022824)'!U64</f>
        <v>C</v>
      </c>
      <c r="G659" s="39" t="str">
        <f>'Wednesday (022824)'!AX64</f>
        <v>D</v>
      </c>
      <c r="H659" s="39" t="str">
        <f>'Thursday (022924)'!U64</f>
        <v>C</v>
      </c>
      <c r="I659" s="58" t="str">
        <f>'Thursday (022924)'!AX64</f>
        <v>D</v>
      </c>
      <c r="J659" s="39" t="str">
        <f>'Friday (030124)'!U64</f>
        <v>C</v>
      </c>
      <c r="K659" s="39" t="str">
        <f>'Friday (030124)'!AX64</f>
        <v>D</v>
      </c>
      <c r="M659" s="5"/>
      <c r="Q659" s="5"/>
      <c r="U659" s="5"/>
    </row>
    <row r="660">
      <c r="A660" s="49" t="s">
        <v>220</v>
      </c>
      <c r="B660" s="39" t="str">
        <f>'Monday (022624)'!U65</f>
        <v>C</v>
      </c>
      <c r="C660" s="39" t="str">
        <f>'Monday (022624)'!AX65</f>
        <v>C</v>
      </c>
      <c r="D660" s="39" t="str">
        <f>'Tuesday (022724)'!U65</f>
        <v>D</v>
      </c>
      <c r="E660" s="58" t="str">
        <f>'Tuesday (022724)'!AX65</f>
        <v>C</v>
      </c>
      <c r="F660" s="39" t="str">
        <f>'Wednesday (022824)'!U65</f>
        <v>C</v>
      </c>
      <c r="G660" s="39" t="str">
        <f>'Wednesday (022824)'!AX65</f>
        <v>C</v>
      </c>
      <c r="H660" s="39" t="str">
        <f>'Thursday (022924)'!U65</f>
        <v>C</v>
      </c>
      <c r="I660" s="58" t="str">
        <f>'Thursday (022924)'!AX65</f>
        <v>C</v>
      </c>
      <c r="J660" s="39" t="str">
        <f>'Friday (030124)'!U65</f>
        <v>C</v>
      </c>
      <c r="K660" s="39" t="str">
        <f>'Friday (030124)'!AX65</f>
        <v>C</v>
      </c>
      <c r="M660" s="5"/>
      <c r="Q660" s="5"/>
      <c r="U660" s="5"/>
    </row>
    <row r="661">
      <c r="A661" s="49" t="s">
        <v>221</v>
      </c>
      <c r="B661" s="39" t="str">
        <f>'Monday (022624)'!U66</f>
        <v>C</v>
      </c>
      <c r="C661" s="39" t="str">
        <f>'Monday (022624)'!AX66</f>
        <v>C</v>
      </c>
      <c r="D661" s="39" t="str">
        <f>'Tuesday (022724)'!U66</f>
        <v>D</v>
      </c>
      <c r="E661" s="58" t="str">
        <f>'Tuesday (022724)'!AX66</f>
        <v>C</v>
      </c>
      <c r="F661" s="39" t="str">
        <f>'Wednesday (022824)'!U66</f>
        <v>D</v>
      </c>
      <c r="G661" s="39" t="str">
        <f>'Wednesday (022824)'!AX66</f>
        <v>C</v>
      </c>
      <c r="H661" s="39" t="str">
        <f>'Thursday (022924)'!U66</f>
        <v>D</v>
      </c>
      <c r="I661" s="58" t="str">
        <f>'Thursday (022924)'!AX66</f>
        <v>D</v>
      </c>
      <c r="J661" s="39" t="str">
        <f>'Friday (030124)'!U66</f>
        <v>C</v>
      </c>
      <c r="K661" s="39" t="str">
        <f>'Friday (030124)'!AX66</f>
        <v>C</v>
      </c>
      <c r="M661" s="5"/>
      <c r="Q661" s="5"/>
      <c r="U661" s="5"/>
    </row>
    <row r="662">
      <c r="E662" s="5"/>
      <c r="I662" s="5"/>
      <c r="M662" s="5"/>
      <c r="Q662" s="5"/>
      <c r="U662" s="5"/>
    </row>
    <row r="663">
      <c r="E663" s="5"/>
      <c r="I663" s="5"/>
      <c r="M663" s="5"/>
      <c r="Q663" s="5"/>
      <c r="U663" s="5"/>
    </row>
    <row r="664">
      <c r="A664" s="130"/>
      <c r="B664" s="130"/>
      <c r="C664" s="130"/>
      <c r="D664" s="130"/>
      <c r="E664" s="131"/>
      <c r="F664" s="130"/>
      <c r="G664" s="130"/>
      <c r="H664" s="130"/>
      <c r="I664" s="131"/>
      <c r="J664" s="130"/>
      <c r="K664" s="130"/>
      <c r="L664" s="130"/>
      <c r="M664" s="5"/>
      <c r="Q664" s="5"/>
      <c r="U664" s="5"/>
    </row>
    <row r="665">
      <c r="A665" s="374" t="s">
        <v>226</v>
      </c>
      <c r="M665" s="375"/>
      <c r="N665" s="130"/>
      <c r="Q665" s="5"/>
      <c r="U665" s="5"/>
    </row>
    <row r="666">
      <c r="A666" s="374" t="s">
        <v>227</v>
      </c>
      <c r="B666" s="130"/>
      <c r="D666" s="352" t="s">
        <v>57</v>
      </c>
      <c r="F666" s="354" t="s">
        <v>58</v>
      </c>
      <c r="G666" s="184"/>
      <c r="H666" s="354" t="s">
        <v>59</v>
      </c>
      <c r="I666" s="184"/>
      <c r="J666" s="354" t="s">
        <v>60</v>
      </c>
      <c r="K666" s="376"/>
      <c r="L666" s="354" t="s">
        <v>61</v>
      </c>
      <c r="M666" s="184"/>
      <c r="Q666" s="5"/>
      <c r="U666" s="5"/>
    </row>
    <row r="667">
      <c r="A667" s="377" t="s">
        <v>121</v>
      </c>
      <c r="B667" s="378" t="s">
        <v>123</v>
      </c>
      <c r="C667" s="379"/>
      <c r="D667" s="380" t="s">
        <v>152</v>
      </c>
      <c r="E667" s="145" t="s">
        <v>153</v>
      </c>
      <c r="F667" s="381" t="s">
        <v>152</v>
      </c>
      <c r="G667" s="381" t="s">
        <v>153</v>
      </c>
      <c r="H667" s="381" t="s">
        <v>152</v>
      </c>
      <c r="I667" s="382" t="s">
        <v>153</v>
      </c>
      <c r="J667" s="381" t="s">
        <v>152</v>
      </c>
      <c r="K667" s="381" t="s">
        <v>153</v>
      </c>
      <c r="L667" s="381" t="s">
        <v>152</v>
      </c>
      <c r="M667" s="382" t="s">
        <v>153</v>
      </c>
      <c r="Q667" s="5"/>
      <c r="U667" s="5"/>
    </row>
    <row r="668">
      <c r="A668" s="151"/>
      <c r="B668" s="154" t="s">
        <v>228</v>
      </c>
      <c r="C668" s="379"/>
      <c r="D668" s="383">
        <f>'Monday (022624)'!AC3</f>
        <v>1.228433402</v>
      </c>
      <c r="E668" s="384">
        <f>'Monday (022624)'!BF3</f>
        <v>1.384615385</v>
      </c>
      <c r="F668" s="152">
        <f>'Tuesday (022724)'!AC3</f>
        <v>1.116336634</v>
      </c>
      <c r="G668" s="384">
        <f>'Tuesday (022724)'!BF3</f>
        <v>1.295454545</v>
      </c>
      <c r="H668" s="152">
        <f>'Wednesday (022824)'!AC3</f>
        <v>1.165596919</v>
      </c>
      <c r="I668" s="154">
        <f>'Wednesday (022824)'!BF3</f>
        <v>1.263157895</v>
      </c>
      <c r="J668" s="152">
        <f>'Thursday (022924)'!AC3</f>
        <v>1.120418848</v>
      </c>
      <c r="K668" s="154">
        <f>'Thursday (022924)'!BF3</f>
        <v>1.246376812</v>
      </c>
      <c r="L668" s="152">
        <f>'Friday (030124)'!AC3</f>
        <v>1.165625</v>
      </c>
      <c r="M668" s="154">
        <f>'Friday (030124)'!BF3</f>
        <v>1.249011858</v>
      </c>
      <c r="Q668" s="5"/>
      <c r="U668" s="5"/>
    </row>
    <row r="669">
      <c r="A669" s="151"/>
      <c r="B669" s="154" t="s">
        <v>229</v>
      </c>
      <c r="C669" s="379"/>
      <c r="D669" s="383">
        <f>'Monday (022624)'!AC7</f>
        <v>1.028960818</v>
      </c>
      <c r="E669" s="385">
        <f>'Monday (022624)'!BF7</f>
        <v>1.113752122</v>
      </c>
      <c r="F669" s="152">
        <f>'Tuesday (022724)'!AC7</f>
        <v>1.082452431</v>
      </c>
      <c r="G669" s="384">
        <f>'Tuesday (022724)'!BF7</f>
        <v>1.148788927</v>
      </c>
      <c r="H669" s="152">
        <f>'Wednesday (022824)'!AC7</f>
        <v>1.062258953</v>
      </c>
      <c r="I669" s="154">
        <f>'Wednesday (022824)'!BF7</f>
        <v>1.060606061</v>
      </c>
      <c r="J669" s="152">
        <f>'Thursday (022924)'!AC7</f>
        <v>1.07860262</v>
      </c>
      <c r="K669" s="154">
        <f>'Thursday (022924)'!BF7</f>
        <v>1.171875</v>
      </c>
      <c r="L669" s="152">
        <f>'Friday (030124)'!AC7</f>
        <v>1.03045067</v>
      </c>
      <c r="M669" s="154">
        <f>'Friday (030124)'!BF7</f>
        <v>1.127272727</v>
      </c>
      <c r="Q669" s="5"/>
      <c r="U669" s="5"/>
    </row>
    <row r="670">
      <c r="A670" s="151"/>
      <c r="B670" s="154" t="s">
        <v>230</v>
      </c>
      <c r="C670" s="379"/>
      <c r="D670" s="386">
        <f>'Monday (022624)'!AC11</f>
        <v>1.074074074</v>
      </c>
      <c r="E670" s="152">
        <f>'Monday (022624)'!BF11</f>
        <v>0.981878089</v>
      </c>
      <c r="F670" s="152">
        <f>'Tuesday (022724)'!AC11</f>
        <v>1.128257537</v>
      </c>
      <c r="G670" s="384">
        <f>'Tuesday (022724)'!BF11</f>
        <v>1.831622177</v>
      </c>
      <c r="H670" s="152">
        <f>'Wednesday (022824)'!AC11</f>
        <v>1.266781411</v>
      </c>
      <c r="I670" s="154">
        <f>'Wednesday (022824)'!BF11</f>
        <v>1.25443787</v>
      </c>
      <c r="J670" s="152">
        <f>'Thursday (022924)'!AC11</f>
        <v>1.131270011</v>
      </c>
      <c r="K670" s="154">
        <f>'Thursday (022924)'!BF11</f>
        <v>1.773584906</v>
      </c>
      <c r="L670" s="152">
        <f>'Friday (030124)'!AC11</f>
        <v>1.046979866</v>
      </c>
      <c r="M670" s="154">
        <f>'Friday (030124)'!BF11</f>
        <v>0.6427350427</v>
      </c>
      <c r="Q670" s="5"/>
      <c r="U670" s="5"/>
    </row>
    <row r="671">
      <c r="A671" s="151"/>
      <c r="B671" s="154" t="s">
        <v>231</v>
      </c>
      <c r="C671" s="379"/>
      <c r="D671" s="386">
        <f>'Monday (022624)'!AC15</f>
        <v>1.134730539</v>
      </c>
      <c r="E671" s="152">
        <f>'Monday (022624)'!BF15</f>
        <v>0.7973640857</v>
      </c>
      <c r="F671" s="385">
        <f>'Tuesday (022724)'!AC15</f>
        <v>1.105047749</v>
      </c>
      <c r="G671" s="154">
        <f>'Tuesday (022724)'!BF15</f>
        <v>1.04312115</v>
      </c>
      <c r="H671" s="152">
        <f>'Wednesday (022824)'!AC15</f>
        <v>1.109090909</v>
      </c>
      <c r="I671" s="154">
        <f>'Wednesday (022824)'!BF15</f>
        <v>1.033530572</v>
      </c>
      <c r="J671" s="152">
        <f>'Thursday (022924)'!AC15</f>
        <v>1.11827957</v>
      </c>
      <c r="K671" s="154">
        <f>'Thursday (022924)'!BF15</f>
        <v>1.018867925</v>
      </c>
      <c r="L671" s="152">
        <f>'Friday (030124)'!AC15</f>
        <v>1.037908497</v>
      </c>
      <c r="M671" s="154">
        <f>'Friday (030124)'!BF15</f>
        <v>0.7452991453</v>
      </c>
      <c r="Q671" s="5"/>
      <c r="U671" s="5"/>
    </row>
    <row r="672">
      <c r="A672" s="151"/>
      <c r="B672" s="154" t="s">
        <v>232</v>
      </c>
      <c r="C672" s="379"/>
      <c r="D672" s="383">
        <f>'Monday (022624)'!AC19</f>
        <v>1.01383831</v>
      </c>
      <c r="E672" s="385">
        <f>'Monday (022624)'!BF19</f>
        <v>1.061662198</v>
      </c>
      <c r="F672" s="385">
        <f>'Tuesday (022724)'!AC19</f>
        <v>1.129543336</v>
      </c>
      <c r="G672" s="154">
        <f>'Tuesday (022724)'!BF19</f>
        <v>1.105022831</v>
      </c>
      <c r="H672" s="152">
        <f>'Wednesday (022824)'!AC19</f>
        <v>1.161500816</v>
      </c>
      <c r="I672" s="154">
        <f>'Wednesday (022824)'!BF19</f>
        <v>1.061682243</v>
      </c>
      <c r="J672" s="152">
        <f>'Thursday (022924)'!AC19</f>
        <v>1.127093596</v>
      </c>
      <c r="K672" s="154">
        <f>'Thursday (022924)'!BF19</f>
        <v>1.081632653</v>
      </c>
      <c r="L672" s="152">
        <f>'Friday (030124)'!AC19</f>
        <v>1.047416844</v>
      </c>
      <c r="M672" s="154">
        <f>'Friday (030124)'!BF19</f>
        <v>1.067385445</v>
      </c>
      <c r="Q672" s="5"/>
      <c r="U672" s="5"/>
    </row>
    <row r="673">
      <c r="A673" s="151"/>
      <c r="B673" s="154" t="s">
        <v>233</v>
      </c>
      <c r="C673" s="379"/>
      <c r="D673" s="386">
        <f>'Monday (022624)'!AC23</f>
        <v>1.128983308</v>
      </c>
      <c r="E673" s="152">
        <f>'Monday (022624)'!BF23</f>
        <v>1.107049608</v>
      </c>
      <c r="F673" s="152">
        <f>'Tuesday (022724)'!AC23</f>
        <v>1.044871795</v>
      </c>
      <c r="G673" s="384">
        <f>'Tuesday (022724)'!BF23</f>
        <v>1.067669173</v>
      </c>
      <c r="H673" s="152">
        <f>'Wednesday (022824)'!AC23</f>
        <v>1.050623624</v>
      </c>
      <c r="I673" s="154">
        <f>'Wednesday (022824)'!BF23</f>
        <v>1.105058366</v>
      </c>
      <c r="J673" s="152">
        <f>'Thursday (022924)'!AC23</f>
        <v>1.05370844</v>
      </c>
      <c r="K673" s="154">
        <f>'Thursday (022924)'!BF23</f>
        <v>1.311111111</v>
      </c>
      <c r="L673" s="152">
        <f>'Friday (030124)'!AC23</f>
        <v>1.009427121</v>
      </c>
      <c r="M673" s="154">
        <f>'Friday (030124)'!BF23</f>
        <v>1.091863517</v>
      </c>
      <c r="Q673" s="5"/>
      <c r="U673" s="5"/>
    </row>
    <row r="674">
      <c r="A674" s="151"/>
      <c r="B674" s="154" t="s">
        <v>234</v>
      </c>
      <c r="C674" s="379"/>
      <c r="D674" s="383">
        <f>'Monday (022624)'!AC27</f>
        <v>1.064391001</v>
      </c>
      <c r="E674" s="385">
        <f>'Monday (022624)'!BF27</f>
        <v>1.070559611</v>
      </c>
      <c r="F674" s="385">
        <f>'Tuesday (022724)'!AC27</f>
        <v>1.146537842</v>
      </c>
      <c r="G674" s="154">
        <f>'Tuesday (022724)'!BF27</f>
        <v>1.140594059</v>
      </c>
      <c r="H674" s="152">
        <f>'Wednesday (022824)'!AC27</f>
        <v>1.065719361</v>
      </c>
      <c r="I674" s="154">
        <f>'Wednesday (022824)'!BF27</f>
        <v>1.047619048</v>
      </c>
      <c r="J674" s="152">
        <f>'Thursday (022924)'!AC27</f>
        <v>1.162276975</v>
      </c>
      <c r="K674" s="154">
        <f>'Thursday (022924)'!BF27</f>
        <v>1.165714286</v>
      </c>
      <c r="L674" s="152">
        <f>'Friday (030124)'!AC27</f>
        <v>1.031884058</v>
      </c>
      <c r="M674" s="154">
        <f>'Friday (030124)'!BF27</f>
        <v>1.091811414</v>
      </c>
      <c r="Q674" s="5"/>
      <c r="U674" s="5"/>
    </row>
    <row r="675">
      <c r="A675" s="151"/>
      <c r="B675" s="154" t="s">
        <v>235</v>
      </c>
      <c r="C675" s="379"/>
      <c r="D675" s="383">
        <f>'Monday (022624)'!AC31</f>
        <v>1.033093525</v>
      </c>
      <c r="E675" s="385">
        <f>'Monday (022624)'!BF31</f>
        <v>1.138539043</v>
      </c>
      <c r="F675" s="152">
        <f>'Tuesday (022724)'!AC31</f>
        <v>1.040078201</v>
      </c>
      <c r="G675" s="384">
        <f>'Tuesday (022724)'!BF31</f>
        <v>1.077283372</v>
      </c>
      <c r="H675" s="152">
        <f>'Wednesday (022824)'!AC31</f>
        <v>1.017954723</v>
      </c>
      <c r="I675" s="154">
        <f>'Wednesday (022824)'!BF31</f>
        <v>1.116666667</v>
      </c>
      <c r="J675" s="152">
        <f>'Thursday (022924)'!AC31</f>
        <v>1.048016701</v>
      </c>
      <c r="K675" s="154">
        <f>'Thursday (022924)'!BF31</f>
        <v>1.279187817</v>
      </c>
      <c r="L675" s="152">
        <f>'Friday (030124)'!AC31</f>
        <v>1.027387121</v>
      </c>
      <c r="M675" s="154">
        <f>'Friday (030124)'!BF31</f>
        <v>1.126614987</v>
      </c>
      <c r="Q675" s="5"/>
      <c r="U675" s="5"/>
    </row>
    <row r="676">
      <c r="A676" s="151"/>
      <c r="B676" s="154" t="s">
        <v>236</v>
      </c>
      <c r="C676" s="379"/>
      <c r="D676" s="383">
        <f>'Monday (022624)'!AC35</f>
        <v>1.010622155</v>
      </c>
      <c r="E676" s="385">
        <f>'Monday (022624)'!BF35</f>
        <v>1.056910569</v>
      </c>
      <c r="F676" s="152">
        <f>'Tuesday (022724)'!AC35</f>
        <v>1.051482059</v>
      </c>
      <c r="G676" s="384">
        <f>'Tuesday (022724)'!BF35</f>
        <v>1.066059226</v>
      </c>
      <c r="H676" s="152">
        <f>'Wednesday (022824)'!AC35</f>
        <v>1.017678709</v>
      </c>
      <c r="I676" s="154">
        <f>'Wednesday (022824)'!BF35</f>
        <v>1.0472103</v>
      </c>
      <c r="J676" s="152">
        <f>'Thursday (022924)'!AC35</f>
        <v>1.046052632</v>
      </c>
      <c r="K676" s="154">
        <f>'Thursday (022924)'!BF35</f>
        <v>1.211009174</v>
      </c>
      <c r="L676" s="152">
        <f>'Friday (030124)'!AC35</f>
        <v>1.046840149</v>
      </c>
      <c r="M676" s="154">
        <f>'Friday (030124)'!BF35</f>
        <v>1.047817048</v>
      </c>
      <c r="Q676" s="5"/>
      <c r="U676" s="5"/>
    </row>
    <row r="677">
      <c r="A677" s="151"/>
      <c r="B677" s="154" t="s">
        <v>237</v>
      </c>
      <c r="C677" s="379"/>
      <c r="D677" s="386">
        <f>'Monday (022624)'!AC39</f>
        <v>1.050898204</v>
      </c>
      <c r="E677" s="152">
        <f>'Monday (022624)'!BF39</f>
        <v>1.023655914</v>
      </c>
      <c r="F677" s="385">
        <f>'Tuesday (022724)'!AC39</f>
        <v>1.06</v>
      </c>
      <c r="G677" s="154">
        <f>'Tuesday (022724)'!BF39</f>
        <v>1.028571429</v>
      </c>
      <c r="H677" s="152">
        <f>'Wednesday (022824)'!AC39</f>
        <v>1.067833698</v>
      </c>
      <c r="I677" s="154">
        <f>'Wednesday (022824)'!BF39</f>
        <v>1.02745098</v>
      </c>
      <c r="J677" s="152">
        <f>'Thursday (022924)'!AC39</f>
        <v>1.082212257</v>
      </c>
      <c r="K677" s="154">
        <f>'Thursday (022924)'!BF39</f>
        <v>1.206349206</v>
      </c>
      <c r="L677" s="152">
        <f>'Friday (030124)'!AC39</f>
        <v>1.08645337</v>
      </c>
      <c r="M677" s="154">
        <f>'Friday (030124)'!BF39</f>
        <v>1.032822757</v>
      </c>
      <c r="Q677" s="5"/>
      <c r="U677" s="5"/>
    </row>
    <row r="678">
      <c r="A678" s="151"/>
      <c r="B678" s="154" t="s">
        <v>238</v>
      </c>
      <c r="C678" s="379"/>
      <c r="D678" s="386">
        <f>'Monday (022624)'!AC43</f>
        <v>1.057199211</v>
      </c>
      <c r="E678" s="152">
        <f>'Monday (022624)'!BF43</f>
        <v>1.038869258</v>
      </c>
      <c r="F678" s="152">
        <f>'Tuesday (022724)'!AC43</f>
        <v>1.051460362</v>
      </c>
      <c r="G678" s="384">
        <f>'Tuesday (022724)'!BF43</f>
        <v>1.201716738</v>
      </c>
      <c r="H678" s="152">
        <f>'Wednesday (022824)'!AC43</f>
        <v>1.056068133</v>
      </c>
      <c r="I678" s="154">
        <f>'Wednesday (022824)'!BF43</f>
        <v>1.174537988</v>
      </c>
      <c r="J678" s="152">
        <f>'Thursday (022924)'!AC43</f>
        <v>1.056768559</v>
      </c>
      <c r="K678" s="154">
        <f>'Thursday (022924)'!BF43</f>
        <v>1.293532338</v>
      </c>
      <c r="L678" s="152">
        <f>'Friday (030124)'!AC43</f>
        <v>1.022433719</v>
      </c>
      <c r="M678" s="154">
        <f>'Friday (030124)'!BF43</f>
        <v>1.037567084</v>
      </c>
      <c r="Q678" s="5"/>
      <c r="U678" s="5"/>
    </row>
    <row r="679">
      <c r="A679" s="151"/>
      <c r="B679" s="154" t="s">
        <v>239</v>
      </c>
      <c r="C679" s="379"/>
      <c r="D679" s="383">
        <f>'Monday (022624)'!AC47</f>
        <v>1.006090134</v>
      </c>
      <c r="E679" s="385">
        <f>'Monday (022624)'!BF47</f>
        <v>1.077654517</v>
      </c>
      <c r="F679" s="385">
        <f>'Tuesday (022724)'!AC47</f>
        <v>1.255574614</v>
      </c>
      <c r="G679" s="154">
        <f>'Tuesday (022724)'!BF47</f>
        <v>1.09929078</v>
      </c>
      <c r="H679" s="152">
        <f>'Wednesday (022824)'!AC47</f>
        <v>1.266435986</v>
      </c>
      <c r="I679" s="154">
        <f>'Wednesday (022824)'!BF47</f>
        <v>1.10738255</v>
      </c>
      <c r="J679" s="152">
        <f>'Thursday (022924)'!AC47</f>
        <v>1.25518058</v>
      </c>
      <c r="K679" s="154">
        <f>'Thursday (022924)'!BF47</f>
        <v>1.036363636</v>
      </c>
      <c r="L679" s="152">
        <f>'Friday (030124)'!AC47</f>
        <v>1.06372549</v>
      </c>
      <c r="M679" s="154">
        <f>'Friday (030124)'!BF47</f>
        <v>1.07568438</v>
      </c>
      <c r="Q679" s="5"/>
      <c r="U679" s="5"/>
    </row>
    <row r="680">
      <c r="A680" s="151"/>
      <c r="B680" s="154" t="s">
        <v>240</v>
      </c>
      <c r="C680" s="379"/>
      <c r="D680" s="383">
        <f>'Monday (022624)'!AC51</f>
        <v>1.009163103</v>
      </c>
      <c r="E680" s="385">
        <f>'Monday (022624)'!BF51</f>
        <v>1.06442577</v>
      </c>
      <c r="F680" s="385">
        <f>'Tuesday (022724)'!AC51</f>
        <v>1.174713788</v>
      </c>
      <c r="G680" s="154">
        <f>'Tuesday (022724)'!BF51</f>
        <v>1.111111111</v>
      </c>
      <c r="H680" s="152">
        <f>'Wednesday (022824)'!AC51</f>
        <v>1.167578319</v>
      </c>
      <c r="I680" s="154">
        <f>'Wednesday (022824)'!BF51</f>
        <v>1.117572693</v>
      </c>
      <c r="J680" s="152">
        <f>'Thursday (022924)'!AC51</f>
        <v>1.186790506</v>
      </c>
      <c r="K680" s="154">
        <f>'Thursday (022924)'!BF51</f>
        <v>1.183856502</v>
      </c>
      <c r="L680" s="152">
        <f>'Friday (030124)'!AC51</f>
        <v>1.03158985</v>
      </c>
      <c r="M680" s="154">
        <f>'Friday (030124)'!BF51</f>
        <v>1.050561798</v>
      </c>
      <c r="Q680" s="5"/>
      <c r="U680" s="5"/>
    </row>
    <row r="681">
      <c r="A681" s="151"/>
      <c r="B681" s="154" t="s">
        <v>241</v>
      </c>
      <c r="C681" s="379"/>
      <c r="D681" s="386">
        <f>'Monday (022624)'!AC55</f>
        <v>1.082059989</v>
      </c>
      <c r="E681" s="152">
        <f>'Monday (022624)'!BF55</f>
        <v>1.073431242</v>
      </c>
      <c r="F681" s="152">
        <f>'Tuesday (022724)'!AC55</f>
        <v>1.026640676</v>
      </c>
      <c r="G681" s="384">
        <f>'Tuesday (022724)'!BF55</f>
        <v>1.075630252</v>
      </c>
      <c r="H681" s="152">
        <f>'Wednesday (022824)'!AC55</f>
        <v>1.024836601</v>
      </c>
      <c r="I681" s="154">
        <f>'Wednesday (022824)'!BF55</f>
        <v>1.067750678</v>
      </c>
      <c r="J681" s="152">
        <f>'Thursday (022924)'!AC55</f>
        <v>1.010183299</v>
      </c>
      <c r="K681" s="154">
        <f>'Thursday (022924)'!BF55</f>
        <v>1.138339921</v>
      </c>
      <c r="L681" s="152">
        <f>'Friday (030124)'!AC55</f>
        <v>1.030080704</v>
      </c>
      <c r="M681" s="154">
        <f>'Friday (030124)'!BF55</f>
        <v>1.072386059</v>
      </c>
      <c r="Q681" s="5"/>
      <c r="U681" s="5"/>
    </row>
    <row r="682">
      <c r="A682" s="151"/>
      <c r="B682" s="154" t="s">
        <v>242</v>
      </c>
      <c r="C682" s="379"/>
      <c r="D682" s="386">
        <f>'Monday (022624)'!AC59</f>
        <v>1.07</v>
      </c>
      <c r="E682" s="152">
        <f>'Monday (022624)'!BF59</f>
        <v>1.021645022</v>
      </c>
      <c r="F682" s="152">
        <f>'Tuesday (022724)'!AC59</f>
        <v>1.131931166</v>
      </c>
      <c r="G682" s="384">
        <f>'Tuesday (022724)'!BF59</f>
        <v>1.275045537</v>
      </c>
      <c r="H682" s="152">
        <f>'Wednesday (022824)'!AC59</f>
        <v>1.136156352</v>
      </c>
      <c r="I682" s="154">
        <f>'Wednesday (022824)'!BF59</f>
        <v>1.270175439</v>
      </c>
      <c r="J682" s="152">
        <f>'Thursday (022924)'!AC59</f>
        <v>1.12623926</v>
      </c>
      <c r="K682" s="154">
        <f>'Thursday (022924)'!BF59</f>
        <v>1.097674419</v>
      </c>
      <c r="L682" s="152">
        <f>'Friday (030124)'!AC59</f>
        <v>1.026902383</v>
      </c>
      <c r="M682" s="154">
        <f>'Friday (030124)'!BF59</f>
        <v>1.014749263</v>
      </c>
      <c r="Q682" s="5"/>
      <c r="U682" s="5"/>
    </row>
    <row r="683">
      <c r="A683" s="151"/>
      <c r="B683" s="154" t="s">
        <v>243</v>
      </c>
      <c r="C683" s="379"/>
      <c r="D683" s="383">
        <f>'Monday (022624)'!AC63</f>
        <v>1.030056864</v>
      </c>
      <c r="E683" s="385">
        <f>'Monday (022624)'!BF63</f>
        <v>1.093904448</v>
      </c>
      <c r="F683" s="152">
        <f>'Tuesday (022724)'!AC63</f>
        <v>1.117865085</v>
      </c>
      <c r="G683" s="384">
        <f>'Tuesday (022724)'!BF63</f>
        <v>1.158110883</v>
      </c>
      <c r="H683" s="152">
        <f>'Wednesday (022824)'!AC63</f>
        <v>1.11634981</v>
      </c>
      <c r="I683" s="154">
        <f>'Wednesday (022824)'!BF63</f>
        <v>1.151873767</v>
      </c>
      <c r="J683" s="152">
        <f>'Thursday (022924)'!AC63</f>
        <v>1.134004648</v>
      </c>
      <c r="K683" s="154">
        <f>'Thursday (022924)'!BF63</f>
        <v>1.226415094</v>
      </c>
      <c r="L683" s="152">
        <f>'Friday (030124)'!AC63</f>
        <v>1.009202454</v>
      </c>
      <c r="M683" s="154">
        <f>'Friday (030124)'!BF63</f>
        <v>1.08034188</v>
      </c>
      <c r="Q683" s="5"/>
      <c r="U683" s="5"/>
    </row>
    <row r="684">
      <c r="A684" s="387" t="s">
        <v>141</v>
      </c>
      <c r="B684" s="378" t="s">
        <v>123</v>
      </c>
      <c r="C684" s="379"/>
      <c r="D684" s="380" t="s">
        <v>152</v>
      </c>
      <c r="E684" s="145" t="s">
        <v>153</v>
      </c>
      <c r="F684" s="144" t="s">
        <v>152</v>
      </c>
      <c r="G684" s="144" t="s">
        <v>153</v>
      </c>
      <c r="H684" s="144" t="s">
        <v>152</v>
      </c>
      <c r="I684" s="145" t="s">
        <v>153</v>
      </c>
      <c r="J684" s="144" t="s">
        <v>152</v>
      </c>
      <c r="K684" s="144" t="s">
        <v>153</v>
      </c>
      <c r="L684" s="144" t="s">
        <v>152</v>
      </c>
      <c r="M684" s="145" t="s">
        <v>153</v>
      </c>
      <c r="Q684" s="5"/>
      <c r="U684" s="5"/>
    </row>
    <row r="685">
      <c r="A685" s="151"/>
      <c r="B685" s="154" t="s">
        <v>228</v>
      </c>
      <c r="C685" s="379"/>
      <c r="D685" s="383">
        <f>'Monday (022624)'!AC71</f>
        <v>1.213090909</v>
      </c>
      <c r="E685" s="154">
        <f>'Monday (022624)'!BF71</f>
        <v>1.160493827</v>
      </c>
      <c r="F685" s="152">
        <f>'Tuesday (022724)'!AC71</f>
        <v>1.146476643</v>
      </c>
      <c r="G685" s="154">
        <f>'Tuesday (022724)'!BF71</f>
        <v>1.180722892</v>
      </c>
      <c r="H685" s="152">
        <f>'Wednesday (022824)'!AC71</f>
        <v>1.099855282</v>
      </c>
      <c r="I685" s="154">
        <f>'Wednesday (022824)'!BF71</f>
        <v>1.25</v>
      </c>
      <c r="J685" s="152">
        <f>'Thursday (022924)'!AC71</f>
        <v>1.117647059</v>
      </c>
      <c r="K685" s="154">
        <f>'Thursday (022924)'!BF71</f>
        <v>1.20754717</v>
      </c>
      <c r="L685" s="152">
        <f>'Friday (030124)'!AC71</f>
        <v>1.048513302</v>
      </c>
      <c r="M685" s="154">
        <f>'Friday (030124)'!BF71</f>
        <v>1.282442748</v>
      </c>
      <c r="Q685" s="5"/>
      <c r="U685" s="5"/>
    </row>
    <row r="686">
      <c r="A686" s="151"/>
      <c r="B686" s="154" t="s">
        <v>229</v>
      </c>
      <c r="C686" s="379"/>
      <c r="D686" s="383">
        <f>'Monday (022624)'!AC75</f>
        <v>1.24564362</v>
      </c>
      <c r="E686" s="154">
        <f>'Monday (022624)'!BF75</f>
        <v>1.17037037</v>
      </c>
      <c r="F686" s="152">
        <f>'Tuesday (022724)'!AC75</f>
        <v>1.236042012</v>
      </c>
      <c r="G686" s="154">
        <f>'Tuesday (022724)'!BF75</f>
        <v>1.196969697</v>
      </c>
      <c r="H686" s="152">
        <f>'Wednesday (022824)'!AC75</f>
        <v>1.225053079</v>
      </c>
      <c r="I686" s="154">
        <f>'Wednesday (022824)'!BF75</f>
        <v>1.257641921</v>
      </c>
      <c r="J686" s="152">
        <f>'Thursday (022924)'!AC75</f>
        <v>1.236118901</v>
      </c>
      <c r="K686" s="154">
        <f>'Thursday (022924)'!BF75</f>
        <v>1.27510917</v>
      </c>
      <c r="L686" s="152">
        <f>'Friday (030124)'!AC75</f>
        <v>1.082007344</v>
      </c>
      <c r="M686" s="154">
        <f>'Friday (030124)'!BF75</f>
        <v>1.083743842</v>
      </c>
      <c r="Q686" s="5"/>
      <c r="U686" s="5"/>
    </row>
    <row r="687">
      <c r="A687" s="151"/>
      <c r="B687" s="154" t="s">
        <v>230</v>
      </c>
      <c r="C687" s="379"/>
      <c r="D687" s="383">
        <f>'Monday (022624)'!AC79</f>
        <v>1.103078983</v>
      </c>
      <c r="E687" s="154">
        <f>'Monday (022624)'!BF79</f>
        <v>1.451957295</v>
      </c>
      <c r="F687" s="152">
        <f>'Tuesday (022724)'!AC79</f>
        <v>1.139442231</v>
      </c>
      <c r="G687" s="154">
        <f>'Tuesday (022724)'!BF79</f>
        <v>1.457249071</v>
      </c>
      <c r="H687" s="152">
        <f>'Wednesday (022824)'!AC79</f>
        <v>1.132362255</v>
      </c>
      <c r="I687" s="154">
        <f>'Wednesday (022824)'!BF79</f>
        <v>1.512605042</v>
      </c>
      <c r="J687" s="152">
        <f>'Thursday (022924)'!AC79</f>
        <v>1.109042553</v>
      </c>
      <c r="K687" s="154">
        <f>'Thursday (022924)'!BF79</f>
        <v>1.543859649</v>
      </c>
      <c r="L687" s="152">
        <f>'Friday (030124)'!AC79</f>
        <v>1.028930818</v>
      </c>
      <c r="M687" s="154">
        <f>'Friday (030124)'!BF79</f>
        <v>1.083333333</v>
      </c>
      <c r="Q687" s="5"/>
      <c r="U687" s="5"/>
    </row>
    <row r="688">
      <c r="A688" s="151"/>
      <c r="B688" s="154" t="s">
        <v>231</v>
      </c>
      <c r="C688" s="379"/>
      <c r="D688" s="383">
        <f>'Monday (022624)'!AC83</f>
        <v>1.032085561</v>
      </c>
      <c r="E688" s="154">
        <f>'Monday (022624)'!BF83</f>
        <v>1.109243697</v>
      </c>
      <c r="F688" s="152">
        <f>'Tuesday (022724)'!AC83</f>
        <v>1.07482108</v>
      </c>
      <c r="G688" s="154">
        <f>'Tuesday (022724)'!BF83</f>
        <v>1.140350877</v>
      </c>
      <c r="H688" s="152">
        <f>'Wednesday (022824)'!AC83</f>
        <v>1.072139303</v>
      </c>
      <c r="I688" s="154">
        <f>'Wednesday (022824)'!BF83</f>
        <v>1.217391304</v>
      </c>
      <c r="J688" s="152">
        <f>'Thursday (022924)'!AC83</f>
        <v>1.05897772</v>
      </c>
      <c r="K688" s="154">
        <f>'Thursday (022924)'!BF83</f>
        <v>1.209876543</v>
      </c>
      <c r="L688" s="152">
        <f>'Friday (030124)'!AC83</f>
        <v>1.046238785</v>
      </c>
      <c r="M688" s="154">
        <f>'Friday (030124)'!BF83</f>
        <v>1.01010101</v>
      </c>
      <c r="Q688" s="5"/>
      <c r="U688" s="5"/>
    </row>
    <row r="689">
      <c r="A689" s="151"/>
      <c r="B689" s="154" t="s">
        <v>232</v>
      </c>
      <c r="C689" s="379"/>
      <c r="D689" s="383">
        <f>'Monday (022624)'!AC87</f>
        <v>1.034210526</v>
      </c>
      <c r="E689" s="154">
        <f>'Monday (022624)'!BF87</f>
        <v>1.050691244</v>
      </c>
      <c r="F689" s="152">
        <f>'Tuesday (022724)'!AC87</f>
        <v>1.034891376</v>
      </c>
      <c r="G689" s="154">
        <f>'Tuesday (022724)'!BF87</f>
        <v>1.022421525</v>
      </c>
      <c r="H689" s="152">
        <f>'Wednesday (022824)'!AC87</f>
        <v>1.032663317</v>
      </c>
      <c r="I689" s="154">
        <f>'Wednesday (022824)'!BF87</f>
        <v>1.050505051</v>
      </c>
      <c r="J689" s="152">
        <f>'Thursday (022924)'!AC87</f>
        <v>1.037908497</v>
      </c>
      <c r="K689" s="154">
        <f>'Thursday (022924)'!BF87</f>
        <v>1.059459459</v>
      </c>
      <c r="L689" s="152">
        <f>'Friday (030124)'!AC87</f>
        <v>1.011976048</v>
      </c>
      <c r="M689" s="154">
        <f>'Friday (030124)'!BF87</f>
        <v>1.100529101</v>
      </c>
      <c r="Q689" s="5"/>
      <c r="U689" s="5"/>
    </row>
    <row r="690">
      <c r="A690" s="151"/>
      <c r="B690" s="154" t="s">
        <v>233</v>
      </c>
      <c r="C690" s="379"/>
      <c r="D690" s="383">
        <f>'Monday (022624)'!AC91</f>
        <v>1.049802372</v>
      </c>
      <c r="E690" s="154">
        <f>'Monday (022624)'!BF91</f>
        <v>1.155172414</v>
      </c>
      <c r="F690" s="152">
        <f>'Tuesday (022724)'!AC91</f>
        <v>1.050473186</v>
      </c>
      <c r="G690" s="154">
        <f>'Tuesday (022724)'!BF91</f>
        <v>1.183856502</v>
      </c>
      <c r="H690" s="152">
        <f>'Wednesday (022824)'!AC91</f>
        <v>1.052005944</v>
      </c>
      <c r="I690" s="154">
        <f>'Wednesday (022824)'!BF91</f>
        <v>1.298969072</v>
      </c>
      <c r="J690" s="152">
        <f>'Thursday (022924)'!AC91</f>
        <v>1.062695925</v>
      </c>
      <c r="K690" s="154">
        <f>'Thursday (022924)'!BF91</f>
        <v>1.291925466</v>
      </c>
      <c r="L690" s="152">
        <f>'Friday (030124)'!AC91</f>
        <v>1.031301483</v>
      </c>
      <c r="M690" s="154">
        <f>'Friday (030124)'!BF91</f>
        <v>1.233480176</v>
      </c>
      <c r="Q690" s="5"/>
      <c r="U690" s="5"/>
    </row>
    <row r="691">
      <c r="A691" s="151"/>
      <c r="B691" s="154" t="s">
        <v>234</v>
      </c>
      <c r="C691" s="379"/>
      <c r="D691" s="383">
        <f>'Monday (022624)'!AC95</f>
        <v>0.8683957733</v>
      </c>
      <c r="E691" s="154">
        <f>'Monday (022624)'!BF95</f>
        <v>1.064039409</v>
      </c>
      <c r="F691" s="152">
        <f>'Tuesday (022724)'!AC95</f>
        <v>0.8927875244</v>
      </c>
      <c r="G691" s="154">
        <f>'Tuesday (022724)'!BF95</f>
        <v>1.089005236</v>
      </c>
      <c r="H691" s="152">
        <f>'Wednesday (022824)'!AC95</f>
        <v>0.8664850136</v>
      </c>
      <c r="I691" s="154">
        <f>'Wednesday (022824)'!BF95</f>
        <v>0.8516129032</v>
      </c>
      <c r="J691" s="152">
        <f>'Thursday (022924)'!AC95</f>
        <v>0.8767908309</v>
      </c>
      <c r="K691" s="154">
        <f>'Thursday (022924)'!BF95</f>
        <v>1.146853147</v>
      </c>
      <c r="L691" s="152">
        <f>'Friday (030124)'!AC95</f>
        <v>0.9326845093</v>
      </c>
      <c r="M691" s="154">
        <f>'Friday (030124)'!BF95</f>
        <v>0.9578544061</v>
      </c>
      <c r="Q691" s="5"/>
      <c r="U691" s="5"/>
    </row>
    <row r="692">
      <c r="A692" s="151"/>
      <c r="B692" s="154" t="s">
        <v>235</v>
      </c>
      <c r="C692" s="379"/>
      <c r="D692" s="383">
        <f>'Monday (022624)'!AC99</f>
        <v>1.074262462</v>
      </c>
      <c r="E692" s="154">
        <f>'Monday (022624)'!BF99</f>
        <v>1.187214612</v>
      </c>
      <c r="F692" s="152">
        <f>'Tuesday (022724)'!AC99</f>
        <v>1.055441478</v>
      </c>
      <c r="G692" s="154">
        <f>'Tuesday (022724)'!BF99</f>
        <v>1.220657277</v>
      </c>
      <c r="H692" s="152">
        <f>'Wednesday (022824)'!AC99</f>
        <v>1.066413662</v>
      </c>
      <c r="I692" s="154">
        <f>'Wednesday (022824)'!BF99</f>
        <v>1.267759563</v>
      </c>
      <c r="J692" s="152">
        <f>'Thursday (022924)'!AC99</f>
        <v>1.075356415</v>
      </c>
      <c r="K692" s="154">
        <f>'Thursday (022924)'!BF99</f>
        <v>1.285714286</v>
      </c>
      <c r="L692" s="152">
        <f>'Friday (030124)'!AC99</f>
        <v>1.02907489</v>
      </c>
      <c r="M692" s="154">
        <f>'Friday (030124)'!BF99</f>
        <v>1.074074074</v>
      </c>
      <c r="Q692" s="5"/>
      <c r="U692" s="5"/>
    </row>
    <row r="693">
      <c r="A693" s="151"/>
      <c r="B693" s="154" t="s">
        <v>236</v>
      </c>
      <c r="C693" s="379"/>
      <c r="D693" s="383">
        <f>'Monday (022624)'!AC103</f>
        <v>1.066381156</v>
      </c>
      <c r="E693" s="154">
        <f>'Monday (022624)'!BF103</f>
        <v>1.14516129</v>
      </c>
      <c r="F693" s="152">
        <f>'Tuesday (022724)'!AC103</f>
        <v>1.066959385</v>
      </c>
      <c r="G693" s="154">
        <f>'Tuesday (022724)'!BF103</f>
        <v>1.165991903</v>
      </c>
      <c r="H693" s="152">
        <f>'Wednesday (022824)'!AC103</f>
        <v>1.062880325</v>
      </c>
      <c r="I693" s="154">
        <f>'Wednesday (022824)'!BF103</f>
        <v>1.168949772</v>
      </c>
      <c r="J693" s="152">
        <f>'Thursday (022924)'!AC103</f>
        <v>1.067235859</v>
      </c>
      <c r="K693" s="154">
        <f>'Thursday (022924)'!BF103</f>
        <v>1.206030151</v>
      </c>
      <c r="L693" s="152">
        <f>'Friday (030124)'!AC103</f>
        <v>1.070916335</v>
      </c>
      <c r="M693" s="154">
        <f>'Friday (030124)'!BF103</f>
        <v>1.140350877</v>
      </c>
      <c r="Q693" s="5"/>
      <c r="U693" s="5"/>
    </row>
    <row r="694">
      <c r="A694" s="151"/>
      <c r="B694" s="154" t="s">
        <v>237</v>
      </c>
      <c r="C694" s="379"/>
      <c r="D694" s="383">
        <f>'Monday (022624)'!AC107</f>
        <v>1.050387597</v>
      </c>
      <c r="E694" s="154">
        <f>'Monday (022624)'!BF107</f>
        <v>1.160714286</v>
      </c>
      <c r="F694" s="152">
        <f>'Tuesday (022724)'!AC107</f>
        <v>1.043310876</v>
      </c>
      <c r="G694" s="154">
        <f>'Tuesday (022724)'!BF107</f>
        <v>1.183098592</v>
      </c>
      <c r="H694" s="152">
        <f>'Wednesday (022824)'!AC107</f>
        <v>1.044722719</v>
      </c>
      <c r="I694" s="154">
        <f>'Wednesday (022824)'!BF107</f>
        <v>1.202072539</v>
      </c>
      <c r="J694" s="152">
        <f>'Thursday (022924)'!AC107</f>
        <v>1.042979943</v>
      </c>
      <c r="K694" s="154">
        <f>'Thursday (022924)'!BF107</f>
        <v>1.242236025</v>
      </c>
      <c r="L694" s="152">
        <f>'Friday (030124)'!AC107</f>
        <v>1.065560166</v>
      </c>
      <c r="M694" s="154">
        <f>'Friday (030124)'!BF107</f>
        <v>1.207207207</v>
      </c>
      <c r="Q694" s="5"/>
      <c r="U694" s="5"/>
    </row>
    <row r="695">
      <c r="A695" s="151"/>
      <c r="B695" s="154" t="s">
        <v>238</v>
      </c>
      <c r="C695" s="379"/>
      <c r="D695" s="383">
        <f>'Monday (022624)'!AC111</f>
        <v>1.021969081</v>
      </c>
      <c r="E695" s="154">
        <f>'Monday (022624)'!BF111</f>
        <v>1.163934426</v>
      </c>
      <c r="F695" s="152">
        <f>'Tuesday (022724)'!AC111</f>
        <v>1.025641026</v>
      </c>
      <c r="G695" s="154">
        <f>'Tuesday (022724)'!BF111</f>
        <v>1.12</v>
      </c>
      <c r="H695" s="152">
        <f>'Wednesday (022824)'!AC111</f>
        <v>1.021919879</v>
      </c>
      <c r="I695" s="154">
        <f>'Wednesday (022824)'!BF111</f>
        <v>1.148325359</v>
      </c>
      <c r="J695" s="152">
        <f>'Thursday (022924)'!AC111</f>
        <v>1.028571429</v>
      </c>
      <c r="K695" s="154">
        <f>'Thursday (022924)'!BF111</f>
        <v>1.139664804</v>
      </c>
      <c r="L695" s="152">
        <f>'Friday (030124)'!AC111</f>
        <v>1.031026253</v>
      </c>
      <c r="M695" s="154">
        <f>'Friday (030124)'!BF111</f>
        <v>1.145374449</v>
      </c>
      <c r="Q695" s="5"/>
      <c r="U695" s="5"/>
    </row>
    <row r="696">
      <c r="A696" s="151"/>
      <c r="B696" s="154" t="s">
        <v>239</v>
      </c>
      <c r="C696" s="379"/>
      <c r="D696" s="383">
        <f>'Monday (022624)'!AC115</f>
        <v>1.053025577</v>
      </c>
      <c r="E696" s="154">
        <f>'Monday (022624)'!BF115</f>
        <v>1.073929961</v>
      </c>
      <c r="F696" s="152">
        <f>'Tuesday (022724)'!AC115</f>
        <v>1.050625372</v>
      </c>
      <c r="G696" s="154">
        <f>'Tuesday (022724)'!BF115</f>
        <v>1.098360656</v>
      </c>
      <c r="H696" s="152">
        <f>'Wednesday (022824)'!AC115</f>
        <v>1.046750285</v>
      </c>
      <c r="I696" s="154">
        <f>'Wednesday (022824)'!BF115</f>
        <v>1.066666667</v>
      </c>
      <c r="J696" s="152">
        <f>'Thursday (022924)'!AC115</f>
        <v>1.059808612</v>
      </c>
      <c r="K696" s="154">
        <f>'Thursday (022924)'!BF115</f>
        <v>1.129943503</v>
      </c>
      <c r="L696" s="152">
        <f>'Friday (030124)'!AC115</f>
        <v>1.091884641</v>
      </c>
      <c r="M696" s="154">
        <f>'Friday (030124)'!BF115</f>
        <v>1.107142857</v>
      </c>
      <c r="Q696" s="5"/>
      <c r="U696" s="5"/>
    </row>
    <row r="697">
      <c r="A697" s="151"/>
      <c r="B697" s="154" t="s">
        <v>240</v>
      </c>
      <c r="C697" s="379"/>
      <c r="D697" s="383">
        <f>'Monday (022624)'!AC119</f>
        <v>1.034387895</v>
      </c>
      <c r="E697" s="154">
        <f>'Monday (022624)'!BF119</f>
        <v>1.159851301</v>
      </c>
      <c r="F697" s="152">
        <f>'Tuesday (022724)'!AC119</f>
        <v>1.031292517</v>
      </c>
      <c r="G697" s="154">
        <f>'Tuesday (022724)'!BF119</f>
        <v>1.142857143</v>
      </c>
      <c r="H697" s="152">
        <f>'Wednesday (022824)'!AC119</f>
        <v>1.031088083</v>
      </c>
      <c r="I697" s="154">
        <f>'Wednesday (022824)'!BF119</f>
        <v>1.111111111</v>
      </c>
      <c r="J697" s="152">
        <f>'Thursday (022924)'!AC119</f>
        <v>1.035738368</v>
      </c>
      <c r="K697" s="154">
        <f>'Thursday (022924)'!BF119</f>
        <v>1.262135922</v>
      </c>
      <c r="L697" s="152">
        <f>'Friday (030124)'!AC119</f>
        <v>1.028908555</v>
      </c>
      <c r="M697" s="154">
        <f>'Friday (030124)'!BF119</f>
        <v>1.06122449</v>
      </c>
      <c r="Q697" s="5"/>
      <c r="U697" s="5"/>
    </row>
    <row r="698">
      <c r="A698" s="151"/>
      <c r="B698" s="154" t="s">
        <v>241</v>
      </c>
      <c r="C698" s="379"/>
      <c r="D698" s="383">
        <f>'Monday (022624)'!AC123</f>
        <v>1.08616188</v>
      </c>
      <c r="E698" s="154">
        <f>'Monday (022624)'!BF123</f>
        <v>1.070422535</v>
      </c>
      <c r="F698" s="152">
        <f>'Tuesday (022724)'!AC123</f>
        <v>1.083497699</v>
      </c>
      <c r="G698" s="154">
        <f>'Tuesday (022724)'!BF123</f>
        <v>1.064748201</v>
      </c>
      <c r="H698" s="152">
        <f>'Wednesday (022824)'!AC123</f>
        <v>1.076826983</v>
      </c>
      <c r="I698" s="154">
        <f>'Wednesday (022824)'!BF123</f>
        <v>1.019305019</v>
      </c>
      <c r="J698" s="152">
        <f>'Thursday (022924)'!AC123</f>
        <v>1.083820663</v>
      </c>
      <c r="K698" s="154">
        <f>'Thursday (022924)'!BF123</f>
        <v>1.163636364</v>
      </c>
      <c r="L698" s="152">
        <f>'Friday (030124)'!AC123</f>
        <v>1.067378252</v>
      </c>
      <c r="M698" s="154">
        <f>'Friday (030124)'!BF123</f>
        <v>1.058365759</v>
      </c>
      <c r="Q698" s="5"/>
      <c r="U698" s="5"/>
    </row>
    <row r="699">
      <c r="A699" s="151"/>
      <c r="B699" s="154" t="s">
        <v>242</v>
      </c>
      <c r="C699" s="379"/>
      <c r="D699" s="383">
        <f>'Monday (022624)'!AC127</f>
        <v>1.047080979</v>
      </c>
      <c r="E699" s="154">
        <f>'Monday (022624)'!BF127</f>
        <v>1.131474104</v>
      </c>
      <c r="F699" s="152">
        <f>'Tuesday (022724)'!AC127</f>
        <v>1.040100251</v>
      </c>
      <c r="G699" s="154">
        <f>'Tuesday (022724)'!BF127</f>
        <v>1.083665339</v>
      </c>
      <c r="H699" s="152">
        <f>'Wednesday (022824)'!AC127</f>
        <v>1.038369305</v>
      </c>
      <c r="I699" s="154">
        <f>'Wednesday (022824)'!BF127</f>
        <v>1.100436681</v>
      </c>
      <c r="J699" s="152">
        <f>'Thursday (022924)'!AC127</f>
        <v>1.041975309</v>
      </c>
      <c r="K699" s="154">
        <f>'Thursday (022924)'!BF127</f>
        <v>1.062801932</v>
      </c>
      <c r="L699" s="152">
        <f>'Friday (030124)'!AC127</f>
        <v>1.062787136</v>
      </c>
      <c r="M699" s="154">
        <f>'Friday (030124)'!BF127</f>
        <v>1.142857143</v>
      </c>
      <c r="Q699" s="5"/>
      <c r="U699" s="5"/>
    </row>
    <row r="700">
      <c r="A700" s="151"/>
      <c r="B700" s="154" t="s">
        <v>243</v>
      </c>
      <c r="C700" s="379"/>
      <c r="D700" s="383">
        <f>'Monday (022624)'!AC131</f>
        <v>1.066225166</v>
      </c>
      <c r="E700" s="154">
        <f>'Monday (022624)'!BF131</f>
        <v>1.114754098</v>
      </c>
      <c r="F700" s="152">
        <f>'Tuesday (022724)'!AC131</f>
        <v>1.05588994</v>
      </c>
      <c r="G700" s="154">
        <f>'Tuesday (022724)'!BF131</f>
        <v>1.152542373</v>
      </c>
      <c r="H700" s="152">
        <f>'Wednesday (022824)'!AC131</f>
        <v>1.0432</v>
      </c>
      <c r="I700" s="154">
        <f>'Wednesday (022824)'!BF131</f>
        <v>1.23364486</v>
      </c>
      <c r="J700" s="152">
        <f>'Thursday (022924)'!AC131</f>
        <v>1.061087866</v>
      </c>
      <c r="K700" s="154">
        <f>'Thursday (022924)'!BF131</f>
        <v>1.209302326</v>
      </c>
      <c r="L700" s="152">
        <f>'Friday (030124)'!AC131</f>
        <v>1.038062284</v>
      </c>
      <c r="M700" s="154">
        <f>'Friday (030124)'!BF131</f>
        <v>1.067873303</v>
      </c>
      <c r="Q700" s="5"/>
      <c r="U700" s="5"/>
    </row>
    <row r="701">
      <c r="A701" s="388" t="s">
        <v>125</v>
      </c>
      <c r="B701" s="378" t="s">
        <v>123</v>
      </c>
      <c r="C701" s="379"/>
      <c r="D701" s="380" t="s">
        <v>152</v>
      </c>
      <c r="E701" s="145" t="s">
        <v>153</v>
      </c>
      <c r="F701" s="144"/>
      <c r="G701" s="144" t="s">
        <v>153</v>
      </c>
      <c r="H701" s="144" t="s">
        <v>152</v>
      </c>
      <c r="I701" s="145" t="s">
        <v>153</v>
      </c>
      <c r="J701" s="144" t="s">
        <v>152</v>
      </c>
      <c r="K701" s="144" t="s">
        <v>153</v>
      </c>
      <c r="L701" s="144" t="s">
        <v>152</v>
      </c>
      <c r="M701" s="145" t="s">
        <v>153</v>
      </c>
      <c r="Q701" s="5"/>
      <c r="U701" s="5"/>
    </row>
    <row r="702">
      <c r="A702" s="151"/>
      <c r="B702" s="154" t="s">
        <v>228</v>
      </c>
      <c r="C702" s="379"/>
      <c r="D702" s="389">
        <f>'Monday (022624)'!AC139</f>
        <v>1.532903226</v>
      </c>
      <c r="E702" s="154">
        <f>'Monday (022624)'!BF139</f>
        <v>1.218543046</v>
      </c>
      <c r="F702" s="364">
        <f>'Tuesday (022724)'!AC139</f>
        <v>1.215955983</v>
      </c>
      <c r="G702" s="154">
        <f>'Tuesday (022724)'!BF139</f>
        <v>1.245901639</v>
      </c>
      <c r="H702" s="364">
        <f>'Wednesday (022824)'!AC139</f>
        <v>1.600891862</v>
      </c>
      <c r="I702" s="154">
        <f>'Wednesday (022824)'!BF139</f>
        <v>1.153846154</v>
      </c>
      <c r="J702" s="364">
        <f>'Thursday (022924)'!AC139</f>
        <v>1.371859296</v>
      </c>
      <c r="K702" s="154">
        <f>'Thursday (022924)'!BF139</f>
        <v>1.238709677</v>
      </c>
      <c r="L702" s="364">
        <f>'Friday (030124)'!AC139</f>
        <v>1.4</v>
      </c>
      <c r="M702" s="154">
        <f>'Friday (030124)'!BF139</f>
        <v>1.209302326</v>
      </c>
      <c r="Q702" s="5"/>
      <c r="U702" s="5"/>
    </row>
    <row r="703">
      <c r="A703" s="151"/>
      <c r="B703" s="154" t="s">
        <v>229</v>
      </c>
      <c r="C703" s="379"/>
      <c r="D703" s="383">
        <f>'Monday (022624)'!AC143</f>
        <v>1.280276817</v>
      </c>
      <c r="E703" s="390">
        <f>'Monday (022624)'!BF143</f>
        <v>2.013245033</v>
      </c>
      <c r="F703" s="152">
        <f>'Tuesday (022724)'!AC143</f>
        <v>0.992926045</v>
      </c>
      <c r="G703" s="390">
        <f>'Tuesday (022724)'!BF143</f>
        <v>2.754098361</v>
      </c>
      <c r="H703" s="152">
        <f>'Wednesday (022824)'!AC143</f>
        <v>1.015558699</v>
      </c>
      <c r="I703" s="390">
        <f>'Wednesday (022824)'!BF143</f>
        <v>1.846153846</v>
      </c>
      <c r="J703" s="152">
        <f>'Thursday (022924)'!AC143</f>
        <v>0.9587000677</v>
      </c>
      <c r="K703" s="390">
        <f>'Thursday (022924)'!BF143</f>
        <v>1.961290323</v>
      </c>
      <c r="L703" s="152">
        <f>'Friday (030124)'!AC143</f>
        <v>0.9828722003</v>
      </c>
      <c r="M703" s="390">
        <f>'Friday (030124)'!BF143</f>
        <v>1.720930233</v>
      </c>
      <c r="Q703" s="5"/>
      <c r="U703" s="5"/>
    </row>
    <row r="704">
      <c r="A704" s="151"/>
      <c r="B704" s="154" t="s">
        <v>230</v>
      </c>
      <c r="C704" s="379"/>
      <c r="D704" s="383">
        <f>'Monday (022624)'!AC147</f>
        <v>1.223048327</v>
      </c>
      <c r="E704" s="154">
        <f>'Monday (022624)'!BF147</f>
        <v>1.152542373</v>
      </c>
      <c r="F704" s="152">
        <f>'Tuesday (022724)'!AC147</f>
        <v>0.8872936109</v>
      </c>
      <c r="G704" s="154">
        <f>'Tuesday (022724)'!BF147</f>
        <v>1.201413428</v>
      </c>
      <c r="H704" s="152">
        <f>'Wednesday (022824)'!AC147</f>
        <v>0.8898426323</v>
      </c>
      <c r="I704" s="154">
        <f>'Wednesday (022824)'!BF147</f>
        <v>1.099601594</v>
      </c>
      <c r="J704" s="152">
        <f>'Thursday (022924)'!AC147</f>
        <v>0.940652819</v>
      </c>
      <c r="K704" s="154">
        <f>'Thursday (022924)'!BF147</f>
        <v>1.097744361</v>
      </c>
      <c r="L704" s="152">
        <f>'Friday (030124)'!AC147</f>
        <v>0.9691497366</v>
      </c>
      <c r="M704" s="391">
        <f>'Friday (030124)'!BF147</f>
        <v>1.05</v>
      </c>
      <c r="Q704" s="5"/>
      <c r="U704" s="5"/>
    </row>
    <row r="705">
      <c r="A705" s="151"/>
      <c r="B705" s="154" t="s">
        <v>231</v>
      </c>
      <c r="C705" s="379"/>
      <c r="D705" s="383">
        <f>'Monday (022624)'!AC151</f>
        <v>1.104815864</v>
      </c>
      <c r="E705" s="154">
        <f>'Monday (022624)'!BF151</f>
        <v>1.229166667</v>
      </c>
      <c r="F705" s="392">
        <f>'Tuesday (022724)'!AC151</f>
        <v>0.7944969905</v>
      </c>
      <c r="G705" s="154">
        <f>'Tuesday (022724)'!BF151</f>
        <v>1.100775194</v>
      </c>
      <c r="H705" s="152">
        <f>'Wednesday (022824)'!AC151</f>
        <v>0.834845735</v>
      </c>
      <c r="I705" s="154">
        <f>'Wednesday (022824)'!BF151</f>
        <v>1.058823529</v>
      </c>
      <c r="J705" s="152">
        <f>'Thursday (022924)'!AC151</f>
        <v>0.8568720379</v>
      </c>
      <c r="K705" s="154">
        <f>'Thursday (022924)'!BF151</f>
        <v>1.165919283</v>
      </c>
      <c r="L705" s="152">
        <f>'Friday (030124)'!AC151</f>
        <v>0.8474576271</v>
      </c>
      <c r="M705" s="154">
        <f>'Friday (030124)'!BF151</f>
        <v>1.130434783</v>
      </c>
      <c r="Q705" s="5"/>
      <c r="U705" s="5"/>
    </row>
    <row r="706">
      <c r="A706" s="151"/>
      <c r="B706" s="154" t="s">
        <v>232</v>
      </c>
      <c r="C706" s="379"/>
      <c r="D706" s="383">
        <f>'Monday (022624)'!AC155</f>
        <v>1.063529412</v>
      </c>
      <c r="E706" s="154">
        <f>'Monday (022624)'!BF155</f>
        <v>1.224806202</v>
      </c>
      <c r="F706" s="152">
        <f>'Tuesday (022724)'!AC155</f>
        <v>0.8366972477</v>
      </c>
      <c r="G706" s="154">
        <f>'Tuesday (022724)'!BF155</f>
        <v>1.115044248</v>
      </c>
      <c r="H706" s="152">
        <f>'Wednesday (022824)'!AC155</f>
        <v>0.8275862069</v>
      </c>
      <c r="I706" s="154">
        <f>'Wednesday (022824)'!BF155</f>
        <v>1.152</v>
      </c>
      <c r="J706" s="152">
        <f>'Thursday (022924)'!AC155</f>
        <v>0.828358209</v>
      </c>
      <c r="K706" s="391">
        <f>'Thursday (022924)'!BF155</f>
        <v>1.06779661</v>
      </c>
      <c r="L706" s="152">
        <f>'Friday (030124)'!AC155</f>
        <v>0.8287385129</v>
      </c>
      <c r="M706" s="154">
        <f>'Friday (030124)'!BF155</f>
        <v>1.092436975</v>
      </c>
      <c r="Q706" s="5"/>
      <c r="U706" s="5"/>
    </row>
    <row r="707">
      <c r="A707" s="151"/>
      <c r="B707" s="154" t="s">
        <v>233</v>
      </c>
      <c r="C707" s="379"/>
      <c r="D707" s="393">
        <f>'Monday (022624)'!AC159</f>
        <v>1.017751479</v>
      </c>
      <c r="E707" s="154">
        <f>'Monday (022624)'!BF159</f>
        <v>1.107692308</v>
      </c>
      <c r="F707" s="152">
        <f>'Tuesday (022724)'!AC159</f>
        <v>0.8884615385</v>
      </c>
      <c r="G707" s="154">
        <f>'Tuesday (022724)'!BF159</f>
        <v>1.100436681</v>
      </c>
      <c r="H707" s="392">
        <f>'Wednesday (022824)'!AC159</f>
        <v>0.8174386921</v>
      </c>
      <c r="I707" s="154">
        <f>'Wednesday (022824)'!BF159</f>
        <v>1.129032258</v>
      </c>
      <c r="J707" s="392">
        <f>'Thursday (022924)'!AC159</f>
        <v>0.8221198157</v>
      </c>
      <c r="K707" s="154">
        <f>'Thursday (022924)'!BF159</f>
        <v>1.121338912</v>
      </c>
      <c r="L707" s="392">
        <f>'Friday (030124)'!AC159</f>
        <v>0.7833935018</v>
      </c>
      <c r="M707" s="154">
        <f>'Friday (030124)'!BF159</f>
        <v>1.113553114</v>
      </c>
      <c r="Q707" s="5"/>
      <c r="U707" s="5"/>
    </row>
    <row r="708">
      <c r="A708" s="151"/>
      <c r="B708" s="154" t="s">
        <v>234</v>
      </c>
      <c r="C708" s="379"/>
      <c r="D708" s="383">
        <f>'Monday (022624)'!AC163</f>
        <v>1.231552163</v>
      </c>
      <c r="E708" s="154">
        <f>'Monday (022624)'!BF163</f>
        <v>1.222797927</v>
      </c>
      <c r="F708" s="152">
        <f>'Tuesday (022724)'!AC163</f>
        <v>0.843373494</v>
      </c>
      <c r="G708" s="154">
        <f>'Tuesday (022724)'!BF163</f>
        <v>1.126760563</v>
      </c>
      <c r="H708" s="152">
        <f>'Wednesday (022824)'!AC163</f>
        <v>0.8461538462</v>
      </c>
      <c r="I708" s="154">
        <f>'Wednesday (022824)'!BF163</f>
        <v>1.099526066</v>
      </c>
      <c r="J708" s="392">
        <f>'Thursday (022924)'!AC163</f>
        <v>0.8191808192</v>
      </c>
      <c r="K708" s="154">
        <f>'Thursday (022924)'!BF163</f>
        <v>1.101694915</v>
      </c>
      <c r="L708" s="152">
        <f>'Friday (030124)'!AC163</f>
        <v>0.8462998102</v>
      </c>
      <c r="M708" s="394">
        <f>'Friday (030124)'!BF163</f>
        <v>1.243697479</v>
      </c>
      <c r="Q708" s="5"/>
      <c r="U708" s="5"/>
    </row>
    <row r="709">
      <c r="A709" s="151"/>
      <c r="B709" s="154" t="s">
        <v>235</v>
      </c>
      <c r="C709" s="379"/>
      <c r="D709" s="383">
        <f>'Monday (022624)'!AC167</f>
        <v>1.091753775</v>
      </c>
      <c r="E709" s="154">
        <f>'Monday (022624)'!BF167</f>
        <v>1.136531365</v>
      </c>
      <c r="F709" s="152">
        <f>'Tuesday (022724)'!AC167</f>
        <v>0.9123468426</v>
      </c>
      <c r="G709" s="154">
        <f>'Tuesday (022724)'!BF167</f>
        <v>1.225531915</v>
      </c>
      <c r="H709" s="152">
        <f>'Wednesday (022824)'!AC167</f>
        <v>0.8510638298</v>
      </c>
      <c r="I709" s="391">
        <f>'Wednesday (022824)'!BF167</f>
        <v>1.0472103</v>
      </c>
      <c r="J709" s="152">
        <f>'Thursday (022924)'!AC167</f>
        <v>0.8263821532</v>
      </c>
      <c r="K709" s="154">
        <f>'Thursday (022924)'!BF167</f>
        <v>1.219512195</v>
      </c>
      <c r="L709" s="152">
        <f>'Friday (030124)'!AC167</f>
        <v>0.7992277992</v>
      </c>
      <c r="M709" s="154">
        <f>'Friday (030124)'!BF167</f>
        <v>1.290836653</v>
      </c>
      <c r="Q709" s="5"/>
      <c r="U709" s="5"/>
    </row>
    <row r="710">
      <c r="A710" s="151"/>
      <c r="B710" s="154" t="s">
        <v>236</v>
      </c>
      <c r="C710" s="379"/>
      <c r="D710" s="383">
        <f>'Monday (022624)'!AC171</f>
        <v>1.04496788</v>
      </c>
      <c r="E710" s="154">
        <f>'Monday (022624)'!BF171</f>
        <v>1.173652695</v>
      </c>
      <c r="F710" s="395">
        <f>'Tuesday (022724)'!AC171</f>
        <v>0.8339622642</v>
      </c>
      <c r="G710" s="154">
        <f>'Tuesday (022724)'!BF171</f>
        <v>1.089285714</v>
      </c>
      <c r="H710" s="152">
        <f>'Wednesday (022824)'!AC171</f>
        <v>0.8350045579</v>
      </c>
      <c r="I710" s="154">
        <f>'Wednesday (022824)'!BF171</f>
        <v>1.261261261</v>
      </c>
      <c r="J710" s="152">
        <f>'Thursday (022924)'!AC171</f>
        <v>0.8350045579</v>
      </c>
      <c r="K710" s="154">
        <f>'Thursday (022924)'!BF171</f>
        <v>1.076923077</v>
      </c>
      <c r="L710" s="152">
        <f>'Friday (030124)'!AC171</f>
        <v>0.8283378747</v>
      </c>
      <c r="M710" s="154">
        <f>'Friday (030124)'!BF171</f>
        <v>1.155555556</v>
      </c>
      <c r="Q710" s="5"/>
      <c r="U710" s="5"/>
    </row>
    <row r="711">
      <c r="A711" s="151"/>
      <c r="B711" s="154" t="s">
        <v>237</v>
      </c>
      <c r="C711" s="379"/>
      <c r="D711" s="383">
        <f>'Monday (022624)'!AC175</f>
        <v>1.077534791</v>
      </c>
      <c r="E711" s="154">
        <f>'Monday (022624)'!BF175</f>
        <v>1.128712871</v>
      </c>
      <c r="F711" s="152">
        <f>'Tuesday (022724)'!AC175</f>
        <v>0.8461538462</v>
      </c>
      <c r="G711" s="154">
        <f>'Tuesday (022724)'!BF175</f>
        <v>1.225225225</v>
      </c>
      <c r="H711" s="152">
        <f>'Wednesday (022824)'!AC175</f>
        <v>0.8679927667</v>
      </c>
      <c r="I711" s="154">
        <f>'Wednesday (022824)'!BF175</f>
        <v>1.099526066</v>
      </c>
      <c r="J711" s="152">
        <f>'Thursday (022924)'!AC175</f>
        <v>0.8581818182</v>
      </c>
      <c r="K711" s="154">
        <f>'Thursday (022924)'!BF175</f>
        <v>1.245614035</v>
      </c>
      <c r="L711" s="152">
        <f>'Friday (030124)'!AC175</f>
        <v>0.8694316436</v>
      </c>
      <c r="M711" s="154">
        <f>'Friday (030124)'!BF175</f>
        <v>1.11827957</v>
      </c>
      <c r="Q711" s="5"/>
      <c r="U711" s="5"/>
    </row>
    <row r="712">
      <c r="A712" s="151"/>
      <c r="B712" s="154" t="s">
        <v>238</v>
      </c>
      <c r="C712" s="379"/>
      <c r="D712" s="383">
        <f>'Monday (022624)'!AC179</f>
        <v>1.092237443</v>
      </c>
      <c r="E712" s="154">
        <f>'Monday (022624)'!BF179</f>
        <v>1.300813008</v>
      </c>
      <c r="F712" s="152">
        <f>'Tuesday (022724)'!AC179</f>
        <v>0.8761904762</v>
      </c>
      <c r="G712" s="154">
        <f>'Tuesday (022724)'!BF179</f>
        <v>1.195020747</v>
      </c>
      <c r="H712" s="152">
        <f>'Wednesday (022824)'!AC179</f>
        <v>0.8596491228</v>
      </c>
      <c r="I712" s="154">
        <f>'Wednesday (022824)'!BF179</f>
        <v>1.201793722</v>
      </c>
      <c r="J712" s="152">
        <f>'Thursday (022924)'!AC179</f>
        <v>0.8485735187</v>
      </c>
      <c r="K712" s="154">
        <f>'Thursday (022924)'!BF179</f>
        <v>1.204819277</v>
      </c>
      <c r="L712" s="152">
        <f>'Friday (030124)'!AC179</f>
        <v>0.8773800457</v>
      </c>
      <c r="M712" s="154">
        <f>'Friday (030124)'!BF179</f>
        <v>1.087719298</v>
      </c>
      <c r="Q712" s="5"/>
      <c r="U712" s="5"/>
    </row>
    <row r="713">
      <c r="A713" s="151"/>
      <c r="B713" s="154" t="s">
        <v>239</v>
      </c>
      <c r="C713" s="379"/>
      <c r="D713" s="383">
        <f>'Monday (022624)'!AC183</f>
        <v>1.112183353</v>
      </c>
      <c r="E713" s="154">
        <f>'Monday (022624)'!BF183</f>
        <v>1.314079422</v>
      </c>
      <c r="F713" s="152">
        <f>'Tuesday (022724)'!AC183</f>
        <v>0.9148471616</v>
      </c>
      <c r="G713" s="154">
        <f>'Tuesday (022724)'!BF183</f>
        <v>1.06959707</v>
      </c>
      <c r="H713" s="152">
        <f>'Wednesday (022824)'!AC183</f>
        <v>0.8790279979</v>
      </c>
      <c r="I713" s="154">
        <f>'Wednesday (022824)'!BF183</f>
        <v>1.19245283</v>
      </c>
      <c r="J713" s="152">
        <f>'Thursday (022924)'!AC183</f>
        <v>0.9162561576</v>
      </c>
      <c r="K713" s="391">
        <f>'Thursday (022924)'!BF183</f>
        <v>1.073170732</v>
      </c>
      <c r="L713" s="152">
        <f>'Friday (030124)'!AC183</f>
        <v>0.8924731183</v>
      </c>
      <c r="M713" s="154">
        <f>'Friday (030124)'!BF183</f>
        <v>1.148648649</v>
      </c>
      <c r="Q713" s="5"/>
      <c r="U713" s="5"/>
    </row>
    <row r="714">
      <c r="A714" s="151"/>
      <c r="B714" s="154" t="s">
        <v>240</v>
      </c>
      <c r="C714" s="379"/>
      <c r="D714" s="383">
        <f>'Monday (022624)'!AC187</f>
        <v>1.14162473</v>
      </c>
      <c r="E714" s="154">
        <f>'Monday (022624)'!BF187</f>
        <v>1.147826087</v>
      </c>
      <c r="F714" s="152">
        <f>'Tuesday (022724)'!AC187</f>
        <v>0.8714544357</v>
      </c>
      <c r="G714" s="154">
        <f>'Tuesday (022724)'!BF187</f>
        <v>1.155893536</v>
      </c>
      <c r="H714" s="152">
        <f>'Wednesday (022824)'!AC187</f>
        <v>1.043478261</v>
      </c>
      <c r="I714" s="154">
        <f>'Wednesday (022824)'!BF187</f>
        <v>1.196850394</v>
      </c>
      <c r="J714" s="152">
        <f>'Thursday (022924)'!AC187</f>
        <v>0.9066286529</v>
      </c>
      <c r="K714" s="154">
        <f>'Thursday (022924)'!BF187</f>
        <v>1.101694915</v>
      </c>
      <c r="L714" s="152">
        <f>'Friday (030124)'!AC187</f>
        <v>0.9654350417</v>
      </c>
      <c r="M714" s="154">
        <f>'Friday (030124)'!BF187</f>
        <v>1.142857143</v>
      </c>
      <c r="Q714" s="5"/>
      <c r="U714" s="5"/>
    </row>
    <row r="715">
      <c r="A715" s="151"/>
      <c r="B715" s="154" t="s">
        <v>241</v>
      </c>
      <c r="C715" s="379"/>
      <c r="D715" s="383">
        <f>'Monday (022624)'!AC191</f>
        <v>1.094339623</v>
      </c>
      <c r="E715" s="391">
        <f>'Monday (022624)'!BF191</f>
        <v>1.095652174</v>
      </c>
      <c r="F715" s="152">
        <f>'Tuesday (022724)'!AC191</f>
        <v>0.9627791563</v>
      </c>
      <c r="G715" s="154">
        <f>'Tuesday (022724)'!BF191</f>
        <v>1.230769231</v>
      </c>
      <c r="H715" s="152">
        <f>'Wednesday (022824)'!AC191</f>
        <v>0.9276264591</v>
      </c>
      <c r="I715" s="154">
        <f>'Wednesday (022824)'!BF191</f>
        <v>1.13304721</v>
      </c>
      <c r="J715" s="152">
        <f>'Thursday (022924)'!AC191</f>
        <v>1.06501548</v>
      </c>
      <c r="K715" s="154">
        <f>'Thursday (022924)'!BF191</f>
        <v>1.476190476</v>
      </c>
      <c r="L715" s="152">
        <f>'Friday (030124)'!AC191</f>
        <v>0.9049271339</v>
      </c>
      <c r="M715" s="154">
        <f>'Friday (030124)'!BF191</f>
        <v>1.164556962</v>
      </c>
      <c r="Q715" s="5"/>
      <c r="U715" s="5"/>
    </row>
    <row r="716">
      <c r="A716" s="151"/>
      <c r="B716" s="154" t="s">
        <v>242</v>
      </c>
      <c r="C716" s="379"/>
      <c r="D716" s="383">
        <f>'Monday (022624)'!AC195</f>
        <v>1.098901099</v>
      </c>
      <c r="E716" s="154">
        <f>'Monday (022624)'!BF195</f>
        <v>1.115789474</v>
      </c>
      <c r="F716" s="152">
        <f>'Tuesday (022724)'!AC195</f>
        <v>1.151152861</v>
      </c>
      <c r="G716" s="154">
        <f>'Tuesday (022724)'!BF195</f>
        <v>1.14893617</v>
      </c>
      <c r="H716" s="152">
        <f>'Wednesday (022824)'!AC195</f>
        <v>0.9101123596</v>
      </c>
      <c r="I716" s="154">
        <f>'Wednesday (022824)'!BF195</f>
        <v>1.164021164</v>
      </c>
      <c r="J716" s="152">
        <f>'Thursday (022924)'!AC195</f>
        <v>0.8680688337</v>
      </c>
      <c r="K716" s="154">
        <f>'Thursday (022924)'!BF195</f>
        <v>1.109090909</v>
      </c>
      <c r="L716" s="152">
        <f>'Friday (030124)'!AC195</f>
        <v>0.8490077653</v>
      </c>
      <c r="M716" s="154">
        <f>'Friday (030124)'!BF195</f>
        <v>1.169960474</v>
      </c>
      <c r="Q716" s="5"/>
      <c r="U716" s="5"/>
    </row>
    <row r="717">
      <c r="A717" s="151"/>
      <c r="B717" s="154" t="s">
        <v>243</v>
      </c>
      <c r="C717" s="379"/>
      <c r="D717" s="383">
        <f>'Monday (022624)'!AC199</f>
        <v>1.361916772</v>
      </c>
      <c r="E717" s="154">
        <f>'Monday (022624)'!BF199</f>
        <v>1.208333333</v>
      </c>
      <c r="F717" s="152">
        <f>'Tuesday (022724)'!AC199</f>
        <v>0.948024948</v>
      </c>
      <c r="G717" s="391">
        <f>'Tuesday (022724)'!BF199</f>
        <v>1.052631579</v>
      </c>
      <c r="H717" s="152">
        <f>'Wednesday (022824)'!AC199</f>
        <v>0.9702970297</v>
      </c>
      <c r="I717" s="154">
        <f>'Wednesday (022824)'!BF199</f>
        <v>1.137055838</v>
      </c>
      <c r="J717" s="152">
        <f>'Thursday (022924)'!AC199</f>
        <v>0.8684907326</v>
      </c>
      <c r="K717" s="154">
        <f>'Thursday (022924)'!BF199</f>
        <v>1.122171946</v>
      </c>
      <c r="L717" s="152">
        <f>'Friday (030124)'!AC199</f>
        <v>0.831792976</v>
      </c>
      <c r="M717" s="154">
        <f>'Friday (030124)'!BF199</f>
        <v>1.089201878</v>
      </c>
      <c r="Q717" s="5"/>
      <c r="U717" s="5"/>
    </row>
    <row r="718">
      <c r="A718" s="396" t="s">
        <v>142</v>
      </c>
      <c r="B718" s="378" t="s">
        <v>123</v>
      </c>
      <c r="C718" s="379"/>
      <c r="D718" s="380" t="s">
        <v>152</v>
      </c>
      <c r="E718" s="145" t="s">
        <v>153</v>
      </c>
      <c r="F718" s="144" t="s">
        <v>152</v>
      </c>
      <c r="G718" s="144" t="s">
        <v>153</v>
      </c>
      <c r="H718" s="144" t="s">
        <v>152</v>
      </c>
      <c r="I718" s="145" t="s">
        <v>153</v>
      </c>
      <c r="J718" s="144" t="s">
        <v>152</v>
      </c>
      <c r="K718" s="144" t="s">
        <v>153</v>
      </c>
      <c r="L718" s="144" t="s">
        <v>152</v>
      </c>
      <c r="M718" s="145" t="s">
        <v>153</v>
      </c>
      <c r="Q718" s="5"/>
      <c r="U718" s="5"/>
    </row>
    <row r="719">
      <c r="A719" s="151"/>
      <c r="B719" s="154" t="s">
        <v>228</v>
      </c>
      <c r="C719" s="379"/>
      <c r="D719" s="383">
        <f>'Monday (022624)'!AC207</f>
        <v>0.6472898665</v>
      </c>
      <c r="E719" s="154">
        <f>'Monday (022624)'!BF207</f>
        <v>1.258278146</v>
      </c>
      <c r="F719" s="152">
        <f>'Tuesday (022724)'!AC207</f>
        <v>1.22696011</v>
      </c>
      <c r="G719" s="154">
        <f>'Tuesday (022724)'!BF207</f>
        <v>1.2</v>
      </c>
      <c r="H719" s="152">
        <f>'Wednesday (022824)'!AC207</f>
        <v>0.6593059937</v>
      </c>
      <c r="I719" s="154">
        <f>'Wednesday (022824)'!BF207</f>
        <v>1.25</v>
      </c>
      <c r="J719" s="152">
        <f>'Thursday (022924)'!AC207</f>
        <v>0.658008658</v>
      </c>
      <c r="K719" s="154">
        <f>'Thursday (022924)'!BF207</f>
        <v>1.224043716</v>
      </c>
      <c r="L719" s="152">
        <f>'Friday (030124)'!AC207</f>
        <v>0.6526743399</v>
      </c>
      <c r="M719" s="154">
        <f>'Friday (030124)'!BF207</f>
        <v>1.444295302</v>
      </c>
      <c r="Q719" s="5"/>
      <c r="U719" s="5"/>
    </row>
    <row r="720">
      <c r="A720" s="151"/>
      <c r="B720" s="154" t="s">
        <v>229</v>
      </c>
      <c r="C720" s="379"/>
      <c r="D720" s="383">
        <f>'Monday (022624)'!AC211</f>
        <v>0.5883668904</v>
      </c>
      <c r="E720" s="154">
        <f>'Monday (022624)'!BF211</f>
        <v>1.096179183</v>
      </c>
      <c r="F720" s="152">
        <f>'Tuesday (022724)'!AC211</f>
        <v>1.025641026</v>
      </c>
      <c r="G720" s="154">
        <f>'Tuesday (022724)'!BF211</f>
        <v>1.103620474</v>
      </c>
      <c r="H720" s="152">
        <f>'Wednesday (022824)'!AC211</f>
        <v>0.5913621262</v>
      </c>
      <c r="I720" s="154">
        <f>'Wednesday (022824)'!BF211</f>
        <v>1.11372549</v>
      </c>
      <c r="J720" s="152">
        <f>'Thursday (022924)'!AC211</f>
        <v>0.5964912281</v>
      </c>
      <c r="K720" s="154">
        <f>'Thursday (022924)'!BF211</f>
        <v>1.130315501</v>
      </c>
      <c r="L720" s="152">
        <f>'Friday (030124)'!AC211</f>
        <v>0.6256157635</v>
      </c>
      <c r="M720" s="154">
        <f>'Friday (030124)'!BF211</f>
        <v>1.049853372</v>
      </c>
      <c r="Q720" s="5"/>
      <c r="U720" s="5"/>
    </row>
    <row r="721">
      <c r="A721" s="151"/>
      <c r="B721" s="154" t="s">
        <v>230</v>
      </c>
      <c r="C721" s="379"/>
      <c r="D721" s="383">
        <f>'Monday (022624)'!AC215</f>
        <v>0.7455705174</v>
      </c>
      <c r="E721" s="154">
        <f>'Monday (022624)'!BF215</f>
        <v>1.146067416</v>
      </c>
      <c r="F721" s="152">
        <f>'Tuesday (022724)'!AC215</f>
        <v>1.197860963</v>
      </c>
      <c r="G721" s="154">
        <f>'Tuesday (022724)'!BF215</f>
        <v>1.15942029</v>
      </c>
      <c r="H721" s="152">
        <f>'Wednesday (022824)'!AC215</f>
        <v>0.7682494685</v>
      </c>
      <c r="I721" s="154">
        <f>'Wednesday (022824)'!BF215</f>
        <v>1.161290323</v>
      </c>
      <c r="J721" s="152">
        <f>'Thursday (022924)'!AC215</f>
        <v>0.7617625093</v>
      </c>
      <c r="K721" s="154">
        <f>'Thursday (022924)'!BF215</f>
        <v>1.154308617</v>
      </c>
      <c r="L721" s="397">
        <f>'Friday (030124)'!AC215</f>
        <v>0.5973864343</v>
      </c>
      <c r="M721" s="154">
        <f>'Friday (030124)'!BF215</f>
        <v>1.027190332</v>
      </c>
      <c r="Q721" s="5"/>
      <c r="U721" s="5"/>
    </row>
    <row r="722">
      <c r="A722" s="151"/>
      <c r="B722" s="154" t="s">
        <v>231</v>
      </c>
      <c r="C722" s="379"/>
      <c r="D722" s="383">
        <f>'Monday (022624)'!AC219</f>
        <v>0.6518282989</v>
      </c>
      <c r="E722" s="154">
        <f>'Monday (022624)'!BF219</f>
        <v>1.073995772</v>
      </c>
      <c r="F722" s="152">
        <f>'Tuesday (022724)'!AC219</f>
        <v>1.016470588</v>
      </c>
      <c r="G722" s="154">
        <f>'Tuesday (022724)'!BF219</f>
        <v>1.065088757</v>
      </c>
      <c r="H722" s="152">
        <f>'Wednesday (022824)'!AC219</f>
        <v>0.6619385343</v>
      </c>
      <c r="I722" s="154">
        <f>'Wednesday (022824)'!BF219</f>
        <v>1.075268817</v>
      </c>
      <c r="J722" s="152">
        <f>'Thursday (022924)'!AC219</f>
        <v>0.6414777498</v>
      </c>
      <c r="K722" s="154">
        <f>'Thursday (022924)'!BF219</f>
        <v>1.069124424</v>
      </c>
      <c r="L722" s="152">
        <f>'Friday (030124)'!AC219</f>
        <v>0.6363636364</v>
      </c>
      <c r="M722" s="154">
        <f>'Friday (030124)'!BF219</f>
        <v>1.016152717</v>
      </c>
      <c r="Q722" s="5"/>
      <c r="U722" s="5"/>
    </row>
    <row r="723">
      <c r="A723" s="151"/>
      <c r="B723" s="154" t="s">
        <v>232</v>
      </c>
      <c r="C723" s="379"/>
      <c r="D723" s="383">
        <f>'Monday (022624)'!AC223</f>
        <v>0.6422628952</v>
      </c>
      <c r="E723" s="154">
        <f>'Monday (022624)'!BF223</f>
        <v>1.033707865</v>
      </c>
      <c r="F723" s="152">
        <f>'Tuesday (022724)'!AC223</f>
        <v>1.184573003</v>
      </c>
      <c r="G723" s="154">
        <f>'Tuesday (022724)'!BF223</f>
        <v>1.031078611</v>
      </c>
      <c r="H723" s="152">
        <f>'Wednesday (022824)'!AC223</f>
        <v>0.6683291771</v>
      </c>
      <c r="I723" s="154">
        <f>'Wednesday (022824)'!BF223</f>
        <v>1.030534351</v>
      </c>
      <c r="J723" s="152">
        <f>'Thursday (022924)'!AC223</f>
        <v>0.6837909655</v>
      </c>
      <c r="K723" s="154">
        <f>'Thursday (022924)'!BF223</f>
        <v>1.027139875</v>
      </c>
      <c r="L723" s="152">
        <f>'Friday (030124)'!AC223</f>
        <v>0.5508819539</v>
      </c>
      <c r="M723" s="154">
        <f>'Friday (030124)'!BF223</f>
        <v>1.019033675</v>
      </c>
      <c r="Q723" s="5"/>
      <c r="U723" s="5"/>
    </row>
    <row r="724">
      <c r="A724" s="151"/>
      <c r="B724" s="154" t="s">
        <v>233</v>
      </c>
      <c r="C724" s="379"/>
      <c r="D724" s="383">
        <f>'Monday (022624)'!AC227</f>
        <v>0.5440900563</v>
      </c>
      <c r="E724" s="154">
        <f>'Monday (022624)'!BF227</f>
        <v>1.078740157</v>
      </c>
      <c r="F724" s="152">
        <f>'Tuesday (022724)'!AC227</f>
        <v>1.046251994</v>
      </c>
      <c r="G724" s="154">
        <f>'Tuesday (022724)'!BF227</f>
        <v>1.055762082</v>
      </c>
      <c r="H724" s="152">
        <f>'Wednesday (022824)'!AC227</f>
        <v>0.5517241379</v>
      </c>
      <c r="I724" s="154">
        <f>'Wednesday (022824)'!BF227</f>
        <v>1.049701789</v>
      </c>
      <c r="J724" s="152">
        <f>'Thursday (022924)'!AC227</f>
        <v>0.5652173913</v>
      </c>
      <c r="K724" s="154">
        <f>'Thursday (022924)'!BF227</f>
        <v>1.027368421</v>
      </c>
      <c r="L724" s="152">
        <f>'Friday (030124)'!AC227</f>
        <v>0.5722460658</v>
      </c>
      <c r="M724" s="154">
        <f>'Friday (030124)'!BF227</f>
        <v>1.017045455</v>
      </c>
      <c r="Q724" s="5"/>
      <c r="U724" s="5"/>
    </row>
    <row r="725">
      <c r="A725" s="151"/>
      <c r="B725" s="154" t="s">
        <v>234</v>
      </c>
      <c r="C725" s="379"/>
      <c r="D725" s="383">
        <f>'Monday (022624)'!AC231</f>
        <v>0.5869158879</v>
      </c>
      <c r="E725" s="154">
        <f>'Monday (022624)'!BF231</f>
        <v>1.08086785</v>
      </c>
      <c r="F725" s="152">
        <f>'Tuesday (022724)'!AC231</f>
        <v>1.096153846</v>
      </c>
      <c r="G725" s="154">
        <f>'Tuesday (022724)'!BF231</f>
        <v>1.064150943</v>
      </c>
      <c r="H725" s="152">
        <f>'Wednesday (022824)'!AC231</f>
        <v>0.5895522388</v>
      </c>
      <c r="I725" s="154">
        <f>'Wednesday (022824)'!BF231</f>
        <v>1.069860279</v>
      </c>
      <c r="J725" s="152">
        <f>'Thursday (022924)'!AC231</f>
        <v>0.6126126126</v>
      </c>
      <c r="K725" s="154">
        <f>'Thursday (022924)'!BF231</f>
        <v>1.017241379</v>
      </c>
      <c r="L725" s="152">
        <f>'Friday (030124)'!AC231</f>
        <v>0.5141955836</v>
      </c>
      <c r="M725" s="154">
        <f>'Friday (030124)'!BF231</f>
        <v>1.045255474</v>
      </c>
      <c r="Q725" s="5"/>
      <c r="U725" s="5"/>
    </row>
    <row r="726">
      <c r="A726" s="151"/>
      <c r="B726" s="154" t="s">
        <v>235</v>
      </c>
      <c r="C726" s="379"/>
      <c r="D726" s="383">
        <f>'Monday (022624)'!AC235</f>
        <v>0.5294117647</v>
      </c>
      <c r="E726" s="154">
        <f>'Monday (022624)'!BF235</f>
        <v>1.144067797</v>
      </c>
      <c r="F726" s="152">
        <f>'Tuesday (022724)'!AC235</f>
        <v>1.066666667</v>
      </c>
      <c r="G726" s="154">
        <f>'Tuesday (022724)'!BF235</f>
        <v>1.117764471</v>
      </c>
      <c r="H726" s="152">
        <f>'Wednesday (022824)'!AC235</f>
        <v>0.5571725572</v>
      </c>
      <c r="I726" s="154">
        <f>'Wednesday (022824)'!BF235</f>
        <v>1.130434783</v>
      </c>
      <c r="J726" s="152">
        <f>'Thursday (022924)'!AC235</f>
        <v>0.5843714609</v>
      </c>
      <c r="K726" s="154">
        <f>'Thursday (022924)'!BF235</f>
        <v>1.156626506</v>
      </c>
      <c r="L726" s="152">
        <f>'Friday (030124)'!AC235</f>
        <v>0.4900556881</v>
      </c>
      <c r="M726" s="154">
        <f>'Friday (030124)'!BF235</f>
        <v>1.046242775</v>
      </c>
      <c r="Q726" s="5"/>
      <c r="U726" s="5"/>
    </row>
    <row r="727">
      <c r="A727" s="151"/>
      <c r="B727" s="154" t="s">
        <v>236</v>
      </c>
      <c r="C727" s="379"/>
      <c r="D727" s="383">
        <f>'Monday (022624)'!AC239</f>
        <v>0.5305738476</v>
      </c>
      <c r="E727" s="154">
        <f>'Monday (022624)'!BF239</f>
        <v>1.09929078</v>
      </c>
      <c r="F727" s="152">
        <f>'Tuesday (022724)'!AC239</f>
        <v>1.111913357</v>
      </c>
      <c r="G727" s="154">
        <f>'Tuesday (022724)'!BF239</f>
        <v>1.105527638</v>
      </c>
      <c r="H727" s="152">
        <f>'Wednesday (022824)'!AC239</f>
        <v>0.5313092979</v>
      </c>
      <c r="I727" s="154">
        <f>'Wednesday (022824)'!BF239</f>
        <v>1.102702703</v>
      </c>
      <c r="J727" s="152">
        <f>'Thursday (022924)'!AC239</f>
        <v>0.4923076923</v>
      </c>
      <c r="K727" s="154">
        <f>'Thursday (022924)'!BF239</f>
        <v>1.106382979</v>
      </c>
      <c r="L727" s="152">
        <f>'Friday (030124)'!AC239</f>
        <v>0.4285714286</v>
      </c>
      <c r="M727" s="154">
        <f>'Friday (030124)'!BF239</f>
        <v>1.043235704</v>
      </c>
      <c r="Q727" s="5"/>
      <c r="U727" s="5"/>
    </row>
    <row r="728">
      <c r="A728" s="151"/>
      <c r="B728" s="154" t="s">
        <v>237</v>
      </c>
      <c r="C728" s="379"/>
      <c r="D728" s="383">
        <f>'Monday (022624)'!AC243</f>
        <v>0.5074889868</v>
      </c>
      <c r="E728" s="154">
        <f>'Monday (022624)'!BF243</f>
        <v>1.059233449</v>
      </c>
      <c r="F728" s="152">
        <f>'Tuesday (022724)'!AC243</f>
        <v>1.030595813</v>
      </c>
      <c r="G728" s="154">
        <f>'Tuesday (022724)'!BF243</f>
        <v>1.077966102</v>
      </c>
      <c r="H728" s="152">
        <f>'Wednesday (022824)'!AC243</f>
        <v>0.5110913931</v>
      </c>
      <c r="I728" s="154">
        <f>'Wednesday (022824)'!BF243</f>
        <v>1.074204947</v>
      </c>
      <c r="J728" s="152">
        <f>'Thursday (022924)'!AC243</f>
        <v>0.5287356322</v>
      </c>
      <c r="K728" s="154">
        <f>'Thursday (022924)'!BF243</f>
        <v>1.063097514</v>
      </c>
      <c r="L728" s="152">
        <f>'Friday (030124)'!AC243</f>
        <v>0.4416796267</v>
      </c>
      <c r="M728" s="154">
        <f>'Friday (030124)'!BF243</f>
        <v>1.013333333</v>
      </c>
      <c r="Q728" s="5"/>
      <c r="U728" s="5"/>
    </row>
    <row r="729">
      <c r="A729" s="151"/>
      <c r="B729" s="154" t="s">
        <v>238</v>
      </c>
      <c r="C729" s="379"/>
      <c r="D729" s="383">
        <f>'Monday (022624)'!AC247</f>
        <v>0.5565800503</v>
      </c>
      <c r="E729" s="154">
        <f>'Monday (022624)'!BF247</f>
        <v>1.094736842</v>
      </c>
      <c r="F729" s="152">
        <f>'Tuesday (022724)'!AC247</f>
        <v>1.064275037</v>
      </c>
      <c r="G729" s="154">
        <f>'Tuesday (022724)'!BF247</f>
        <v>1.079796265</v>
      </c>
      <c r="H729" s="152">
        <f>'Wednesday (022824)'!AC247</f>
        <v>0.5583756345</v>
      </c>
      <c r="I729" s="154">
        <f>'Wednesday (022824)'!BF247</f>
        <v>1.1</v>
      </c>
      <c r="J729" s="152">
        <f>'Thursday (022924)'!AC247</f>
        <v>0.5562671546</v>
      </c>
      <c r="K729" s="154">
        <f>'Thursday (022924)'!BF247</f>
        <v>1.111545988</v>
      </c>
      <c r="L729" s="152">
        <f>'Friday (030124)'!AC247</f>
        <v>0.435097897</v>
      </c>
      <c r="M729" s="154">
        <f>'Friday (030124)'!BF247</f>
        <v>1.01754386</v>
      </c>
      <c r="Q729" s="5"/>
      <c r="U729" s="5"/>
    </row>
    <row r="730">
      <c r="A730" s="151"/>
      <c r="B730" s="154" t="s">
        <v>239</v>
      </c>
      <c r="C730" s="379"/>
      <c r="D730" s="383">
        <f>'Monday (022624)'!AC251</f>
        <v>0.5595523581</v>
      </c>
      <c r="E730" s="154">
        <f>'Monday (022624)'!BF251</f>
        <v>1.04109589</v>
      </c>
      <c r="F730" s="152">
        <f>'Tuesday (022724)'!AC251</f>
        <v>1.048275862</v>
      </c>
      <c r="G730" s="154">
        <f>'Tuesday (022724)'!BF251</f>
        <v>1.049180328</v>
      </c>
      <c r="H730" s="152">
        <f>'Wednesday (022824)'!AC251</f>
        <v>0.5641434263</v>
      </c>
      <c r="I730" s="154">
        <f>'Wednesday (022824)'!BF251</f>
        <v>1.039586919</v>
      </c>
      <c r="J730" s="152">
        <f>'Thursday (022924)'!AC251</f>
        <v>0.5627632687</v>
      </c>
      <c r="K730" s="154">
        <f>'Thursday (022924)'!BF251</f>
        <v>1.025830258</v>
      </c>
      <c r="L730" s="152">
        <f>'Friday (030124)'!AC251</f>
        <v>0.5208775655</v>
      </c>
      <c r="M730" s="154">
        <f>'Friday (030124)'!BF251</f>
        <v>1.030383091</v>
      </c>
      <c r="Q730" s="5"/>
      <c r="U730" s="5"/>
    </row>
    <row r="731">
      <c r="A731" s="151"/>
      <c r="B731" s="154" t="s">
        <v>240</v>
      </c>
      <c r="C731" s="379"/>
      <c r="D731" s="383">
        <f>'Monday (022624)'!AC255</f>
        <v>0.6216908625</v>
      </c>
      <c r="E731" s="154">
        <f>'Monday (022624)'!BF255</f>
        <v>1.113105925</v>
      </c>
      <c r="F731" s="152">
        <f>'Tuesday (022724)'!AC255</f>
        <v>1.162043796</v>
      </c>
      <c r="G731" s="154">
        <f>'Tuesday (022724)'!BF255</f>
        <v>1.134948097</v>
      </c>
      <c r="H731" s="152">
        <f>'Wednesday (022824)'!AC255</f>
        <v>0.6291000841</v>
      </c>
      <c r="I731" s="154">
        <f>'Wednesday (022824)'!BF255</f>
        <v>1.127468582</v>
      </c>
      <c r="J731" s="152">
        <f>'Thursday (022924)'!AC255</f>
        <v>0.6310063463</v>
      </c>
      <c r="K731" s="154">
        <f>'Thursday (022924)'!BF255</f>
        <v>1.150684932</v>
      </c>
      <c r="L731" s="152">
        <f>'Friday (030124)'!AC255</f>
        <v>0.5314878893</v>
      </c>
      <c r="M731" s="154">
        <f>'Friday (030124)'!BF255</f>
        <v>1.056910569</v>
      </c>
      <c r="Q731" s="5"/>
      <c r="U731" s="5"/>
    </row>
    <row r="732">
      <c r="A732" s="151"/>
      <c r="B732" s="154" t="s">
        <v>241</v>
      </c>
      <c r="C732" s="379"/>
      <c r="D732" s="383">
        <f>'Monday (022624)'!AC259</f>
        <v>0.456397718</v>
      </c>
      <c r="E732" s="154">
        <f>'Monday (022624)'!BF259</f>
        <v>1.118594436</v>
      </c>
      <c r="F732" s="152">
        <f>'Tuesday (022724)'!AC259</f>
        <v>1.026666667</v>
      </c>
      <c r="G732" s="154">
        <f>'Tuesday (022724)'!BF259</f>
        <v>1.093567251</v>
      </c>
      <c r="H732" s="152">
        <f>'Wednesday (022824)'!AC259</f>
        <v>0.462295082</v>
      </c>
      <c r="I732" s="154">
        <f>'Wednesday (022824)'!BF259</f>
        <v>1.086053412</v>
      </c>
      <c r="J732" s="152">
        <f>'Thursday (022924)'!AC259</f>
        <v>0.462751972</v>
      </c>
      <c r="K732" s="154">
        <f>'Thursday (022924)'!BF259</f>
        <v>1.07568438</v>
      </c>
      <c r="L732" s="152">
        <f>'Friday (030124)'!AC259</f>
        <v>0.4796511628</v>
      </c>
      <c r="M732" s="154">
        <f>'Friday (030124)'!BF259</f>
        <v>1.048239896</v>
      </c>
      <c r="Q732" s="5"/>
      <c r="U732" s="5"/>
    </row>
    <row r="733">
      <c r="A733" s="151"/>
      <c r="B733" s="154" t="s">
        <v>242</v>
      </c>
      <c r="C733" s="379"/>
      <c r="D733" s="383">
        <f>'Monday (022624)'!AC263</f>
        <v>0.4236111111</v>
      </c>
      <c r="E733" s="154">
        <f>'Monday (022624)'!BF263</f>
        <v>1.040697674</v>
      </c>
      <c r="F733" s="152">
        <f>'Tuesday (022724)'!AC263</f>
        <v>1.05631068</v>
      </c>
      <c r="G733" s="154">
        <f>'Tuesday (022724)'!BF263</f>
        <v>1.039325843</v>
      </c>
      <c r="H733" s="152">
        <f>'Wednesday (022824)'!AC263</f>
        <v>0.4232804233</v>
      </c>
      <c r="I733" s="154">
        <f>'Wednesday (022824)'!BF263</f>
        <v>1.045790251</v>
      </c>
      <c r="J733" s="152">
        <f>'Thursday (022924)'!AC263</f>
        <v>0.43454039</v>
      </c>
      <c r="K733" s="154">
        <f>'Thursday (022924)'!BF263</f>
        <v>1.031446541</v>
      </c>
      <c r="L733" s="152">
        <f>'Friday (030124)'!AC263</f>
        <v>0.4534792807</v>
      </c>
      <c r="M733" s="154">
        <f>'Friday (030124)'!BF263</f>
        <v>1.030544489</v>
      </c>
      <c r="Q733" s="5"/>
      <c r="U733" s="5"/>
    </row>
    <row r="734">
      <c r="A734" s="151"/>
      <c r="B734" s="154" t="s">
        <v>243</v>
      </c>
      <c r="C734" s="379"/>
      <c r="D734" s="383">
        <f>'Monday (022624)'!AC267</f>
        <v>0.4269430052</v>
      </c>
      <c r="E734" s="154">
        <f>'Monday (022624)'!BF267</f>
        <v>1.039316239</v>
      </c>
      <c r="F734" s="152">
        <f>'Tuesday (022724)'!AC267</f>
        <v>1.043478261</v>
      </c>
      <c r="G734" s="154">
        <f>'Tuesday (022724)'!BF267</f>
        <v>1.029126214</v>
      </c>
      <c r="H734" s="152">
        <f>'Wednesday (022824)'!AC267</f>
        <v>0.4136504654</v>
      </c>
      <c r="I734" s="154">
        <f>'Wednesday (022824)'!BF267</f>
        <v>1.011804384</v>
      </c>
      <c r="J734" s="152">
        <f>'Thursday (022924)'!AC267</f>
        <v>0.4107142857</v>
      </c>
      <c r="K734" s="154">
        <f>'Thursday (022924)'!BF267</f>
        <v>1.039711191</v>
      </c>
      <c r="L734" s="152">
        <f>'Friday (030124)'!AC267</f>
        <v>0.4330275229</v>
      </c>
      <c r="M734" s="154">
        <f>'Friday (030124)'!BF267</f>
        <v>1.071856287</v>
      </c>
      <c r="Q734" s="5"/>
      <c r="U734" s="5"/>
    </row>
    <row r="735">
      <c r="E735" s="5"/>
      <c r="I735" s="5"/>
      <c r="M735" s="5"/>
      <c r="Q735" s="5"/>
      <c r="U735" s="5"/>
    </row>
    <row r="736">
      <c r="E736" s="5"/>
      <c r="I736" s="5"/>
      <c r="M736" s="5"/>
      <c r="Q736" s="5"/>
      <c r="U736" s="5"/>
    </row>
    <row r="737">
      <c r="A737" s="398" t="s">
        <v>43</v>
      </c>
      <c r="B737" s="2"/>
      <c r="C737" s="2"/>
      <c r="D737" s="2"/>
      <c r="E737" s="2"/>
      <c r="F737" s="2"/>
      <c r="G737" s="2"/>
      <c r="H737" s="3"/>
      <c r="I737" s="399" t="s">
        <v>45</v>
      </c>
      <c r="J737" s="2"/>
      <c r="K737" s="2"/>
      <c r="L737" s="2"/>
      <c r="M737" s="2"/>
      <c r="N737" s="2"/>
      <c r="O737" s="2"/>
      <c r="P737" s="3"/>
      <c r="Q737" s="5"/>
      <c r="U737" s="5"/>
    </row>
    <row r="738">
      <c r="A738" s="400"/>
      <c r="B738" s="3"/>
      <c r="C738" s="401" t="s">
        <v>57</v>
      </c>
      <c r="D738" s="401" t="s">
        <v>58</v>
      </c>
      <c r="E738" s="401" t="s">
        <v>59</v>
      </c>
      <c r="F738" s="401" t="s">
        <v>60</v>
      </c>
      <c r="G738" s="401" t="s">
        <v>61</v>
      </c>
      <c r="H738" s="402" t="s">
        <v>244</v>
      </c>
      <c r="I738" s="403"/>
      <c r="J738" s="3"/>
      <c r="K738" s="401" t="s">
        <v>57</v>
      </c>
      <c r="L738" s="401" t="s">
        <v>58</v>
      </c>
      <c r="M738" s="401" t="s">
        <v>59</v>
      </c>
      <c r="N738" s="401" t="s">
        <v>60</v>
      </c>
      <c r="O738" s="401" t="s">
        <v>61</v>
      </c>
      <c r="P738" s="402" t="s">
        <v>244</v>
      </c>
      <c r="Q738" s="5"/>
      <c r="U738" s="5"/>
    </row>
    <row r="739">
      <c r="A739" s="404" t="s">
        <v>128</v>
      </c>
      <c r="B739" s="3"/>
      <c r="C739" s="405">
        <f>'Monday (022624)'!E67</f>
        <v>5840</v>
      </c>
      <c r="D739" s="405">
        <f>'Tuesday (022724)'!E67</f>
        <v>6850</v>
      </c>
      <c r="E739" s="405">
        <f>'Wednesday (022824)'!E67</f>
        <v>5767</v>
      </c>
      <c r="F739" s="405">
        <f>'Thursday (022924)'!E67</f>
        <v>6409</v>
      </c>
      <c r="G739" s="405">
        <f>'Friday (030124)'!E67</f>
        <v>6053</v>
      </c>
      <c r="H739" s="406">
        <f t="shared" ref="H739:H751" si="244">AVERAGE(C739:G739)</f>
        <v>6183.8</v>
      </c>
      <c r="I739" s="407" t="s">
        <v>128</v>
      </c>
      <c r="J739" s="3"/>
      <c r="K739" s="401">
        <v>1910.0</v>
      </c>
      <c r="L739" s="401">
        <v>2355.0</v>
      </c>
      <c r="M739" s="401">
        <v>2319.0</v>
      </c>
      <c r="N739" s="401">
        <v>983.0</v>
      </c>
      <c r="O739" s="401">
        <v>1572.0</v>
      </c>
      <c r="P739" s="408">
        <f t="shared" ref="P739:P751" si="245">AVERAGE(K739:O739)</f>
        <v>1827.8</v>
      </c>
      <c r="Q739" s="5"/>
      <c r="U739" s="5"/>
    </row>
    <row r="740">
      <c r="A740" s="404" t="s">
        <v>129</v>
      </c>
      <c r="B740" s="3"/>
      <c r="C740" s="405">
        <f>'Monday (022624)'!F67</f>
        <v>15</v>
      </c>
      <c r="D740" s="401">
        <v>3.0</v>
      </c>
      <c r="E740" s="401">
        <v>16.0</v>
      </c>
      <c r="F740" s="401">
        <v>0.0</v>
      </c>
      <c r="G740" s="401">
        <v>25.0</v>
      </c>
      <c r="H740" s="406">
        <f t="shared" si="244"/>
        <v>11.8</v>
      </c>
      <c r="I740" s="407" t="s">
        <v>129</v>
      </c>
      <c r="J740" s="3"/>
      <c r="K740" s="401">
        <v>2.0</v>
      </c>
      <c r="L740" s="401">
        <v>1.0</v>
      </c>
      <c r="M740" s="401">
        <v>3.0</v>
      </c>
      <c r="N740" s="401">
        <v>0.0</v>
      </c>
      <c r="O740" s="401">
        <v>1.0</v>
      </c>
      <c r="P740" s="408">
        <f t="shared" si="245"/>
        <v>1.4</v>
      </c>
      <c r="Q740" s="5"/>
      <c r="U740" s="5"/>
    </row>
    <row r="741">
      <c r="A741" s="404" t="s">
        <v>130</v>
      </c>
      <c r="B741" s="3"/>
      <c r="C741" s="409">
        <v>14436.0</v>
      </c>
      <c r="D741" s="401">
        <v>14513.0</v>
      </c>
      <c r="E741" s="410">
        <v>14254.0</v>
      </c>
      <c r="F741" s="401">
        <v>13991.0</v>
      </c>
      <c r="G741" s="401">
        <v>13977.0</v>
      </c>
      <c r="H741" s="406">
        <f t="shared" si="244"/>
        <v>14234.2</v>
      </c>
      <c r="I741" s="407" t="s">
        <v>130</v>
      </c>
      <c r="J741" s="3"/>
      <c r="K741" s="409">
        <v>5225.0</v>
      </c>
      <c r="L741" s="401">
        <v>5285.0</v>
      </c>
      <c r="M741" s="410">
        <v>4889.0</v>
      </c>
      <c r="N741" s="401">
        <v>1638.0</v>
      </c>
      <c r="O741" s="401">
        <v>5041.0</v>
      </c>
      <c r="P741" s="408">
        <f t="shared" si="245"/>
        <v>4415.6</v>
      </c>
      <c r="Q741" s="5"/>
      <c r="U741" s="5"/>
    </row>
    <row r="742">
      <c r="A742" s="404" t="s">
        <v>131</v>
      </c>
      <c r="B742" s="3"/>
      <c r="C742" s="401">
        <v>9.0</v>
      </c>
      <c r="D742" s="401">
        <v>19.0</v>
      </c>
      <c r="E742" s="410">
        <v>7.0</v>
      </c>
      <c r="F742" s="401">
        <v>59.0</v>
      </c>
      <c r="G742" s="401">
        <v>2.0</v>
      </c>
      <c r="H742" s="406">
        <f t="shared" si="244"/>
        <v>19.2</v>
      </c>
      <c r="I742" s="407" t="s">
        <v>131</v>
      </c>
      <c r="J742" s="3"/>
      <c r="K742" s="401">
        <v>0.0</v>
      </c>
      <c r="L742" s="401">
        <v>0.0</v>
      </c>
      <c r="M742" s="410">
        <v>2.0</v>
      </c>
      <c r="N742" s="401">
        <v>59.0</v>
      </c>
      <c r="O742" s="401">
        <v>0.0</v>
      </c>
      <c r="P742" s="408">
        <f t="shared" si="245"/>
        <v>12.2</v>
      </c>
      <c r="Q742" s="5"/>
      <c r="U742" s="5"/>
    </row>
    <row r="743">
      <c r="A743" s="404" t="s">
        <v>132</v>
      </c>
      <c r="B743" s="3"/>
      <c r="C743" s="401">
        <v>17.0</v>
      </c>
      <c r="D743" s="401">
        <v>4.0</v>
      </c>
      <c r="E743" s="410">
        <v>20.0</v>
      </c>
      <c r="F743" s="401">
        <v>0.0</v>
      </c>
      <c r="G743" s="401">
        <v>3.0</v>
      </c>
      <c r="H743" s="406">
        <f t="shared" si="244"/>
        <v>8.8</v>
      </c>
      <c r="I743" s="407" t="s">
        <v>132</v>
      </c>
      <c r="J743" s="3"/>
      <c r="K743" s="401">
        <v>0.0</v>
      </c>
      <c r="L743" s="401">
        <v>0.0</v>
      </c>
      <c r="M743" s="410">
        <v>0.0</v>
      </c>
      <c r="N743" s="401">
        <v>0.0</v>
      </c>
      <c r="O743" s="401">
        <v>0.0</v>
      </c>
      <c r="P743" s="408">
        <f t="shared" si="245"/>
        <v>0</v>
      </c>
      <c r="Q743" s="5"/>
      <c r="U743" s="5"/>
    </row>
    <row r="744">
      <c r="A744" s="404" t="s">
        <v>133</v>
      </c>
      <c r="B744" s="3"/>
      <c r="C744" s="401">
        <v>1043.0</v>
      </c>
      <c r="D744" s="401">
        <v>964.0</v>
      </c>
      <c r="E744" s="410">
        <v>1016.0</v>
      </c>
      <c r="F744" s="401">
        <v>876.0</v>
      </c>
      <c r="G744" s="401">
        <v>1052.0</v>
      </c>
      <c r="H744" s="406">
        <f t="shared" si="244"/>
        <v>990.2</v>
      </c>
      <c r="I744" s="407" t="s">
        <v>133</v>
      </c>
      <c r="J744" s="3"/>
      <c r="K744" s="401">
        <v>5.0</v>
      </c>
      <c r="L744" s="401">
        <v>5.0</v>
      </c>
      <c r="M744" s="410">
        <v>7.0</v>
      </c>
      <c r="N744" s="401">
        <v>0.0</v>
      </c>
      <c r="O744" s="401">
        <v>2.0</v>
      </c>
      <c r="P744" s="408">
        <f t="shared" si="245"/>
        <v>3.8</v>
      </c>
      <c r="Q744" s="5"/>
      <c r="U744" s="5"/>
    </row>
    <row r="745">
      <c r="A745" s="404" t="s">
        <v>134</v>
      </c>
      <c r="B745" s="3"/>
      <c r="C745" s="401">
        <v>221.0</v>
      </c>
      <c r="D745" s="401">
        <v>363.0</v>
      </c>
      <c r="E745" s="410">
        <v>228.0</v>
      </c>
      <c r="F745" s="401">
        <v>273.0</v>
      </c>
      <c r="G745" s="401">
        <v>316.0</v>
      </c>
      <c r="H745" s="406">
        <f t="shared" si="244"/>
        <v>280.2</v>
      </c>
      <c r="I745" s="407" t="s">
        <v>134</v>
      </c>
      <c r="J745" s="3"/>
      <c r="K745" s="401">
        <v>1.0</v>
      </c>
      <c r="L745" s="401">
        <v>0.0</v>
      </c>
      <c r="M745" s="410">
        <v>0.0</v>
      </c>
      <c r="N745" s="401">
        <v>0.0</v>
      </c>
      <c r="O745" s="401">
        <v>0.0</v>
      </c>
      <c r="P745" s="408">
        <f t="shared" si="245"/>
        <v>0.2</v>
      </c>
      <c r="Q745" s="5"/>
      <c r="U745" s="5"/>
    </row>
    <row r="746">
      <c r="A746" s="404" t="s">
        <v>135</v>
      </c>
      <c r="B746" s="3"/>
      <c r="C746" s="401">
        <v>731.0</v>
      </c>
      <c r="D746" s="401">
        <v>490.0</v>
      </c>
      <c r="E746" s="410">
        <v>927.0</v>
      </c>
      <c r="F746" s="401">
        <v>393.0</v>
      </c>
      <c r="G746" s="401">
        <v>837.0</v>
      </c>
      <c r="H746" s="406">
        <f t="shared" si="244"/>
        <v>675.6</v>
      </c>
      <c r="I746" s="407" t="s">
        <v>135</v>
      </c>
      <c r="J746" s="3"/>
      <c r="K746" s="401">
        <v>551.0</v>
      </c>
      <c r="L746" s="401">
        <v>433.0</v>
      </c>
      <c r="M746" s="410">
        <v>540.0</v>
      </c>
      <c r="N746" s="401">
        <v>73.0</v>
      </c>
      <c r="O746" s="401">
        <v>527.0</v>
      </c>
      <c r="P746" s="408">
        <f t="shared" si="245"/>
        <v>424.8</v>
      </c>
      <c r="Q746" s="5"/>
      <c r="U746" s="5"/>
    </row>
    <row r="747">
      <c r="A747" s="404" t="s">
        <v>136</v>
      </c>
      <c r="B747" s="3"/>
      <c r="C747" s="401">
        <v>1.0</v>
      </c>
      <c r="D747" s="401">
        <v>0.0</v>
      </c>
      <c r="E747" s="410">
        <v>1.0</v>
      </c>
      <c r="F747" s="401">
        <v>0.0</v>
      </c>
      <c r="G747" s="401">
        <v>0.0</v>
      </c>
      <c r="H747" s="406">
        <f t="shared" si="244"/>
        <v>0.4</v>
      </c>
      <c r="I747" s="407" t="s">
        <v>136</v>
      </c>
      <c r="J747" s="3"/>
      <c r="K747" s="401">
        <v>0.0</v>
      </c>
      <c r="L747" s="401">
        <v>2.0</v>
      </c>
      <c r="M747" s="410">
        <v>2.0</v>
      </c>
      <c r="N747" s="401">
        <v>0.0</v>
      </c>
      <c r="O747" s="401">
        <v>0.0</v>
      </c>
      <c r="P747" s="408">
        <f t="shared" si="245"/>
        <v>0.8</v>
      </c>
      <c r="Q747" s="5"/>
      <c r="U747" s="5"/>
    </row>
    <row r="748">
      <c r="A748" s="404" t="s">
        <v>137</v>
      </c>
      <c r="B748" s="3"/>
      <c r="C748" s="401">
        <v>31.0</v>
      </c>
      <c r="D748" s="401">
        <v>11.0</v>
      </c>
      <c r="E748" s="410">
        <v>34.0</v>
      </c>
      <c r="F748" s="401">
        <v>5.0</v>
      </c>
      <c r="G748" s="401">
        <v>12.0</v>
      </c>
      <c r="H748" s="406">
        <f t="shared" si="244"/>
        <v>18.6</v>
      </c>
      <c r="I748" s="407" t="s">
        <v>137</v>
      </c>
      <c r="J748" s="3"/>
      <c r="K748" s="401">
        <v>1.0</v>
      </c>
      <c r="L748" s="401">
        <v>8.0</v>
      </c>
      <c r="M748" s="410">
        <v>11.0</v>
      </c>
      <c r="N748" s="401">
        <v>0.0</v>
      </c>
      <c r="O748" s="401">
        <v>1.0</v>
      </c>
      <c r="P748" s="408">
        <f t="shared" si="245"/>
        <v>4.2</v>
      </c>
      <c r="Q748" s="5"/>
      <c r="U748" s="5"/>
    </row>
    <row r="749">
      <c r="A749" s="404" t="s">
        <v>138</v>
      </c>
      <c r="B749" s="3"/>
      <c r="C749" s="401">
        <v>1147.0</v>
      </c>
      <c r="D749" s="401">
        <v>566.0</v>
      </c>
      <c r="E749" s="410">
        <v>1183.0</v>
      </c>
      <c r="F749" s="401">
        <v>647.0</v>
      </c>
      <c r="G749" s="401">
        <v>1014.0</v>
      </c>
      <c r="H749" s="406">
        <f t="shared" si="244"/>
        <v>911.4</v>
      </c>
      <c r="I749" s="407" t="s">
        <v>138</v>
      </c>
      <c r="J749" s="3"/>
      <c r="K749" s="401">
        <v>530.0</v>
      </c>
      <c r="L749" s="401">
        <v>325.0</v>
      </c>
      <c r="M749" s="410">
        <v>640.0</v>
      </c>
      <c r="N749" s="401">
        <v>411.0</v>
      </c>
      <c r="O749" s="401">
        <v>531.0</v>
      </c>
      <c r="P749" s="408">
        <f t="shared" si="245"/>
        <v>487.4</v>
      </c>
      <c r="Q749" s="5"/>
      <c r="U749" s="5"/>
    </row>
    <row r="750">
      <c r="A750" s="404" t="s">
        <v>139</v>
      </c>
      <c r="B750" s="3"/>
      <c r="C750" s="401">
        <v>4.0</v>
      </c>
      <c r="D750" s="401">
        <v>10.0</v>
      </c>
      <c r="E750" s="410">
        <v>17.0</v>
      </c>
      <c r="F750" s="401">
        <v>25.0</v>
      </c>
      <c r="G750" s="401">
        <v>2.0</v>
      </c>
      <c r="H750" s="406">
        <f t="shared" si="244"/>
        <v>11.6</v>
      </c>
      <c r="I750" s="407" t="s">
        <v>139</v>
      </c>
      <c r="J750" s="3"/>
      <c r="K750" s="401">
        <v>2.0</v>
      </c>
      <c r="L750" s="401">
        <v>1.0</v>
      </c>
      <c r="M750" s="410">
        <v>2.0</v>
      </c>
      <c r="N750" s="401">
        <v>31.0</v>
      </c>
      <c r="O750" s="401">
        <v>0.0</v>
      </c>
      <c r="P750" s="408">
        <f t="shared" si="245"/>
        <v>7.2</v>
      </c>
      <c r="Q750" s="5"/>
      <c r="U750" s="5"/>
    </row>
    <row r="751">
      <c r="A751" s="404" t="s">
        <v>140</v>
      </c>
      <c r="B751" s="3"/>
      <c r="C751" s="401">
        <v>93.0</v>
      </c>
      <c r="D751" s="401">
        <v>59.0</v>
      </c>
      <c r="E751" s="410">
        <v>168.0</v>
      </c>
      <c r="F751" s="401">
        <v>106.0</v>
      </c>
      <c r="G751" s="401">
        <v>137.0</v>
      </c>
      <c r="H751" s="406">
        <f t="shared" si="244"/>
        <v>112.6</v>
      </c>
      <c r="I751" s="407" t="s">
        <v>140</v>
      </c>
      <c r="J751" s="3"/>
      <c r="K751" s="401">
        <v>43.0</v>
      </c>
      <c r="L751" s="401">
        <v>64.0</v>
      </c>
      <c r="M751" s="410">
        <v>72.0</v>
      </c>
      <c r="N751" s="401">
        <v>106.0</v>
      </c>
      <c r="O751" s="401">
        <v>26.0</v>
      </c>
      <c r="P751" s="408">
        <f t="shared" si="245"/>
        <v>62.2</v>
      </c>
      <c r="Q751" s="5"/>
      <c r="U751" s="5"/>
    </row>
    <row r="752">
      <c r="A752" s="411" t="s">
        <v>244</v>
      </c>
      <c r="B752" s="412"/>
      <c r="C752" s="413">
        <f t="shared" ref="C752:G752" si="246">AVERAGE(C739, C740:C751)</f>
        <v>1814.461538</v>
      </c>
      <c r="D752" s="413">
        <f t="shared" si="246"/>
        <v>1834.769231</v>
      </c>
      <c r="E752" s="413">
        <f t="shared" si="246"/>
        <v>1818.307692</v>
      </c>
      <c r="F752" s="413">
        <f t="shared" si="246"/>
        <v>1752.615385</v>
      </c>
      <c r="G752" s="413">
        <f t="shared" si="246"/>
        <v>1802.307692</v>
      </c>
      <c r="H752" s="414"/>
      <c r="I752" s="415" t="s">
        <v>244</v>
      </c>
      <c r="J752" s="412"/>
      <c r="K752" s="413">
        <f t="shared" ref="K752:O752" si="247">AVERAGE(K739, K740:K751)</f>
        <v>636.1538462</v>
      </c>
      <c r="L752" s="413">
        <f t="shared" si="247"/>
        <v>652.2307692</v>
      </c>
      <c r="M752" s="413">
        <f t="shared" si="247"/>
        <v>652.8461538</v>
      </c>
      <c r="N752" s="413">
        <f t="shared" si="247"/>
        <v>253.9230769</v>
      </c>
      <c r="O752" s="413">
        <f t="shared" si="247"/>
        <v>592.3846154</v>
      </c>
      <c r="P752" s="414"/>
      <c r="Q752" s="5"/>
      <c r="U752" s="5"/>
    </row>
    <row r="753">
      <c r="A753" s="416" t="s">
        <v>47</v>
      </c>
      <c r="B753" s="417"/>
      <c r="C753" s="417"/>
      <c r="D753" s="417"/>
      <c r="E753" s="417"/>
      <c r="F753" s="417"/>
      <c r="G753" s="417"/>
      <c r="H753" s="418"/>
      <c r="I753" s="399" t="s">
        <v>48</v>
      </c>
      <c r="J753" s="2"/>
      <c r="K753" s="2"/>
      <c r="L753" s="2"/>
      <c r="M753" s="2"/>
      <c r="N753" s="2"/>
      <c r="O753" s="2"/>
      <c r="P753" s="3"/>
      <c r="Q753" s="5"/>
      <c r="U753" s="5"/>
    </row>
    <row r="754">
      <c r="A754" s="400"/>
      <c r="B754" s="3"/>
      <c r="C754" s="401" t="s">
        <v>57</v>
      </c>
      <c r="D754" s="401" t="s">
        <v>58</v>
      </c>
      <c r="E754" s="401" t="s">
        <v>59</v>
      </c>
      <c r="F754" s="401" t="s">
        <v>60</v>
      </c>
      <c r="G754" s="401" t="s">
        <v>61</v>
      </c>
      <c r="H754" s="402" t="s">
        <v>244</v>
      </c>
      <c r="I754" s="403"/>
      <c r="J754" s="3"/>
      <c r="K754" s="401" t="s">
        <v>57</v>
      </c>
      <c r="L754" s="401" t="s">
        <v>58</v>
      </c>
      <c r="M754" s="401" t="s">
        <v>59</v>
      </c>
      <c r="N754" s="401" t="s">
        <v>60</v>
      </c>
      <c r="O754" s="401" t="s">
        <v>61</v>
      </c>
      <c r="P754" s="402" t="s">
        <v>244</v>
      </c>
      <c r="Q754" s="5"/>
      <c r="U754" s="5"/>
    </row>
    <row r="755">
      <c r="A755" s="404" t="s">
        <v>128</v>
      </c>
      <c r="B755" s="3"/>
      <c r="C755" s="401">
        <v>5438.0</v>
      </c>
      <c r="D755" s="401">
        <v>5766.0</v>
      </c>
      <c r="E755" s="401">
        <v>2319.0</v>
      </c>
      <c r="F755" s="401">
        <v>5445.0</v>
      </c>
      <c r="G755" s="401">
        <v>6070.0</v>
      </c>
      <c r="H755" s="408">
        <f t="shared" ref="H755:H767" si="248">AVERAGE(C755:G755)</f>
        <v>5007.6</v>
      </c>
      <c r="I755" s="407" t="s">
        <v>128</v>
      </c>
      <c r="J755" s="3"/>
      <c r="K755" s="401">
        <v>1080.0</v>
      </c>
      <c r="L755" s="401">
        <v>1069.0</v>
      </c>
      <c r="M755" s="401">
        <v>815.0</v>
      </c>
      <c r="N755" s="401">
        <v>724.0</v>
      </c>
      <c r="O755" s="401">
        <v>1015.0</v>
      </c>
      <c r="P755" s="408">
        <f t="shared" ref="P755:P767" si="249">AVERAGE(K755:O755)</f>
        <v>940.6</v>
      </c>
      <c r="Q755" s="5"/>
      <c r="U755" s="5"/>
    </row>
    <row r="756">
      <c r="A756" s="404" t="s">
        <v>129</v>
      </c>
      <c r="B756" s="3"/>
      <c r="C756" s="401">
        <v>8.0</v>
      </c>
      <c r="D756" s="401">
        <v>0.0</v>
      </c>
      <c r="E756" s="401">
        <v>3.0</v>
      </c>
      <c r="F756" s="401">
        <v>5.0</v>
      </c>
      <c r="G756" s="401">
        <v>11.0</v>
      </c>
      <c r="H756" s="408">
        <f t="shared" si="248"/>
        <v>5.4</v>
      </c>
      <c r="I756" s="407" t="s">
        <v>129</v>
      </c>
      <c r="J756" s="3"/>
      <c r="K756" s="401">
        <v>1.0</v>
      </c>
      <c r="L756" s="401">
        <v>0.0</v>
      </c>
      <c r="M756" s="401">
        <v>7.0</v>
      </c>
      <c r="N756" s="401">
        <v>0.0</v>
      </c>
      <c r="O756" s="401">
        <v>1.0</v>
      </c>
      <c r="P756" s="408">
        <f t="shared" si="249"/>
        <v>1.8</v>
      </c>
      <c r="Q756" s="5"/>
      <c r="U756" s="5"/>
    </row>
    <row r="757">
      <c r="A757" s="404" t="s">
        <v>130</v>
      </c>
      <c r="B757" s="3"/>
      <c r="C757" s="409">
        <v>13688.0</v>
      </c>
      <c r="D757" s="401">
        <v>12986.0</v>
      </c>
      <c r="E757" s="410">
        <v>4889.0</v>
      </c>
      <c r="F757" s="401">
        <v>13879.0</v>
      </c>
      <c r="G757" s="401">
        <v>12099.0</v>
      </c>
      <c r="H757" s="408">
        <f t="shared" si="248"/>
        <v>11508.2</v>
      </c>
      <c r="I757" s="407" t="s">
        <v>130</v>
      </c>
      <c r="J757" s="3"/>
      <c r="K757" s="409">
        <v>2175.0</v>
      </c>
      <c r="L757" s="401">
        <v>2150.0</v>
      </c>
      <c r="M757" s="410">
        <v>2014.0</v>
      </c>
      <c r="N757" s="401">
        <v>1482.0</v>
      </c>
      <c r="O757" s="401">
        <v>2166.0</v>
      </c>
      <c r="P757" s="408">
        <f t="shared" si="249"/>
        <v>1997.4</v>
      </c>
      <c r="Q757" s="5"/>
      <c r="U757" s="5"/>
    </row>
    <row r="758">
      <c r="A758" s="404" t="s">
        <v>131</v>
      </c>
      <c r="B758" s="3"/>
      <c r="C758" s="401">
        <v>9.0</v>
      </c>
      <c r="D758" s="401">
        <v>0.0</v>
      </c>
      <c r="E758" s="410">
        <v>2.0</v>
      </c>
      <c r="F758" s="401">
        <v>0.0</v>
      </c>
      <c r="G758" s="401">
        <v>1.0</v>
      </c>
      <c r="H758" s="408">
        <f t="shared" si="248"/>
        <v>2.4</v>
      </c>
      <c r="I758" s="407" t="s">
        <v>131</v>
      </c>
      <c r="J758" s="3"/>
      <c r="K758" s="401">
        <v>0.0</v>
      </c>
      <c r="L758" s="401">
        <v>0.0</v>
      </c>
      <c r="M758" s="410">
        <v>0.0</v>
      </c>
      <c r="N758" s="401">
        <v>0.0</v>
      </c>
      <c r="O758" s="401">
        <v>0.0</v>
      </c>
      <c r="P758" s="408">
        <f t="shared" si="249"/>
        <v>0</v>
      </c>
      <c r="Q758" s="5"/>
      <c r="U758" s="5"/>
    </row>
    <row r="759">
      <c r="A759" s="404" t="s">
        <v>132</v>
      </c>
      <c r="B759" s="3"/>
      <c r="C759" s="401">
        <v>1.0</v>
      </c>
      <c r="D759" s="401">
        <v>0.0</v>
      </c>
      <c r="E759" s="410">
        <v>0.0</v>
      </c>
      <c r="F759" s="401">
        <v>0.0</v>
      </c>
      <c r="G759" s="401">
        <v>2.0</v>
      </c>
      <c r="H759" s="408">
        <f t="shared" si="248"/>
        <v>0.6</v>
      </c>
      <c r="I759" s="407" t="s">
        <v>132</v>
      </c>
      <c r="J759" s="3"/>
      <c r="K759" s="401">
        <v>0.0</v>
      </c>
      <c r="L759" s="401">
        <v>0.0</v>
      </c>
      <c r="M759" s="410">
        <v>0.0</v>
      </c>
      <c r="N759" s="401">
        <v>0.0</v>
      </c>
      <c r="O759" s="401">
        <v>0.0</v>
      </c>
      <c r="P759" s="408">
        <f t="shared" si="249"/>
        <v>0</v>
      </c>
      <c r="Q759" s="5"/>
      <c r="U759" s="5"/>
    </row>
    <row r="760">
      <c r="A760" s="404" t="s">
        <v>133</v>
      </c>
      <c r="B760" s="3"/>
      <c r="C760" s="401">
        <v>699.0</v>
      </c>
      <c r="D760" s="401">
        <v>858.0</v>
      </c>
      <c r="E760" s="410">
        <v>7.0</v>
      </c>
      <c r="F760" s="401">
        <v>702.0</v>
      </c>
      <c r="G760" s="401">
        <v>922.0</v>
      </c>
      <c r="H760" s="408">
        <f t="shared" si="248"/>
        <v>637.6</v>
      </c>
      <c r="I760" s="407" t="s">
        <v>133</v>
      </c>
      <c r="J760" s="3"/>
      <c r="K760" s="401">
        <v>2.0</v>
      </c>
      <c r="L760" s="401">
        <v>0.0</v>
      </c>
      <c r="M760" s="410">
        <v>1.0</v>
      </c>
      <c r="N760" s="401">
        <v>0.0</v>
      </c>
      <c r="O760" s="401">
        <v>0.0</v>
      </c>
      <c r="P760" s="408">
        <f t="shared" si="249"/>
        <v>0.6</v>
      </c>
      <c r="Q760" s="5"/>
      <c r="U760" s="5"/>
    </row>
    <row r="761">
      <c r="A761" s="404" t="s">
        <v>134</v>
      </c>
      <c r="B761" s="3"/>
      <c r="C761" s="401">
        <v>196.0</v>
      </c>
      <c r="D761" s="401">
        <v>292.0</v>
      </c>
      <c r="E761" s="410">
        <v>0.0</v>
      </c>
      <c r="F761" s="401">
        <v>181.0</v>
      </c>
      <c r="G761" s="401">
        <v>208.0</v>
      </c>
      <c r="H761" s="408">
        <f t="shared" si="248"/>
        <v>175.4</v>
      </c>
      <c r="I761" s="407" t="s">
        <v>134</v>
      </c>
      <c r="J761" s="3"/>
      <c r="K761" s="401">
        <v>1.0</v>
      </c>
      <c r="L761" s="401">
        <v>0.0</v>
      </c>
      <c r="M761" s="410">
        <v>0.0</v>
      </c>
      <c r="N761" s="401">
        <v>0.0</v>
      </c>
      <c r="O761" s="401">
        <v>0.0</v>
      </c>
      <c r="P761" s="408">
        <f t="shared" si="249"/>
        <v>0.2</v>
      </c>
      <c r="Q761" s="5"/>
      <c r="U761" s="5"/>
    </row>
    <row r="762">
      <c r="A762" s="404" t="s">
        <v>135</v>
      </c>
      <c r="B762" s="3"/>
      <c r="C762" s="401">
        <v>615.0</v>
      </c>
      <c r="D762" s="401">
        <v>788.0</v>
      </c>
      <c r="E762" s="410">
        <v>540.0</v>
      </c>
      <c r="F762" s="401">
        <v>604.0</v>
      </c>
      <c r="G762" s="401">
        <v>871.0</v>
      </c>
      <c r="H762" s="408">
        <f t="shared" si="248"/>
        <v>683.6</v>
      </c>
      <c r="I762" s="407" t="s">
        <v>135</v>
      </c>
      <c r="J762" s="3"/>
      <c r="K762" s="401">
        <v>156.0</v>
      </c>
      <c r="L762" s="401">
        <v>135.0</v>
      </c>
      <c r="M762" s="410">
        <v>129.0</v>
      </c>
      <c r="N762" s="401">
        <v>185.0</v>
      </c>
      <c r="O762" s="401">
        <v>26.0</v>
      </c>
      <c r="P762" s="408">
        <f t="shared" si="249"/>
        <v>126.2</v>
      </c>
      <c r="Q762" s="5"/>
      <c r="U762" s="5"/>
    </row>
    <row r="763">
      <c r="A763" s="404" t="s">
        <v>136</v>
      </c>
      <c r="B763" s="3"/>
      <c r="C763" s="401">
        <v>3.0</v>
      </c>
      <c r="D763" s="401">
        <v>0.0</v>
      </c>
      <c r="E763" s="410">
        <v>2.0</v>
      </c>
      <c r="F763" s="401">
        <v>3.0</v>
      </c>
      <c r="G763" s="401">
        <v>8.0</v>
      </c>
      <c r="H763" s="408">
        <f t="shared" si="248"/>
        <v>3.2</v>
      </c>
      <c r="I763" s="407" t="s">
        <v>136</v>
      </c>
      <c r="J763" s="3"/>
      <c r="K763" s="401">
        <v>0.0</v>
      </c>
      <c r="L763" s="401">
        <v>0.0</v>
      </c>
      <c r="M763" s="410">
        <v>0.0</v>
      </c>
      <c r="N763" s="401">
        <v>0.0</v>
      </c>
      <c r="O763" s="401">
        <v>0.0</v>
      </c>
      <c r="P763" s="408">
        <f t="shared" si="249"/>
        <v>0</v>
      </c>
      <c r="Q763" s="5"/>
      <c r="U763" s="5"/>
    </row>
    <row r="764">
      <c r="A764" s="404" t="s">
        <v>137</v>
      </c>
      <c r="B764" s="3"/>
      <c r="C764" s="401">
        <v>2.0</v>
      </c>
      <c r="D764" s="401">
        <v>1.0</v>
      </c>
      <c r="E764" s="410">
        <v>11.0</v>
      </c>
      <c r="F764" s="401">
        <v>3.0</v>
      </c>
      <c r="G764" s="401">
        <v>7.0</v>
      </c>
      <c r="H764" s="408">
        <f t="shared" si="248"/>
        <v>4.8</v>
      </c>
      <c r="I764" s="407" t="s">
        <v>137</v>
      </c>
      <c r="J764" s="3"/>
      <c r="K764" s="401">
        <v>0.0</v>
      </c>
      <c r="L764" s="401">
        <v>0.0</v>
      </c>
      <c r="M764" s="410">
        <v>5.0</v>
      </c>
      <c r="N764" s="401">
        <v>0.0</v>
      </c>
      <c r="O764" s="401">
        <v>5.0</v>
      </c>
      <c r="P764" s="408">
        <f t="shared" si="249"/>
        <v>2</v>
      </c>
      <c r="Q764" s="5"/>
      <c r="U764" s="5"/>
    </row>
    <row r="765">
      <c r="A765" s="404" t="s">
        <v>138</v>
      </c>
      <c r="B765" s="3"/>
      <c r="C765" s="401">
        <v>683.0</v>
      </c>
      <c r="D765" s="401">
        <v>589.0</v>
      </c>
      <c r="E765" s="410">
        <v>640.0</v>
      </c>
      <c r="F765" s="401">
        <v>724.0</v>
      </c>
      <c r="G765" s="401">
        <v>1225.0</v>
      </c>
      <c r="H765" s="408">
        <f t="shared" si="248"/>
        <v>772.2</v>
      </c>
      <c r="I765" s="407" t="s">
        <v>138</v>
      </c>
      <c r="J765" s="3"/>
      <c r="K765" s="401">
        <v>339.0</v>
      </c>
      <c r="L765" s="401">
        <v>311.0</v>
      </c>
      <c r="M765" s="410">
        <v>257.0</v>
      </c>
      <c r="N765" s="401">
        <v>383.0</v>
      </c>
      <c r="O765" s="401">
        <v>310.0</v>
      </c>
      <c r="P765" s="408">
        <f t="shared" si="249"/>
        <v>320</v>
      </c>
      <c r="Q765" s="5"/>
      <c r="U765" s="5"/>
    </row>
    <row r="766">
      <c r="A766" s="404" t="s">
        <v>139</v>
      </c>
      <c r="B766" s="3"/>
      <c r="C766" s="401">
        <v>10.0</v>
      </c>
      <c r="D766" s="401">
        <v>3.0</v>
      </c>
      <c r="E766" s="410">
        <v>2.0</v>
      </c>
      <c r="F766" s="401">
        <v>8.0</v>
      </c>
      <c r="G766" s="401">
        <v>2.0</v>
      </c>
      <c r="H766" s="408">
        <f t="shared" si="248"/>
        <v>5</v>
      </c>
      <c r="I766" s="407" t="s">
        <v>139</v>
      </c>
      <c r="J766" s="3"/>
      <c r="K766" s="401">
        <v>0.0</v>
      </c>
      <c r="L766" s="401">
        <v>0.0</v>
      </c>
      <c r="M766" s="410">
        <v>6.0</v>
      </c>
      <c r="N766" s="401">
        <v>23.0</v>
      </c>
      <c r="O766" s="401">
        <v>0.0</v>
      </c>
      <c r="P766" s="408">
        <f t="shared" si="249"/>
        <v>5.8</v>
      </c>
      <c r="Q766" s="5"/>
      <c r="U766" s="5"/>
    </row>
    <row r="767">
      <c r="A767" s="404" t="s">
        <v>140</v>
      </c>
      <c r="B767" s="3"/>
      <c r="C767" s="401">
        <v>186.0</v>
      </c>
      <c r="D767" s="401">
        <v>246.0</v>
      </c>
      <c r="E767" s="410">
        <v>72.0</v>
      </c>
      <c r="F767" s="401">
        <v>139.0</v>
      </c>
      <c r="G767" s="401">
        <v>307.0</v>
      </c>
      <c r="H767" s="408">
        <f t="shared" si="248"/>
        <v>190</v>
      </c>
      <c r="I767" s="407" t="s">
        <v>140</v>
      </c>
      <c r="J767" s="3"/>
      <c r="K767" s="401">
        <v>89.0</v>
      </c>
      <c r="L767" s="401">
        <v>65.0</v>
      </c>
      <c r="M767" s="410">
        <v>65.0</v>
      </c>
      <c r="N767" s="401">
        <v>106.0</v>
      </c>
      <c r="O767" s="401">
        <v>5.0</v>
      </c>
      <c r="P767" s="408">
        <f t="shared" si="249"/>
        <v>66</v>
      </c>
      <c r="Q767" s="5"/>
      <c r="U767" s="5"/>
    </row>
    <row r="768">
      <c r="A768" s="411" t="s">
        <v>244</v>
      </c>
      <c r="B768" s="412"/>
      <c r="C768" s="413">
        <f t="shared" ref="C768:G768" si="250">AVERAGE(C755, C756:C767)</f>
        <v>1656.769231</v>
      </c>
      <c r="D768" s="413">
        <f t="shared" si="250"/>
        <v>1656.076923</v>
      </c>
      <c r="E768" s="413">
        <f t="shared" si="250"/>
        <v>652.8461538</v>
      </c>
      <c r="F768" s="413">
        <f t="shared" si="250"/>
        <v>1668.692308</v>
      </c>
      <c r="G768" s="413">
        <f t="shared" si="250"/>
        <v>1671.769231</v>
      </c>
      <c r="H768" s="414"/>
      <c r="I768" s="415" t="s">
        <v>244</v>
      </c>
      <c r="J768" s="412"/>
      <c r="K768" s="413">
        <f t="shared" ref="K768:O768" si="251">AVERAGE(K755, K756:K767)</f>
        <v>295.6153846</v>
      </c>
      <c r="L768" s="413">
        <f t="shared" si="251"/>
        <v>286.9230769</v>
      </c>
      <c r="M768" s="413">
        <f t="shared" si="251"/>
        <v>253.7692308</v>
      </c>
      <c r="N768" s="413">
        <f t="shared" si="251"/>
        <v>223.3076923</v>
      </c>
      <c r="O768" s="413">
        <f t="shared" si="251"/>
        <v>271.3846154</v>
      </c>
      <c r="P768" s="414"/>
      <c r="Q768" s="5"/>
      <c r="U768" s="5"/>
    </row>
    <row r="769">
      <c r="A769" s="398" t="s">
        <v>50</v>
      </c>
      <c r="B769" s="2"/>
      <c r="C769" s="2"/>
      <c r="D769" s="2"/>
      <c r="E769" s="2"/>
      <c r="F769" s="2"/>
      <c r="G769" s="2"/>
      <c r="H769" s="3"/>
      <c r="I769" s="399" t="s">
        <v>49</v>
      </c>
      <c r="J769" s="2"/>
      <c r="K769" s="2"/>
      <c r="L769" s="2"/>
      <c r="M769" s="2"/>
      <c r="N769" s="2"/>
      <c r="O769" s="2"/>
      <c r="P769" s="3"/>
      <c r="Q769" s="5"/>
      <c r="U769" s="5"/>
    </row>
    <row r="770">
      <c r="A770" s="400"/>
      <c r="B770" s="3"/>
      <c r="C770" s="401" t="s">
        <v>57</v>
      </c>
      <c r="D770" s="401" t="s">
        <v>58</v>
      </c>
      <c r="E770" s="401" t="s">
        <v>59</v>
      </c>
      <c r="F770" s="401" t="s">
        <v>60</v>
      </c>
      <c r="G770" s="401" t="s">
        <v>61</v>
      </c>
      <c r="H770" s="402" t="s">
        <v>244</v>
      </c>
      <c r="I770" s="403"/>
      <c r="J770" s="3"/>
      <c r="K770" s="401" t="s">
        <v>57</v>
      </c>
      <c r="L770" s="401" t="s">
        <v>58</v>
      </c>
      <c r="M770" s="401" t="s">
        <v>59</v>
      </c>
      <c r="N770" s="401" t="s">
        <v>60</v>
      </c>
      <c r="O770" s="401" t="s">
        <v>61</v>
      </c>
      <c r="P770" s="402" t="s">
        <v>244</v>
      </c>
      <c r="Q770" s="5"/>
      <c r="U770" s="5"/>
    </row>
    <row r="771">
      <c r="A771" s="404" t="s">
        <v>128</v>
      </c>
      <c r="B771" s="3"/>
      <c r="C771" s="401">
        <v>2033.0</v>
      </c>
      <c r="D771" s="401">
        <v>2658.0</v>
      </c>
      <c r="E771" s="401">
        <v>2085.0</v>
      </c>
      <c r="F771" s="401">
        <v>5445.0</v>
      </c>
      <c r="G771" s="401">
        <v>1993.0</v>
      </c>
      <c r="H771" s="408">
        <f t="shared" ref="H771:H783" si="252">AVERAGE(C771:G771)</f>
        <v>2842.8</v>
      </c>
      <c r="I771" s="407" t="s">
        <v>128</v>
      </c>
      <c r="J771" s="3"/>
      <c r="K771" s="401">
        <v>2183.0</v>
      </c>
      <c r="L771" s="401">
        <v>2041.0</v>
      </c>
      <c r="M771" s="401">
        <v>2176.0</v>
      </c>
      <c r="N771" s="401">
        <v>2023.0</v>
      </c>
      <c r="O771" s="401">
        <v>1834.0</v>
      </c>
      <c r="P771" s="408">
        <f t="shared" ref="P771:P783" si="253">AVERAGE(K771:O771)</f>
        <v>2051.4</v>
      </c>
      <c r="Q771" s="5"/>
      <c r="U771" s="5"/>
    </row>
    <row r="772">
      <c r="A772" s="404" t="s">
        <v>129</v>
      </c>
      <c r="B772" s="3"/>
      <c r="C772" s="401">
        <v>29.0</v>
      </c>
      <c r="D772" s="401">
        <v>17.0</v>
      </c>
      <c r="E772" s="401">
        <v>27.0</v>
      </c>
      <c r="F772" s="401">
        <v>5.0</v>
      </c>
      <c r="G772" s="401">
        <v>24.0</v>
      </c>
      <c r="H772" s="408">
        <f t="shared" si="252"/>
        <v>20.4</v>
      </c>
      <c r="I772" s="407" t="s">
        <v>129</v>
      </c>
      <c r="J772" s="3"/>
      <c r="K772" s="401">
        <v>23.0</v>
      </c>
      <c r="L772" s="401">
        <v>0.0</v>
      </c>
      <c r="M772" s="401">
        <v>19.0</v>
      </c>
      <c r="N772" s="401">
        <v>5.0</v>
      </c>
      <c r="O772" s="401">
        <v>11.0</v>
      </c>
      <c r="P772" s="408">
        <f t="shared" si="253"/>
        <v>11.6</v>
      </c>
      <c r="Q772" s="5"/>
      <c r="U772" s="5"/>
    </row>
    <row r="773">
      <c r="A773" s="404" t="s">
        <v>130</v>
      </c>
      <c r="B773" s="3"/>
      <c r="C773" s="409">
        <v>6650.0</v>
      </c>
      <c r="D773" s="401">
        <v>7125.0</v>
      </c>
      <c r="E773" s="410">
        <v>6741.0</v>
      </c>
      <c r="F773" s="401">
        <v>13879.0</v>
      </c>
      <c r="G773" s="401">
        <v>7141.0</v>
      </c>
      <c r="H773" s="408">
        <f t="shared" si="252"/>
        <v>8307.2</v>
      </c>
      <c r="I773" s="407" t="s">
        <v>130</v>
      </c>
      <c r="J773" s="3"/>
      <c r="K773" s="409">
        <v>5785.0</v>
      </c>
      <c r="L773" s="401">
        <v>6201.0</v>
      </c>
      <c r="M773" s="410">
        <v>5785.0</v>
      </c>
      <c r="N773" s="401">
        <v>5372.0</v>
      </c>
      <c r="O773" s="401">
        <v>8392.0</v>
      </c>
      <c r="P773" s="408">
        <f t="shared" si="253"/>
        <v>6307</v>
      </c>
      <c r="Q773" s="5"/>
      <c r="U773" s="5"/>
    </row>
    <row r="774">
      <c r="A774" s="404" t="s">
        <v>131</v>
      </c>
      <c r="B774" s="3"/>
      <c r="C774" s="401">
        <v>1.0</v>
      </c>
      <c r="D774" s="401">
        <v>1.0</v>
      </c>
      <c r="E774" s="410">
        <v>1.0</v>
      </c>
      <c r="F774" s="401">
        <v>0.0</v>
      </c>
      <c r="G774" s="401">
        <v>1.0</v>
      </c>
      <c r="H774" s="408">
        <f t="shared" si="252"/>
        <v>0.8</v>
      </c>
      <c r="I774" s="407" t="s">
        <v>131</v>
      </c>
      <c r="J774" s="3"/>
      <c r="K774" s="401">
        <v>0.0</v>
      </c>
      <c r="L774" s="401">
        <v>0.0</v>
      </c>
      <c r="M774" s="410">
        <v>0.0</v>
      </c>
      <c r="N774" s="401">
        <v>0.0</v>
      </c>
      <c r="O774" s="401">
        <v>0.0</v>
      </c>
      <c r="P774" s="408">
        <f t="shared" si="253"/>
        <v>0</v>
      </c>
      <c r="Q774" s="5"/>
      <c r="U774" s="5"/>
    </row>
    <row r="775">
      <c r="A775" s="404" t="s">
        <v>132</v>
      </c>
      <c r="B775" s="3"/>
      <c r="C775" s="401">
        <v>1.0</v>
      </c>
      <c r="D775" s="401">
        <v>1.0</v>
      </c>
      <c r="E775" s="410">
        <v>1.0</v>
      </c>
      <c r="F775" s="401">
        <v>0.0</v>
      </c>
      <c r="G775" s="401">
        <v>1.0</v>
      </c>
      <c r="H775" s="408">
        <f t="shared" si="252"/>
        <v>0.8</v>
      </c>
      <c r="I775" s="407" t="s">
        <v>132</v>
      </c>
      <c r="J775" s="3"/>
      <c r="K775" s="401">
        <v>0.0</v>
      </c>
      <c r="L775" s="401">
        <v>0.0</v>
      </c>
      <c r="M775" s="410">
        <v>0.0</v>
      </c>
      <c r="N775" s="401">
        <v>0.0</v>
      </c>
      <c r="O775" s="401">
        <v>0.0</v>
      </c>
      <c r="P775" s="408">
        <f t="shared" si="253"/>
        <v>0</v>
      </c>
      <c r="Q775" s="5"/>
      <c r="U775" s="5"/>
    </row>
    <row r="776">
      <c r="A776" s="404" t="s">
        <v>133</v>
      </c>
      <c r="B776" s="3"/>
      <c r="C776" s="401">
        <v>10.0</v>
      </c>
      <c r="D776" s="401">
        <v>1.0</v>
      </c>
      <c r="E776" s="410">
        <v>9.0</v>
      </c>
      <c r="F776" s="401">
        <v>702.0</v>
      </c>
      <c r="G776" s="401">
        <v>5.0</v>
      </c>
      <c r="H776" s="408">
        <f t="shared" si="252"/>
        <v>145.4</v>
      </c>
      <c r="I776" s="407" t="s">
        <v>133</v>
      </c>
      <c r="J776" s="3"/>
      <c r="K776" s="401">
        <v>18.0</v>
      </c>
      <c r="L776" s="401">
        <v>19.0</v>
      </c>
      <c r="M776" s="410">
        <v>13.0</v>
      </c>
      <c r="N776" s="401">
        <v>0.0</v>
      </c>
      <c r="O776" s="401">
        <v>7.0</v>
      </c>
      <c r="P776" s="408">
        <f t="shared" si="253"/>
        <v>11.4</v>
      </c>
      <c r="Q776" s="5"/>
      <c r="U776" s="5"/>
    </row>
    <row r="777">
      <c r="A777" s="404" t="s">
        <v>134</v>
      </c>
      <c r="B777" s="3"/>
      <c r="C777" s="401">
        <v>108.0</v>
      </c>
      <c r="D777" s="401">
        <v>1.0</v>
      </c>
      <c r="E777" s="410">
        <v>95.0</v>
      </c>
      <c r="F777" s="401">
        <v>181.0</v>
      </c>
      <c r="G777" s="401">
        <v>92.0</v>
      </c>
      <c r="H777" s="408">
        <f t="shared" si="252"/>
        <v>95.4</v>
      </c>
      <c r="I777" s="407" t="s">
        <v>134</v>
      </c>
      <c r="J777" s="3"/>
      <c r="K777" s="401">
        <v>0.0</v>
      </c>
      <c r="L777" s="401">
        <v>0.0</v>
      </c>
      <c r="M777" s="410">
        <v>0.0</v>
      </c>
      <c r="N777" s="401">
        <v>0.0</v>
      </c>
      <c r="O777" s="401">
        <v>0.0</v>
      </c>
      <c r="P777" s="408">
        <f t="shared" si="253"/>
        <v>0</v>
      </c>
      <c r="Q777" s="5"/>
      <c r="U777" s="5"/>
    </row>
    <row r="778">
      <c r="A778" s="404" t="s">
        <v>135</v>
      </c>
      <c r="B778" s="3"/>
      <c r="C778" s="401">
        <v>295.0</v>
      </c>
      <c r="D778" s="401">
        <v>358.0</v>
      </c>
      <c r="E778" s="410">
        <v>294.0</v>
      </c>
      <c r="F778" s="401">
        <v>604.0</v>
      </c>
      <c r="G778" s="401">
        <v>290.0</v>
      </c>
      <c r="H778" s="408">
        <f t="shared" si="252"/>
        <v>368.2</v>
      </c>
      <c r="I778" s="407" t="s">
        <v>135</v>
      </c>
      <c r="J778" s="3"/>
      <c r="K778" s="401">
        <v>460.0</v>
      </c>
      <c r="L778" s="401">
        <v>385.0</v>
      </c>
      <c r="M778" s="410">
        <v>434.0</v>
      </c>
      <c r="N778" s="401">
        <v>382.0</v>
      </c>
      <c r="O778" s="401">
        <v>507.0</v>
      </c>
      <c r="P778" s="408">
        <f t="shared" si="253"/>
        <v>433.6</v>
      </c>
      <c r="Q778" s="5"/>
      <c r="U778" s="5"/>
    </row>
    <row r="779">
      <c r="A779" s="404" t="s">
        <v>136</v>
      </c>
      <c r="B779" s="3"/>
      <c r="C779" s="401">
        <v>23.0</v>
      </c>
      <c r="D779" s="401">
        <v>35.0</v>
      </c>
      <c r="E779" s="410">
        <v>19.0</v>
      </c>
      <c r="F779" s="401">
        <v>3.0</v>
      </c>
      <c r="G779" s="401">
        <v>15.0</v>
      </c>
      <c r="H779" s="408">
        <f t="shared" si="252"/>
        <v>19</v>
      </c>
      <c r="I779" s="407" t="s">
        <v>136</v>
      </c>
      <c r="J779" s="3"/>
      <c r="K779" s="401">
        <v>0.0</v>
      </c>
      <c r="L779" s="401">
        <v>0.0</v>
      </c>
      <c r="M779" s="410">
        <v>0.0</v>
      </c>
      <c r="N779" s="401">
        <v>0.0</v>
      </c>
      <c r="O779" s="401">
        <v>0.0</v>
      </c>
      <c r="P779" s="408">
        <f t="shared" si="253"/>
        <v>0</v>
      </c>
      <c r="Q779" s="5"/>
      <c r="U779" s="5"/>
    </row>
    <row r="780">
      <c r="A780" s="404" t="s">
        <v>137</v>
      </c>
      <c r="B780" s="3"/>
      <c r="C780" s="401">
        <v>34.0</v>
      </c>
      <c r="D780" s="401">
        <v>65.0</v>
      </c>
      <c r="E780" s="410">
        <v>33.0</v>
      </c>
      <c r="F780" s="401">
        <v>3.0</v>
      </c>
      <c r="G780" s="401">
        <v>18.0</v>
      </c>
      <c r="H780" s="408">
        <f t="shared" si="252"/>
        <v>30.6</v>
      </c>
      <c r="I780" s="407" t="s">
        <v>137</v>
      </c>
      <c r="J780" s="3"/>
      <c r="K780" s="401">
        <v>10.0</v>
      </c>
      <c r="L780" s="401">
        <v>29.0</v>
      </c>
      <c r="M780" s="410">
        <v>7.0</v>
      </c>
      <c r="N780" s="401">
        <v>0.0</v>
      </c>
      <c r="O780" s="401">
        <v>6.0</v>
      </c>
      <c r="P780" s="408">
        <f t="shared" si="253"/>
        <v>10.4</v>
      </c>
      <c r="Q780" s="5"/>
      <c r="U780" s="5"/>
    </row>
    <row r="781">
      <c r="A781" s="404" t="s">
        <v>138</v>
      </c>
      <c r="B781" s="3"/>
      <c r="C781" s="401">
        <v>655.0</v>
      </c>
      <c r="D781" s="401">
        <v>595.0</v>
      </c>
      <c r="E781" s="410">
        <v>659.0</v>
      </c>
      <c r="F781" s="401">
        <v>724.0</v>
      </c>
      <c r="G781" s="401">
        <v>711.0</v>
      </c>
      <c r="H781" s="408">
        <f t="shared" si="252"/>
        <v>668.8</v>
      </c>
      <c r="I781" s="407" t="s">
        <v>138</v>
      </c>
      <c r="J781" s="3"/>
      <c r="K781" s="401">
        <v>606.0</v>
      </c>
      <c r="L781" s="401">
        <v>755.0</v>
      </c>
      <c r="M781" s="410">
        <v>57.0</v>
      </c>
      <c r="N781" s="401">
        <v>524.0</v>
      </c>
      <c r="O781" s="401">
        <v>573.0</v>
      </c>
      <c r="P781" s="408">
        <f t="shared" si="253"/>
        <v>503</v>
      </c>
      <c r="Q781" s="5"/>
      <c r="U781" s="5"/>
    </row>
    <row r="782">
      <c r="A782" s="404" t="s">
        <v>139</v>
      </c>
      <c r="B782" s="3"/>
      <c r="C782" s="401">
        <v>0.0</v>
      </c>
      <c r="D782" s="401">
        <v>0.0</v>
      </c>
      <c r="E782" s="410">
        <v>0.0</v>
      </c>
      <c r="F782" s="401">
        <v>8.0</v>
      </c>
      <c r="G782" s="401">
        <v>82.0</v>
      </c>
      <c r="H782" s="408">
        <f t="shared" si="252"/>
        <v>18</v>
      </c>
      <c r="I782" s="407" t="s">
        <v>139</v>
      </c>
      <c r="J782" s="3"/>
      <c r="K782" s="401">
        <v>1.0</v>
      </c>
      <c r="L782" s="401">
        <v>1.0</v>
      </c>
      <c r="M782" s="410">
        <v>1.0</v>
      </c>
      <c r="N782" s="401">
        <v>1.0</v>
      </c>
      <c r="O782" s="401">
        <v>85.0</v>
      </c>
      <c r="P782" s="408">
        <f t="shared" si="253"/>
        <v>17.8</v>
      </c>
      <c r="Q782" s="5"/>
      <c r="U782" s="5"/>
    </row>
    <row r="783">
      <c r="A783" s="404" t="s">
        <v>140</v>
      </c>
      <c r="B783" s="3"/>
      <c r="C783" s="401">
        <v>142.0</v>
      </c>
      <c r="D783" s="401">
        <v>85.0</v>
      </c>
      <c r="E783" s="410">
        <v>130.0</v>
      </c>
      <c r="F783" s="401">
        <v>139.0</v>
      </c>
      <c r="G783" s="401">
        <v>334.0</v>
      </c>
      <c r="H783" s="408">
        <f t="shared" si="252"/>
        <v>166</v>
      </c>
      <c r="I783" s="407" t="s">
        <v>140</v>
      </c>
      <c r="J783" s="3"/>
      <c r="K783" s="401">
        <v>110.0</v>
      </c>
      <c r="L783" s="401">
        <v>133.0</v>
      </c>
      <c r="M783" s="410">
        <v>87.0</v>
      </c>
      <c r="N783" s="401">
        <v>152.0</v>
      </c>
      <c r="O783" s="401">
        <v>67.0</v>
      </c>
      <c r="P783" s="408">
        <f t="shared" si="253"/>
        <v>109.8</v>
      </c>
      <c r="Q783" s="5"/>
      <c r="U783" s="5"/>
    </row>
    <row r="784">
      <c r="A784" s="411" t="s">
        <v>244</v>
      </c>
      <c r="B784" s="412"/>
      <c r="C784" s="413">
        <f t="shared" ref="C784:G784" si="254">AVERAGE(C771, C772:C783)</f>
        <v>767.7692308</v>
      </c>
      <c r="D784" s="413">
        <f t="shared" si="254"/>
        <v>841.6923077</v>
      </c>
      <c r="E784" s="413">
        <f t="shared" si="254"/>
        <v>776.4615385</v>
      </c>
      <c r="F784" s="413">
        <f t="shared" si="254"/>
        <v>1668.692308</v>
      </c>
      <c r="G784" s="413">
        <f t="shared" si="254"/>
        <v>823.6153846</v>
      </c>
      <c r="H784" s="414"/>
      <c r="I784" s="415" t="s">
        <v>244</v>
      </c>
      <c r="J784" s="412"/>
      <c r="K784" s="413">
        <f t="shared" ref="K784:O784" si="255">AVERAGE(K771, K772:K783)</f>
        <v>707.3846154</v>
      </c>
      <c r="L784" s="413">
        <f t="shared" si="255"/>
        <v>735.6923077</v>
      </c>
      <c r="M784" s="413">
        <f t="shared" si="255"/>
        <v>659.9230769</v>
      </c>
      <c r="N784" s="413">
        <f t="shared" si="255"/>
        <v>650.6923077</v>
      </c>
      <c r="O784" s="413">
        <f t="shared" si="255"/>
        <v>883.2307692</v>
      </c>
      <c r="P784" s="414"/>
      <c r="Q784" s="5"/>
      <c r="U784" s="5"/>
    </row>
    <row r="785">
      <c r="A785" s="398" t="s">
        <v>52</v>
      </c>
      <c r="B785" s="2"/>
      <c r="C785" s="2"/>
      <c r="D785" s="2"/>
      <c r="E785" s="2"/>
      <c r="F785" s="2"/>
      <c r="G785" s="2"/>
      <c r="H785" s="3"/>
      <c r="I785" s="399" t="s">
        <v>53</v>
      </c>
      <c r="J785" s="2"/>
      <c r="K785" s="2"/>
      <c r="L785" s="2"/>
      <c r="M785" s="2"/>
      <c r="N785" s="2"/>
      <c r="O785" s="2"/>
      <c r="P785" s="3"/>
      <c r="Q785" s="5"/>
      <c r="U785" s="5"/>
    </row>
    <row r="786">
      <c r="A786" s="400"/>
      <c r="B786" s="3"/>
      <c r="C786" s="401" t="s">
        <v>57</v>
      </c>
      <c r="D786" s="401" t="s">
        <v>58</v>
      </c>
      <c r="E786" s="401" t="s">
        <v>59</v>
      </c>
      <c r="F786" s="401" t="s">
        <v>60</v>
      </c>
      <c r="G786" s="401" t="s">
        <v>61</v>
      </c>
      <c r="H786" s="402" t="s">
        <v>244</v>
      </c>
      <c r="I786" s="403"/>
      <c r="J786" s="3"/>
      <c r="K786" s="401" t="s">
        <v>57</v>
      </c>
      <c r="L786" s="401" t="s">
        <v>58</v>
      </c>
      <c r="M786" s="401" t="s">
        <v>59</v>
      </c>
      <c r="N786" s="401" t="s">
        <v>60</v>
      </c>
      <c r="O786" s="401" t="s">
        <v>61</v>
      </c>
      <c r="P786" s="402" t="s">
        <v>244</v>
      </c>
      <c r="Q786" s="5"/>
      <c r="U786" s="5"/>
    </row>
    <row r="787">
      <c r="A787" s="404" t="s">
        <v>128</v>
      </c>
      <c r="B787" s="3"/>
      <c r="C787" s="401">
        <v>3604.0</v>
      </c>
      <c r="D787" s="401">
        <v>3862.0</v>
      </c>
      <c r="E787" s="401">
        <v>3630.0</v>
      </c>
      <c r="F787" s="401">
        <v>3491.0</v>
      </c>
      <c r="G787" s="401">
        <v>3674.0</v>
      </c>
      <c r="H787" s="408">
        <f t="shared" ref="H787:H799" si="256">AVERAGE(C787:G787)</f>
        <v>3652.2</v>
      </c>
      <c r="I787" s="407" t="s">
        <v>128</v>
      </c>
      <c r="J787" s="3"/>
      <c r="K787" s="401">
        <v>1085.0</v>
      </c>
      <c r="L787" s="401">
        <v>1184.0</v>
      </c>
      <c r="M787" s="401">
        <v>1160.0</v>
      </c>
      <c r="N787" s="401">
        <v>1161.0</v>
      </c>
      <c r="O787" s="401">
        <v>1191.0</v>
      </c>
      <c r="P787" s="408">
        <f t="shared" ref="P787:P799" si="257">AVERAGE(K787:O787)</f>
        <v>1156.2</v>
      </c>
      <c r="Q787" s="5"/>
      <c r="U787" s="5"/>
    </row>
    <row r="788">
      <c r="A788" s="404" t="s">
        <v>129</v>
      </c>
      <c r="B788" s="3"/>
      <c r="C788" s="401">
        <v>30.0</v>
      </c>
      <c r="D788" s="401">
        <v>41.0</v>
      </c>
      <c r="E788" s="401">
        <v>39.0</v>
      </c>
      <c r="F788" s="401">
        <v>43.0</v>
      </c>
      <c r="G788" s="401">
        <v>41.0</v>
      </c>
      <c r="H788" s="408">
        <f t="shared" si="256"/>
        <v>38.8</v>
      </c>
      <c r="I788" s="407" t="s">
        <v>129</v>
      </c>
      <c r="J788" s="3"/>
      <c r="K788" s="401">
        <v>20.0</v>
      </c>
      <c r="L788" s="401">
        <v>23.0</v>
      </c>
      <c r="M788" s="401">
        <v>14.0</v>
      </c>
      <c r="N788" s="401">
        <v>20.0</v>
      </c>
      <c r="O788" s="401">
        <v>15.0</v>
      </c>
      <c r="P788" s="408">
        <f t="shared" si="257"/>
        <v>18.4</v>
      </c>
      <c r="Q788" s="5"/>
      <c r="U788" s="5"/>
    </row>
    <row r="789">
      <c r="A789" s="404" t="s">
        <v>130</v>
      </c>
      <c r="B789" s="3"/>
      <c r="C789" s="409">
        <v>10815.0</v>
      </c>
      <c r="D789" s="401">
        <v>10673.0</v>
      </c>
      <c r="E789" s="410">
        <v>10909.0</v>
      </c>
      <c r="F789" s="401">
        <v>10110.0</v>
      </c>
      <c r="G789" s="401">
        <v>11236.0</v>
      </c>
      <c r="H789" s="408">
        <f t="shared" si="256"/>
        <v>10748.6</v>
      </c>
      <c r="I789" s="407" t="s">
        <v>130</v>
      </c>
      <c r="J789" s="3"/>
      <c r="K789" s="409">
        <v>1872.0</v>
      </c>
      <c r="L789" s="401">
        <v>1882.0</v>
      </c>
      <c r="M789" s="410">
        <v>1901.0</v>
      </c>
      <c r="N789" s="401">
        <v>1907.0</v>
      </c>
      <c r="O789" s="401">
        <v>2130.0</v>
      </c>
      <c r="P789" s="408">
        <f t="shared" si="257"/>
        <v>1938.4</v>
      </c>
      <c r="Q789" s="5"/>
      <c r="U789" s="5"/>
    </row>
    <row r="790">
      <c r="A790" s="404" t="s">
        <v>131</v>
      </c>
      <c r="B790" s="3"/>
      <c r="C790" s="401">
        <v>65.0</v>
      </c>
      <c r="D790" s="401">
        <v>67.0</v>
      </c>
      <c r="E790" s="410">
        <v>67.0</v>
      </c>
      <c r="F790" s="401">
        <v>64.0</v>
      </c>
      <c r="G790" s="401">
        <v>32.0</v>
      </c>
      <c r="H790" s="408">
        <f t="shared" si="256"/>
        <v>59</v>
      </c>
      <c r="I790" s="407" t="s">
        <v>131</v>
      </c>
      <c r="J790" s="3"/>
      <c r="K790" s="401">
        <v>1.0</v>
      </c>
      <c r="L790" s="401">
        <v>0.0</v>
      </c>
      <c r="M790" s="410">
        <v>0.0</v>
      </c>
      <c r="N790" s="401">
        <v>0.0</v>
      </c>
      <c r="O790" s="401">
        <v>1.0</v>
      </c>
      <c r="P790" s="408">
        <f t="shared" si="257"/>
        <v>0.4</v>
      </c>
      <c r="Q790" s="5"/>
      <c r="U790" s="5"/>
    </row>
    <row r="791">
      <c r="A791" s="404" t="s">
        <v>132</v>
      </c>
      <c r="B791" s="3"/>
      <c r="C791" s="401">
        <v>1.0</v>
      </c>
      <c r="D791" s="401">
        <v>8.0</v>
      </c>
      <c r="E791" s="410">
        <v>2.0</v>
      </c>
      <c r="F791" s="401">
        <v>3.0</v>
      </c>
      <c r="G791" s="401">
        <v>0.0</v>
      </c>
      <c r="H791" s="408">
        <f t="shared" si="256"/>
        <v>2.8</v>
      </c>
      <c r="I791" s="407" t="s">
        <v>132</v>
      </c>
      <c r="J791" s="3"/>
      <c r="K791" s="401">
        <v>1.0</v>
      </c>
      <c r="L791" s="401">
        <v>2.0</v>
      </c>
      <c r="M791" s="410">
        <v>0.0</v>
      </c>
      <c r="N791" s="401">
        <v>0.0</v>
      </c>
      <c r="O791" s="401">
        <v>1.0</v>
      </c>
      <c r="P791" s="408">
        <f t="shared" si="257"/>
        <v>0.8</v>
      </c>
      <c r="Q791" s="5"/>
      <c r="U791" s="5"/>
    </row>
    <row r="792">
      <c r="A792" s="404" t="s">
        <v>133</v>
      </c>
      <c r="B792" s="3"/>
      <c r="C792" s="401">
        <v>24.0</v>
      </c>
      <c r="D792" s="401">
        <v>24.0</v>
      </c>
      <c r="E792" s="410">
        <v>26.0</v>
      </c>
      <c r="F792" s="401">
        <v>31.0</v>
      </c>
      <c r="G792" s="401">
        <v>26.0</v>
      </c>
      <c r="H792" s="408">
        <f t="shared" si="256"/>
        <v>26.2</v>
      </c>
      <c r="I792" s="407" t="s">
        <v>133</v>
      </c>
      <c r="J792" s="3"/>
      <c r="K792" s="401">
        <v>11.0</v>
      </c>
      <c r="L792" s="401">
        <v>11.0</v>
      </c>
      <c r="M792" s="410">
        <v>10.0</v>
      </c>
      <c r="N792" s="401">
        <v>18.0</v>
      </c>
      <c r="O792" s="401">
        <v>13.0</v>
      </c>
      <c r="P792" s="408">
        <f t="shared" si="257"/>
        <v>12.6</v>
      </c>
      <c r="Q792" s="5"/>
      <c r="U792" s="5"/>
    </row>
    <row r="793">
      <c r="A793" s="404" t="s">
        <v>134</v>
      </c>
      <c r="B793" s="3"/>
      <c r="C793" s="401">
        <v>43.0</v>
      </c>
      <c r="D793" s="401">
        <v>61.0</v>
      </c>
      <c r="E793" s="410">
        <v>55.0</v>
      </c>
      <c r="F793" s="401">
        <v>55.0</v>
      </c>
      <c r="G793" s="401">
        <v>84.0</v>
      </c>
      <c r="H793" s="408">
        <f t="shared" si="256"/>
        <v>59.6</v>
      </c>
      <c r="I793" s="407" t="s">
        <v>134</v>
      </c>
      <c r="J793" s="3"/>
      <c r="K793" s="401">
        <v>0.0</v>
      </c>
      <c r="L793" s="401">
        <v>0.0</v>
      </c>
      <c r="M793" s="410">
        <v>0.0</v>
      </c>
      <c r="N793" s="401">
        <v>2.0</v>
      </c>
      <c r="O793" s="401">
        <v>1.0</v>
      </c>
      <c r="P793" s="408">
        <f t="shared" si="257"/>
        <v>0.6</v>
      </c>
      <c r="Q793" s="5"/>
      <c r="U793" s="5"/>
    </row>
    <row r="794">
      <c r="A794" s="404" t="s">
        <v>135</v>
      </c>
      <c r="B794" s="3"/>
      <c r="C794" s="401">
        <v>390.0</v>
      </c>
      <c r="D794" s="401">
        <v>394.0</v>
      </c>
      <c r="E794" s="410">
        <v>376.0</v>
      </c>
      <c r="F794" s="401">
        <v>401.0</v>
      </c>
      <c r="G794" s="401">
        <v>432.0</v>
      </c>
      <c r="H794" s="408">
        <f t="shared" si="256"/>
        <v>398.6</v>
      </c>
      <c r="I794" s="407" t="s">
        <v>135</v>
      </c>
      <c r="J794" s="3"/>
      <c r="K794" s="401">
        <v>229.0</v>
      </c>
      <c r="L794" s="401">
        <v>254.0</v>
      </c>
      <c r="M794" s="410">
        <v>276.0</v>
      </c>
      <c r="N794" s="401">
        <v>266.0</v>
      </c>
      <c r="O794" s="401">
        <v>269.0</v>
      </c>
      <c r="P794" s="408">
        <f t="shared" si="257"/>
        <v>258.8</v>
      </c>
      <c r="Q794" s="5"/>
      <c r="U794" s="5"/>
    </row>
    <row r="795">
      <c r="A795" s="404" t="s">
        <v>136</v>
      </c>
      <c r="B795" s="3"/>
      <c r="C795" s="401">
        <v>77.0</v>
      </c>
      <c r="D795" s="401">
        <v>69.0</v>
      </c>
      <c r="E795" s="410">
        <v>61.0</v>
      </c>
      <c r="F795" s="401">
        <v>92.0</v>
      </c>
      <c r="G795" s="401">
        <v>44.0</v>
      </c>
      <c r="H795" s="408">
        <f t="shared" si="256"/>
        <v>68.6</v>
      </c>
      <c r="I795" s="407" t="s">
        <v>136</v>
      </c>
      <c r="J795" s="3"/>
      <c r="K795" s="401">
        <v>22.0</v>
      </c>
      <c r="L795" s="401">
        <v>11.0</v>
      </c>
      <c r="M795" s="410">
        <v>12.0</v>
      </c>
      <c r="N795" s="401">
        <v>26.0</v>
      </c>
      <c r="O795" s="401">
        <v>17.0</v>
      </c>
      <c r="P795" s="408">
        <f t="shared" si="257"/>
        <v>17.6</v>
      </c>
      <c r="Q795" s="5"/>
      <c r="U795" s="5"/>
    </row>
    <row r="796">
      <c r="A796" s="404" t="s">
        <v>137</v>
      </c>
      <c r="B796" s="3"/>
      <c r="C796" s="409">
        <v>71.0</v>
      </c>
      <c r="D796" s="401">
        <v>72.0</v>
      </c>
      <c r="E796" s="410">
        <v>56.0</v>
      </c>
      <c r="F796" s="401">
        <v>64.0</v>
      </c>
      <c r="G796" s="401">
        <v>85.0</v>
      </c>
      <c r="H796" s="408">
        <f t="shared" si="256"/>
        <v>69.6</v>
      </c>
      <c r="I796" s="407" t="s">
        <v>137</v>
      </c>
      <c r="J796" s="3"/>
      <c r="K796" s="401">
        <v>35.0</v>
      </c>
      <c r="L796" s="401">
        <v>31.0</v>
      </c>
      <c r="M796" s="410">
        <v>30.0</v>
      </c>
      <c r="N796" s="401">
        <v>36.0</v>
      </c>
      <c r="O796" s="401">
        <v>35.0</v>
      </c>
      <c r="P796" s="408">
        <f t="shared" si="257"/>
        <v>33.4</v>
      </c>
      <c r="Q796" s="5"/>
      <c r="U796" s="5"/>
    </row>
    <row r="797">
      <c r="A797" s="404" t="s">
        <v>138</v>
      </c>
      <c r="B797" s="3"/>
      <c r="C797" s="401">
        <v>389.0</v>
      </c>
      <c r="D797" s="401">
        <v>409.0</v>
      </c>
      <c r="E797" s="410">
        <v>484.0</v>
      </c>
      <c r="F797" s="401">
        <v>462.0</v>
      </c>
      <c r="G797" s="401">
        <v>427.0</v>
      </c>
      <c r="H797" s="408">
        <f t="shared" si="256"/>
        <v>434.2</v>
      </c>
      <c r="I797" s="407" t="s">
        <v>138</v>
      </c>
      <c r="J797" s="3"/>
      <c r="K797" s="401">
        <v>105.0</v>
      </c>
      <c r="L797" s="401">
        <v>111.0</v>
      </c>
      <c r="M797" s="410">
        <v>128.0</v>
      </c>
      <c r="N797" s="401">
        <v>124.0</v>
      </c>
      <c r="O797" s="401">
        <v>132.0</v>
      </c>
      <c r="P797" s="408">
        <f t="shared" si="257"/>
        <v>120</v>
      </c>
      <c r="Q797" s="5"/>
      <c r="U797" s="5"/>
    </row>
    <row r="798">
      <c r="A798" s="404" t="s">
        <v>139</v>
      </c>
      <c r="B798" s="3"/>
      <c r="C798" s="401">
        <v>12.0</v>
      </c>
      <c r="D798" s="401">
        <v>10.0</v>
      </c>
      <c r="E798" s="410">
        <v>12.0</v>
      </c>
      <c r="F798" s="401">
        <v>12.0</v>
      </c>
      <c r="G798" s="401">
        <v>8.0</v>
      </c>
      <c r="H798" s="408">
        <f t="shared" si="256"/>
        <v>10.8</v>
      </c>
      <c r="I798" s="407" t="s">
        <v>139</v>
      </c>
      <c r="J798" s="3"/>
      <c r="K798" s="401">
        <v>9.0</v>
      </c>
      <c r="L798" s="401">
        <v>5.0</v>
      </c>
      <c r="M798" s="410">
        <v>3.0</v>
      </c>
      <c r="N798" s="401">
        <v>2.0</v>
      </c>
      <c r="O798" s="401">
        <v>7.0</v>
      </c>
      <c r="P798" s="408">
        <f t="shared" si="257"/>
        <v>5.2</v>
      </c>
      <c r="Q798" s="5"/>
      <c r="U798" s="5"/>
    </row>
    <row r="799">
      <c r="A799" s="404" t="s">
        <v>140</v>
      </c>
      <c r="B799" s="3"/>
      <c r="C799" s="401">
        <v>288.0</v>
      </c>
      <c r="D799" s="401">
        <v>322.0</v>
      </c>
      <c r="E799" s="410">
        <v>295.0</v>
      </c>
      <c r="F799" s="401">
        <v>278.0</v>
      </c>
      <c r="G799" s="401">
        <v>308.0</v>
      </c>
      <c r="H799" s="408">
        <f t="shared" si="256"/>
        <v>298.2</v>
      </c>
      <c r="I799" s="407" t="s">
        <v>140</v>
      </c>
      <c r="J799" s="3"/>
      <c r="K799" s="401">
        <v>79.0</v>
      </c>
      <c r="L799" s="401">
        <v>96.0</v>
      </c>
      <c r="M799" s="410">
        <v>77.0</v>
      </c>
      <c r="N799" s="401">
        <v>91.0</v>
      </c>
      <c r="O799" s="401">
        <v>101.0</v>
      </c>
      <c r="P799" s="408">
        <f t="shared" si="257"/>
        <v>88.8</v>
      </c>
      <c r="Q799" s="5"/>
      <c r="U799" s="5"/>
    </row>
    <row r="800">
      <c r="A800" s="411" t="s">
        <v>244</v>
      </c>
      <c r="B800" s="412"/>
      <c r="C800" s="413">
        <f t="shared" ref="C800:G800" si="258">AVERAGE(C787, C788:C799)</f>
        <v>1216.076923</v>
      </c>
      <c r="D800" s="413">
        <f t="shared" si="258"/>
        <v>1231.692308</v>
      </c>
      <c r="E800" s="413">
        <f t="shared" si="258"/>
        <v>1231.692308</v>
      </c>
      <c r="F800" s="413">
        <f t="shared" si="258"/>
        <v>1162</v>
      </c>
      <c r="G800" s="413">
        <f t="shared" si="258"/>
        <v>1261.307692</v>
      </c>
      <c r="H800" s="414"/>
      <c r="I800" s="415" t="s">
        <v>244</v>
      </c>
      <c r="J800" s="412"/>
      <c r="K800" s="413">
        <f t="shared" ref="K800:O800" si="259">AVERAGE(K787, K788:K799)</f>
        <v>266.8461538</v>
      </c>
      <c r="L800" s="413">
        <f t="shared" si="259"/>
        <v>277.6923077</v>
      </c>
      <c r="M800" s="413">
        <f t="shared" si="259"/>
        <v>277.7692308</v>
      </c>
      <c r="N800" s="413">
        <f t="shared" si="259"/>
        <v>281</v>
      </c>
      <c r="O800" s="413">
        <f t="shared" si="259"/>
        <v>301</v>
      </c>
      <c r="P800" s="414"/>
      <c r="Q800" s="5"/>
      <c r="U800" s="5"/>
    </row>
    <row r="801">
      <c r="E801" s="5"/>
      <c r="I801" s="5"/>
      <c r="M801" s="5"/>
      <c r="Q801" s="5"/>
      <c r="U801" s="5"/>
    </row>
    <row r="802">
      <c r="E802" s="5"/>
      <c r="I802" s="5"/>
      <c r="M802" s="5"/>
      <c r="Q802" s="5"/>
      <c r="U802" s="5"/>
    </row>
    <row r="803">
      <c r="E803" s="5"/>
      <c r="I803" s="5"/>
      <c r="M803" s="5"/>
      <c r="Q803" s="5"/>
      <c r="U803" s="5"/>
    </row>
    <row r="804">
      <c r="I804" s="5"/>
      <c r="M804" s="5"/>
      <c r="Q804" s="5"/>
      <c r="U804" s="5"/>
    </row>
    <row r="805">
      <c r="E805" s="5"/>
      <c r="I805" s="5"/>
      <c r="M805" s="5"/>
      <c r="Q805" s="5"/>
      <c r="U805" s="5"/>
    </row>
    <row r="806">
      <c r="E806" s="5"/>
      <c r="I806" s="5"/>
      <c r="M806" s="5"/>
      <c r="Q806" s="5"/>
      <c r="U806" s="5"/>
    </row>
    <row r="807">
      <c r="E807" s="5"/>
      <c r="I807" s="5"/>
      <c r="M807" s="5"/>
      <c r="Q807" s="5"/>
      <c r="U807" s="5"/>
    </row>
    <row r="808">
      <c r="E808" s="5"/>
      <c r="I808" s="5"/>
      <c r="M808" s="5"/>
      <c r="Q808" s="5"/>
      <c r="U808" s="5"/>
    </row>
    <row r="809">
      <c r="E809" s="5"/>
      <c r="I809" s="5"/>
      <c r="M809" s="5"/>
      <c r="Q809" s="5"/>
      <c r="U809" s="5"/>
    </row>
    <row r="810">
      <c r="E810" s="5"/>
      <c r="I810" s="5"/>
      <c r="M810" s="5"/>
      <c r="Q810" s="5"/>
      <c r="U810" s="5"/>
    </row>
    <row r="811">
      <c r="E811" s="5"/>
      <c r="I811" s="5"/>
      <c r="M811" s="5"/>
      <c r="Q811" s="5"/>
      <c r="U811" s="5"/>
    </row>
    <row r="812">
      <c r="E812" s="5"/>
      <c r="I812" s="5"/>
      <c r="M812" s="5"/>
      <c r="Q812" s="5"/>
      <c r="U812" s="5"/>
    </row>
    <row r="813">
      <c r="E813" s="5"/>
      <c r="I813" s="5"/>
      <c r="M813" s="5"/>
      <c r="Q813" s="5"/>
      <c r="U813" s="5"/>
    </row>
    <row r="814">
      <c r="E814" s="5"/>
      <c r="I814" s="5"/>
      <c r="M814" s="5"/>
      <c r="Q814" s="5"/>
      <c r="U814" s="5"/>
    </row>
    <row r="815">
      <c r="E815" s="5"/>
      <c r="I815" s="5"/>
      <c r="M815" s="5"/>
      <c r="Q815" s="5"/>
      <c r="U815" s="5"/>
    </row>
    <row r="816">
      <c r="E816" s="5"/>
      <c r="I816" s="5"/>
      <c r="M816" s="5"/>
      <c r="Q816" s="5"/>
      <c r="U816" s="5"/>
    </row>
    <row r="817">
      <c r="E817" s="5"/>
      <c r="I817" s="5"/>
      <c r="M817" s="5"/>
      <c r="Q817" s="5"/>
      <c r="U817" s="5"/>
    </row>
    <row r="818">
      <c r="E818" s="5"/>
      <c r="I818" s="5"/>
      <c r="M818" s="5"/>
      <c r="Q818" s="5"/>
      <c r="U818" s="5"/>
    </row>
    <row r="819">
      <c r="E819" s="5"/>
      <c r="I819" s="5"/>
      <c r="M819" s="5"/>
      <c r="Q819" s="5"/>
      <c r="U819" s="5"/>
    </row>
    <row r="820">
      <c r="E820" s="5"/>
      <c r="I820" s="5"/>
      <c r="M820" s="5"/>
      <c r="Q820" s="5"/>
      <c r="U820" s="5"/>
    </row>
    <row r="821">
      <c r="E821" s="5"/>
      <c r="I821" s="5"/>
      <c r="M821" s="5"/>
      <c r="Q821" s="5"/>
      <c r="U821" s="5"/>
    </row>
    <row r="822">
      <c r="E822" s="5"/>
      <c r="I822" s="5"/>
      <c r="M822" s="5"/>
      <c r="Q822" s="5"/>
      <c r="U822" s="5"/>
    </row>
    <row r="823">
      <c r="E823" s="5"/>
      <c r="I823" s="5"/>
      <c r="M823" s="5"/>
      <c r="Q823" s="5"/>
      <c r="U823" s="5"/>
    </row>
    <row r="824">
      <c r="E824" s="5"/>
      <c r="I824" s="5"/>
      <c r="M824" s="5"/>
      <c r="Q824" s="5"/>
      <c r="U824" s="5"/>
    </row>
    <row r="825">
      <c r="E825" s="5"/>
      <c r="I825" s="5"/>
      <c r="M825" s="5"/>
      <c r="Q825" s="5"/>
      <c r="U825" s="5"/>
    </row>
    <row r="826">
      <c r="E826" s="5"/>
      <c r="I826" s="5"/>
      <c r="M826" s="5"/>
      <c r="Q826" s="5"/>
      <c r="U826" s="5"/>
    </row>
    <row r="827">
      <c r="E827" s="5"/>
      <c r="I827" s="5"/>
      <c r="M827" s="5"/>
      <c r="Q827" s="5"/>
      <c r="U827" s="5"/>
    </row>
    <row r="828">
      <c r="E828" s="5"/>
      <c r="I828" s="5"/>
      <c r="M828" s="5"/>
      <c r="Q828" s="5"/>
      <c r="U828" s="5"/>
    </row>
    <row r="829">
      <c r="E829" s="5"/>
      <c r="I829" s="5"/>
      <c r="M829" s="5"/>
      <c r="Q829" s="5"/>
      <c r="U829" s="5"/>
    </row>
    <row r="830">
      <c r="E830" s="5"/>
      <c r="I830" s="5"/>
      <c r="M830" s="5"/>
      <c r="Q830" s="5"/>
      <c r="U830" s="5"/>
    </row>
    <row r="831">
      <c r="E831" s="5"/>
      <c r="I831" s="5"/>
      <c r="M831" s="5"/>
      <c r="Q831" s="5"/>
      <c r="U831" s="5"/>
    </row>
    <row r="832">
      <c r="E832" s="5"/>
      <c r="I832" s="5"/>
      <c r="M832" s="5"/>
      <c r="Q832" s="5"/>
      <c r="U832" s="5"/>
    </row>
    <row r="833">
      <c r="E833" s="5"/>
      <c r="I833" s="5"/>
      <c r="M833" s="5"/>
      <c r="Q833" s="5"/>
      <c r="U833" s="5"/>
    </row>
    <row r="834">
      <c r="E834" s="5"/>
      <c r="I834" s="5"/>
      <c r="M834" s="5"/>
      <c r="Q834" s="5"/>
      <c r="U834" s="5"/>
    </row>
    <row r="835">
      <c r="E835" s="5"/>
      <c r="I835" s="5"/>
      <c r="M835" s="5"/>
      <c r="Q835" s="5"/>
      <c r="U835" s="5"/>
    </row>
    <row r="836">
      <c r="E836" s="5"/>
      <c r="I836" s="5"/>
      <c r="M836" s="5"/>
      <c r="Q836" s="5"/>
      <c r="U836" s="5"/>
    </row>
    <row r="837">
      <c r="E837" s="5"/>
      <c r="I837" s="5"/>
      <c r="M837" s="5"/>
      <c r="Q837" s="5"/>
      <c r="U837" s="5"/>
    </row>
    <row r="838">
      <c r="E838" s="5"/>
      <c r="I838" s="5"/>
      <c r="M838" s="5"/>
      <c r="Q838" s="5"/>
      <c r="U838" s="5"/>
    </row>
    <row r="839">
      <c r="E839" s="5"/>
      <c r="I839" s="5"/>
      <c r="M839" s="5"/>
      <c r="Q839" s="5"/>
      <c r="U839" s="5"/>
    </row>
    <row r="840">
      <c r="E840" s="5"/>
      <c r="I840" s="5"/>
      <c r="M840" s="5"/>
      <c r="Q840" s="5"/>
      <c r="U840" s="5"/>
    </row>
    <row r="841">
      <c r="E841" s="5"/>
      <c r="I841" s="5"/>
      <c r="M841" s="5"/>
      <c r="Q841" s="5"/>
      <c r="U841" s="5"/>
    </row>
    <row r="842">
      <c r="E842" s="5"/>
      <c r="I842" s="5"/>
      <c r="M842" s="5"/>
      <c r="Q842" s="5"/>
      <c r="U842" s="5"/>
    </row>
    <row r="843">
      <c r="E843" s="5"/>
      <c r="I843" s="5"/>
      <c r="M843" s="5"/>
      <c r="Q843" s="5"/>
      <c r="U843" s="5"/>
    </row>
    <row r="844">
      <c r="E844" s="5"/>
      <c r="I844" s="5"/>
      <c r="M844" s="5"/>
      <c r="Q844" s="5"/>
      <c r="U844" s="5"/>
    </row>
    <row r="845">
      <c r="E845" s="5"/>
      <c r="I845" s="5"/>
      <c r="M845" s="5"/>
      <c r="Q845" s="5"/>
      <c r="U845" s="5"/>
    </row>
    <row r="846">
      <c r="E846" s="5"/>
      <c r="I846" s="5"/>
      <c r="M846" s="5"/>
      <c r="Q846" s="5"/>
      <c r="U846" s="5"/>
    </row>
    <row r="847">
      <c r="E847" s="5"/>
      <c r="I847" s="5"/>
      <c r="M847" s="5"/>
      <c r="Q847" s="5"/>
      <c r="U847" s="5"/>
    </row>
    <row r="848">
      <c r="E848" s="5"/>
      <c r="I848" s="5"/>
      <c r="M848" s="5"/>
      <c r="Q848" s="5"/>
      <c r="U848" s="5"/>
    </row>
    <row r="849">
      <c r="E849" s="5"/>
      <c r="I849" s="5"/>
      <c r="M849" s="5"/>
      <c r="Q849" s="5"/>
      <c r="U849" s="5"/>
    </row>
    <row r="850">
      <c r="E850" s="5"/>
      <c r="I850" s="5"/>
      <c r="M850" s="5"/>
      <c r="Q850" s="5"/>
      <c r="U850" s="5"/>
    </row>
    <row r="851">
      <c r="E851" s="5"/>
      <c r="I851" s="5"/>
      <c r="M851" s="5"/>
      <c r="Q851" s="5"/>
      <c r="U851" s="5"/>
    </row>
    <row r="852">
      <c r="E852" s="5"/>
      <c r="I852" s="5"/>
      <c r="M852" s="5"/>
      <c r="Q852" s="5"/>
      <c r="U852" s="5"/>
    </row>
    <row r="853">
      <c r="E853" s="5"/>
      <c r="I853" s="5"/>
      <c r="M853" s="5"/>
      <c r="Q853" s="5"/>
      <c r="U853" s="5"/>
    </row>
    <row r="854">
      <c r="E854" s="5"/>
      <c r="I854" s="5"/>
      <c r="M854" s="5"/>
      <c r="Q854" s="5"/>
      <c r="U854" s="5"/>
    </row>
    <row r="855">
      <c r="E855" s="5"/>
      <c r="I855" s="5"/>
      <c r="M855" s="5"/>
      <c r="Q855" s="5"/>
      <c r="U855" s="5"/>
    </row>
    <row r="856">
      <c r="E856" s="5"/>
      <c r="I856" s="5"/>
      <c r="M856" s="5"/>
      <c r="Q856" s="5"/>
      <c r="U856" s="5"/>
    </row>
    <row r="857">
      <c r="E857" s="5"/>
      <c r="I857" s="5"/>
      <c r="M857" s="5"/>
      <c r="Q857" s="5"/>
      <c r="U857" s="5"/>
    </row>
    <row r="858">
      <c r="E858" s="5"/>
      <c r="I858" s="5"/>
      <c r="M858" s="5"/>
      <c r="Q858" s="5"/>
      <c r="U858" s="5"/>
    </row>
    <row r="859">
      <c r="E859" s="5"/>
      <c r="I859" s="5"/>
      <c r="M859" s="5"/>
      <c r="Q859" s="5"/>
      <c r="U859" s="5"/>
    </row>
    <row r="860">
      <c r="E860" s="5"/>
      <c r="I860" s="5"/>
      <c r="M860" s="5"/>
      <c r="Q860" s="5"/>
      <c r="U860" s="5"/>
    </row>
    <row r="861">
      <c r="E861" s="5"/>
      <c r="I861" s="5"/>
      <c r="M861" s="5"/>
      <c r="Q861" s="5"/>
      <c r="U861" s="5"/>
    </row>
    <row r="862">
      <c r="E862" s="5"/>
      <c r="I862" s="5"/>
      <c r="M862" s="5"/>
      <c r="Q862" s="5"/>
      <c r="U862" s="5"/>
    </row>
    <row r="863">
      <c r="E863" s="5"/>
      <c r="I863" s="5"/>
      <c r="M863" s="5"/>
      <c r="Q863" s="5"/>
      <c r="U863" s="5"/>
    </row>
    <row r="864">
      <c r="E864" s="5"/>
      <c r="I864" s="5"/>
      <c r="M864" s="5"/>
      <c r="Q864" s="5"/>
      <c r="U864" s="5"/>
    </row>
    <row r="865">
      <c r="E865" s="5"/>
      <c r="I865" s="5"/>
      <c r="M865" s="5"/>
      <c r="Q865" s="5"/>
      <c r="U865" s="5"/>
    </row>
    <row r="866">
      <c r="E866" s="5"/>
      <c r="I866" s="5"/>
      <c r="M866" s="5"/>
      <c r="Q866" s="5"/>
      <c r="U866" s="5"/>
    </row>
    <row r="867">
      <c r="E867" s="5"/>
      <c r="I867" s="5"/>
      <c r="M867" s="5"/>
      <c r="Q867" s="5"/>
      <c r="U867" s="5"/>
    </row>
    <row r="868">
      <c r="E868" s="5"/>
      <c r="I868" s="5"/>
      <c r="M868" s="5"/>
      <c r="Q868" s="5"/>
      <c r="U868" s="5"/>
    </row>
    <row r="869">
      <c r="E869" s="5"/>
      <c r="I869" s="5"/>
      <c r="M869" s="5"/>
      <c r="Q869" s="5"/>
      <c r="U869" s="5"/>
    </row>
    <row r="870">
      <c r="E870" s="5"/>
      <c r="I870" s="5"/>
      <c r="M870" s="5"/>
      <c r="Q870" s="5"/>
      <c r="U870" s="5"/>
    </row>
    <row r="871">
      <c r="E871" s="5"/>
      <c r="I871" s="5"/>
      <c r="M871" s="5"/>
      <c r="Q871" s="5"/>
      <c r="U871" s="5"/>
    </row>
    <row r="872">
      <c r="E872" s="5"/>
      <c r="I872" s="5"/>
      <c r="M872" s="5"/>
      <c r="Q872" s="5"/>
      <c r="U872" s="5"/>
    </row>
    <row r="873">
      <c r="E873" s="5"/>
      <c r="I873" s="5"/>
      <c r="M873" s="5"/>
      <c r="Q873" s="5"/>
      <c r="U873" s="5"/>
    </row>
    <row r="874">
      <c r="E874" s="5"/>
      <c r="I874" s="5"/>
      <c r="M874" s="5"/>
      <c r="Q874" s="5"/>
      <c r="U874" s="5"/>
    </row>
    <row r="875">
      <c r="E875" s="5"/>
      <c r="I875" s="5"/>
      <c r="M875" s="5"/>
      <c r="Q875" s="5"/>
      <c r="U875" s="5"/>
    </row>
    <row r="876">
      <c r="E876" s="5"/>
      <c r="I876" s="5"/>
      <c r="M876" s="5"/>
      <c r="Q876" s="5"/>
      <c r="U876" s="5"/>
    </row>
    <row r="877">
      <c r="E877" s="5"/>
      <c r="I877" s="5"/>
      <c r="M877" s="5"/>
      <c r="Q877" s="5"/>
      <c r="U877" s="5"/>
    </row>
    <row r="878">
      <c r="E878" s="5"/>
      <c r="I878" s="5"/>
      <c r="M878" s="5"/>
      <c r="Q878" s="5"/>
      <c r="U878" s="5"/>
    </row>
    <row r="879">
      <c r="E879" s="5"/>
      <c r="I879" s="5"/>
      <c r="M879" s="5"/>
      <c r="Q879" s="5"/>
      <c r="U879" s="5"/>
    </row>
    <row r="880">
      <c r="E880" s="5"/>
      <c r="I880" s="5"/>
      <c r="M880" s="5"/>
      <c r="Q880" s="5"/>
      <c r="U880" s="5"/>
    </row>
    <row r="881">
      <c r="E881" s="5"/>
      <c r="I881" s="5"/>
      <c r="M881" s="5"/>
      <c r="Q881" s="5"/>
      <c r="U881" s="5"/>
    </row>
    <row r="882">
      <c r="E882" s="5"/>
      <c r="I882" s="5"/>
      <c r="M882" s="5"/>
      <c r="Q882" s="5"/>
      <c r="U882" s="5"/>
    </row>
    <row r="883">
      <c r="E883" s="5"/>
      <c r="I883" s="5"/>
      <c r="M883" s="5"/>
      <c r="Q883" s="5"/>
      <c r="U883" s="5"/>
    </row>
    <row r="884">
      <c r="E884" s="5"/>
      <c r="I884" s="5"/>
      <c r="M884" s="5"/>
      <c r="Q884" s="5"/>
      <c r="U884" s="5"/>
    </row>
    <row r="885">
      <c r="E885" s="5"/>
      <c r="I885" s="5"/>
      <c r="M885" s="5"/>
      <c r="Q885" s="5"/>
      <c r="U885" s="5"/>
    </row>
    <row r="886">
      <c r="E886" s="5"/>
      <c r="I886" s="5"/>
      <c r="M886" s="5"/>
      <c r="Q886" s="5"/>
      <c r="U886" s="5"/>
    </row>
    <row r="887">
      <c r="E887" s="5"/>
      <c r="I887" s="5"/>
      <c r="M887" s="5"/>
      <c r="Q887" s="5"/>
      <c r="U887" s="5"/>
    </row>
    <row r="888">
      <c r="E888" s="5"/>
      <c r="I888" s="5"/>
      <c r="M888" s="5"/>
      <c r="Q888" s="5"/>
      <c r="U888" s="5"/>
    </row>
    <row r="889">
      <c r="E889" s="5"/>
      <c r="I889" s="5"/>
      <c r="M889" s="5"/>
      <c r="Q889" s="5"/>
      <c r="U889" s="5"/>
    </row>
    <row r="890">
      <c r="E890" s="5"/>
      <c r="I890" s="5"/>
      <c r="M890" s="5"/>
      <c r="Q890" s="5"/>
      <c r="U890" s="5"/>
    </row>
    <row r="891">
      <c r="E891" s="5"/>
      <c r="I891" s="5"/>
      <c r="M891" s="5"/>
      <c r="Q891" s="5"/>
      <c r="U891" s="5"/>
    </row>
    <row r="892">
      <c r="E892" s="5"/>
      <c r="I892" s="5"/>
      <c r="M892" s="5"/>
      <c r="Q892" s="5"/>
      <c r="U892" s="5"/>
    </row>
    <row r="893">
      <c r="E893" s="5"/>
      <c r="I893" s="5"/>
      <c r="M893" s="5"/>
      <c r="Q893" s="5"/>
      <c r="U893" s="5"/>
    </row>
    <row r="894">
      <c r="E894" s="5"/>
      <c r="I894" s="5"/>
      <c r="M894" s="5"/>
      <c r="Q894" s="5"/>
      <c r="U894" s="5"/>
    </row>
    <row r="895">
      <c r="E895" s="5"/>
      <c r="I895" s="5"/>
      <c r="M895" s="5"/>
      <c r="Q895" s="5"/>
      <c r="U895" s="5"/>
    </row>
    <row r="896">
      <c r="E896" s="5"/>
      <c r="I896" s="5"/>
      <c r="M896" s="5"/>
      <c r="Q896" s="5"/>
      <c r="U896" s="5"/>
    </row>
    <row r="897">
      <c r="E897" s="5"/>
      <c r="I897" s="5"/>
      <c r="M897" s="5"/>
      <c r="Q897" s="5"/>
      <c r="U897" s="5"/>
    </row>
    <row r="898">
      <c r="E898" s="5"/>
      <c r="I898" s="5"/>
      <c r="M898" s="5"/>
      <c r="Q898" s="5"/>
      <c r="U898" s="5"/>
    </row>
    <row r="899">
      <c r="E899" s="5"/>
      <c r="I899" s="5"/>
      <c r="M899" s="5"/>
      <c r="Q899" s="5"/>
      <c r="U899" s="5"/>
    </row>
    <row r="900">
      <c r="E900" s="5"/>
      <c r="I900" s="5"/>
      <c r="M900" s="5"/>
      <c r="Q900" s="5"/>
      <c r="U900" s="5"/>
    </row>
    <row r="901">
      <c r="E901" s="5"/>
      <c r="I901" s="5"/>
      <c r="M901" s="5"/>
      <c r="Q901" s="5"/>
      <c r="U901" s="5"/>
    </row>
    <row r="902">
      <c r="E902" s="5"/>
      <c r="I902" s="5"/>
      <c r="M902" s="5"/>
      <c r="Q902" s="5"/>
      <c r="U902" s="5"/>
    </row>
    <row r="903">
      <c r="E903" s="5"/>
      <c r="I903" s="5"/>
      <c r="M903" s="5"/>
      <c r="Q903" s="5"/>
      <c r="U903" s="5"/>
    </row>
    <row r="904">
      <c r="E904" s="5"/>
      <c r="I904" s="5"/>
      <c r="M904" s="5"/>
      <c r="Q904" s="5"/>
      <c r="U904" s="5"/>
    </row>
    <row r="905">
      <c r="E905" s="5"/>
      <c r="I905" s="5"/>
      <c r="M905" s="5"/>
      <c r="Q905" s="5"/>
      <c r="U905" s="5"/>
    </row>
    <row r="906">
      <c r="E906" s="5"/>
      <c r="I906" s="5"/>
      <c r="M906" s="5"/>
      <c r="Q906" s="5"/>
      <c r="U906" s="5"/>
    </row>
    <row r="907">
      <c r="E907" s="5"/>
      <c r="I907" s="5"/>
      <c r="M907" s="5"/>
      <c r="Q907" s="5"/>
      <c r="U907" s="5"/>
    </row>
    <row r="908">
      <c r="E908" s="5"/>
      <c r="I908" s="5"/>
      <c r="M908" s="5"/>
      <c r="Q908" s="5"/>
      <c r="U908" s="5"/>
    </row>
    <row r="909">
      <c r="E909" s="5"/>
      <c r="I909" s="5"/>
      <c r="M909" s="5"/>
      <c r="Q909" s="5"/>
      <c r="U909" s="5"/>
    </row>
    <row r="910">
      <c r="E910" s="5"/>
      <c r="I910" s="5"/>
      <c r="M910" s="5"/>
      <c r="Q910" s="5"/>
      <c r="U910" s="5"/>
    </row>
    <row r="911">
      <c r="E911" s="5"/>
      <c r="I911" s="5"/>
      <c r="M911" s="5"/>
      <c r="Q911" s="5"/>
      <c r="U911" s="5"/>
    </row>
    <row r="912">
      <c r="E912" s="5"/>
      <c r="I912" s="5"/>
      <c r="M912" s="5"/>
      <c r="Q912" s="5"/>
      <c r="U912" s="5"/>
    </row>
    <row r="913">
      <c r="E913" s="5"/>
      <c r="I913" s="5"/>
      <c r="M913" s="5"/>
      <c r="Q913" s="5"/>
      <c r="U913" s="5"/>
    </row>
    <row r="914">
      <c r="E914" s="5"/>
      <c r="I914" s="5"/>
      <c r="M914" s="5"/>
      <c r="Q914" s="5"/>
      <c r="U914" s="5"/>
    </row>
    <row r="915">
      <c r="E915" s="5"/>
      <c r="I915" s="5"/>
      <c r="M915" s="5"/>
      <c r="Q915" s="5"/>
      <c r="U915" s="5"/>
    </row>
    <row r="916">
      <c r="E916" s="5"/>
      <c r="I916" s="5"/>
      <c r="M916" s="5"/>
      <c r="Q916" s="5"/>
      <c r="U916" s="5"/>
    </row>
    <row r="917">
      <c r="E917" s="5"/>
      <c r="I917" s="5"/>
      <c r="M917" s="5"/>
      <c r="Q917" s="5"/>
      <c r="U917" s="5"/>
    </row>
    <row r="918">
      <c r="E918" s="5"/>
      <c r="I918" s="5"/>
      <c r="M918" s="5"/>
      <c r="Q918" s="5"/>
      <c r="U918" s="5"/>
    </row>
    <row r="919">
      <c r="E919" s="5"/>
      <c r="I919" s="5"/>
      <c r="M919" s="5"/>
      <c r="Q919" s="5"/>
      <c r="U919" s="5"/>
    </row>
    <row r="920">
      <c r="E920" s="5"/>
      <c r="I920" s="5"/>
      <c r="M920" s="5"/>
      <c r="Q920" s="5"/>
      <c r="U920" s="5"/>
    </row>
    <row r="921">
      <c r="E921" s="5"/>
      <c r="I921" s="5"/>
      <c r="M921" s="5"/>
      <c r="Q921" s="5"/>
      <c r="U921" s="5"/>
    </row>
    <row r="922">
      <c r="E922" s="5"/>
      <c r="I922" s="5"/>
      <c r="M922" s="5"/>
      <c r="Q922" s="5"/>
      <c r="U922" s="5"/>
    </row>
    <row r="923">
      <c r="E923" s="5"/>
      <c r="I923" s="5"/>
      <c r="M923" s="5"/>
      <c r="Q923" s="5"/>
      <c r="U923" s="5"/>
    </row>
    <row r="924">
      <c r="E924" s="5"/>
      <c r="I924" s="5"/>
      <c r="M924" s="5"/>
      <c r="Q924" s="5"/>
      <c r="U924" s="5"/>
    </row>
    <row r="925">
      <c r="E925" s="5"/>
      <c r="I925" s="5"/>
      <c r="M925" s="5"/>
      <c r="Q925" s="5"/>
      <c r="U925" s="5"/>
    </row>
    <row r="926">
      <c r="E926" s="5"/>
      <c r="I926" s="5"/>
      <c r="M926" s="5"/>
      <c r="Q926" s="5"/>
      <c r="U926" s="5"/>
    </row>
    <row r="927">
      <c r="E927" s="5"/>
      <c r="I927" s="5"/>
      <c r="M927" s="5"/>
      <c r="Q927" s="5"/>
      <c r="U927" s="5"/>
    </row>
    <row r="928">
      <c r="E928" s="5"/>
      <c r="I928" s="5"/>
      <c r="M928" s="5"/>
      <c r="Q928" s="5"/>
      <c r="U928" s="5"/>
    </row>
    <row r="929">
      <c r="E929" s="5"/>
      <c r="I929" s="5"/>
      <c r="M929" s="5"/>
      <c r="Q929" s="5"/>
      <c r="U929" s="5"/>
    </row>
    <row r="930">
      <c r="E930" s="5"/>
      <c r="I930" s="5"/>
      <c r="M930" s="5"/>
      <c r="Q930" s="5"/>
      <c r="U930" s="5"/>
    </row>
    <row r="931">
      <c r="E931" s="5"/>
      <c r="I931" s="5"/>
      <c r="M931" s="5"/>
      <c r="Q931" s="5"/>
      <c r="U931" s="5"/>
    </row>
    <row r="932">
      <c r="E932" s="5"/>
      <c r="I932" s="5"/>
      <c r="M932" s="5"/>
      <c r="Q932" s="5"/>
      <c r="U932" s="5"/>
    </row>
    <row r="933">
      <c r="E933" s="5"/>
      <c r="I933" s="5"/>
      <c r="M933" s="5"/>
      <c r="Q933" s="5"/>
      <c r="U933" s="5"/>
    </row>
    <row r="934">
      <c r="E934" s="5"/>
      <c r="I934" s="5"/>
      <c r="M934" s="5"/>
      <c r="Q934" s="5"/>
      <c r="U934" s="5"/>
    </row>
    <row r="935">
      <c r="E935" s="5"/>
      <c r="I935" s="5"/>
      <c r="M935" s="5"/>
      <c r="Q935" s="5"/>
      <c r="U935" s="5"/>
    </row>
    <row r="936">
      <c r="E936" s="5"/>
      <c r="I936" s="5"/>
      <c r="M936" s="5"/>
      <c r="Q936" s="5"/>
      <c r="U936" s="5"/>
    </row>
    <row r="937">
      <c r="E937" s="5"/>
      <c r="I937" s="5"/>
      <c r="M937" s="5"/>
      <c r="Q937" s="5"/>
      <c r="U937" s="5"/>
    </row>
    <row r="938">
      <c r="E938" s="5"/>
      <c r="I938" s="5"/>
      <c r="M938" s="5"/>
      <c r="Q938" s="5"/>
      <c r="U938" s="5"/>
    </row>
    <row r="939">
      <c r="E939" s="5"/>
      <c r="I939" s="5"/>
      <c r="M939" s="5"/>
      <c r="Q939" s="5"/>
      <c r="U939" s="5"/>
    </row>
    <row r="940">
      <c r="E940" s="5"/>
      <c r="I940" s="5"/>
      <c r="M940" s="5"/>
      <c r="Q940" s="5"/>
      <c r="U940" s="5"/>
    </row>
    <row r="941">
      <c r="E941" s="5"/>
      <c r="I941" s="5"/>
      <c r="M941" s="5"/>
      <c r="Q941" s="5"/>
      <c r="U941" s="5"/>
    </row>
    <row r="942">
      <c r="E942" s="5"/>
      <c r="I942" s="5"/>
      <c r="M942" s="5"/>
      <c r="Q942" s="5"/>
      <c r="U942" s="5"/>
    </row>
    <row r="943">
      <c r="E943" s="5"/>
      <c r="I943" s="5"/>
      <c r="M943" s="5"/>
      <c r="Q943" s="5"/>
      <c r="U943" s="5"/>
    </row>
    <row r="944">
      <c r="E944" s="5"/>
      <c r="I944" s="5"/>
      <c r="M944" s="5"/>
      <c r="Q944" s="5"/>
      <c r="U944" s="5"/>
    </row>
    <row r="945">
      <c r="E945" s="5"/>
      <c r="I945" s="5"/>
      <c r="M945" s="5"/>
      <c r="Q945" s="5"/>
      <c r="U945" s="5"/>
    </row>
    <row r="946">
      <c r="E946" s="5"/>
      <c r="I946" s="5"/>
      <c r="M946" s="5"/>
      <c r="Q946" s="5"/>
      <c r="U946" s="5"/>
    </row>
    <row r="947">
      <c r="E947" s="5"/>
      <c r="I947" s="5"/>
      <c r="M947" s="5"/>
      <c r="Q947" s="5"/>
      <c r="U947" s="5"/>
    </row>
    <row r="948">
      <c r="E948" s="5"/>
      <c r="I948" s="5"/>
      <c r="M948" s="5"/>
      <c r="Q948" s="5"/>
      <c r="U948" s="5"/>
    </row>
    <row r="949">
      <c r="E949" s="5"/>
      <c r="I949" s="5"/>
      <c r="M949" s="5"/>
      <c r="Q949" s="5"/>
      <c r="U949" s="5"/>
    </row>
    <row r="950">
      <c r="E950" s="5"/>
      <c r="I950" s="5"/>
      <c r="M950" s="5"/>
      <c r="Q950" s="5"/>
      <c r="U950" s="5"/>
    </row>
    <row r="951">
      <c r="E951" s="5"/>
      <c r="I951" s="5"/>
      <c r="M951" s="5"/>
      <c r="Q951" s="5"/>
      <c r="U951" s="5"/>
    </row>
    <row r="952">
      <c r="E952" s="5"/>
      <c r="I952" s="5"/>
      <c r="M952" s="5"/>
      <c r="Q952" s="5"/>
      <c r="U952" s="5"/>
    </row>
    <row r="953">
      <c r="E953" s="5"/>
      <c r="I953" s="5"/>
      <c r="M953" s="5"/>
      <c r="Q953" s="5"/>
      <c r="U953" s="5"/>
    </row>
    <row r="954">
      <c r="E954" s="5"/>
      <c r="I954" s="5"/>
      <c r="M954" s="5"/>
      <c r="Q954" s="5"/>
      <c r="U954" s="5"/>
    </row>
    <row r="955">
      <c r="E955" s="5"/>
      <c r="I955" s="5"/>
      <c r="M955" s="5"/>
      <c r="Q955" s="5"/>
      <c r="U955" s="5"/>
    </row>
    <row r="956">
      <c r="E956" s="5"/>
      <c r="I956" s="5"/>
      <c r="M956" s="5"/>
      <c r="Q956" s="5"/>
      <c r="U956" s="5"/>
    </row>
    <row r="957">
      <c r="E957" s="5"/>
      <c r="I957" s="5"/>
      <c r="M957" s="5"/>
      <c r="Q957" s="5"/>
      <c r="U957" s="5"/>
    </row>
    <row r="958">
      <c r="E958" s="5"/>
      <c r="I958" s="5"/>
      <c r="M958" s="5"/>
      <c r="Q958" s="5"/>
      <c r="U958" s="5"/>
    </row>
    <row r="959">
      <c r="E959" s="5"/>
      <c r="I959" s="5"/>
      <c r="M959" s="5"/>
      <c r="Q959" s="5"/>
      <c r="U959" s="5"/>
    </row>
    <row r="960">
      <c r="E960" s="5"/>
      <c r="I960" s="5"/>
      <c r="M960" s="5"/>
      <c r="Q960" s="5"/>
      <c r="U960" s="5"/>
    </row>
    <row r="961">
      <c r="E961" s="5"/>
      <c r="I961" s="5"/>
      <c r="M961" s="5"/>
      <c r="Q961" s="5"/>
      <c r="U961" s="5"/>
    </row>
    <row r="962">
      <c r="E962" s="5"/>
      <c r="I962" s="5"/>
      <c r="M962" s="5"/>
      <c r="Q962" s="5"/>
      <c r="U962" s="5"/>
    </row>
    <row r="963">
      <c r="E963" s="5"/>
      <c r="I963" s="5"/>
      <c r="M963" s="5"/>
      <c r="Q963" s="5"/>
      <c r="U963" s="5"/>
    </row>
    <row r="964">
      <c r="E964" s="5"/>
      <c r="I964" s="5"/>
      <c r="M964" s="5"/>
      <c r="Q964" s="5"/>
      <c r="U964" s="5"/>
    </row>
    <row r="965">
      <c r="E965" s="5"/>
      <c r="I965" s="5"/>
      <c r="M965" s="5"/>
      <c r="Q965" s="5"/>
      <c r="U965" s="5"/>
    </row>
    <row r="966">
      <c r="E966" s="5"/>
      <c r="I966" s="5"/>
      <c r="M966" s="5"/>
      <c r="Q966" s="5"/>
      <c r="U966" s="5"/>
    </row>
    <row r="967">
      <c r="E967" s="5"/>
      <c r="I967" s="5"/>
      <c r="M967" s="5"/>
      <c r="Q967" s="5"/>
      <c r="U967" s="5"/>
    </row>
    <row r="968">
      <c r="E968" s="5"/>
      <c r="I968" s="5"/>
      <c r="M968" s="5"/>
      <c r="Q968" s="5"/>
      <c r="U968" s="5"/>
    </row>
    <row r="969">
      <c r="E969" s="5"/>
      <c r="I969" s="5"/>
      <c r="M969" s="5"/>
      <c r="Q969" s="5"/>
      <c r="U969" s="5"/>
    </row>
    <row r="970">
      <c r="E970" s="5"/>
      <c r="I970" s="5"/>
      <c r="M970" s="5"/>
      <c r="Q970" s="5"/>
      <c r="U970" s="5"/>
    </row>
    <row r="971">
      <c r="E971" s="5"/>
      <c r="I971" s="5"/>
      <c r="M971" s="5"/>
      <c r="Q971" s="5"/>
      <c r="U971" s="5"/>
    </row>
    <row r="972">
      <c r="E972" s="5"/>
      <c r="I972" s="5"/>
      <c r="M972" s="5"/>
      <c r="Q972" s="5"/>
      <c r="U972" s="5"/>
    </row>
    <row r="973">
      <c r="E973" s="5"/>
      <c r="I973" s="5"/>
      <c r="M973" s="5"/>
      <c r="Q973" s="5"/>
      <c r="U973" s="5"/>
    </row>
    <row r="974">
      <c r="E974" s="5"/>
      <c r="I974" s="5"/>
      <c r="M974" s="5"/>
      <c r="Q974" s="5"/>
      <c r="U974" s="5"/>
    </row>
    <row r="975">
      <c r="E975" s="5"/>
      <c r="I975" s="5"/>
      <c r="M975" s="5"/>
      <c r="Q975" s="5"/>
      <c r="U975" s="5"/>
    </row>
    <row r="976">
      <c r="E976" s="5"/>
      <c r="I976" s="5"/>
      <c r="M976" s="5"/>
      <c r="Q976" s="5"/>
      <c r="U976" s="5"/>
    </row>
    <row r="977">
      <c r="E977" s="5"/>
      <c r="I977" s="5"/>
      <c r="M977" s="5"/>
      <c r="Q977" s="5"/>
      <c r="U977" s="5"/>
    </row>
    <row r="978">
      <c r="E978" s="5"/>
      <c r="I978" s="5"/>
      <c r="M978" s="5"/>
      <c r="Q978" s="5"/>
      <c r="U978" s="5"/>
    </row>
    <row r="979">
      <c r="E979" s="5"/>
      <c r="I979" s="5"/>
      <c r="M979" s="5"/>
      <c r="Q979" s="5"/>
      <c r="U979" s="5"/>
    </row>
    <row r="980">
      <c r="E980" s="5"/>
      <c r="I980" s="5"/>
      <c r="M980" s="5"/>
      <c r="Q980" s="5"/>
      <c r="U980" s="5"/>
    </row>
    <row r="981">
      <c r="E981" s="5"/>
      <c r="I981" s="5"/>
      <c r="M981" s="5"/>
      <c r="Q981" s="5"/>
      <c r="U981" s="5"/>
    </row>
    <row r="982">
      <c r="E982" s="5"/>
      <c r="I982" s="5"/>
      <c r="M982" s="5"/>
      <c r="Q982" s="5"/>
      <c r="U982" s="5"/>
    </row>
    <row r="983">
      <c r="E983" s="5"/>
      <c r="I983" s="5"/>
      <c r="M983" s="5"/>
      <c r="Q983" s="5"/>
      <c r="U983" s="5"/>
    </row>
    <row r="984">
      <c r="E984" s="5"/>
      <c r="I984" s="5"/>
      <c r="M984" s="5"/>
      <c r="Q984" s="5"/>
      <c r="U984" s="5"/>
    </row>
    <row r="985">
      <c r="E985" s="5"/>
      <c r="I985" s="5"/>
      <c r="M985" s="5"/>
      <c r="Q985" s="5"/>
      <c r="U985" s="5"/>
    </row>
    <row r="986">
      <c r="E986" s="5"/>
      <c r="I986" s="5"/>
      <c r="M986" s="5"/>
      <c r="Q986" s="5"/>
      <c r="U986" s="5"/>
    </row>
    <row r="987">
      <c r="E987" s="5"/>
      <c r="I987" s="5"/>
      <c r="M987" s="5"/>
      <c r="Q987" s="5"/>
      <c r="U987" s="5"/>
    </row>
    <row r="988">
      <c r="E988" s="5"/>
      <c r="I988" s="5"/>
      <c r="M988" s="5"/>
      <c r="Q988" s="5"/>
      <c r="U988" s="5"/>
    </row>
    <row r="989">
      <c r="E989" s="5"/>
      <c r="I989" s="5"/>
      <c r="M989" s="5"/>
      <c r="Q989" s="5"/>
      <c r="U989" s="5"/>
    </row>
    <row r="990">
      <c r="E990" s="5"/>
      <c r="I990" s="5"/>
      <c r="M990" s="5"/>
      <c r="Q990" s="5"/>
      <c r="U990" s="5"/>
    </row>
    <row r="991">
      <c r="E991" s="5"/>
      <c r="I991" s="5"/>
      <c r="M991" s="5"/>
      <c r="Q991" s="5"/>
      <c r="U991" s="5"/>
    </row>
    <row r="992">
      <c r="E992" s="5"/>
      <c r="I992" s="5"/>
      <c r="M992" s="5"/>
      <c r="Q992" s="5"/>
      <c r="U992" s="5"/>
    </row>
    <row r="993">
      <c r="E993" s="5"/>
      <c r="I993" s="5"/>
      <c r="M993" s="5"/>
      <c r="Q993" s="5"/>
      <c r="U993" s="5"/>
    </row>
    <row r="994">
      <c r="E994" s="5"/>
      <c r="I994" s="5"/>
      <c r="M994" s="5"/>
      <c r="Q994" s="5"/>
      <c r="U994" s="5"/>
    </row>
    <row r="995">
      <c r="E995" s="5"/>
      <c r="I995" s="5"/>
      <c r="M995" s="5"/>
      <c r="Q995" s="5"/>
      <c r="U995" s="5"/>
    </row>
    <row r="996">
      <c r="E996" s="5"/>
      <c r="I996" s="5"/>
      <c r="M996" s="5"/>
      <c r="Q996" s="5"/>
      <c r="U996" s="5"/>
    </row>
    <row r="997">
      <c r="E997" s="5"/>
      <c r="I997" s="5"/>
      <c r="M997" s="5"/>
      <c r="Q997" s="5"/>
      <c r="U997" s="5"/>
    </row>
    <row r="998">
      <c r="E998" s="5"/>
      <c r="I998" s="5"/>
      <c r="M998" s="5"/>
      <c r="Q998" s="5"/>
      <c r="U998" s="5"/>
    </row>
    <row r="999">
      <c r="E999" s="5"/>
      <c r="I999" s="5"/>
      <c r="M999" s="5"/>
      <c r="Q999" s="5"/>
      <c r="U999" s="5"/>
    </row>
    <row r="1000">
      <c r="E1000" s="5"/>
      <c r="I1000" s="5"/>
      <c r="M1000" s="5"/>
      <c r="Q1000" s="5"/>
      <c r="U1000" s="5"/>
    </row>
    <row r="1001">
      <c r="E1001" s="5"/>
      <c r="I1001" s="5"/>
      <c r="M1001" s="5"/>
      <c r="Q1001" s="5"/>
      <c r="U1001" s="5"/>
    </row>
    <row r="1002">
      <c r="E1002" s="5"/>
      <c r="I1002" s="5"/>
      <c r="M1002" s="5"/>
      <c r="Q1002" s="5"/>
      <c r="U1002" s="5"/>
    </row>
    <row r="1003">
      <c r="E1003" s="5"/>
      <c r="I1003" s="5"/>
      <c r="M1003" s="5"/>
      <c r="Q1003" s="5"/>
      <c r="U1003" s="5"/>
    </row>
    <row r="1004">
      <c r="E1004" s="5"/>
      <c r="I1004" s="5"/>
      <c r="M1004" s="5"/>
      <c r="Q1004" s="5"/>
      <c r="U1004" s="5"/>
    </row>
    <row r="1005">
      <c r="E1005" s="5"/>
      <c r="I1005" s="5"/>
      <c r="M1005" s="5"/>
      <c r="Q1005" s="5"/>
      <c r="U1005" s="5"/>
    </row>
    <row r="1006">
      <c r="E1006" s="5"/>
      <c r="I1006" s="5"/>
      <c r="M1006" s="5"/>
      <c r="Q1006" s="5"/>
      <c r="U1006" s="5"/>
    </row>
    <row r="1007">
      <c r="E1007" s="5"/>
      <c r="I1007" s="5"/>
      <c r="M1007" s="5"/>
      <c r="Q1007" s="5"/>
      <c r="U1007" s="5"/>
    </row>
  </sheetData>
  <mergeCells count="942">
    <mergeCell ref="AK91:AM91"/>
    <mergeCell ref="AN91:AP91"/>
    <mergeCell ref="AQ91:AS91"/>
    <mergeCell ref="AT91:AV91"/>
    <mergeCell ref="AN92:AO92"/>
    <mergeCell ref="AQ92:AR92"/>
    <mergeCell ref="AT92:AU92"/>
    <mergeCell ref="AK92:AL92"/>
    <mergeCell ref="AK93:AL93"/>
    <mergeCell ref="AN93:AO93"/>
    <mergeCell ref="AQ93:AR93"/>
    <mergeCell ref="AK94:AL94"/>
    <mergeCell ref="AQ94:AR94"/>
    <mergeCell ref="AQ95:AR95"/>
    <mergeCell ref="AK95:AL95"/>
    <mergeCell ref="AK96:AL96"/>
    <mergeCell ref="AK97:AL97"/>
    <mergeCell ref="AK98:AL98"/>
    <mergeCell ref="AK99:AL99"/>
    <mergeCell ref="AK100:AL100"/>
    <mergeCell ref="AK101:AL101"/>
    <mergeCell ref="AK102:AL102"/>
    <mergeCell ref="AK105:AM105"/>
    <mergeCell ref="AK106:AM106"/>
    <mergeCell ref="AK107:AL107"/>
    <mergeCell ref="AK108:AL108"/>
    <mergeCell ref="AK109:AL109"/>
    <mergeCell ref="AK110:AL110"/>
    <mergeCell ref="AK118:AL118"/>
    <mergeCell ref="AK119:AL119"/>
    <mergeCell ref="AK111:AL111"/>
    <mergeCell ref="AK112:AL112"/>
    <mergeCell ref="AK113:AL113"/>
    <mergeCell ref="AK114:AL114"/>
    <mergeCell ref="AK115:AL115"/>
    <mergeCell ref="AK116:AL116"/>
    <mergeCell ref="AK117:AL117"/>
    <mergeCell ref="AT107:AU107"/>
    <mergeCell ref="AT108:AU108"/>
    <mergeCell ref="AT100:AU100"/>
    <mergeCell ref="AT101:AU101"/>
    <mergeCell ref="AT102:AU102"/>
    <mergeCell ref="AT103:AU103"/>
    <mergeCell ref="AT104:AU104"/>
    <mergeCell ref="AT105:AV105"/>
    <mergeCell ref="AT106:AV106"/>
    <mergeCell ref="AT111:AU111"/>
    <mergeCell ref="AT112:AU112"/>
    <mergeCell ref="AQ108:AR108"/>
    <mergeCell ref="AQ109:AR109"/>
    <mergeCell ref="AT109:AU109"/>
    <mergeCell ref="AQ110:AR110"/>
    <mergeCell ref="AT110:AU110"/>
    <mergeCell ref="AQ111:AR111"/>
    <mergeCell ref="AQ112:AR112"/>
    <mergeCell ref="AQ118:AR118"/>
    <mergeCell ref="AQ119:AR119"/>
    <mergeCell ref="AQ115:AR115"/>
    <mergeCell ref="AT115:AU115"/>
    <mergeCell ref="AQ116:AR116"/>
    <mergeCell ref="AT116:AU116"/>
    <mergeCell ref="AQ117:AR117"/>
    <mergeCell ref="AT117:AU117"/>
    <mergeCell ref="AT118:AU118"/>
    <mergeCell ref="AT119:AU119"/>
    <mergeCell ref="AN114:AO114"/>
    <mergeCell ref="AN115:AO115"/>
    <mergeCell ref="AN116:AO116"/>
    <mergeCell ref="AN117:AO117"/>
    <mergeCell ref="AN118:AO118"/>
    <mergeCell ref="AN119:AO119"/>
    <mergeCell ref="AN107:AO107"/>
    <mergeCell ref="AN108:AO108"/>
    <mergeCell ref="AN109:AO109"/>
    <mergeCell ref="AN110:AO110"/>
    <mergeCell ref="AN111:AO111"/>
    <mergeCell ref="AN112:AO112"/>
    <mergeCell ref="AN113:AO113"/>
    <mergeCell ref="AG56:AH56"/>
    <mergeCell ref="AG57:AH57"/>
    <mergeCell ref="AG59:AH59"/>
    <mergeCell ref="AG60:AH60"/>
    <mergeCell ref="AG52:AI52"/>
    <mergeCell ref="AG53:AH53"/>
    <mergeCell ref="AG54:AH54"/>
    <mergeCell ref="AK54:AL54"/>
    <mergeCell ref="AG55:AH55"/>
    <mergeCell ref="AK55:AL55"/>
    <mergeCell ref="AK56:AL56"/>
    <mergeCell ref="AK57:AL57"/>
    <mergeCell ref="AK59:AL59"/>
    <mergeCell ref="AK60:AL60"/>
    <mergeCell ref="AK90:AM90"/>
    <mergeCell ref="AN90:AP90"/>
    <mergeCell ref="AQ90:AS90"/>
    <mergeCell ref="AT90:AV90"/>
    <mergeCell ref="AT93:AU93"/>
    <mergeCell ref="AT94:AU94"/>
    <mergeCell ref="AT95:AU95"/>
    <mergeCell ref="AT96:AU96"/>
    <mergeCell ref="AT97:AU97"/>
    <mergeCell ref="AT98:AU98"/>
    <mergeCell ref="AT99:AU99"/>
    <mergeCell ref="AQ96:AR96"/>
    <mergeCell ref="AQ97:AR97"/>
    <mergeCell ref="AQ98:AR98"/>
    <mergeCell ref="AQ99:AR99"/>
    <mergeCell ref="AQ100:AR100"/>
    <mergeCell ref="AQ101:AR101"/>
    <mergeCell ref="AQ102:AR102"/>
    <mergeCell ref="AQ103:AR103"/>
    <mergeCell ref="AQ104:AR104"/>
    <mergeCell ref="AN105:AP105"/>
    <mergeCell ref="AQ105:AS105"/>
    <mergeCell ref="AN106:AP106"/>
    <mergeCell ref="AQ106:AS106"/>
    <mergeCell ref="AQ107:AR107"/>
    <mergeCell ref="AQ113:AR113"/>
    <mergeCell ref="AT113:AU113"/>
    <mergeCell ref="AQ114:AR114"/>
    <mergeCell ref="AT114:AU114"/>
    <mergeCell ref="Y52:AA52"/>
    <mergeCell ref="Y53:Z53"/>
    <mergeCell ref="U54:V54"/>
    <mergeCell ref="Y54:Z54"/>
    <mergeCell ref="AC54:AD54"/>
    <mergeCell ref="Y55:Z55"/>
    <mergeCell ref="AC55:AD55"/>
    <mergeCell ref="U59:V59"/>
    <mergeCell ref="Y59:Z59"/>
    <mergeCell ref="AC59:AD59"/>
    <mergeCell ref="U60:V60"/>
    <mergeCell ref="Y60:Z60"/>
    <mergeCell ref="AC60:AD60"/>
    <mergeCell ref="U55:V55"/>
    <mergeCell ref="U56:V56"/>
    <mergeCell ref="Y56:Z56"/>
    <mergeCell ref="AC56:AD56"/>
    <mergeCell ref="U57:V57"/>
    <mergeCell ref="AC57:AD57"/>
    <mergeCell ref="U58:V58"/>
    <mergeCell ref="A1:C1"/>
    <mergeCell ref="U1:V1"/>
    <mergeCell ref="U2:V2"/>
    <mergeCell ref="U3:V3"/>
    <mergeCell ref="U4:V4"/>
    <mergeCell ref="U5:V5"/>
    <mergeCell ref="U6:V6"/>
    <mergeCell ref="A23:G23"/>
    <mergeCell ref="A24:B24"/>
    <mergeCell ref="A36:G36"/>
    <mergeCell ref="A37:A38"/>
    <mergeCell ref="B37:D37"/>
    <mergeCell ref="E37:G37"/>
    <mergeCell ref="H37:H38"/>
    <mergeCell ref="A2:C2"/>
    <mergeCell ref="A11:A12"/>
    <mergeCell ref="B11:B12"/>
    <mergeCell ref="C11:C12"/>
    <mergeCell ref="D11:E12"/>
    <mergeCell ref="H23:H24"/>
    <mergeCell ref="I23:K23"/>
    <mergeCell ref="I24:I25"/>
    <mergeCell ref="J24:K25"/>
    <mergeCell ref="I26:I27"/>
    <mergeCell ref="J26:K27"/>
    <mergeCell ref="H36:Q36"/>
    <mergeCell ref="I37:K37"/>
    <mergeCell ref="O37:Q37"/>
    <mergeCell ref="L37:N37"/>
    <mergeCell ref="A48:P48"/>
    <mergeCell ref="U52:W52"/>
    <mergeCell ref="AC52:AE52"/>
    <mergeCell ref="AK52:AM52"/>
    <mergeCell ref="U53:V53"/>
    <mergeCell ref="AC53:AD53"/>
    <mergeCell ref="AK53:AL53"/>
    <mergeCell ref="AC58:AD58"/>
    <mergeCell ref="AG58:AH58"/>
    <mergeCell ref="AK58:AL58"/>
    <mergeCell ref="Y57:Z57"/>
    <mergeCell ref="Y58:Z58"/>
    <mergeCell ref="A63:F63"/>
    <mergeCell ref="R64:S64"/>
    <mergeCell ref="R65:S65"/>
    <mergeCell ref="R66:S66"/>
    <mergeCell ref="R67:S67"/>
    <mergeCell ref="M90:N90"/>
    <mergeCell ref="P90:Q90"/>
    <mergeCell ref="G90:H90"/>
    <mergeCell ref="G91:H91"/>
    <mergeCell ref="J91:K91"/>
    <mergeCell ref="M91:N91"/>
    <mergeCell ref="U90:V90"/>
    <mergeCell ref="U91:V91"/>
    <mergeCell ref="G92:H92"/>
    <mergeCell ref="J92:K92"/>
    <mergeCell ref="P91:Q91"/>
    <mergeCell ref="P92:Q92"/>
    <mergeCell ref="G89:H89"/>
    <mergeCell ref="G93:H93"/>
    <mergeCell ref="AB92:AC92"/>
    <mergeCell ref="AB93:AC93"/>
    <mergeCell ref="P89:Q89"/>
    <mergeCell ref="U89:V89"/>
    <mergeCell ref="AB89:AC89"/>
    <mergeCell ref="AB90:AC90"/>
    <mergeCell ref="AB91:AC91"/>
    <mergeCell ref="P93:Q93"/>
    <mergeCell ref="U93:V93"/>
    <mergeCell ref="G94:H94"/>
    <mergeCell ref="J94:K94"/>
    <mergeCell ref="M94:N94"/>
    <mergeCell ref="P94:Q94"/>
    <mergeCell ref="G88:H88"/>
    <mergeCell ref="G95:H95"/>
    <mergeCell ref="G96:H96"/>
    <mergeCell ref="J95:K95"/>
    <mergeCell ref="M95:N95"/>
    <mergeCell ref="U94:V94"/>
    <mergeCell ref="U95:V95"/>
    <mergeCell ref="J96:K96"/>
    <mergeCell ref="M96:N96"/>
    <mergeCell ref="P96:Q96"/>
    <mergeCell ref="U96:V96"/>
    <mergeCell ref="D96:E96"/>
    <mergeCell ref="D97:E97"/>
    <mergeCell ref="A87:E87"/>
    <mergeCell ref="A88:A104"/>
    <mergeCell ref="B88:C88"/>
    <mergeCell ref="D88:E88"/>
    <mergeCell ref="D89:E89"/>
    <mergeCell ref="D90:E90"/>
    <mergeCell ref="D91:E91"/>
    <mergeCell ref="AN101:AO101"/>
    <mergeCell ref="AN102:AO102"/>
    <mergeCell ref="AK103:AL103"/>
    <mergeCell ref="AN103:AO103"/>
    <mergeCell ref="AK104:AL104"/>
    <mergeCell ref="AN104:AO104"/>
    <mergeCell ref="AN94:AO94"/>
    <mergeCell ref="AN95:AO95"/>
    <mergeCell ref="AN96:AO96"/>
    <mergeCell ref="AN97:AO97"/>
    <mergeCell ref="AN98:AO98"/>
    <mergeCell ref="AN99:AO99"/>
    <mergeCell ref="AN100:AO100"/>
    <mergeCell ref="J97:K97"/>
    <mergeCell ref="M97:N97"/>
    <mergeCell ref="P97:Q97"/>
    <mergeCell ref="U97:V97"/>
    <mergeCell ref="J98:K98"/>
    <mergeCell ref="M98:N98"/>
    <mergeCell ref="P98:Q98"/>
    <mergeCell ref="U98:V98"/>
    <mergeCell ref="J99:K99"/>
    <mergeCell ref="M99:N99"/>
    <mergeCell ref="P99:Q99"/>
    <mergeCell ref="U99:V99"/>
    <mergeCell ref="J100:K100"/>
    <mergeCell ref="M100:N100"/>
    <mergeCell ref="W89:W104"/>
    <mergeCell ref="X89:X104"/>
    <mergeCell ref="J88:K88"/>
    <mergeCell ref="P88:Q88"/>
    <mergeCell ref="R88:R104"/>
    <mergeCell ref="Y88:Y104"/>
    <mergeCell ref="M92:N92"/>
    <mergeCell ref="U92:V92"/>
    <mergeCell ref="P95:Q95"/>
    <mergeCell ref="U104:V104"/>
    <mergeCell ref="I87:K87"/>
    <mergeCell ref="L87:N87"/>
    <mergeCell ref="R87:AE87"/>
    <mergeCell ref="U88:V88"/>
    <mergeCell ref="AB88:AC88"/>
    <mergeCell ref="R68:S68"/>
    <mergeCell ref="R69:S69"/>
    <mergeCell ref="A70:F70"/>
    <mergeCell ref="R70:S70"/>
    <mergeCell ref="R71:S71"/>
    <mergeCell ref="F87:H87"/>
    <mergeCell ref="O87:Q87"/>
    <mergeCell ref="M88:N88"/>
    <mergeCell ref="M89:N89"/>
    <mergeCell ref="M93:N93"/>
    <mergeCell ref="J89:K89"/>
    <mergeCell ref="J90:K90"/>
    <mergeCell ref="J93:K93"/>
    <mergeCell ref="D92:E92"/>
    <mergeCell ref="D93:E93"/>
    <mergeCell ref="G99:H99"/>
    <mergeCell ref="G100:H100"/>
    <mergeCell ref="P100:Q100"/>
    <mergeCell ref="U100:V100"/>
    <mergeCell ref="G104:H104"/>
    <mergeCell ref="P104:Q104"/>
    <mergeCell ref="M106:N106"/>
    <mergeCell ref="M107:N107"/>
    <mergeCell ref="J104:K104"/>
    <mergeCell ref="M104:N104"/>
    <mergeCell ref="J105:K105"/>
    <mergeCell ref="M105:N105"/>
    <mergeCell ref="P105:Q105"/>
    <mergeCell ref="J106:K106"/>
    <mergeCell ref="J107:K107"/>
    <mergeCell ref="P107:Q107"/>
    <mergeCell ref="J102:K102"/>
    <mergeCell ref="M102:N102"/>
    <mergeCell ref="J103:K103"/>
    <mergeCell ref="M103:N103"/>
    <mergeCell ref="J108:K108"/>
    <mergeCell ref="M108:N108"/>
    <mergeCell ref="J109:K109"/>
    <mergeCell ref="M109:N109"/>
    <mergeCell ref="M110:N110"/>
    <mergeCell ref="J120:K120"/>
    <mergeCell ref="J121:K121"/>
    <mergeCell ref="J122:K122"/>
    <mergeCell ref="M121:N121"/>
    <mergeCell ref="M122:N122"/>
    <mergeCell ref="J117:K117"/>
    <mergeCell ref="M117:N117"/>
    <mergeCell ref="J118:K118"/>
    <mergeCell ref="M118:N118"/>
    <mergeCell ref="J119:K119"/>
    <mergeCell ref="M119:N119"/>
    <mergeCell ref="M120:N120"/>
    <mergeCell ref="W106:W121"/>
    <mergeCell ref="X106:X121"/>
    <mergeCell ref="P117:Q117"/>
    <mergeCell ref="U117:V117"/>
    <mergeCell ref="P118:Q118"/>
    <mergeCell ref="U118:V118"/>
    <mergeCell ref="P119:Q119"/>
    <mergeCell ref="U119:V119"/>
    <mergeCell ref="P120:Q120"/>
    <mergeCell ref="U120:V120"/>
    <mergeCell ref="P121:Q121"/>
    <mergeCell ref="U121:V121"/>
    <mergeCell ref="P122:Q122"/>
    <mergeCell ref="P103:Q103"/>
    <mergeCell ref="U103:V103"/>
    <mergeCell ref="R105:R121"/>
    <mergeCell ref="U105:V105"/>
    <mergeCell ref="Y105:Y121"/>
    <mergeCell ref="U106:V106"/>
    <mergeCell ref="U107:V107"/>
    <mergeCell ref="AD89:AD104"/>
    <mergeCell ref="AE89:AE104"/>
    <mergeCell ref="AB94:AC94"/>
    <mergeCell ref="AB95:AC95"/>
    <mergeCell ref="AB96:AC96"/>
    <mergeCell ref="AB97:AC97"/>
    <mergeCell ref="AB98:AC98"/>
    <mergeCell ref="AB118:AC118"/>
    <mergeCell ref="AB119:AC119"/>
    <mergeCell ref="AB120:AC120"/>
    <mergeCell ref="AB121:AC121"/>
    <mergeCell ref="AB103:AC103"/>
    <mergeCell ref="AB104:AC104"/>
    <mergeCell ref="AB105:AC105"/>
    <mergeCell ref="AB106:AC106"/>
    <mergeCell ref="AD106:AD121"/>
    <mergeCell ref="AE106:AE121"/>
    <mergeCell ref="AB107:AC107"/>
    <mergeCell ref="AB99:AC99"/>
    <mergeCell ref="AB100:AC100"/>
    <mergeCell ref="AB101:AC101"/>
    <mergeCell ref="AB102:AC102"/>
    <mergeCell ref="AB108:AC108"/>
    <mergeCell ref="AB109:AC109"/>
    <mergeCell ref="AB110:AC110"/>
    <mergeCell ref="AB111:AC111"/>
    <mergeCell ref="AB112:AC112"/>
    <mergeCell ref="AB113:AC113"/>
    <mergeCell ref="AB114:AC114"/>
    <mergeCell ref="AB115:AC115"/>
    <mergeCell ref="AB116:AC116"/>
    <mergeCell ref="AB117:AC117"/>
    <mergeCell ref="J153:K153"/>
    <mergeCell ref="J154:K154"/>
    <mergeCell ref="J146:K146"/>
    <mergeCell ref="J147:K147"/>
    <mergeCell ref="J148:K148"/>
    <mergeCell ref="J149:K149"/>
    <mergeCell ref="J150:K150"/>
    <mergeCell ref="J151:K151"/>
    <mergeCell ref="J152:K152"/>
    <mergeCell ref="Q181:R181"/>
    <mergeCell ref="S181:T181"/>
    <mergeCell ref="M154:N154"/>
    <mergeCell ref="K180:N180"/>
    <mergeCell ref="O180:R180"/>
    <mergeCell ref="S180:V180"/>
    <mergeCell ref="K181:L181"/>
    <mergeCell ref="M181:N181"/>
    <mergeCell ref="O181:P181"/>
    <mergeCell ref="U181:V181"/>
    <mergeCell ref="J123:K123"/>
    <mergeCell ref="J124:K124"/>
    <mergeCell ref="J125:K125"/>
    <mergeCell ref="J126:K126"/>
    <mergeCell ref="M126:N126"/>
    <mergeCell ref="J127:K127"/>
    <mergeCell ref="J128:K128"/>
    <mergeCell ref="J129:K129"/>
    <mergeCell ref="M129:N129"/>
    <mergeCell ref="J130:K130"/>
    <mergeCell ref="M130:N130"/>
    <mergeCell ref="J131:K131"/>
    <mergeCell ref="M131:N131"/>
    <mergeCell ref="M132:N132"/>
    <mergeCell ref="J132:K132"/>
    <mergeCell ref="J133:K133"/>
    <mergeCell ref="J134:K134"/>
    <mergeCell ref="J135:K135"/>
    <mergeCell ref="J136:K136"/>
    <mergeCell ref="J137:K137"/>
    <mergeCell ref="J138:K138"/>
    <mergeCell ref="M133:N133"/>
    <mergeCell ref="M134:N134"/>
    <mergeCell ref="M135:N135"/>
    <mergeCell ref="M136:N136"/>
    <mergeCell ref="M137:N137"/>
    <mergeCell ref="M138:N138"/>
    <mergeCell ref="M139:N139"/>
    <mergeCell ref="J139:K139"/>
    <mergeCell ref="J140:K140"/>
    <mergeCell ref="J141:K141"/>
    <mergeCell ref="J142:K142"/>
    <mergeCell ref="J143:K143"/>
    <mergeCell ref="J144:K144"/>
    <mergeCell ref="J145:K145"/>
    <mergeCell ref="M140:N140"/>
    <mergeCell ref="M141:N141"/>
    <mergeCell ref="M142:N142"/>
    <mergeCell ref="M143:N143"/>
    <mergeCell ref="M144:N144"/>
    <mergeCell ref="M145:N145"/>
    <mergeCell ref="M146:N146"/>
    <mergeCell ref="M147:N147"/>
    <mergeCell ref="M148:N148"/>
    <mergeCell ref="M149:N149"/>
    <mergeCell ref="M150:N150"/>
    <mergeCell ref="M151:N151"/>
    <mergeCell ref="M152:N152"/>
    <mergeCell ref="M153:N153"/>
    <mergeCell ref="M124:N124"/>
    <mergeCell ref="M125:N125"/>
    <mergeCell ref="M111:N111"/>
    <mergeCell ref="M112:N112"/>
    <mergeCell ref="M113:N113"/>
    <mergeCell ref="M114:N114"/>
    <mergeCell ref="M115:N115"/>
    <mergeCell ref="M116:N116"/>
    <mergeCell ref="M123:N123"/>
    <mergeCell ref="U109:V109"/>
    <mergeCell ref="P110:Q110"/>
    <mergeCell ref="U110:V110"/>
    <mergeCell ref="P111:Q111"/>
    <mergeCell ref="U111:V111"/>
    <mergeCell ref="P112:Q112"/>
    <mergeCell ref="U112:V112"/>
    <mergeCell ref="P113:Q113"/>
    <mergeCell ref="U113:V113"/>
    <mergeCell ref="P114:Q114"/>
    <mergeCell ref="U114:V114"/>
    <mergeCell ref="P115:Q115"/>
    <mergeCell ref="U115:V115"/>
    <mergeCell ref="P125:Q125"/>
    <mergeCell ref="P126:Q126"/>
    <mergeCell ref="J101:K101"/>
    <mergeCell ref="M101:N101"/>
    <mergeCell ref="P101:Q101"/>
    <mergeCell ref="U101:V101"/>
    <mergeCell ref="P102:Q102"/>
    <mergeCell ref="U102:V102"/>
    <mergeCell ref="P106:Q106"/>
    <mergeCell ref="P108:Q108"/>
    <mergeCell ref="P123:Q123"/>
    <mergeCell ref="U123:V123"/>
    <mergeCell ref="P124:Q124"/>
    <mergeCell ref="U124:V124"/>
    <mergeCell ref="U127:V127"/>
    <mergeCell ref="U128:V128"/>
    <mergeCell ref="U108:V108"/>
    <mergeCell ref="P109:Q109"/>
    <mergeCell ref="J110:K110"/>
    <mergeCell ref="J111:K111"/>
    <mergeCell ref="J112:K112"/>
    <mergeCell ref="J113:K113"/>
    <mergeCell ref="J114:K114"/>
    <mergeCell ref="J115:K115"/>
    <mergeCell ref="J116:K116"/>
    <mergeCell ref="M127:N127"/>
    <mergeCell ref="M128:N128"/>
    <mergeCell ref="P128:Q128"/>
    <mergeCell ref="U126:V126"/>
    <mergeCell ref="P127:Q127"/>
    <mergeCell ref="P136:Q136"/>
    <mergeCell ref="U136:V136"/>
    <mergeCell ref="P137:Q137"/>
    <mergeCell ref="U137:V137"/>
    <mergeCell ref="P138:Q138"/>
    <mergeCell ref="U138:V138"/>
    <mergeCell ref="P139:Q139"/>
    <mergeCell ref="U139:V139"/>
    <mergeCell ref="P116:Q116"/>
    <mergeCell ref="U116:V116"/>
    <mergeCell ref="R122:R138"/>
    <mergeCell ref="U122:V122"/>
    <mergeCell ref="W123:W138"/>
    <mergeCell ref="X123:X138"/>
    <mergeCell ref="U125:V125"/>
    <mergeCell ref="P129:Q129"/>
    <mergeCell ref="U129:V129"/>
    <mergeCell ref="P130:Q130"/>
    <mergeCell ref="U130:V130"/>
    <mergeCell ref="P131:Q131"/>
    <mergeCell ref="U131:V131"/>
    <mergeCell ref="P132:Q132"/>
    <mergeCell ref="U132:V132"/>
    <mergeCell ref="P133:Q133"/>
    <mergeCell ref="U133:V133"/>
    <mergeCell ref="P134:Q134"/>
    <mergeCell ref="U134:V134"/>
    <mergeCell ref="U140:V140"/>
    <mergeCell ref="U141:V141"/>
    <mergeCell ref="P149:Q149"/>
    <mergeCell ref="U149:V149"/>
    <mergeCell ref="P150:Q150"/>
    <mergeCell ref="U150:V150"/>
    <mergeCell ref="P151:Q151"/>
    <mergeCell ref="U151:V151"/>
    <mergeCell ref="P152:Q152"/>
    <mergeCell ref="U152:V152"/>
    <mergeCell ref="P153:Q153"/>
    <mergeCell ref="U153:V153"/>
    <mergeCell ref="P154:Q154"/>
    <mergeCell ref="U154:V154"/>
    <mergeCell ref="J155:K155"/>
    <mergeCell ref="M155:N155"/>
    <mergeCell ref="P155:Q155"/>
    <mergeCell ref="U155:V155"/>
    <mergeCell ref="P135:Q135"/>
    <mergeCell ref="U135:V135"/>
    <mergeCell ref="R139:R155"/>
    <mergeCell ref="P140:Q140"/>
    <mergeCell ref="W140:W155"/>
    <mergeCell ref="X140:X155"/>
    <mergeCell ref="P141:Q141"/>
    <mergeCell ref="P142:Q142"/>
    <mergeCell ref="U142:V142"/>
    <mergeCell ref="P143:Q143"/>
    <mergeCell ref="U143:V143"/>
    <mergeCell ref="P144:Q144"/>
    <mergeCell ref="U144:V144"/>
    <mergeCell ref="P145:Q145"/>
    <mergeCell ref="U145:V145"/>
    <mergeCell ref="P146:Q146"/>
    <mergeCell ref="U146:V146"/>
    <mergeCell ref="P147:Q147"/>
    <mergeCell ref="U147:V147"/>
    <mergeCell ref="P148:Q148"/>
    <mergeCell ref="U148:V148"/>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B322:E322"/>
    <mergeCell ref="F322:I322"/>
    <mergeCell ref="J322:M322"/>
    <mergeCell ref="N322:Q322"/>
    <mergeCell ref="R322:U322"/>
    <mergeCell ref="D131:E131"/>
    <mergeCell ref="D132:E132"/>
    <mergeCell ref="B389:E389"/>
    <mergeCell ref="F389:I389"/>
    <mergeCell ref="J389:M389"/>
    <mergeCell ref="N389:Q389"/>
    <mergeCell ref="R389:U389"/>
    <mergeCell ref="D124:E124"/>
    <mergeCell ref="D125:E125"/>
    <mergeCell ref="D126:E126"/>
    <mergeCell ref="D127:E127"/>
    <mergeCell ref="D128:E128"/>
    <mergeCell ref="D129:E129"/>
    <mergeCell ref="D130:E130"/>
    <mergeCell ref="I524:J524"/>
    <mergeCell ref="K524:L524"/>
    <mergeCell ref="B456:E456"/>
    <mergeCell ref="F456:I456"/>
    <mergeCell ref="J456:M456"/>
    <mergeCell ref="N456:Q456"/>
    <mergeCell ref="R456:U456"/>
    <mergeCell ref="A524:B524"/>
    <mergeCell ref="C524:D524"/>
    <mergeCell ref="E524:F524"/>
    <mergeCell ref="G524:H524"/>
    <mergeCell ref="B596:C596"/>
    <mergeCell ref="D596:E596"/>
    <mergeCell ref="F596:G596"/>
    <mergeCell ref="H596:I596"/>
    <mergeCell ref="J596:K596"/>
    <mergeCell ref="B668:C668"/>
    <mergeCell ref="B669:C669"/>
    <mergeCell ref="B670:C670"/>
    <mergeCell ref="B671:C671"/>
    <mergeCell ref="B708:C708"/>
    <mergeCell ref="B709:C709"/>
    <mergeCell ref="B701:C701"/>
    <mergeCell ref="B702:C702"/>
    <mergeCell ref="B703:C703"/>
    <mergeCell ref="B704:C704"/>
    <mergeCell ref="B705:C705"/>
    <mergeCell ref="B706:C706"/>
    <mergeCell ref="B707:C707"/>
    <mergeCell ref="B717:C717"/>
    <mergeCell ref="B718:C718"/>
    <mergeCell ref="B710:C710"/>
    <mergeCell ref="B711:C711"/>
    <mergeCell ref="B712:C712"/>
    <mergeCell ref="B713:C713"/>
    <mergeCell ref="B714:C714"/>
    <mergeCell ref="B715:C715"/>
    <mergeCell ref="B716:C716"/>
    <mergeCell ref="B690:C690"/>
    <mergeCell ref="B691:C691"/>
    <mergeCell ref="B692:C692"/>
    <mergeCell ref="B693:C693"/>
    <mergeCell ref="B694:C694"/>
    <mergeCell ref="B695:C695"/>
    <mergeCell ref="B696:C696"/>
    <mergeCell ref="B697:C697"/>
    <mergeCell ref="B698:C698"/>
    <mergeCell ref="B699:C699"/>
    <mergeCell ref="A684:A700"/>
    <mergeCell ref="A701:A717"/>
    <mergeCell ref="A718:A734"/>
    <mergeCell ref="B682:C682"/>
    <mergeCell ref="B683:C683"/>
    <mergeCell ref="B684:C684"/>
    <mergeCell ref="B685:C685"/>
    <mergeCell ref="B686:C686"/>
    <mergeCell ref="B687:C687"/>
    <mergeCell ref="B700:C700"/>
    <mergeCell ref="I770:J770"/>
    <mergeCell ref="I771:J771"/>
    <mergeCell ref="I772:J772"/>
    <mergeCell ref="I773:J773"/>
    <mergeCell ref="I774:J774"/>
    <mergeCell ref="I775:J775"/>
    <mergeCell ref="I776:J776"/>
    <mergeCell ref="I784:J784"/>
    <mergeCell ref="A785:H785"/>
    <mergeCell ref="I785:P785"/>
    <mergeCell ref="I777:J777"/>
    <mergeCell ref="I778:J778"/>
    <mergeCell ref="I779:J779"/>
    <mergeCell ref="I780:J780"/>
    <mergeCell ref="I781:J781"/>
    <mergeCell ref="I782:J782"/>
    <mergeCell ref="I783:J783"/>
    <mergeCell ref="I793:J793"/>
    <mergeCell ref="I794:J794"/>
    <mergeCell ref="I795:J795"/>
    <mergeCell ref="I796:J796"/>
    <mergeCell ref="I797:J797"/>
    <mergeCell ref="I798:J798"/>
    <mergeCell ref="I799:J799"/>
    <mergeCell ref="I800:J800"/>
    <mergeCell ref="I786:J786"/>
    <mergeCell ref="I787:J787"/>
    <mergeCell ref="I788:J788"/>
    <mergeCell ref="I789:J789"/>
    <mergeCell ref="I790:J790"/>
    <mergeCell ref="I791:J791"/>
    <mergeCell ref="I792:J792"/>
    <mergeCell ref="B719:C719"/>
    <mergeCell ref="B720:C720"/>
    <mergeCell ref="B721:C721"/>
    <mergeCell ref="B722:C722"/>
    <mergeCell ref="B723:C723"/>
    <mergeCell ref="B724:C724"/>
    <mergeCell ref="B725:C725"/>
    <mergeCell ref="B726:C726"/>
    <mergeCell ref="B727:C727"/>
    <mergeCell ref="A737:H737"/>
    <mergeCell ref="I737:P737"/>
    <mergeCell ref="I738:J738"/>
    <mergeCell ref="I739:J739"/>
    <mergeCell ref="I740:J740"/>
    <mergeCell ref="I748:J748"/>
    <mergeCell ref="I749:J749"/>
    <mergeCell ref="I750:J750"/>
    <mergeCell ref="I751:J751"/>
    <mergeCell ref="I752:J752"/>
    <mergeCell ref="A753:H753"/>
    <mergeCell ref="I753:P753"/>
    <mergeCell ref="I741:J741"/>
    <mergeCell ref="I742:J742"/>
    <mergeCell ref="I743:J743"/>
    <mergeCell ref="I744:J744"/>
    <mergeCell ref="I745:J745"/>
    <mergeCell ref="I746:J746"/>
    <mergeCell ref="I747:J747"/>
    <mergeCell ref="I754:J754"/>
    <mergeCell ref="I755:J755"/>
    <mergeCell ref="I756:J756"/>
    <mergeCell ref="I757:J757"/>
    <mergeCell ref="I758:J758"/>
    <mergeCell ref="I759:J759"/>
    <mergeCell ref="I760:J760"/>
    <mergeCell ref="I768:J768"/>
    <mergeCell ref="A769:H769"/>
    <mergeCell ref="I769:P769"/>
    <mergeCell ref="I761:J761"/>
    <mergeCell ref="I762:J762"/>
    <mergeCell ref="I763:J763"/>
    <mergeCell ref="I764:J764"/>
    <mergeCell ref="I765:J765"/>
    <mergeCell ref="I766:J766"/>
    <mergeCell ref="I767:J767"/>
    <mergeCell ref="A782:B782"/>
    <mergeCell ref="A783:B783"/>
    <mergeCell ref="A784:B784"/>
    <mergeCell ref="A786:B786"/>
    <mergeCell ref="A787:B787"/>
    <mergeCell ref="A788:B788"/>
    <mergeCell ref="A789:B789"/>
    <mergeCell ref="A797:B797"/>
    <mergeCell ref="A798:B798"/>
    <mergeCell ref="A799:B799"/>
    <mergeCell ref="A800:B800"/>
    <mergeCell ref="A790:B790"/>
    <mergeCell ref="A791:B791"/>
    <mergeCell ref="A792:B792"/>
    <mergeCell ref="A793:B793"/>
    <mergeCell ref="A794:B794"/>
    <mergeCell ref="A795:B795"/>
    <mergeCell ref="A796:B796"/>
    <mergeCell ref="B728:C728"/>
    <mergeCell ref="B729:C729"/>
    <mergeCell ref="B730:C730"/>
    <mergeCell ref="B731:C731"/>
    <mergeCell ref="B732:C732"/>
    <mergeCell ref="B733:C733"/>
    <mergeCell ref="B734:C734"/>
    <mergeCell ref="A738:B738"/>
    <mergeCell ref="A739:B739"/>
    <mergeCell ref="A740:B740"/>
    <mergeCell ref="A741:B741"/>
    <mergeCell ref="A742:B742"/>
    <mergeCell ref="A743:B743"/>
    <mergeCell ref="A744:B744"/>
    <mergeCell ref="A745:B745"/>
    <mergeCell ref="A746:B746"/>
    <mergeCell ref="A747:B747"/>
    <mergeCell ref="A748:B748"/>
    <mergeCell ref="A749:B749"/>
    <mergeCell ref="A750:B750"/>
    <mergeCell ref="A751:B751"/>
    <mergeCell ref="A752:B752"/>
    <mergeCell ref="A754:B754"/>
    <mergeCell ref="A755:B755"/>
    <mergeCell ref="A756:B756"/>
    <mergeCell ref="A757:B757"/>
    <mergeCell ref="A758:B758"/>
    <mergeCell ref="A759:B759"/>
    <mergeCell ref="A760:B760"/>
    <mergeCell ref="A761:B761"/>
    <mergeCell ref="A762:B762"/>
    <mergeCell ref="A763:B763"/>
    <mergeCell ref="A764:B764"/>
    <mergeCell ref="A765:B765"/>
    <mergeCell ref="A766:B766"/>
    <mergeCell ref="A767:B767"/>
    <mergeCell ref="A768:B768"/>
    <mergeCell ref="A770:B770"/>
    <mergeCell ref="A771:B771"/>
    <mergeCell ref="A772:B772"/>
    <mergeCell ref="A773:B773"/>
    <mergeCell ref="A774:B774"/>
    <mergeCell ref="A775:B775"/>
    <mergeCell ref="A776:B776"/>
    <mergeCell ref="A777:B777"/>
    <mergeCell ref="A778:B778"/>
    <mergeCell ref="A779:B779"/>
    <mergeCell ref="A780:B780"/>
    <mergeCell ref="A781:B781"/>
    <mergeCell ref="D94:E94"/>
    <mergeCell ref="D95:E95"/>
    <mergeCell ref="G97:H97"/>
    <mergeCell ref="D98:E98"/>
    <mergeCell ref="G98:H98"/>
    <mergeCell ref="D99:E99"/>
    <mergeCell ref="D100:E100"/>
    <mergeCell ref="D104:E104"/>
    <mergeCell ref="B105:C105"/>
    <mergeCell ref="D105:E105"/>
    <mergeCell ref="D103:E103"/>
    <mergeCell ref="D106:E106"/>
    <mergeCell ref="D108:E108"/>
    <mergeCell ref="G108:H108"/>
    <mergeCell ref="D109:E109"/>
    <mergeCell ref="G109:H109"/>
    <mergeCell ref="D110:E110"/>
    <mergeCell ref="G110:H110"/>
    <mergeCell ref="D111:E111"/>
    <mergeCell ref="G111:H111"/>
    <mergeCell ref="D112:E112"/>
    <mergeCell ref="G112:H112"/>
    <mergeCell ref="D113:E113"/>
    <mergeCell ref="G113:H113"/>
    <mergeCell ref="D114:E114"/>
    <mergeCell ref="G114:H114"/>
    <mergeCell ref="D115:E115"/>
    <mergeCell ref="G115:H115"/>
    <mergeCell ref="D116:E116"/>
    <mergeCell ref="G116:H116"/>
    <mergeCell ref="D117:E117"/>
    <mergeCell ref="G117:H117"/>
    <mergeCell ref="D118:E118"/>
    <mergeCell ref="G118:H118"/>
    <mergeCell ref="G135:H135"/>
    <mergeCell ref="G136:H136"/>
    <mergeCell ref="G132:H132"/>
    <mergeCell ref="D133:E133"/>
    <mergeCell ref="G133:H133"/>
    <mergeCell ref="D134:E134"/>
    <mergeCell ref="G134:H134"/>
    <mergeCell ref="D135:E135"/>
    <mergeCell ref="D136:E136"/>
    <mergeCell ref="G151:H151"/>
    <mergeCell ref="G152:H152"/>
    <mergeCell ref="G153:H153"/>
    <mergeCell ref="G154:H154"/>
    <mergeCell ref="G155:H155"/>
    <mergeCell ref="G180:J180"/>
    <mergeCell ref="G181:H181"/>
    <mergeCell ref="I181:J181"/>
    <mergeCell ref="G144:H144"/>
    <mergeCell ref="G145:H145"/>
    <mergeCell ref="G146:H146"/>
    <mergeCell ref="G147:H147"/>
    <mergeCell ref="G148:H148"/>
    <mergeCell ref="G149:H149"/>
    <mergeCell ref="G150:H150"/>
    <mergeCell ref="G106:H106"/>
    <mergeCell ref="D107:E107"/>
    <mergeCell ref="G107:H107"/>
    <mergeCell ref="D119:E119"/>
    <mergeCell ref="G119:H119"/>
    <mergeCell ref="D120:E120"/>
    <mergeCell ref="G120:H120"/>
    <mergeCell ref="D101:E101"/>
    <mergeCell ref="G101:H101"/>
    <mergeCell ref="D102:E102"/>
    <mergeCell ref="G102:H102"/>
    <mergeCell ref="G103:H103"/>
    <mergeCell ref="A105:A121"/>
    <mergeCell ref="G105:H105"/>
    <mergeCell ref="D121:E121"/>
    <mergeCell ref="G121:H121"/>
    <mergeCell ref="D122:E122"/>
    <mergeCell ref="G122:H122"/>
    <mergeCell ref="D123:E123"/>
    <mergeCell ref="G123:H123"/>
    <mergeCell ref="G124:H124"/>
    <mergeCell ref="G125:H125"/>
    <mergeCell ref="G126:H126"/>
    <mergeCell ref="G127:H127"/>
    <mergeCell ref="G128:H128"/>
    <mergeCell ref="G129:H129"/>
    <mergeCell ref="G130:H130"/>
    <mergeCell ref="G131:H131"/>
    <mergeCell ref="G137:H137"/>
    <mergeCell ref="G138:H138"/>
    <mergeCell ref="G139:H139"/>
    <mergeCell ref="G140:H140"/>
    <mergeCell ref="G141:H141"/>
    <mergeCell ref="G142:H142"/>
    <mergeCell ref="G143:H143"/>
    <mergeCell ref="A122:A138"/>
    <mergeCell ref="B122:C122"/>
    <mergeCell ref="D137:E137"/>
    <mergeCell ref="D138:E138"/>
    <mergeCell ref="A139:A155"/>
    <mergeCell ref="B139:C139"/>
    <mergeCell ref="D139:E139"/>
    <mergeCell ref="E164:E165"/>
    <mergeCell ref="F164:F165"/>
    <mergeCell ref="D154:E154"/>
    <mergeCell ref="D155:E155"/>
    <mergeCell ref="A163:F163"/>
    <mergeCell ref="A164:A165"/>
    <mergeCell ref="B164:B165"/>
    <mergeCell ref="C164:C165"/>
    <mergeCell ref="D164:D165"/>
    <mergeCell ref="A233:A249"/>
    <mergeCell ref="B255:E255"/>
    <mergeCell ref="F255:I255"/>
    <mergeCell ref="J255:M255"/>
    <mergeCell ref="N255:Q255"/>
    <mergeCell ref="R255:U255"/>
    <mergeCell ref="A180:B181"/>
    <mergeCell ref="C180:F180"/>
    <mergeCell ref="C181:D181"/>
    <mergeCell ref="E181:F181"/>
    <mergeCell ref="A182:A198"/>
    <mergeCell ref="A199:A215"/>
    <mergeCell ref="A216:A232"/>
    <mergeCell ref="B672:C672"/>
    <mergeCell ref="B673:C673"/>
    <mergeCell ref="B674:C674"/>
    <mergeCell ref="B675:C675"/>
    <mergeCell ref="B676:C676"/>
    <mergeCell ref="B677:C677"/>
    <mergeCell ref="B678:C678"/>
    <mergeCell ref="B679:C679"/>
    <mergeCell ref="B680:C680"/>
    <mergeCell ref="B681:C681"/>
    <mergeCell ref="A665:L665"/>
    <mergeCell ref="D666:E666"/>
    <mergeCell ref="F666:G666"/>
    <mergeCell ref="H666:I666"/>
    <mergeCell ref="L666:M666"/>
    <mergeCell ref="A667:A683"/>
    <mergeCell ref="B667:C667"/>
    <mergeCell ref="B688:C688"/>
    <mergeCell ref="B689:C689"/>
  </mergeCells>
  <conditionalFormatting sqref="D668:M683">
    <cfRule type="cellIs" dxfId="0" priority="1" operator="lessThan">
      <formula>1</formula>
    </cfRule>
  </conditionalFormatting>
  <conditionalFormatting sqref="D685:M700">
    <cfRule type="cellIs" dxfId="0" priority="2" operator="lessThan">
      <formula>1</formula>
    </cfRule>
  </conditionalFormatting>
  <conditionalFormatting sqref="D702:M717">
    <cfRule type="cellIs" dxfId="0" priority="3" operator="lessThan">
      <formula>1</formula>
    </cfRule>
  </conditionalFormatting>
  <conditionalFormatting sqref="D719:M734">
    <cfRule type="cellIs" dxfId="0" priority="4" operator="lessThan">
      <formula>1</formula>
    </cfRule>
  </conditionalFormatting>
  <conditionalFormatting sqref="D217:D232">
    <cfRule type="expression" dxfId="1" priority="5">
      <formula>D217=MAX($D$217:$D$232)</formula>
    </cfRule>
  </conditionalFormatting>
  <conditionalFormatting sqref="F217:F232">
    <cfRule type="expression" dxfId="1" priority="6">
      <formula>F217=MAX($F$217:$F$232)</formula>
    </cfRule>
  </conditionalFormatting>
  <conditionalFormatting sqref="H217:H232">
    <cfRule type="expression" dxfId="1" priority="7">
      <formula>H217=MAX($H$217:$H$232)</formula>
    </cfRule>
  </conditionalFormatting>
  <conditionalFormatting sqref="J217:J232">
    <cfRule type="expression" dxfId="1" priority="8">
      <formula>J217=MAX($J$217:$J$232)</formula>
    </cfRule>
  </conditionalFormatting>
  <conditionalFormatting sqref="L217:L232">
    <cfRule type="expression" dxfId="1" priority="9">
      <formula>D217=MAX($D$217:$D$232)</formula>
    </cfRule>
  </conditionalFormatting>
  <conditionalFormatting sqref="N217:N232">
    <cfRule type="expression" dxfId="1" priority="10">
      <formula>D217=MAX($D$217:$D$232)</formula>
    </cfRule>
  </conditionalFormatting>
  <conditionalFormatting sqref="P217:P232">
    <cfRule type="expression" dxfId="1" priority="11">
      <formula>D217=MAX($D$217:$D$232)</formula>
    </cfRule>
  </conditionalFormatting>
  <conditionalFormatting sqref="R217:R232">
    <cfRule type="expression" dxfId="1" priority="12">
      <formula>D217=MAX($D$217:$D$232)</formula>
    </cfRule>
  </conditionalFormatting>
  <conditionalFormatting sqref="T217:T232">
    <cfRule type="expression" dxfId="1" priority="13">
      <formula>D217=MAX($D$217:$D$232)</formula>
    </cfRule>
  </conditionalFormatting>
  <conditionalFormatting sqref="V217:V232">
    <cfRule type="expression" dxfId="1" priority="14">
      <formula>D217=MAX($D$217:$D$232)</formula>
    </cfRule>
  </conditionalFormatting>
  <conditionalFormatting sqref="D234:D249">
    <cfRule type="expression" dxfId="1" priority="15">
      <formula>D234=MAX($D$234:$D$249)</formula>
    </cfRule>
  </conditionalFormatting>
  <conditionalFormatting sqref="F234:F249">
    <cfRule type="expression" dxfId="1" priority="16">
      <formula>D234=MAX($D$234:$D$249)</formula>
    </cfRule>
  </conditionalFormatting>
  <conditionalFormatting sqref="H234:H249">
    <cfRule type="expression" dxfId="1" priority="17">
      <formula>D234=MAX($D$234:$D$249)</formula>
    </cfRule>
  </conditionalFormatting>
  <conditionalFormatting sqref="J234:J249">
    <cfRule type="expression" dxfId="1" priority="18">
      <formula>D234=MAX($D$234:$D$249)</formula>
    </cfRule>
  </conditionalFormatting>
  <conditionalFormatting sqref="L234:L249">
    <cfRule type="expression" dxfId="1" priority="19">
      <formula>D234=MAX($D$234:$D$249)</formula>
    </cfRule>
  </conditionalFormatting>
  <conditionalFormatting sqref="N234:N249">
    <cfRule type="expression" dxfId="2" priority="20">
      <formula>D234=MAX($D$234:$D$249)</formula>
    </cfRule>
  </conditionalFormatting>
  <conditionalFormatting sqref="P234:P249">
    <cfRule type="expression" dxfId="1" priority="21">
      <formula>D234=MAX($D$234:$D$249)</formula>
    </cfRule>
  </conditionalFormatting>
  <conditionalFormatting sqref="R234:R249">
    <cfRule type="expression" dxfId="1" priority="22">
      <formula>D234=MAX($D$234:$D$249)</formula>
    </cfRule>
  </conditionalFormatting>
  <conditionalFormatting sqref="T234:T249">
    <cfRule type="expression" dxfId="1" priority="23">
      <formula>D234=MAX($D$234:$D$249)</formula>
    </cfRule>
  </conditionalFormatting>
  <conditionalFormatting sqref="V234:V249">
    <cfRule type="expression" dxfId="1" priority="24">
      <formula>V234=MAX($V$234:$V$249)</formula>
    </cfRule>
  </conditionalFormatting>
  <conditionalFormatting sqref="D217:D232">
    <cfRule type="expression" dxfId="3" priority="25">
      <formula>D217=MIN($D$217:$D$232)</formula>
    </cfRule>
  </conditionalFormatting>
  <conditionalFormatting sqref="F217:F232">
    <cfRule type="expression" dxfId="3" priority="26">
      <formula>F217=MIN($F$217:$F$232)</formula>
    </cfRule>
  </conditionalFormatting>
  <conditionalFormatting sqref="H217:H232">
    <cfRule type="expression" dxfId="3" priority="27">
      <formula>H217=MIN($H$217:$H$232)</formula>
    </cfRule>
  </conditionalFormatting>
  <conditionalFormatting sqref="J217:J232">
    <cfRule type="expression" dxfId="3" priority="28">
      <formula>J217=MIN($J$217:$J$232)</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4" max="4" width="11.0"/>
    <col customWidth="1" min="7" max="7" width="16.0"/>
    <col customWidth="1" min="8" max="8" width="13.38"/>
    <col customWidth="1" min="9" max="9" width="14.63"/>
    <col customWidth="1" min="10" max="10" width="13.0"/>
    <col customWidth="1" min="11" max="11" width="10.63"/>
    <col customWidth="1" min="12" max="12" width="10.88"/>
    <col customWidth="1" min="13" max="13" width="14.25"/>
    <col customWidth="1" min="14" max="14" width="10.38"/>
  </cols>
  <sheetData>
    <row r="2">
      <c r="A2" s="69" t="s">
        <v>245</v>
      </c>
      <c r="B2" s="44"/>
      <c r="C2" s="44"/>
      <c r="D2" s="44"/>
      <c r="E2" s="44"/>
      <c r="F2" s="44"/>
      <c r="G2" s="44"/>
      <c r="H2" s="45"/>
      <c r="I2" s="419"/>
      <c r="J2" s="419"/>
      <c r="K2" s="419"/>
      <c r="L2" s="419"/>
      <c r="M2" s="419"/>
      <c r="N2" s="420"/>
    </row>
    <row r="3">
      <c r="A3" s="421"/>
      <c r="B3" s="422" t="s">
        <v>128</v>
      </c>
      <c r="C3" s="423" t="s">
        <v>129</v>
      </c>
      <c r="D3" s="423" t="s">
        <v>130</v>
      </c>
      <c r="E3" s="423" t="s">
        <v>131</v>
      </c>
      <c r="F3" s="423" t="s">
        <v>132</v>
      </c>
      <c r="G3" s="423" t="s">
        <v>133</v>
      </c>
      <c r="H3" s="423" t="s">
        <v>134</v>
      </c>
      <c r="I3" s="424" t="s">
        <v>135</v>
      </c>
      <c r="J3" s="424" t="s">
        <v>246</v>
      </c>
      <c r="K3" s="425" t="s">
        <v>137</v>
      </c>
      <c r="L3" s="425" t="s">
        <v>138</v>
      </c>
      <c r="M3" s="424" t="s">
        <v>139</v>
      </c>
      <c r="N3" s="424" t="s">
        <v>140</v>
      </c>
    </row>
    <row r="4">
      <c r="A4" s="426" t="s">
        <v>43</v>
      </c>
      <c r="B4" s="427">
        <v>0.264</v>
      </c>
      <c r="C4" s="427">
        <v>0.001</v>
      </c>
      <c r="D4" s="427">
        <v>0.607</v>
      </c>
      <c r="E4" s="427">
        <v>0.001</v>
      </c>
      <c r="F4" s="428">
        <v>0.0</v>
      </c>
      <c r="G4" s="427">
        <v>0.042</v>
      </c>
      <c r="H4" s="427">
        <v>0.012</v>
      </c>
      <c r="I4" s="429">
        <v>0.029</v>
      </c>
      <c r="J4" s="430">
        <v>0.0</v>
      </c>
      <c r="K4" s="430">
        <v>0.0</v>
      </c>
      <c r="L4" s="429">
        <v>0.039</v>
      </c>
      <c r="M4" s="430">
        <v>0.0</v>
      </c>
      <c r="N4" s="429">
        <v>0.005</v>
      </c>
      <c r="O4" s="431">
        <f t="shared" ref="O4:O11" si="1">sum(B4:N4)</f>
        <v>1</v>
      </c>
    </row>
    <row r="5">
      <c r="A5" s="426" t="s">
        <v>45</v>
      </c>
      <c r="B5" s="427">
        <v>0.252</v>
      </c>
      <c r="C5" s="428">
        <v>0.0</v>
      </c>
      <c r="D5" s="427">
        <v>0.609</v>
      </c>
      <c r="E5" s="427">
        <v>0.002</v>
      </c>
      <c r="F5" s="428">
        <v>0.0</v>
      </c>
      <c r="G5" s="428">
        <v>0.0</v>
      </c>
      <c r="H5" s="428">
        <v>0.0</v>
      </c>
      <c r="I5" s="429">
        <v>0.059</v>
      </c>
      <c r="J5" s="430">
        <v>0.0</v>
      </c>
      <c r="K5" s="429">
        <v>0.001</v>
      </c>
      <c r="L5" s="429">
        <v>0.067</v>
      </c>
      <c r="M5" s="429">
        <v>0.001</v>
      </c>
      <c r="N5" s="429">
        <v>0.009</v>
      </c>
      <c r="O5" s="431">
        <f t="shared" si="1"/>
        <v>1</v>
      </c>
    </row>
    <row r="6">
      <c r="A6" s="426" t="s">
        <v>47</v>
      </c>
      <c r="B6" s="428">
        <v>0.26</v>
      </c>
      <c r="C6" s="428">
        <v>0.0</v>
      </c>
      <c r="D6" s="427">
        <v>0.616</v>
      </c>
      <c r="E6" s="428">
        <v>0.0</v>
      </c>
      <c r="F6" s="428">
        <v>0.0</v>
      </c>
      <c r="G6" s="427">
        <v>0.037</v>
      </c>
      <c r="H6" s="428">
        <v>0.01</v>
      </c>
      <c r="I6" s="429">
        <v>0.033</v>
      </c>
      <c r="J6" s="430">
        <v>0.0</v>
      </c>
      <c r="K6" s="430">
        <v>0.0</v>
      </c>
      <c r="L6" s="429">
        <v>0.032</v>
      </c>
      <c r="M6" s="430">
        <v>0.0</v>
      </c>
      <c r="N6" s="429">
        <v>0.011</v>
      </c>
      <c r="O6" s="432">
        <f t="shared" si="1"/>
        <v>0.999</v>
      </c>
    </row>
    <row r="7">
      <c r="A7" s="426" t="s">
        <v>48</v>
      </c>
      <c r="B7" s="427">
        <v>0.272</v>
      </c>
      <c r="C7" s="427">
        <v>0.001</v>
      </c>
      <c r="D7" s="427">
        <v>0.577</v>
      </c>
      <c r="E7" s="428">
        <v>0.0</v>
      </c>
      <c r="F7" s="428">
        <v>0.0</v>
      </c>
      <c r="G7" s="428">
        <v>0.0</v>
      </c>
      <c r="H7" s="428">
        <v>0.0</v>
      </c>
      <c r="I7" s="429">
        <v>0.036</v>
      </c>
      <c r="J7" s="430">
        <v>0.0</v>
      </c>
      <c r="K7" s="429">
        <v>0.001</v>
      </c>
      <c r="L7" s="429">
        <v>0.092</v>
      </c>
      <c r="M7" s="429">
        <v>0.002</v>
      </c>
      <c r="N7" s="429">
        <v>0.019</v>
      </c>
      <c r="O7" s="431">
        <f t="shared" si="1"/>
        <v>1</v>
      </c>
    </row>
    <row r="8">
      <c r="A8" s="426" t="s">
        <v>52</v>
      </c>
      <c r="B8" s="427">
        <v>0.228</v>
      </c>
      <c r="C8" s="427">
        <v>0.002</v>
      </c>
      <c r="D8" s="427">
        <v>0.679</v>
      </c>
      <c r="E8" s="427">
        <v>0.004</v>
      </c>
      <c r="F8" s="428">
        <v>0.0</v>
      </c>
      <c r="G8" s="427">
        <v>0.002</v>
      </c>
      <c r="H8" s="427">
        <v>0.004</v>
      </c>
      <c r="I8" s="429">
        <v>0.025</v>
      </c>
      <c r="J8" s="429">
        <v>0.004</v>
      </c>
      <c r="K8" s="429">
        <v>0.004</v>
      </c>
      <c r="L8" s="429">
        <v>0.027</v>
      </c>
      <c r="M8" s="429">
        <v>0.002</v>
      </c>
      <c r="N8" s="429">
        <v>0.019</v>
      </c>
      <c r="O8" s="431">
        <f t="shared" si="1"/>
        <v>1</v>
      </c>
    </row>
    <row r="9">
      <c r="A9" s="426" t="s">
        <v>53</v>
      </c>
      <c r="B9" s="427">
        <v>0.317</v>
      </c>
      <c r="C9" s="427">
        <v>0.005</v>
      </c>
      <c r="D9" s="427">
        <v>0.531</v>
      </c>
      <c r="E9" s="428">
        <v>0.0</v>
      </c>
      <c r="F9" s="428">
        <v>0.0</v>
      </c>
      <c r="G9" s="427">
        <v>0.003</v>
      </c>
      <c r="H9" s="428">
        <v>0.0</v>
      </c>
      <c r="I9" s="429">
        <v>0.071</v>
      </c>
      <c r="J9" s="429">
        <v>0.005</v>
      </c>
      <c r="K9" s="429">
        <v>0.009</v>
      </c>
      <c r="L9" s="429">
        <v>0.033</v>
      </c>
      <c r="M9" s="429">
        <v>0.002</v>
      </c>
      <c r="N9" s="429">
        <v>0.024</v>
      </c>
      <c r="O9" s="431">
        <f t="shared" si="1"/>
        <v>1</v>
      </c>
    </row>
    <row r="10">
      <c r="A10" s="426" t="s">
        <v>50</v>
      </c>
      <c r="B10" s="428">
        <v>0.21</v>
      </c>
      <c r="C10" s="427">
        <v>0.002</v>
      </c>
      <c r="D10" s="427">
        <v>0.666</v>
      </c>
      <c r="E10" s="428">
        <v>0.0</v>
      </c>
      <c r="F10" s="428">
        <v>0.0</v>
      </c>
      <c r="G10" s="428">
        <v>0.0</v>
      </c>
      <c r="H10" s="427">
        <v>0.008</v>
      </c>
      <c r="I10" s="429">
        <v>0.029</v>
      </c>
      <c r="J10" s="429">
        <v>0.002</v>
      </c>
      <c r="K10" s="429">
        <v>0.003</v>
      </c>
      <c r="L10" s="429">
        <v>0.063</v>
      </c>
      <c r="M10" s="429">
        <v>0.001</v>
      </c>
      <c r="N10" s="429">
        <v>0.016</v>
      </c>
      <c r="O10" s="432">
        <f t="shared" si="1"/>
        <v>1</v>
      </c>
    </row>
    <row r="11">
      <c r="A11" s="426" t="s">
        <v>49</v>
      </c>
      <c r="B11" s="427">
        <v>0.215</v>
      </c>
      <c r="C11" s="427">
        <v>0.001</v>
      </c>
      <c r="D11" s="428">
        <v>0.66</v>
      </c>
      <c r="E11" s="428">
        <v>0.0</v>
      </c>
      <c r="F11" s="428">
        <v>0.0</v>
      </c>
      <c r="G11" s="427">
        <v>0.001</v>
      </c>
      <c r="H11" s="428">
        <v>0.0</v>
      </c>
      <c r="I11" s="429">
        <v>0.045</v>
      </c>
      <c r="J11" s="430">
        <v>0.0</v>
      </c>
      <c r="K11" s="429">
        <v>0.001</v>
      </c>
      <c r="L11" s="429">
        <v>0.064</v>
      </c>
      <c r="M11" s="429">
        <v>0.002</v>
      </c>
      <c r="N11" s="429">
        <v>0.011</v>
      </c>
      <c r="O11" s="431">
        <f t="shared" si="1"/>
        <v>1</v>
      </c>
    </row>
    <row r="14">
      <c r="A14" s="69" t="s">
        <v>245</v>
      </c>
      <c r="B14" s="44"/>
      <c r="C14" s="44"/>
      <c r="D14" s="44"/>
      <c r="E14" s="44"/>
      <c r="F14" s="44"/>
      <c r="G14" s="45"/>
    </row>
    <row r="15">
      <c r="A15" s="421"/>
      <c r="B15" s="423" t="s">
        <v>135</v>
      </c>
      <c r="C15" s="423" t="s">
        <v>246</v>
      </c>
      <c r="D15" s="422" t="s">
        <v>137</v>
      </c>
      <c r="E15" s="422" t="s">
        <v>138</v>
      </c>
      <c r="F15" s="423" t="s">
        <v>139</v>
      </c>
      <c r="G15" s="423" t="s">
        <v>140</v>
      </c>
    </row>
    <row r="16">
      <c r="A16" s="426" t="s">
        <v>43</v>
      </c>
      <c r="B16" s="427">
        <v>0.029</v>
      </c>
      <c r="C16" s="428">
        <v>0.0</v>
      </c>
      <c r="D16" s="428">
        <v>0.0</v>
      </c>
      <c r="E16" s="427">
        <v>0.039</v>
      </c>
      <c r="F16" s="428">
        <v>0.0</v>
      </c>
      <c r="G16" s="427">
        <v>0.005</v>
      </c>
    </row>
    <row r="17">
      <c r="A17" s="426" t="s">
        <v>45</v>
      </c>
      <c r="B17" s="427">
        <v>0.059</v>
      </c>
      <c r="C17" s="428">
        <v>0.0</v>
      </c>
      <c r="D17" s="427">
        <v>0.001</v>
      </c>
      <c r="E17" s="427">
        <v>0.067</v>
      </c>
      <c r="F17" s="427">
        <v>0.001</v>
      </c>
      <c r="G17" s="427">
        <v>0.009</v>
      </c>
    </row>
    <row r="18">
      <c r="A18" s="426" t="s">
        <v>47</v>
      </c>
      <c r="B18" s="427">
        <v>0.033</v>
      </c>
      <c r="C18" s="428">
        <v>0.0</v>
      </c>
      <c r="D18" s="428">
        <v>0.0</v>
      </c>
      <c r="E18" s="427">
        <v>0.032</v>
      </c>
      <c r="F18" s="428">
        <v>0.0</v>
      </c>
      <c r="G18" s="427">
        <v>0.011</v>
      </c>
    </row>
    <row r="19">
      <c r="A19" s="426" t="s">
        <v>48</v>
      </c>
      <c r="B19" s="427">
        <v>0.036</v>
      </c>
      <c r="C19" s="428">
        <v>0.0</v>
      </c>
      <c r="D19" s="427">
        <v>0.001</v>
      </c>
      <c r="E19" s="427">
        <v>0.092</v>
      </c>
      <c r="F19" s="427">
        <v>0.002</v>
      </c>
      <c r="G19" s="427">
        <v>0.019</v>
      </c>
    </row>
    <row r="20">
      <c r="A20" s="426" t="s">
        <v>52</v>
      </c>
      <c r="B20" s="427">
        <v>0.025</v>
      </c>
      <c r="C20" s="427">
        <v>0.004</v>
      </c>
      <c r="D20" s="427">
        <v>0.004</v>
      </c>
      <c r="E20" s="427">
        <v>0.027</v>
      </c>
      <c r="F20" s="427">
        <v>0.002</v>
      </c>
      <c r="G20" s="427">
        <v>0.019</v>
      </c>
    </row>
    <row r="21">
      <c r="A21" s="426" t="s">
        <v>53</v>
      </c>
      <c r="B21" s="427">
        <v>0.071</v>
      </c>
      <c r="C21" s="427">
        <v>0.005</v>
      </c>
      <c r="D21" s="427">
        <v>0.009</v>
      </c>
      <c r="E21" s="427">
        <v>0.033</v>
      </c>
      <c r="F21" s="427">
        <v>0.002</v>
      </c>
      <c r="G21" s="427">
        <v>0.024</v>
      </c>
    </row>
    <row r="22">
      <c r="A22" s="426" t="s">
        <v>50</v>
      </c>
      <c r="B22" s="427">
        <v>0.029</v>
      </c>
      <c r="C22" s="427">
        <v>0.002</v>
      </c>
      <c r="D22" s="427">
        <v>0.003</v>
      </c>
      <c r="E22" s="427">
        <v>0.063</v>
      </c>
      <c r="F22" s="427">
        <v>0.001</v>
      </c>
      <c r="G22" s="427">
        <v>0.016</v>
      </c>
    </row>
    <row r="23">
      <c r="A23" s="426" t="s">
        <v>49</v>
      </c>
      <c r="B23" s="427">
        <v>0.045</v>
      </c>
      <c r="C23" s="428">
        <v>0.0</v>
      </c>
      <c r="D23" s="427">
        <v>0.001</v>
      </c>
      <c r="E23" s="427">
        <v>0.064</v>
      </c>
      <c r="F23" s="427">
        <v>0.002</v>
      </c>
      <c r="G23" s="427">
        <v>0.011</v>
      </c>
    </row>
  </sheetData>
  <mergeCells count="2">
    <mergeCell ref="A2:H2"/>
    <mergeCell ref="A14:G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
    <col customWidth="1" min="4" max="4" width="16.5"/>
    <col customWidth="1" min="5" max="5" width="15.88"/>
    <col customWidth="1" min="10" max="10" width="15.88"/>
    <col customWidth="1" min="11" max="11" width="15.38"/>
  </cols>
  <sheetData>
    <row r="2">
      <c r="A2" s="433" t="s">
        <v>247</v>
      </c>
      <c r="B2" s="44"/>
      <c r="C2" s="44"/>
      <c r="D2" s="44"/>
      <c r="E2" s="45"/>
      <c r="F2" s="434"/>
      <c r="G2" s="433" t="s">
        <v>247</v>
      </c>
      <c r="H2" s="44"/>
      <c r="I2" s="44"/>
      <c r="J2" s="44"/>
      <c r="K2" s="45"/>
    </row>
    <row r="3">
      <c r="A3" s="435"/>
      <c r="B3" s="436" t="s">
        <v>123</v>
      </c>
      <c r="C3" s="60"/>
      <c r="D3" s="437">
        <v>44887.0</v>
      </c>
      <c r="E3" s="438">
        <v>45348.0</v>
      </c>
      <c r="G3" s="435"/>
      <c r="H3" s="436" t="s">
        <v>123</v>
      </c>
      <c r="I3" s="60"/>
      <c r="J3" s="437">
        <v>44887.0</v>
      </c>
      <c r="K3" s="438">
        <v>45348.0</v>
      </c>
    </row>
    <row r="4">
      <c r="A4" s="439" t="s">
        <v>50</v>
      </c>
      <c r="B4" s="440" t="s">
        <v>248</v>
      </c>
      <c r="C4" s="45"/>
      <c r="D4" s="55" t="s">
        <v>249</v>
      </c>
      <c r="E4" s="441" t="s">
        <v>250</v>
      </c>
      <c r="G4" s="442" t="s">
        <v>52</v>
      </c>
      <c r="H4" s="443" t="s">
        <v>248</v>
      </c>
      <c r="I4" s="60"/>
      <c r="J4" s="444" t="s">
        <v>250</v>
      </c>
      <c r="K4" s="445" t="s">
        <v>249</v>
      </c>
    </row>
    <row r="5">
      <c r="A5" s="151"/>
      <c r="B5" s="440" t="s">
        <v>251</v>
      </c>
      <c r="C5" s="45"/>
      <c r="D5" s="446" t="s">
        <v>249</v>
      </c>
      <c r="E5" s="441" t="s">
        <v>250</v>
      </c>
      <c r="G5" s="151"/>
      <c r="H5" s="440" t="s">
        <v>251</v>
      </c>
      <c r="I5" s="45"/>
      <c r="J5" s="446" t="s">
        <v>250</v>
      </c>
      <c r="K5" s="441" t="s">
        <v>249</v>
      </c>
    </row>
    <row r="6">
      <c r="A6" s="151"/>
      <c r="B6" s="440" t="s">
        <v>252</v>
      </c>
      <c r="C6" s="45"/>
      <c r="D6" s="446" t="s">
        <v>249</v>
      </c>
      <c r="E6" s="441" t="s">
        <v>250</v>
      </c>
      <c r="G6" s="151"/>
      <c r="H6" s="440" t="s">
        <v>252</v>
      </c>
      <c r="I6" s="45"/>
      <c r="J6" s="446" t="s">
        <v>250</v>
      </c>
      <c r="K6" s="441" t="s">
        <v>249</v>
      </c>
    </row>
    <row r="7">
      <c r="A7" s="151"/>
      <c r="B7" s="440" t="s">
        <v>253</v>
      </c>
      <c r="C7" s="45"/>
      <c r="D7" s="446" t="s">
        <v>250</v>
      </c>
      <c r="E7" s="441" t="s">
        <v>250</v>
      </c>
      <c r="G7" s="151"/>
      <c r="H7" s="440" t="s">
        <v>253</v>
      </c>
      <c r="I7" s="45"/>
      <c r="J7" s="446" t="s">
        <v>250</v>
      </c>
      <c r="K7" s="441" t="s">
        <v>249</v>
      </c>
    </row>
    <row r="8">
      <c r="A8" s="151"/>
      <c r="B8" s="440" t="s">
        <v>254</v>
      </c>
      <c r="C8" s="45"/>
      <c r="D8" s="446" t="s">
        <v>249</v>
      </c>
      <c r="E8" s="441" t="s">
        <v>250</v>
      </c>
      <c r="G8" s="151"/>
      <c r="H8" s="440" t="s">
        <v>254</v>
      </c>
      <c r="I8" s="45"/>
      <c r="J8" s="446" t="s">
        <v>250</v>
      </c>
      <c r="K8" s="441" t="s">
        <v>249</v>
      </c>
    </row>
    <row r="9">
      <c r="A9" s="447"/>
      <c r="B9" s="448" t="s">
        <v>255</v>
      </c>
      <c r="C9" s="449"/>
      <c r="D9" s="450" t="s">
        <v>249</v>
      </c>
      <c r="E9" s="451" t="s">
        <v>250</v>
      </c>
      <c r="G9" s="447"/>
      <c r="H9" s="448" t="s">
        <v>255</v>
      </c>
      <c r="I9" s="449"/>
      <c r="J9" s="450" t="s">
        <v>249</v>
      </c>
      <c r="K9" s="451" t="s">
        <v>249</v>
      </c>
    </row>
    <row r="10">
      <c r="A10" s="452" t="s">
        <v>49</v>
      </c>
      <c r="B10" s="443" t="s">
        <v>248</v>
      </c>
      <c r="C10" s="60"/>
      <c r="D10" s="444" t="s">
        <v>69</v>
      </c>
      <c r="E10" s="445" t="s">
        <v>249</v>
      </c>
      <c r="G10" s="442" t="s">
        <v>53</v>
      </c>
      <c r="H10" s="443" t="s">
        <v>248</v>
      </c>
      <c r="I10" s="60"/>
      <c r="J10" s="444" t="s">
        <v>69</v>
      </c>
      <c r="K10" s="445" t="s">
        <v>249</v>
      </c>
    </row>
    <row r="11">
      <c r="A11" s="151"/>
      <c r="B11" s="440" t="s">
        <v>251</v>
      </c>
      <c r="C11" s="45"/>
      <c r="D11" s="446" t="s">
        <v>69</v>
      </c>
      <c r="E11" s="441" t="s">
        <v>249</v>
      </c>
      <c r="G11" s="151"/>
      <c r="H11" s="440" t="s">
        <v>251</v>
      </c>
      <c r="I11" s="45"/>
      <c r="J11" s="446" t="s">
        <v>69</v>
      </c>
      <c r="K11" s="453" t="s">
        <v>256</v>
      </c>
    </row>
    <row r="12">
      <c r="A12" s="151"/>
      <c r="B12" s="440" t="s">
        <v>252</v>
      </c>
      <c r="C12" s="45"/>
      <c r="D12" s="446" t="s">
        <v>69</v>
      </c>
      <c r="E12" s="441" t="s">
        <v>249</v>
      </c>
      <c r="G12" s="151"/>
      <c r="H12" s="440" t="s">
        <v>252</v>
      </c>
      <c r="I12" s="45"/>
      <c r="J12" s="446" t="s">
        <v>69</v>
      </c>
      <c r="K12" s="441" t="s">
        <v>249</v>
      </c>
    </row>
    <row r="13">
      <c r="A13" s="151"/>
      <c r="B13" s="440" t="s">
        <v>253</v>
      </c>
      <c r="C13" s="45"/>
      <c r="D13" s="446" t="s">
        <v>69</v>
      </c>
      <c r="E13" s="441" t="s">
        <v>249</v>
      </c>
      <c r="G13" s="151"/>
      <c r="H13" s="440" t="s">
        <v>253</v>
      </c>
      <c r="I13" s="45"/>
      <c r="J13" s="446" t="s">
        <v>69</v>
      </c>
      <c r="K13" s="441" t="s">
        <v>249</v>
      </c>
    </row>
    <row r="14">
      <c r="A14" s="151"/>
      <c r="B14" s="440" t="s">
        <v>254</v>
      </c>
      <c r="C14" s="45"/>
      <c r="D14" s="446" t="s">
        <v>69</v>
      </c>
      <c r="E14" s="441" t="s">
        <v>249</v>
      </c>
      <c r="G14" s="151"/>
      <c r="H14" s="440" t="s">
        <v>254</v>
      </c>
      <c r="I14" s="45"/>
      <c r="J14" s="446" t="s">
        <v>69</v>
      </c>
      <c r="K14" s="441" t="s">
        <v>249</v>
      </c>
    </row>
    <row r="15">
      <c r="A15" s="447"/>
      <c r="B15" s="448" t="s">
        <v>255</v>
      </c>
      <c r="C15" s="449"/>
      <c r="D15" s="450" t="s">
        <v>69</v>
      </c>
      <c r="E15" s="451" t="s">
        <v>249</v>
      </c>
      <c r="G15" s="447"/>
      <c r="H15" s="448" t="s">
        <v>255</v>
      </c>
      <c r="I15" s="449"/>
      <c r="J15" s="450" t="s">
        <v>69</v>
      </c>
      <c r="K15" s="451" t="s">
        <v>249</v>
      </c>
    </row>
    <row r="17">
      <c r="A17" s="433" t="s">
        <v>247</v>
      </c>
      <c r="B17" s="44"/>
      <c r="C17" s="44"/>
      <c r="D17" s="44"/>
      <c r="E17" s="45"/>
      <c r="G17" s="433" t="s">
        <v>247</v>
      </c>
      <c r="H17" s="44"/>
      <c r="I17" s="44"/>
      <c r="J17" s="44"/>
      <c r="K17" s="45"/>
    </row>
    <row r="18">
      <c r="A18" s="435"/>
      <c r="B18" s="436" t="s">
        <v>123</v>
      </c>
      <c r="C18" s="60"/>
      <c r="D18" s="437">
        <v>44887.0</v>
      </c>
      <c r="E18" s="438">
        <v>45348.0</v>
      </c>
      <c r="G18" s="435"/>
      <c r="H18" s="436" t="s">
        <v>123</v>
      </c>
      <c r="I18" s="60"/>
      <c r="J18" s="437">
        <v>44887.0</v>
      </c>
      <c r="K18" s="438">
        <v>45348.0</v>
      </c>
    </row>
    <row r="19">
      <c r="A19" s="454" t="s">
        <v>47</v>
      </c>
      <c r="B19" s="443" t="s">
        <v>248</v>
      </c>
      <c r="C19" s="60"/>
      <c r="D19" s="444" t="s">
        <v>249</v>
      </c>
      <c r="E19" s="455" t="s">
        <v>249</v>
      </c>
      <c r="F19" s="456"/>
      <c r="G19" s="457" t="s">
        <v>43</v>
      </c>
      <c r="H19" s="443" t="s">
        <v>248</v>
      </c>
      <c r="I19" s="60"/>
      <c r="J19" s="444" t="s">
        <v>249</v>
      </c>
      <c r="K19" s="445" t="s">
        <v>249</v>
      </c>
    </row>
    <row r="20">
      <c r="A20" s="151"/>
      <c r="B20" s="440" t="s">
        <v>251</v>
      </c>
      <c r="C20" s="45"/>
      <c r="D20" s="446" t="s">
        <v>249</v>
      </c>
      <c r="E20" s="458" t="s">
        <v>249</v>
      </c>
      <c r="F20" s="456"/>
      <c r="G20" s="459"/>
      <c r="H20" s="440" t="s">
        <v>251</v>
      </c>
      <c r="I20" s="45"/>
      <c r="J20" s="446" t="s">
        <v>249</v>
      </c>
      <c r="K20" s="441" t="s">
        <v>249</v>
      </c>
    </row>
    <row r="21">
      <c r="A21" s="151"/>
      <c r="B21" s="440" t="s">
        <v>252</v>
      </c>
      <c r="C21" s="45"/>
      <c r="D21" s="446" t="s">
        <v>249</v>
      </c>
      <c r="E21" s="458" t="s">
        <v>249</v>
      </c>
      <c r="F21" s="456"/>
      <c r="G21" s="459"/>
      <c r="H21" s="440" t="s">
        <v>252</v>
      </c>
      <c r="I21" s="45"/>
      <c r="J21" s="446" t="s">
        <v>249</v>
      </c>
      <c r="K21" s="441" t="s">
        <v>257</v>
      </c>
    </row>
    <row r="22">
      <c r="A22" s="151"/>
      <c r="B22" s="440" t="s">
        <v>253</v>
      </c>
      <c r="C22" s="45"/>
      <c r="D22" s="446" t="s">
        <v>249</v>
      </c>
      <c r="E22" s="458" t="s">
        <v>249</v>
      </c>
      <c r="F22" s="456"/>
      <c r="G22" s="459"/>
      <c r="H22" s="440" t="s">
        <v>253</v>
      </c>
      <c r="I22" s="45"/>
      <c r="J22" s="446" t="s">
        <v>249</v>
      </c>
      <c r="K22" s="441" t="s">
        <v>249</v>
      </c>
    </row>
    <row r="23">
      <c r="A23" s="151"/>
      <c r="B23" s="440" t="s">
        <v>254</v>
      </c>
      <c r="C23" s="45"/>
      <c r="D23" s="446" t="s">
        <v>249</v>
      </c>
      <c r="E23" s="458" t="s">
        <v>249</v>
      </c>
      <c r="F23" s="456"/>
      <c r="G23" s="459"/>
      <c r="H23" s="440" t="s">
        <v>254</v>
      </c>
      <c r="I23" s="45"/>
      <c r="J23" s="446" t="s">
        <v>249</v>
      </c>
      <c r="K23" s="441" t="s">
        <v>249</v>
      </c>
    </row>
    <row r="24">
      <c r="A24" s="447"/>
      <c r="B24" s="448" t="s">
        <v>255</v>
      </c>
      <c r="C24" s="449"/>
      <c r="D24" s="450" t="s">
        <v>249</v>
      </c>
      <c r="E24" s="460" t="s">
        <v>249</v>
      </c>
      <c r="F24" s="456"/>
      <c r="G24" s="461"/>
      <c r="H24" s="448" t="s">
        <v>255</v>
      </c>
      <c r="I24" s="449"/>
      <c r="J24" s="450" t="s">
        <v>249</v>
      </c>
      <c r="K24" s="451" t="s">
        <v>249</v>
      </c>
    </row>
    <row r="25">
      <c r="A25" s="454" t="s">
        <v>48</v>
      </c>
      <c r="B25" s="443" t="s">
        <v>248</v>
      </c>
      <c r="C25" s="60"/>
      <c r="D25" s="444" t="s">
        <v>69</v>
      </c>
      <c r="E25" s="445" t="s">
        <v>249</v>
      </c>
      <c r="G25" s="462" t="s">
        <v>45</v>
      </c>
      <c r="H25" s="443" t="s">
        <v>248</v>
      </c>
      <c r="I25" s="60"/>
      <c r="J25" s="444" t="s">
        <v>69</v>
      </c>
      <c r="K25" s="445" t="s">
        <v>249</v>
      </c>
    </row>
    <row r="26">
      <c r="A26" s="151"/>
      <c r="B26" s="440" t="s">
        <v>251</v>
      </c>
      <c r="C26" s="45"/>
      <c r="D26" s="446" t="s">
        <v>69</v>
      </c>
      <c r="E26" s="441" t="s">
        <v>249</v>
      </c>
      <c r="G26" s="151"/>
      <c r="H26" s="440" t="s">
        <v>251</v>
      </c>
      <c r="I26" s="45"/>
      <c r="J26" s="446" t="s">
        <v>250</v>
      </c>
      <c r="K26" s="441" t="s">
        <v>249</v>
      </c>
    </row>
    <row r="27">
      <c r="A27" s="151"/>
      <c r="B27" s="440" t="s">
        <v>252</v>
      </c>
      <c r="C27" s="45"/>
      <c r="D27" s="446" t="s">
        <v>69</v>
      </c>
      <c r="E27" s="441" t="s">
        <v>249</v>
      </c>
      <c r="G27" s="151"/>
      <c r="H27" s="440" t="s">
        <v>252</v>
      </c>
      <c r="I27" s="45"/>
      <c r="J27" s="446" t="s">
        <v>250</v>
      </c>
      <c r="K27" s="441" t="s">
        <v>249</v>
      </c>
    </row>
    <row r="28">
      <c r="A28" s="151"/>
      <c r="B28" s="440" t="s">
        <v>253</v>
      </c>
      <c r="C28" s="45"/>
      <c r="D28" s="446" t="s">
        <v>250</v>
      </c>
      <c r="E28" s="441" t="s">
        <v>249</v>
      </c>
      <c r="G28" s="151"/>
      <c r="H28" s="440" t="s">
        <v>253</v>
      </c>
      <c r="I28" s="45"/>
      <c r="J28" s="446" t="s">
        <v>250</v>
      </c>
      <c r="K28" s="441" t="s">
        <v>249</v>
      </c>
    </row>
    <row r="29">
      <c r="A29" s="151"/>
      <c r="B29" s="440" t="s">
        <v>254</v>
      </c>
      <c r="C29" s="45"/>
      <c r="D29" s="446" t="s">
        <v>250</v>
      </c>
      <c r="E29" s="441" t="s">
        <v>249</v>
      </c>
      <c r="G29" s="151"/>
      <c r="H29" s="440" t="s">
        <v>254</v>
      </c>
      <c r="I29" s="45"/>
      <c r="J29" s="446" t="s">
        <v>250</v>
      </c>
      <c r="K29" s="441" t="s">
        <v>249</v>
      </c>
    </row>
    <row r="30">
      <c r="A30" s="447"/>
      <c r="B30" s="448" t="s">
        <v>255</v>
      </c>
      <c r="C30" s="449"/>
      <c r="D30" s="450" t="s">
        <v>250</v>
      </c>
      <c r="E30" s="451" t="s">
        <v>249</v>
      </c>
      <c r="G30" s="447"/>
      <c r="H30" s="448" t="s">
        <v>255</v>
      </c>
      <c r="I30" s="449"/>
      <c r="J30" s="450" t="s">
        <v>250</v>
      </c>
      <c r="K30" s="451" t="s">
        <v>249</v>
      </c>
    </row>
  </sheetData>
  <mergeCells count="64">
    <mergeCell ref="B3:C3"/>
    <mergeCell ref="B6:C6"/>
    <mergeCell ref="A25:A30"/>
    <mergeCell ref="B25:C25"/>
    <mergeCell ref="B26:C26"/>
    <mergeCell ref="B27:C27"/>
    <mergeCell ref="B28:C28"/>
    <mergeCell ref="B29:C29"/>
    <mergeCell ref="B30:C30"/>
    <mergeCell ref="A4:A9"/>
    <mergeCell ref="B7:C7"/>
    <mergeCell ref="B8:C8"/>
    <mergeCell ref="B9:C9"/>
    <mergeCell ref="A10:A15"/>
    <mergeCell ref="B10:C10"/>
    <mergeCell ref="B11:C11"/>
    <mergeCell ref="H28:I28"/>
    <mergeCell ref="H29:I29"/>
    <mergeCell ref="H22:I22"/>
    <mergeCell ref="H23:I23"/>
    <mergeCell ref="H24:I24"/>
    <mergeCell ref="G25:G30"/>
    <mergeCell ref="H25:I25"/>
    <mergeCell ref="H26:I26"/>
    <mergeCell ref="H27:I27"/>
    <mergeCell ref="H30:I30"/>
    <mergeCell ref="B4:C4"/>
    <mergeCell ref="B5:C5"/>
    <mergeCell ref="A2:E2"/>
    <mergeCell ref="G2:K2"/>
    <mergeCell ref="H3:I3"/>
    <mergeCell ref="G4:G9"/>
    <mergeCell ref="H4:I4"/>
    <mergeCell ref="H5:I5"/>
    <mergeCell ref="H6:I6"/>
    <mergeCell ref="H9:I9"/>
    <mergeCell ref="B12:C12"/>
    <mergeCell ref="B13:C13"/>
    <mergeCell ref="B14:C14"/>
    <mergeCell ref="B15:C15"/>
    <mergeCell ref="A17:E17"/>
    <mergeCell ref="B18:C18"/>
    <mergeCell ref="H7:I7"/>
    <mergeCell ref="H8:I8"/>
    <mergeCell ref="G10:G15"/>
    <mergeCell ref="H10:I10"/>
    <mergeCell ref="H11:I11"/>
    <mergeCell ref="H12:I12"/>
    <mergeCell ref="H13:I13"/>
    <mergeCell ref="A19:A24"/>
    <mergeCell ref="B19:C19"/>
    <mergeCell ref="G19:G24"/>
    <mergeCell ref="B20:C20"/>
    <mergeCell ref="B21:C21"/>
    <mergeCell ref="B22:C22"/>
    <mergeCell ref="B23:C23"/>
    <mergeCell ref="B24:C24"/>
    <mergeCell ref="H14:I14"/>
    <mergeCell ref="H15:I15"/>
    <mergeCell ref="G17:K17"/>
    <mergeCell ref="H18:I18"/>
    <mergeCell ref="H19:I19"/>
    <mergeCell ref="H20:I20"/>
    <mergeCell ref="H21:I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29" max="29" width="23.63"/>
    <col customWidth="1" min="33" max="33" width="18.38"/>
    <col customWidth="1" min="56" max="57" width="13.88"/>
    <col customWidth="1" min="58" max="58" width="15.88"/>
  </cols>
  <sheetData>
    <row r="1">
      <c r="A1" s="463" t="s">
        <v>227</v>
      </c>
      <c r="B1" s="463" t="s">
        <v>258</v>
      </c>
      <c r="C1" s="464" t="s">
        <v>259</v>
      </c>
      <c r="D1" s="465" t="s">
        <v>156</v>
      </c>
      <c r="E1" s="466" t="s">
        <v>260</v>
      </c>
      <c r="F1" s="467"/>
      <c r="G1" s="467"/>
      <c r="H1" s="467"/>
      <c r="I1" s="467"/>
      <c r="J1" s="467"/>
      <c r="K1" s="467"/>
      <c r="L1" s="467"/>
      <c r="M1" s="467"/>
      <c r="N1" s="467"/>
      <c r="O1" s="467"/>
      <c r="P1" s="467"/>
      <c r="Q1" s="468"/>
      <c r="R1" s="469" t="s">
        <v>261</v>
      </c>
      <c r="S1" s="470" t="s">
        <v>262</v>
      </c>
      <c r="T1" s="470" t="s">
        <v>263</v>
      </c>
      <c r="U1" s="470" t="s">
        <v>157</v>
      </c>
      <c r="V1" s="471" t="s">
        <v>264</v>
      </c>
      <c r="W1" s="472" t="s">
        <v>265</v>
      </c>
      <c r="X1" s="472" t="s">
        <v>266</v>
      </c>
      <c r="Y1" s="473" t="s">
        <v>267</v>
      </c>
      <c r="Z1" s="473" t="s">
        <v>268</v>
      </c>
      <c r="AA1" s="473" t="s">
        <v>269</v>
      </c>
      <c r="AB1" s="474" t="s">
        <v>112</v>
      </c>
      <c r="AC1" s="475" t="s">
        <v>270</v>
      </c>
      <c r="AD1" s="476" t="s">
        <v>227</v>
      </c>
      <c r="AE1" s="477" t="s">
        <v>258</v>
      </c>
      <c r="AF1" s="478" t="s">
        <v>259</v>
      </c>
      <c r="AG1" s="465" t="s">
        <v>156</v>
      </c>
      <c r="AH1" s="479" t="s">
        <v>260</v>
      </c>
      <c r="AI1" s="467"/>
      <c r="AJ1" s="467"/>
      <c r="AK1" s="467"/>
      <c r="AL1" s="467"/>
      <c r="AM1" s="467"/>
      <c r="AN1" s="467"/>
      <c r="AO1" s="467"/>
      <c r="AP1" s="467"/>
      <c r="AQ1" s="467"/>
      <c r="AR1" s="467"/>
      <c r="AS1" s="467"/>
      <c r="AT1" s="468"/>
      <c r="AU1" s="480" t="s">
        <v>261</v>
      </c>
      <c r="AV1" s="481" t="s">
        <v>262</v>
      </c>
      <c r="AW1" s="470" t="s">
        <v>263</v>
      </c>
      <c r="AX1" s="470" t="s">
        <v>157</v>
      </c>
      <c r="AY1" s="471" t="s">
        <v>264</v>
      </c>
      <c r="AZ1" s="472" t="s">
        <v>265</v>
      </c>
      <c r="BA1" s="472" t="s">
        <v>266</v>
      </c>
      <c r="BB1" s="473" t="s">
        <v>267</v>
      </c>
      <c r="BC1" s="473" t="s">
        <v>268</v>
      </c>
      <c r="BD1" s="471" t="s">
        <v>269</v>
      </c>
      <c r="BE1" s="482" t="s">
        <v>112</v>
      </c>
      <c r="BF1" s="483" t="s">
        <v>270</v>
      </c>
    </row>
    <row r="2">
      <c r="A2" s="37"/>
      <c r="B2" s="37"/>
      <c r="C2" s="59"/>
      <c r="D2" s="484"/>
      <c r="E2" s="485" t="s">
        <v>271</v>
      </c>
      <c r="F2" s="486" t="s">
        <v>272</v>
      </c>
      <c r="G2" s="486" t="s">
        <v>273</v>
      </c>
      <c r="H2" s="486" t="s">
        <v>274</v>
      </c>
      <c r="I2" s="486" t="s">
        <v>275</v>
      </c>
      <c r="J2" s="486" t="s">
        <v>276</v>
      </c>
      <c r="K2" s="486" t="s">
        <v>277</v>
      </c>
      <c r="L2" s="486" t="s">
        <v>278</v>
      </c>
      <c r="M2" s="486" t="s">
        <v>279</v>
      </c>
      <c r="N2" s="485" t="s">
        <v>280</v>
      </c>
      <c r="O2" s="485" t="s">
        <v>281</v>
      </c>
      <c r="P2" s="486" t="s">
        <v>282</v>
      </c>
      <c r="Q2" s="487" t="s">
        <v>283</v>
      </c>
      <c r="R2" s="447"/>
      <c r="S2" s="447"/>
      <c r="T2" s="447"/>
      <c r="U2" s="447"/>
      <c r="V2" s="447"/>
      <c r="W2" s="447"/>
      <c r="X2" s="447"/>
      <c r="Y2" s="447"/>
      <c r="Z2" s="447"/>
      <c r="AA2" s="447"/>
      <c r="AB2" s="224"/>
      <c r="AC2" s="488"/>
      <c r="AD2" s="60"/>
      <c r="AE2" s="37"/>
      <c r="AF2" s="59"/>
      <c r="AG2" s="484"/>
      <c r="AH2" s="485" t="s">
        <v>271</v>
      </c>
      <c r="AI2" s="486" t="s">
        <v>272</v>
      </c>
      <c r="AJ2" s="486" t="s">
        <v>273</v>
      </c>
      <c r="AK2" s="486" t="s">
        <v>274</v>
      </c>
      <c r="AL2" s="486" t="s">
        <v>275</v>
      </c>
      <c r="AM2" s="486" t="s">
        <v>276</v>
      </c>
      <c r="AN2" s="486" t="s">
        <v>277</v>
      </c>
      <c r="AO2" s="486" t="s">
        <v>278</v>
      </c>
      <c r="AP2" s="486" t="s">
        <v>279</v>
      </c>
      <c r="AQ2" s="485" t="s">
        <v>280</v>
      </c>
      <c r="AR2" s="485" t="s">
        <v>281</v>
      </c>
      <c r="AS2" s="486" t="s">
        <v>282</v>
      </c>
      <c r="AT2" s="487" t="s">
        <v>283</v>
      </c>
      <c r="AU2" s="224"/>
      <c r="AV2" s="489"/>
      <c r="AW2" s="447"/>
      <c r="AX2" s="447"/>
      <c r="AY2" s="447"/>
      <c r="AZ2" s="447"/>
      <c r="BA2" s="447"/>
      <c r="BB2" s="447"/>
      <c r="BC2" s="447"/>
      <c r="BD2" s="447"/>
      <c r="BE2" s="447"/>
      <c r="BF2" s="184"/>
    </row>
    <row r="3">
      <c r="A3" s="490" t="s">
        <v>284</v>
      </c>
      <c r="B3" s="491">
        <v>45348.0</v>
      </c>
      <c r="C3" s="490" t="s">
        <v>43</v>
      </c>
      <c r="D3" s="492" t="s">
        <v>158</v>
      </c>
      <c r="E3" s="493">
        <v>54.0</v>
      </c>
      <c r="F3" s="494">
        <v>0.0</v>
      </c>
      <c r="G3" s="494">
        <v>235.0</v>
      </c>
      <c r="H3" s="494">
        <v>0.0</v>
      </c>
      <c r="I3" s="494">
        <v>0.0</v>
      </c>
      <c r="J3" s="494">
        <v>16.0</v>
      </c>
      <c r="K3" s="494">
        <v>3.0</v>
      </c>
      <c r="L3" s="494">
        <v>8.0</v>
      </c>
      <c r="M3" s="494">
        <v>0.0</v>
      </c>
      <c r="N3" s="495">
        <v>0.0</v>
      </c>
      <c r="O3" s="495">
        <v>3.0</v>
      </c>
      <c r="P3" s="495">
        <v>0.0</v>
      </c>
      <c r="Q3" s="494">
        <v>4.0</v>
      </c>
      <c r="R3" s="496">
        <f t="shared" ref="R3:R66" si="1">sum(E3:Q3)</f>
        <v>323</v>
      </c>
      <c r="S3" s="497">
        <f t="shared" ref="S3:S66" si="2">(E3*1)+(F3*0.8)+(G3*0.5)+(H3*1.5)+(I3*2)+(J3*1.5)+(K3*1.5)+(L3*1.5)+(M3*2.5)+(N3*2.5)+(O3*2)+(P3*2.5)+(Q3*0.5)</f>
        <v>220</v>
      </c>
      <c r="T3" s="498">
        <f>R3/(Results!$D$183*(70/190))</f>
        <v>0.6050478162</v>
      </c>
      <c r="U3" s="499" t="str">
        <f t="shared" ref="U3:U33" si="3">IFS(T3&lt;0.2,"A",AND(T3&gt;=0.21,T3&lt;=0.5),"B",AND(T3&gt;=0.51,T3&lt;=0.7),"C",AND(T3&gt;=0.71,T3&lt;=0.85),"D",AND(T3&gt;=0.86,T3&lt;=1),"E",T3&gt;1,"F")</f>
        <v>C</v>
      </c>
      <c r="V3" s="500">
        <f>SUM(R3:R6)</f>
        <v>1449</v>
      </c>
      <c r="W3" s="501">
        <f>V3/(4*(MAX(R3:R6)))</f>
        <v>0.8140449438</v>
      </c>
      <c r="X3" s="501">
        <f>AVERAGE(S3:S6)</f>
        <v>255.4</v>
      </c>
      <c r="Y3" s="501">
        <f>V3/(((V3))*2)</f>
        <v>0.5</v>
      </c>
      <c r="Z3" s="502">
        <f>R3/Results!$B$158</f>
        <v>1076.666667</v>
      </c>
      <c r="AA3" s="501">
        <f>sum(Z3:Z6)/4</f>
        <v>1207.5</v>
      </c>
      <c r="AB3" s="503">
        <v>534.0</v>
      </c>
      <c r="AC3" s="504">
        <f>4*MAX(R3:R6)/ (Results!D183)</f>
        <v>1.228433402</v>
      </c>
      <c r="AD3" s="505" t="s">
        <v>284</v>
      </c>
      <c r="AE3" s="506">
        <v>45348.0</v>
      </c>
      <c r="AF3" s="507" t="s">
        <v>45</v>
      </c>
      <c r="AG3" s="508" t="s">
        <v>158</v>
      </c>
      <c r="AH3" s="509">
        <v>9.0</v>
      </c>
      <c r="AI3" s="509"/>
      <c r="AJ3" s="509">
        <v>45.0</v>
      </c>
      <c r="AK3" s="509"/>
      <c r="AL3" s="509"/>
      <c r="AM3" s="509">
        <v>1.0</v>
      </c>
      <c r="AN3" s="509"/>
      <c r="AO3" s="509">
        <v>3.0</v>
      </c>
      <c r="AP3" s="509"/>
      <c r="AQ3" s="509"/>
      <c r="AR3" s="509">
        <v>5.0</v>
      </c>
      <c r="AS3" s="509"/>
      <c r="AT3" s="510"/>
      <c r="AU3" s="496">
        <f t="shared" ref="AU3:AU66" si="4">sum(AH3:AT3)</f>
        <v>63</v>
      </c>
      <c r="AV3" s="497">
        <f t="shared" ref="AV3:AV66" si="5">(AH3*1)+(AI3*0.8)+(AJ3*0.5)+(AK3*1.5)+(AL3*2)+(AM3*1.5)+(AN3*1.5)+(AO3*1.5)+(AP3*2.5)+(AQ3*2.5)+(AR3*2)+(AS3*2.5)+(AT3*0.5)</f>
        <v>47.5</v>
      </c>
      <c r="AW3" s="498">
        <f>AU3/(Results!$F$183*(70/190))</f>
        <v>0.5480769231</v>
      </c>
      <c r="AX3" s="499" t="str">
        <f t="shared" ref="AX3:AX10" si="6">IFS(AW3&lt;0.2,"A",AND(AW3&gt;=0.21,AW3&lt;=0.5),"B",AND(AW3&gt;=0.51,AW3&lt;=0.7),"C",AND(AW3&gt;=0.71,AW3&lt;=0.85),"D",AND(AW3&gt;=0.86,AW3&lt;=1),"E",AW3&gt;1,"F")</f>
        <v>C</v>
      </c>
      <c r="AY3" s="500">
        <f>SUM(AU3:AU6)</f>
        <v>312</v>
      </c>
      <c r="AZ3" s="501">
        <f>AY3/(4*(MAX(AU3:AU6)))</f>
        <v>0.7222222222</v>
      </c>
      <c r="BA3" s="501">
        <f>AVERAGE(AV3:AV6)</f>
        <v>54.75</v>
      </c>
      <c r="BB3" s="501">
        <f>AY3/(AY3*1)</f>
        <v>1</v>
      </c>
      <c r="BC3" s="511">
        <f>AU3/Results!$B$158</f>
        <v>210</v>
      </c>
      <c r="BD3" s="501">
        <f>sum(BC3:BC6)/4</f>
        <v>260</v>
      </c>
      <c r="BE3" s="503">
        <v>115.0</v>
      </c>
      <c r="BF3" s="512">
        <f>4*MAX(AU3:AU6)/ (Results!F183)</f>
        <v>1.384615385</v>
      </c>
    </row>
    <row r="4">
      <c r="A4" s="151"/>
      <c r="B4" s="459"/>
      <c r="C4" s="151"/>
      <c r="D4" s="513" t="s">
        <v>159</v>
      </c>
      <c r="E4" s="497">
        <v>69.0</v>
      </c>
      <c r="F4" s="514">
        <v>0.0</v>
      </c>
      <c r="G4" s="514">
        <v>214.0</v>
      </c>
      <c r="H4" s="514">
        <v>0.0</v>
      </c>
      <c r="I4" s="514">
        <v>0.0</v>
      </c>
      <c r="J4" s="514">
        <v>12.0</v>
      </c>
      <c r="K4" s="514">
        <v>5.0</v>
      </c>
      <c r="L4" s="514">
        <v>10.0</v>
      </c>
      <c r="M4" s="514">
        <v>0.0</v>
      </c>
      <c r="N4" s="514">
        <v>1.0</v>
      </c>
      <c r="O4" s="514">
        <v>8.0</v>
      </c>
      <c r="P4" s="514">
        <v>0.0</v>
      </c>
      <c r="Q4" s="514">
        <v>2.0</v>
      </c>
      <c r="R4" s="515">
        <f t="shared" si="1"/>
        <v>321</v>
      </c>
      <c r="S4" s="516">
        <f t="shared" si="2"/>
        <v>236</v>
      </c>
      <c r="T4" s="498">
        <f>R4/(Results!$D$183*(70/190))</f>
        <v>0.6013013901</v>
      </c>
      <c r="U4" s="499" t="str">
        <f t="shared" si="3"/>
        <v>C</v>
      </c>
      <c r="V4" s="151"/>
      <c r="W4" s="151"/>
      <c r="X4" s="151"/>
      <c r="Y4" s="151"/>
      <c r="Z4" s="517">
        <f>R4/Results!$B$158</f>
        <v>1070</v>
      </c>
      <c r="AA4" s="151"/>
      <c r="AB4" s="151"/>
      <c r="AC4" s="518"/>
      <c r="AD4" s="459"/>
      <c r="AE4" s="459"/>
      <c r="AF4" s="195"/>
      <c r="AG4" s="519" t="s">
        <v>159</v>
      </c>
      <c r="AH4" s="520">
        <v>13.0</v>
      </c>
      <c r="AI4" s="516"/>
      <c r="AJ4" s="520">
        <v>35.0</v>
      </c>
      <c r="AK4" s="516"/>
      <c r="AL4" s="516"/>
      <c r="AM4" s="516"/>
      <c r="AN4" s="516"/>
      <c r="AO4" s="520">
        <v>3.0</v>
      </c>
      <c r="AP4" s="516"/>
      <c r="AQ4" s="516"/>
      <c r="AR4" s="516"/>
      <c r="AS4" s="516"/>
      <c r="AT4" s="521">
        <v>2.0</v>
      </c>
      <c r="AU4" s="515">
        <f t="shared" si="4"/>
        <v>53</v>
      </c>
      <c r="AV4" s="516">
        <f t="shared" si="5"/>
        <v>36</v>
      </c>
      <c r="AW4" s="498">
        <f>AU4/(Results!$F$183*(70/190))</f>
        <v>0.4610805861</v>
      </c>
      <c r="AX4" s="499" t="str">
        <f t="shared" si="6"/>
        <v>B</v>
      </c>
      <c r="AY4" s="151"/>
      <c r="AZ4" s="151"/>
      <c r="BA4" s="151"/>
      <c r="BB4" s="151"/>
      <c r="BC4" s="517">
        <f>AU4/Results!$B$158</f>
        <v>176.6666667</v>
      </c>
      <c r="BD4" s="151"/>
      <c r="BE4" s="151"/>
      <c r="BF4" s="518"/>
    </row>
    <row r="5">
      <c r="A5" s="151"/>
      <c r="B5" s="459"/>
      <c r="C5" s="151"/>
      <c r="D5" s="513" t="s">
        <v>160</v>
      </c>
      <c r="E5" s="497">
        <v>72.0</v>
      </c>
      <c r="F5" s="514">
        <v>1.0</v>
      </c>
      <c r="G5" s="514">
        <v>251.0</v>
      </c>
      <c r="H5" s="514">
        <v>0.0</v>
      </c>
      <c r="I5" s="514">
        <v>0.0</v>
      </c>
      <c r="J5" s="514">
        <v>15.0</v>
      </c>
      <c r="K5" s="514">
        <v>1.0</v>
      </c>
      <c r="L5" s="514">
        <v>14.0</v>
      </c>
      <c r="M5" s="514">
        <v>0.0</v>
      </c>
      <c r="N5" s="514">
        <v>0.0</v>
      </c>
      <c r="O5" s="514">
        <v>5.0</v>
      </c>
      <c r="P5" s="514">
        <v>0.0</v>
      </c>
      <c r="Q5" s="514">
        <v>1.0</v>
      </c>
      <c r="R5" s="515">
        <f t="shared" si="1"/>
        <v>360</v>
      </c>
      <c r="S5" s="516">
        <f t="shared" si="2"/>
        <v>253.8</v>
      </c>
      <c r="T5" s="498">
        <f>R5/(Results!$D$183*(70/190))</f>
        <v>0.6743566992</v>
      </c>
      <c r="U5" s="499" t="str">
        <f t="shared" si="3"/>
        <v>C</v>
      </c>
      <c r="V5" s="151"/>
      <c r="W5" s="151"/>
      <c r="X5" s="151"/>
      <c r="Y5" s="151"/>
      <c r="Z5" s="517">
        <f>R5/Results!$B$158</f>
        <v>1200</v>
      </c>
      <c r="AA5" s="151"/>
      <c r="AB5" s="151"/>
      <c r="AC5" s="518"/>
      <c r="AD5" s="459"/>
      <c r="AE5" s="459"/>
      <c r="AF5" s="195"/>
      <c r="AG5" s="513" t="s">
        <v>160</v>
      </c>
      <c r="AH5" s="520">
        <v>29.0</v>
      </c>
      <c r="AI5" s="516"/>
      <c r="AJ5" s="520">
        <v>55.0</v>
      </c>
      <c r="AK5" s="516"/>
      <c r="AL5" s="516"/>
      <c r="AM5" s="516"/>
      <c r="AN5" s="516"/>
      <c r="AO5" s="520">
        <v>2.0</v>
      </c>
      <c r="AP5" s="516"/>
      <c r="AQ5" s="516"/>
      <c r="AR5" s="520">
        <v>1.0</v>
      </c>
      <c r="AS5" s="516"/>
      <c r="AT5" s="521">
        <v>1.0</v>
      </c>
      <c r="AU5" s="515">
        <f t="shared" si="4"/>
        <v>88</v>
      </c>
      <c r="AV5" s="516">
        <f t="shared" si="5"/>
        <v>62</v>
      </c>
      <c r="AW5" s="498">
        <f>AU5/(Results!$F$183*(70/190))</f>
        <v>0.7655677656</v>
      </c>
      <c r="AX5" s="499" t="str">
        <f t="shared" si="6"/>
        <v>D</v>
      </c>
      <c r="AY5" s="151"/>
      <c r="AZ5" s="151"/>
      <c r="BA5" s="151"/>
      <c r="BB5" s="151"/>
      <c r="BC5" s="517">
        <f>AU5/Results!$B$158</f>
        <v>293.3333333</v>
      </c>
      <c r="BD5" s="151"/>
      <c r="BE5" s="151"/>
      <c r="BF5" s="518"/>
    </row>
    <row r="6">
      <c r="A6" s="151"/>
      <c r="B6" s="459"/>
      <c r="C6" s="151"/>
      <c r="D6" s="522" t="s">
        <v>161</v>
      </c>
      <c r="E6" s="523">
        <v>79.0</v>
      </c>
      <c r="F6" s="524">
        <v>1.0</v>
      </c>
      <c r="G6" s="524">
        <v>320.0</v>
      </c>
      <c r="H6" s="524">
        <v>0.0</v>
      </c>
      <c r="I6" s="524">
        <v>1.0</v>
      </c>
      <c r="J6" s="524">
        <v>17.0</v>
      </c>
      <c r="K6" s="524">
        <v>5.0</v>
      </c>
      <c r="L6" s="524">
        <v>11.0</v>
      </c>
      <c r="M6" s="524">
        <v>0.0</v>
      </c>
      <c r="N6" s="524">
        <v>0.0</v>
      </c>
      <c r="O6" s="524">
        <v>10.0</v>
      </c>
      <c r="P6" s="524">
        <v>0.0</v>
      </c>
      <c r="Q6" s="524">
        <v>1.0</v>
      </c>
      <c r="R6" s="525">
        <f t="shared" si="1"/>
        <v>445</v>
      </c>
      <c r="S6" s="523">
        <f t="shared" si="2"/>
        <v>311.8</v>
      </c>
      <c r="T6" s="526">
        <f>R6/(Results!$D$183*(70/190))</f>
        <v>0.8335798087</v>
      </c>
      <c r="U6" s="527" t="str">
        <f t="shared" si="3"/>
        <v>D</v>
      </c>
      <c r="V6" s="447"/>
      <c r="W6" s="447"/>
      <c r="X6" s="447"/>
      <c r="Y6" s="447"/>
      <c r="Z6" s="528">
        <f>R6/Results!$B$158</f>
        <v>1483.333333</v>
      </c>
      <c r="AA6" s="447"/>
      <c r="AB6" s="447"/>
      <c r="AC6" s="184"/>
      <c r="AD6" s="459"/>
      <c r="AE6" s="459"/>
      <c r="AF6" s="195"/>
      <c r="AG6" s="522" t="s">
        <v>161</v>
      </c>
      <c r="AH6" s="529">
        <v>33.0</v>
      </c>
      <c r="AI6" s="530"/>
      <c r="AJ6" s="529">
        <v>72.0</v>
      </c>
      <c r="AK6" s="530"/>
      <c r="AL6" s="530"/>
      <c r="AM6" s="530"/>
      <c r="AN6" s="530"/>
      <c r="AO6" s="529">
        <v>3.0</v>
      </c>
      <c r="AP6" s="530"/>
      <c r="AQ6" s="530"/>
      <c r="AR6" s="530"/>
      <c r="AS6" s="530"/>
      <c r="AT6" s="525"/>
      <c r="AU6" s="525">
        <f t="shared" si="4"/>
        <v>108</v>
      </c>
      <c r="AV6" s="530">
        <f t="shared" si="5"/>
        <v>73.5</v>
      </c>
      <c r="AW6" s="526">
        <f>AU6/(Results!$F$183*(70/190))</f>
        <v>0.9395604396</v>
      </c>
      <c r="AX6" s="527" t="str">
        <f t="shared" si="6"/>
        <v>E</v>
      </c>
      <c r="AY6" s="447"/>
      <c r="AZ6" s="447"/>
      <c r="BA6" s="447"/>
      <c r="BB6" s="447"/>
      <c r="BC6" s="531">
        <f>AU6/Results!$B$158</f>
        <v>360</v>
      </c>
      <c r="BD6" s="447"/>
      <c r="BE6" s="447"/>
      <c r="BF6" s="184"/>
    </row>
    <row r="7">
      <c r="A7" s="151"/>
      <c r="B7" s="459"/>
      <c r="C7" s="151"/>
      <c r="D7" s="532" t="s">
        <v>162</v>
      </c>
      <c r="E7" s="533">
        <v>89.0</v>
      </c>
      <c r="F7" s="534">
        <v>0.0</v>
      </c>
      <c r="G7" s="534">
        <v>312.0</v>
      </c>
      <c r="H7" s="534">
        <v>0.0</v>
      </c>
      <c r="I7" s="534">
        <v>0.0</v>
      </c>
      <c r="J7" s="534">
        <v>10.0</v>
      </c>
      <c r="K7" s="534">
        <v>2.0</v>
      </c>
      <c r="L7" s="534">
        <v>15.0</v>
      </c>
      <c r="M7" s="534">
        <v>0.0</v>
      </c>
      <c r="N7" s="534">
        <v>1.0</v>
      </c>
      <c r="O7" s="534">
        <v>9.0</v>
      </c>
      <c r="P7" s="534">
        <v>0.0</v>
      </c>
      <c r="Q7" s="534">
        <v>5.0</v>
      </c>
      <c r="R7" s="535">
        <f t="shared" si="1"/>
        <v>443</v>
      </c>
      <c r="S7" s="533">
        <f t="shared" si="2"/>
        <v>308.5</v>
      </c>
      <c r="T7" s="536">
        <f>R7/(Results!$D$184*(70/190))</f>
        <v>0.6828100917</v>
      </c>
      <c r="U7" s="537" t="str">
        <f t="shared" si="3"/>
        <v>C</v>
      </c>
      <c r="V7" s="538">
        <f>SUM(R7:R10)</f>
        <v>1761</v>
      </c>
      <c r="W7" s="539">
        <f>V7/(4*(MAX(R7:R10)))</f>
        <v>0.9718543046</v>
      </c>
      <c r="X7" s="539">
        <f>AVERAGE(S7:S10)</f>
        <v>316.95</v>
      </c>
      <c r="Y7" s="539">
        <f>V7/(((V7))*2)</f>
        <v>0.5</v>
      </c>
      <c r="Z7" s="540">
        <f>R7/Results!$B$158</f>
        <v>1476.666667</v>
      </c>
      <c r="AA7" s="539">
        <f>sum(Z7:Z10)/4</f>
        <v>1467.5</v>
      </c>
      <c r="AB7" s="541">
        <v>649.0</v>
      </c>
      <c r="AC7" s="542">
        <f>4*MAX(R7:R10)/ (Results!D184)</f>
        <v>1.028960818</v>
      </c>
      <c r="AD7" s="459"/>
      <c r="AE7" s="459"/>
      <c r="AF7" s="195"/>
      <c r="AG7" s="532" t="s">
        <v>162</v>
      </c>
      <c r="AH7" s="543">
        <v>52.0</v>
      </c>
      <c r="AI7" s="544"/>
      <c r="AJ7" s="543">
        <v>102.0</v>
      </c>
      <c r="AK7" s="544"/>
      <c r="AL7" s="544"/>
      <c r="AM7" s="544"/>
      <c r="AN7" s="544"/>
      <c r="AO7" s="543">
        <v>7.0</v>
      </c>
      <c r="AP7" s="544"/>
      <c r="AQ7" s="544"/>
      <c r="AR7" s="543">
        <v>2.0</v>
      </c>
      <c r="AS7" s="544"/>
      <c r="AT7" s="545">
        <v>1.0</v>
      </c>
      <c r="AU7" s="546">
        <f t="shared" si="4"/>
        <v>164</v>
      </c>
      <c r="AV7" s="533">
        <f t="shared" si="5"/>
        <v>118</v>
      </c>
      <c r="AW7" s="547">
        <f>AU7/(Results!$F$184*(70/190))</f>
        <v>0.7557603687</v>
      </c>
      <c r="AX7" s="548" t="str">
        <f t="shared" si="6"/>
        <v>D</v>
      </c>
      <c r="AY7" s="538">
        <f>SUM(AU7:AU10)</f>
        <v>589</v>
      </c>
      <c r="AZ7" s="539">
        <f>AY7/(4*(MAX(AU7:AU10)))</f>
        <v>0.8978658537</v>
      </c>
      <c r="BA7" s="539">
        <f>AVERAGE(AV7:AV10)</f>
        <v>104.5</v>
      </c>
      <c r="BB7" s="539">
        <f>AY7/(AY7*1)</f>
        <v>1</v>
      </c>
      <c r="BC7" s="540">
        <f>AU7/Results!$B$158</f>
        <v>546.6666667</v>
      </c>
      <c r="BD7" s="539">
        <f>sum(BC7:BC10)/4</f>
        <v>490.8333333</v>
      </c>
      <c r="BE7" s="541">
        <v>217.0</v>
      </c>
      <c r="BF7" s="542">
        <f>4*MAX(AU7:AU10)/ (Results!F184)</f>
        <v>1.113752122</v>
      </c>
    </row>
    <row r="8">
      <c r="A8" s="151"/>
      <c r="B8" s="459"/>
      <c r="C8" s="151"/>
      <c r="D8" s="549" t="s">
        <v>163</v>
      </c>
      <c r="E8" s="533">
        <v>102.0</v>
      </c>
      <c r="F8" s="534">
        <v>0.0</v>
      </c>
      <c r="G8" s="534">
        <v>304.0</v>
      </c>
      <c r="H8" s="534">
        <v>0.0</v>
      </c>
      <c r="I8" s="534">
        <v>0.0</v>
      </c>
      <c r="J8" s="534">
        <v>19.0</v>
      </c>
      <c r="K8" s="534">
        <v>8.0</v>
      </c>
      <c r="L8" s="534">
        <v>13.0</v>
      </c>
      <c r="M8" s="534">
        <v>0.0</v>
      </c>
      <c r="N8" s="534">
        <v>0.0</v>
      </c>
      <c r="O8" s="534">
        <v>4.0</v>
      </c>
      <c r="P8" s="534">
        <v>0.0</v>
      </c>
      <c r="Q8" s="534">
        <v>3.0</v>
      </c>
      <c r="R8" s="550">
        <f t="shared" si="1"/>
        <v>453</v>
      </c>
      <c r="S8" s="551">
        <f t="shared" si="2"/>
        <v>323.5</v>
      </c>
      <c r="T8" s="536">
        <f>R8/(Results!$D$184*(70/190))</f>
        <v>0.698223412</v>
      </c>
      <c r="U8" s="537" t="str">
        <f t="shared" si="3"/>
        <v>C</v>
      </c>
      <c r="V8" s="151"/>
      <c r="W8" s="151"/>
      <c r="X8" s="151"/>
      <c r="Y8" s="151"/>
      <c r="Z8" s="552">
        <f>R8/Results!$B$158</f>
        <v>1510</v>
      </c>
      <c r="AA8" s="151"/>
      <c r="AB8" s="151"/>
      <c r="AC8" s="518"/>
      <c r="AD8" s="459"/>
      <c r="AE8" s="459"/>
      <c r="AF8" s="195"/>
      <c r="AG8" s="549" t="s">
        <v>163</v>
      </c>
      <c r="AH8" s="553">
        <v>46.0</v>
      </c>
      <c r="AI8" s="551"/>
      <c r="AJ8" s="553">
        <v>77.0</v>
      </c>
      <c r="AK8" s="551"/>
      <c r="AL8" s="551"/>
      <c r="AM8" s="551"/>
      <c r="AN8" s="551"/>
      <c r="AO8" s="553">
        <v>6.0</v>
      </c>
      <c r="AP8" s="551"/>
      <c r="AQ8" s="551"/>
      <c r="AR8" s="553">
        <v>4.0</v>
      </c>
      <c r="AS8" s="551"/>
      <c r="AT8" s="550"/>
      <c r="AU8" s="550">
        <f t="shared" si="4"/>
        <v>133</v>
      </c>
      <c r="AV8" s="551">
        <f t="shared" si="5"/>
        <v>101.5</v>
      </c>
      <c r="AW8" s="547">
        <f>AU8/(Results!$F$184*(70/190))</f>
        <v>0.6129032258</v>
      </c>
      <c r="AX8" s="548" t="str">
        <f t="shared" si="6"/>
        <v>C</v>
      </c>
      <c r="AY8" s="151"/>
      <c r="AZ8" s="151"/>
      <c r="BA8" s="151"/>
      <c r="BB8" s="151"/>
      <c r="BC8" s="552">
        <f>AU8/Results!$B$158</f>
        <v>443.3333333</v>
      </c>
      <c r="BD8" s="151"/>
      <c r="BE8" s="151"/>
      <c r="BF8" s="518"/>
    </row>
    <row r="9">
      <c r="A9" s="151"/>
      <c r="B9" s="459"/>
      <c r="C9" s="151"/>
      <c r="D9" s="549" t="s">
        <v>164</v>
      </c>
      <c r="E9" s="533">
        <v>109.0</v>
      </c>
      <c r="F9" s="534">
        <v>0.0</v>
      </c>
      <c r="G9" s="534">
        <v>289.0</v>
      </c>
      <c r="H9" s="534">
        <v>1.0</v>
      </c>
      <c r="I9" s="534">
        <v>0.0</v>
      </c>
      <c r="J9" s="534">
        <v>12.0</v>
      </c>
      <c r="K9" s="534">
        <v>4.0</v>
      </c>
      <c r="L9" s="534">
        <v>17.0</v>
      </c>
      <c r="M9" s="534">
        <v>0.0</v>
      </c>
      <c r="N9" s="534">
        <v>5.0</v>
      </c>
      <c r="O9" s="534">
        <v>8.0</v>
      </c>
      <c r="P9" s="534">
        <v>0.0</v>
      </c>
      <c r="Q9" s="534">
        <v>2.0</v>
      </c>
      <c r="R9" s="550">
        <f t="shared" si="1"/>
        <v>447</v>
      </c>
      <c r="S9" s="551">
        <f t="shared" si="2"/>
        <v>334</v>
      </c>
      <c r="T9" s="536">
        <f>R9/(Results!$D$184*(70/190))</f>
        <v>0.6889754198</v>
      </c>
      <c r="U9" s="537" t="str">
        <f t="shared" si="3"/>
        <v>C</v>
      </c>
      <c r="V9" s="151"/>
      <c r="W9" s="151"/>
      <c r="X9" s="151"/>
      <c r="Y9" s="151"/>
      <c r="Z9" s="552">
        <f>R9/Results!$B$158</f>
        <v>1490</v>
      </c>
      <c r="AA9" s="151"/>
      <c r="AB9" s="151"/>
      <c r="AC9" s="518"/>
      <c r="AD9" s="459"/>
      <c r="AE9" s="459"/>
      <c r="AF9" s="195"/>
      <c r="AG9" s="549" t="s">
        <v>164</v>
      </c>
      <c r="AH9" s="553">
        <v>46.0</v>
      </c>
      <c r="AI9" s="551"/>
      <c r="AJ9" s="553">
        <v>93.0</v>
      </c>
      <c r="AK9" s="551"/>
      <c r="AL9" s="551"/>
      <c r="AM9" s="553">
        <v>1.0</v>
      </c>
      <c r="AN9" s="551"/>
      <c r="AO9" s="553">
        <v>3.0</v>
      </c>
      <c r="AP9" s="551"/>
      <c r="AQ9" s="551"/>
      <c r="AR9" s="553">
        <v>2.0</v>
      </c>
      <c r="AS9" s="551"/>
      <c r="AT9" s="554">
        <v>1.0</v>
      </c>
      <c r="AU9" s="550">
        <f t="shared" si="4"/>
        <v>146</v>
      </c>
      <c r="AV9" s="551">
        <f t="shared" si="5"/>
        <v>103</v>
      </c>
      <c r="AW9" s="547">
        <f>AU9/(Results!$F$184*(70/190))</f>
        <v>0.6728110599</v>
      </c>
      <c r="AX9" s="548" t="str">
        <f t="shared" si="6"/>
        <v>C</v>
      </c>
      <c r="AY9" s="151"/>
      <c r="AZ9" s="151"/>
      <c r="BA9" s="151"/>
      <c r="BB9" s="151"/>
      <c r="BC9" s="552">
        <f>AU9/Results!$B$158</f>
        <v>486.6666667</v>
      </c>
      <c r="BD9" s="151"/>
      <c r="BE9" s="151"/>
      <c r="BF9" s="518"/>
    </row>
    <row r="10">
      <c r="A10" s="151"/>
      <c r="B10" s="459"/>
      <c r="C10" s="151"/>
      <c r="D10" s="555" t="s">
        <v>165</v>
      </c>
      <c r="E10" s="556">
        <v>112.0</v>
      </c>
      <c r="F10" s="557">
        <v>1.0</v>
      </c>
      <c r="G10" s="557">
        <v>273.0</v>
      </c>
      <c r="H10" s="557">
        <v>0.0</v>
      </c>
      <c r="I10" s="557">
        <v>0.0</v>
      </c>
      <c r="J10" s="557">
        <v>14.0</v>
      </c>
      <c r="K10" s="557">
        <v>1.0</v>
      </c>
      <c r="L10" s="557">
        <v>5.0</v>
      </c>
      <c r="M10" s="557">
        <v>0.0</v>
      </c>
      <c r="N10" s="557">
        <v>0.0</v>
      </c>
      <c r="O10" s="557">
        <v>11.0</v>
      </c>
      <c r="P10" s="557">
        <v>0.0</v>
      </c>
      <c r="Q10" s="557">
        <v>1.0</v>
      </c>
      <c r="R10" s="558">
        <f t="shared" si="1"/>
        <v>418</v>
      </c>
      <c r="S10" s="559">
        <f t="shared" si="2"/>
        <v>301.8</v>
      </c>
      <c r="T10" s="560">
        <f>R10/(Results!$D$184*(70/190))</f>
        <v>0.6442767908</v>
      </c>
      <c r="U10" s="561" t="str">
        <f t="shared" si="3"/>
        <v>C</v>
      </c>
      <c r="V10" s="447"/>
      <c r="W10" s="447"/>
      <c r="X10" s="447"/>
      <c r="Y10" s="447"/>
      <c r="Z10" s="562">
        <f>R10/Results!$B$158</f>
        <v>1393.333333</v>
      </c>
      <c r="AA10" s="447"/>
      <c r="AB10" s="447"/>
      <c r="AC10" s="184"/>
      <c r="AD10" s="459"/>
      <c r="AE10" s="459"/>
      <c r="AF10" s="195"/>
      <c r="AG10" s="555" t="s">
        <v>165</v>
      </c>
      <c r="AH10" s="563">
        <v>35.0</v>
      </c>
      <c r="AI10" s="564"/>
      <c r="AJ10" s="563">
        <v>105.0</v>
      </c>
      <c r="AK10" s="564"/>
      <c r="AL10" s="564"/>
      <c r="AM10" s="564"/>
      <c r="AN10" s="563">
        <v>1.0</v>
      </c>
      <c r="AO10" s="563">
        <v>4.0</v>
      </c>
      <c r="AP10" s="564"/>
      <c r="AQ10" s="564"/>
      <c r="AR10" s="564"/>
      <c r="AS10" s="564"/>
      <c r="AT10" s="565">
        <v>1.0</v>
      </c>
      <c r="AU10" s="558">
        <f t="shared" si="4"/>
        <v>146</v>
      </c>
      <c r="AV10" s="566">
        <f t="shared" si="5"/>
        <v>95.5</v>
      </c>
      <c r="AW10" s="567">
        <f>AU10/(Results!$F$184*(70/190))</f>
        <v>0.6728110599</v>
      </c>
      <c r="AX10" s="568" t="str">
        <f t="shared" si="6"/>
        <v>C</v>
      </c>
      <c r="AY10" s="447"/>
      <c r="AZ10" s="447"/>
      <c r="BA10" s="447"/>
      <c r="BB10" s="447"/>
      <c r="BC10" s="562">
        <f>AU10/Results!$B$158</f>
        <v>486.6666667</v>
      </c>
      <c r="BD10" s="447"/>
      <c r="BE10" s="447"/>
      <c r="BF10" s="184"/>
    </row>
    <row r="11">
      <c r="A11" s="151"/>
      <c r="B11" s="459"/>
      <c r="C11" s="151"/>
      <c r="D11" s="492" t="s">
        <v>166</v>
      </c>
      <c r="E11" s="497">
        <v>98.0</v>
      </c>
      <c r="F11" s="514">
        <v>0.0</v>
      </c>
      <c r="G11" s="514">
        <v>289.0</v>
      </c>
      <c r="H11" s="514">
        <v>0.0</v>
      </c>
      <c r="I11" s="514">
        <v>0.0</v>
      </c>
      <c r="J11" s="514">
        <v>13.0</v>
      </c>
      <c r="K11" s="514">
        <v>6.0</v>
      </c>
      <c r="L11" s="514">
        <v>9.0</v>
      </c>
      <c r="M11" s="514">
        <v>0.0</v>
      </c>
      <c r="N11" s="514">
        <v>3.0</v>
      </c>
      <c r="O11" s="514">
        <v>16.0</v>
      </c>
      <c r="P11" s="514">
        <v>0.0</v>
      </c>
      <c r="Q11" s="514">
        <v>1.0</v>
      </c>
      <c r="R11" s="569">
        <f t="shared" si="1"/>
        <v>435</v>
      </c>
      <c r="S11" s="570">
        <f t="shared" si="2"/>
        <v>324.5</v>
      </c>
      <c r="T11" s="571">
        <f>R11/(Results!$D$185*(70/190))</f>
        <v>0.7288359788</v>
      </c>
      <c r="U11" s="572" t="str">
        <f t="shared" si="3"/>
        <v>D</v>
      </c>
      <c r="V11" s="500">
        <f>SUM(R11:R14)</f>
        <v>1620</v>
      </c>
      <c r="W11" s="501">
        <f>V11/(4*(MAX(R11:R14)))</f>
        <v>0.9310344828</v>
      </c>
      <c r="X11" s="501">
        <f>AVERAGE(S11:S14)</f>
        <v>293.5</v>
      </c>
      <c r="Y11" s="501">
        <f>V11/(((V11))*2)</f>
        <v>0.5</v>
      </c>
      <c r="Z11" s="511">
        <f>R11/Results!$B$158</f>
        <v>1450</v>
      </c>
      <c r="AA11" s="501">
        <f>sum(Z11:Z14)/4</f>
        <v>1350</v>
      </c>
      <c r="AB11" s="503">
        <v>597.0</v>
      </c>
      <c r="AC11" s="512">
        <f>4*MAX(R11:R14)/ (Results!D185)</f>
        <v>1.074074074</v>
      </c>
      <c r="AD11" s="459"/>
      <c r="AE11" s="459"/>
      <c r="AF11" s="195"/>
      <c r="AG11" s="492" t="s">
        <v>166</v>
      </c>
      <c r="AH11" s="573">
        <v>26.0</v>
      </c>
      <c r="AI11" s="570"/>
      <c r="AJ11" s="573">
        <v>76.0</v>
      </c>
      <c r="AK11" s="570"/>
      <c r="AL11" s="570"/>
      <c r="AM11" s="573">
        <v>1.0</v>
      </c>
      <c r="AN11" s="570"/>
      <c r="AO11" s="573">
        <v>5.0</v>
      </c>
      <c r="AP11" s="570"/>
      <c r="AQ11" s="570"/>
      <c r="AR11" s="573">
        <v>3.0</v>
      </c>
      <c r="AS11" s="570"/>
      <c r="AT11" s="574">
        <v>1.0</v>
      </c>
      <c r="AU11" s="569">
        <f t="shared" si="4"/>
        <v>112</v>
      </c>
      <c r="AV11" s="570">
        <f t="shared" si="5"/>
        <v>79.5</v>
      </c>
      <c r="AW11" s="575">
        <f>AU11/(Results!$F$185*(70/190))</f>
        <v>0.5008237232</v>
      </c>
      <c r="AX11" s="576" t="s">
        <v>250</v>
      </c>
      <c r="AY11" s="500">
        <f>SUM(AU11:AU14)</f>
        <v>482</v>
      </c>
      <c r="AZ11" s="501">
        <f>AY11/(4*(MAX(AU11:AU14)))</f>
        <v>0.8087248322</v>
      </c>
      <c r="BA11" s="501">
        <f>AVERAGE(AV11:AV14)</f>
        <v>86.5</v>
      </c>
      <c r="BB11" s="501">
        <f>AY11/(AY11*1)</f>
        <v>1</v>
      </c>
      <c r="BC11" s="502">
        <f>AU11/Results!$B$158</f>
        <v>373.3333333</v>
      </c>
      <c r="BD11" s="501">
        <f>sum(BC11:BC14)/4</f>
        <v>401.6666667</v>
      </c>
      <c r="BE11" s="503">
        <v>224.0</v>
      </c>
      <c r="BF11" s="512">
        <f>4*MAX(AU11:AU14)/ (Results!F185)</f>
        <v>0.981878089</v>
      </c>
    </row>
    <row r="12">
      <c r="A12" s="151"/>
      <c r="B12" s="459"/>
      <c r="C12" s="151"/>
      <c r="D12" s="513" t="s">
        <v>167</v>
      </c>
      <c r="E12" s="497">
        <v>93.0</v>
      </c>
      <c r="F12" s="514">
        <v>0.0</v>
      </c>
      <c r="G12" s="514">
        <v>302.0</v>
      </c>
      <c r="H12" s="514">
        <v>0.0</v>
      </c>
      <c r="I12" s="514">
        <v>0.0</v>
      </c>
      <c r="J12" s="514">
        <v>12.0</v>
      </c>
      <c r="K12" s="514">
        <v>5.0</v>
      </c>
      <c r="L12" s="514">
        <v>4.0</v>
      </c>
      <c r="M12" s="514">
        <v>0.0</v>
      </c>
      <c r="N12" s="514">
        <v>2.0</v>
      </c>
      <c r="O12" s="514">
        <v>5.0</v>
      </c>
      <c r="P12" s="514">
        <v>0.0</v>
      </c>
      <c r="Q12" s="514">
        <v>1.0</v>
      </c>
      <c r="R12" s="515">
        <f t="shared" si="1"/>
        <v>424</v>
      </c>
      <c r="S12" s="516">
        <f t="shared" si="2"/>
        <v>291</v>
      </c>
      <c r="T12" s="577">
        <f>R12/(Results!$D$185*(70/190))</f>
        <v>0.7104056437</v>
      </c>
      <c r="U12" s="578" t="str">
        <f t="shared" si="3"/>
        <v>D</v>
      </c>
      <c r="V12" s="151"/>
      <c r="W12" s="151"/>
      <c r="X12" s="151"/>
      <c r="Y12" s="151"/>
      <c r="Z12" s="517">
        <f>R12/Results!$B$158</f>
        <v>1413.333333</v>
      </c>
      <c r="AA12" s="151"/>
      <c r="AB12" s="151"/>
      <c r="AC12" s="518"/>
      <c r="AD12" s="459"/>
      <c r="AE12" s="459"/>
      <c r="AF12" s="195"/>
      <c r="AG12" s="513" t="s">
        <v>167</v>
      </c>
      <c r="AH12" s="520">
        <v>33.0</v>
      </c>
      <c r="AI12" s="516"/>
      <c r="AJ12" s="520">
        <v>67.0</v>
      </c>
      <c r="AK12" s="516"/>
      <c r="AL12" s="516"/>
      <c r="AM12" s="520">
        <v>1.0</v>
      </c>
      <c r="AN12" s="516"/>
      <c r="AO12" s="520">
        <v>2.0</v>
      </c>
      <c r="AP12" s="516"/>
      <c r="AQ12" s="516"/>
      <c r="AR12" s="520">
        <v>3.0</v>
      </c>
      <c r="AS12" s="516"/>
      <c r="AT12" s="515"/>
      <c r="AU12" s="515">
        <f t="shared" si="4"/>
        <v>106</v>
      </c>
      <c r="AV12" s="516">
        <f t="shared" si="5"/>
        <v>77</v>
      </c>
      <c r="AW12" s="498">
        <f>AU12/(Results!$F$185*(70/190))</f>
        <v>0.4739938809</v>
      </c>
      <c r="AX12" s="499" t="str">
        <f t="shared" ref="AX12:AX29" si="7">IFS(AW12&lt;0.2,"A",AND(AW12&gt;=0.21,AW12&lt;=0.5),"B",AND(AW12&gt;=0.51,AW12&lt;=0.7),"C",AND(AW12&gt;=0.71,AW12&lt;=0.85),"D",AND(AW12&gt;=0.86,AW12&lt;=1),"E",AW12&gt;1,"F")</f>
        <v>B</v>
      </c>
      <c r="AY12" s="151"/>
      <c r="AZ12" s="151"/>
      <c r="BA12" s="151"/>
      <c r="BB12" s="151"/>
      <c r="BC12" s="517">
        <f>AU12/Results!$B$158</f>
        <v>353.3333333</v>
      </c>
      <c r="BD12" s="151"/>
      <c r="BE12" s="151"/>
      <c r="BF12" s="518"/>
    </row>
    <row r="13">
      <c r="A13" s="151"/>
      <c r="B13" s="459"/>
      <c r="C13" s="151"/>
      <c r="D13" s="513" t="s">
        <v>168</v>
      </c>
      <c r="E13" s="497">
        <v>98.0</v>
      </c>
      <c r="F13" s="514">
        <v>0.0</v>
      </c>
      <c r="G13" s="514">
        <v>298.0</v>
      </c>
      <c r="H13" s="514">
        <v>0.0</v>
      </c>
      <c r="I13" s="514">
        <v>0.0</v>
      </c>
      <c r="J13" s="514">
        <v>9.0</v>
      </c>
      <c r="K13" s="514">
        <v>1.0</v>
      </c>
      <c r="L13" s="514">
        <v>14.0</v>
      </c>
      <c r="M13" s="514">
        <v>0.0</v>
      </c>
      <c r="N13" s="514">
        <v>0.0</v>
      </c>
      <c r="O13" s="514">
        <v>9.0</v>
      </c>
      <c r="P13" s="514">
        <v>0.0</v>
      </c>
      <c r="Q13" s="514">
        <v>2.0</v>
      </c>
      <c r="R13" s="515">
        <f t="shared" si="1"/>
        <v>431</v>
      </c>
      <c r="S13" s="516">
        <f t="shared" si="2"/>
        <v>302</v>
      </c>
      <c r="T13" s="577">
        <f>R13/(Results!$D$185*(70/190))</f>
        <v>0.7221340388</v>
      </c>
      <c r="U13" s="578" t="str">
        <f t="shared" si="3"/>
        <v>D</v>
      </c>
      <c r="V13" s="151"/>
      <c r="W13" s="151"/>
      <c r="X13" s="151"/>
      <c r="Y13" s="151"/>
      <c r="Z13" s="517">
        <f>R13/Results!$B$158</f>
        <v>1436.666667</v>
      </c>
      <c r="AA13" s="151"/>
      <c r="AB13" s="151"/>
      <c r="AC13" s="518"/>
      <c r="AD13" s="459"/>
      <c r="AE13" s="459"/>
      <c r="AF13" s="195"/>
      <c r="AG13" s="513" t="s">
        <v>168</v>
      </c>
      <c r="AH13" s="520">
        <v>42.0</v>
      </c>
      <c r="AI13" s="516"/>
      <c r="AJ13" s="520">
        <v>100.0</v>
      </c>
      <c r="AK13" s="516"/>
      <c r="AL13" s="516"/>
      <c r="AM13" s="516"/>
      <c r="AN13" s="516"/>
      <c r="AO13" s="520">
        <v>5.0</v>
      </c>
      <c r="AP13" s="516"/>
      <c r="AQ13" s="516"/>
      <c r="AR13" s="520">
        <v>1.0</v>
      </c>
      <c r="AS13" s="516"/>
      <c r="AT13" s="521">
        <v>1.0</v>
      </c>
      <c r="AU13" s="515">
        <f t="shared" si="4"/>
        <v>149</v>
      </c>
      <c r="AV13" s="516">
        <f t="shared" si="5"/>
        <v>102</v>
      </c>
      <c r="AW13" s="498">
        <f>AU13/(Results!$F$185*(70/190))</f>
        <v>0.6662744175</v>
      </c>
      <c r="AX13" s="499" t="str">
        <f t="shared" si="7"/>
        <v>C</v>
      </c>
      <c r="AY13" s="151"/>
      <c r="AZ13" s="151"/>
      <c r="BA13" s="151"/>
      <c r="BB13" s="151"/>
      <c r="BC13" s="517">
        <f>AU13/Results!$B$158</f>
        <v>496.6666667</v>
      </c>
      <c r="BD13" s="151"/>
      <c r="BE13" s="151"/>
      <c r="BF13" s="518"/>
    </row>
    <row r="14">
      <c r="A14" s="151"/>
      <c r="B14" s="459"/>
      <c r="C14" s="151"/>
      <c r="D14" s="522" t="s">
        <v>169</v>
      </c>
      <c r="E14" s="523">
        <v>95.0</v>
      </c>
      <c r="F14" s="524">
        <v>0.0</v>
      </c>
      <c r="G14" s="524">
        <v>195.0</v>
      </c>
      <c r="H14" s="524">
        <v>0.0</v>
      </c>
      <c r="I14" s="524">
        <v>0.0</v>
      </c>
      <c r="J14" s="524">
        <v>10.0</v>
      </c>
      <c r="K14" s="524">
        <v>6.0</v>
      </c>
      <c r="L14" s="524">
        <v>11.0</v>
      </c>
      <c r="M14" s="524">
        <v>0.0</v>
      </c>
      <c r="N14" s="524">
        <v>1.0</v>
      </c>
      <c r="O14" s="524">
        <v>10.0</v>
      </c>
      <c r="P14" s="524">
        <v>0.0</v>
      </c>
      <c r="Q14" s="524">
        <v>2.0</v>
      </c>
      <c r="R14" s="525">
        <f t="shared" si="1"/>
        <v>330</v>
      </c>
      <c r="S14" s="523">
        <f t="shared" si="2"/>
        <v>256.5</v>
      </c>
      <c r="T14" s="579">
        <f>R14/(Results!$D$185*(70/190))</f>
        <v>0.5529100529</v>
      </c>
      <c r="U14" s="580" t="str">
        <f t="shared" si="3"/>
        <v>C</v>
      </c>
      <c r="V14" s="447"/>
      <c r="W14" s="447"/>
      <c r="X14" s="447"/>
      <c r="Y14" s="447"/>
      <c r="Z14" s="528">
        <f>R14/Results!$B$158</f>
        <v>1100</v>
      </c>
      <c r="AA14" s="447"/>
      <c r="AB14" s="447"/>
      <c r="AC14" s="184"/>
      <c r="AD14" s="459"/>
      <c r="AE14" s="459"/>
      <c r="AF14" s="195"/>
      <c r="AG14" s="522" t="s">
        <v>169</v>
      </c>
      <c r="AH14" s="529">
        <v>30.0</v>
      </c>
      <c r="AI14" s="530"/>
      <c r="AJ14" s="529">
        <v>70.0</v>
      </c>
      <c r="AK14" s="530"/>
      <c r="AL14" s="530"/>
      <c r="AM14" s="530"/>
      <c r="AN14" s="530"/>
      <c r="AO14" s="529">
        <v>9.0</v>
      </c>
      <c r="AP14" s="530"/>
      <c r="AQ14" s="530"/>
      <c r="AR14" s="529">
        <v>4.0</v>
      </c>
      <c r="AS14" s="530"/>
      <c r="AT14" s="581">
        <v>2.0</v>
      </c>
      <c r="AU14" s="525">
        <f t="shared" si="4"/>
        <v>115</v>
      </c>
      <c r="AV14" s="530">
        <f t="shared" si="5"/>
        <v>87.5</v>
      </c>
      <c r="AW14" s="526">
        <f>AU14/(Results!$F$185*(70/190))</f>
        <v>0.5142386444</v>
      </c>
      <c r="AX14" s="527" t="str">
        <f t="shared" si="7"/>
        <v>C</v>
      </c>
      <c r="AY14" s="447"/>
      <c r="AZ14" s="447"/>
      <c r="BA14" s="447"/>
      <c r="BB14" s="447"/>
      <c r="BC14" s="531">
        <f>AU14/Results!$B$158</f>
        <v>383.3333333</v>
      </c>
      <c r="BD14" s="447"/>
      <c r="BE14" s="447"/>
      <c r="BF14" s="184"/>
    </row>
    <row r="15">
      <c r="A15" s="151"/>
      <c r="B15" s="459"/>
      <c r="C15" s="151"/>
      <c r="D15" s="532" t="s">
        <v>170</v>
      </c>
      <c r="E15" s="533">
        <v>86.0</v>
      </c>
      <c r="F15" s="534">
        <v>0.0</v>
      </c>
      <c r="G15" s="534">
        <v>191.0</v>
      </c>
      <c r="H15" s="534">
        <v>0.0</v>
      </c>
      <c r="I15" s="534">
        <v>1.0</v>
      </c>
      <c r="J15" s="534">
        <v>16.0</v>
      </c>
      <c r="K15" s="534">
        <v>1.0</v>
      </c>
      <c r="L15" s="534">
        <v>15.0</v>
      </c>
      <c r="M15" s="534">
        <v>0.0</v>
      </c>
      <c r="N15" s="534">
        <v>0.0</v>
      </c>
      <c r="O15" s="534">
        <v>11.0</v>
      </c>
      <c r="P15" s="534">
        <v>0.0</v>
      </c>
      <c r="Q15" s="534">
        <v>5.0</v>
      </c>
      <c r="R15" s="546">
        <f t="shared" si="1"/>
        <v>326</v>
      </c>
      <c r="S15" s="582">
        <f t="shared" si="2"/>
        <v>256</v>
      </c>
      <c r="T15" s="583">
        <f>R15/(Results!$D$186*(70/190))</f>
        <v>0.6623182207</v>
      </c>
      <c r="U15" s="537" t="str">
        <f t="shared" si="3"/>
        <v>C</v>
      </c>
      <c r="V15" s="538">
        <f>SUM(R15:R18)</f>
        <v>1336</v>
      </c>
      <c r="W15" s="539">
        <f>V15/(4*(MAX(R15:R18)))</f>
        <v>0.8812664908</v>
      </c>
      <c r="X15" s="539">
        <f>AVERAGE(S15:S18)</f>
        <v>262.625</v>
      </c>
      <c r="Y15" s="539">
        <f>V15/(((V15))*2)</f>
        <v>0.5</v>
      </c>
      <c r="Z15" s="540">
        <f>R15/Results!$B$158</f>
        <v>1086.666667</v>
      </c>
      <c r="AA15" s="539">
        <f>sum(Z15:Z18)/4</f>
        <v>1113.333333</v>
      </c>
      <c r="AB15" s="541">
        <v>492.0</v>
      </c>
      <c r="AC15" s="542">
        <f>4*MAX(R15:R18)/ (Results!D186)</f>
        <v>1.134730539</v>
      </c>
      <c r="AD15" s="459"/>
      <c r="AE15" s="459"/>
      <c r="AF15" s="195"/>
      <c r="AG15" s="532" t="s">
        <v>170</v>
      </c>
      <c r="AH15" s="543">
        <v>38.0</v>
      </c>
      <c r="AI15" s="543">
        <v>1.0</v>
      </c>
      <c r="AJ15" s="543">
        <v>69.0</v>
      </c>
      <c r="AK15" s="544"/>
      <c r="AL15" s="544"/>
      <c r="AM15" s="544"/>
      <c r="AN15" s="544"/>
      <c r="AO15" s="543">
        <v>8.0</v>
      </c>
      <c r="AP15" s="544"/>
      <c r="AQ15" s="544"/>
      <c r="AR15" s="543">
        <v>5.0</v>
      </c>
      <c r="AS15" s="544"/>
      <c r="AT15" s="546"/>
      <c r="AU15" s="533">
        <f t="shared" si="4"/>
        <v>121</v>
      </c>
      <c r="AV15" s="533">
        <f t="shared" si="5"/>
        <v>95.3</v>
      </c>
      <c r="AW15" s="584">
        <f>AU15/(Results!$F$186*(70/190))</f>
        <v>0.5410684867</v>
      </c>
      <c r="AX15" s="548" t="str">
        <f t="shared" si="7"/>
        <v>C</v>
      </c>
      <c r="AY15" s="538">
        <f>SUM(AU15:AU18)</f>
        <v>406</v>
      </c>
      <c r="AZ15" s="539">
        <f>AY15/(4*(MAX(AU15:AU18)))</f>
        <v>0.8388429752</v>
      </c>
      <c r="BA15" s="539">
        <f>AVERAGE(AV15:AV18)</f>
        <v>80.325</v>
      </c>
      <c r="BB15" s="539">
        <f>AY15/(AY15*1)</f>
        <v>1</v>
      </c>
      <c r="BC15" s="540">
        <f>AU15/Results!$B$158</f>
        <v>403.3333333</v>
      </c>
      <c r="BD15" s="539">
        <f>sum(BC15:BC18)/4</f>
        <v>338.3333333</v>
      </c>
      <c r="BE15" s="541">
        <v>224.0</v>
      </c>
      <c r="BF15" s="542">
        <f>4*MAX(AU15:AU18)/ (Results!F186)</f>
        <v>0.7973640857</v>
      </c>
    </row>
    <row r="16">
      <c r="A16" s="151"/>
      <c r="B16" s="459"/>
      <c r="C16" s="151"/>
      <c r="D16" s="549" t="s">
        <v>171</v>
      </c>
      <c r="E16" s="533">
        <v>81.0</v>
      </c>
      <c r="F16" s="534">
        <v>0.0</v>
      </c>
      <c r="G16" s="534">
        <v>189.0</v>
      </c>
      <c r="H16" s="534">
        <v>1.0</v>
      </c>
      <c r="I16" s="534">
        <v>1.0</v>
      </c>
      <c r="J16" s="534">
        <v>18.0</v>
      </c>
      <c r="K16" s="534">
        <v>5.0</v>
      </c>
      <c r="L16" s="534">
        <v>8.0</v>
      </c>
      <c r="M16" s="534">
        <v>0.0</v>
      </c>
      <c r="N16" s="534">
        <v>0.0</v>
      </c>
      <c r="O16" s="534">
        <v>6.0</v>
      </c>
      <c r="P16" s="534">
        <v>0.0</v>
      </c>
      <c r="Q16" s="534">
        <v>1.0</v>
      </c>
      <c r="R16" s="550">
        <f t="shared" si="1"/>
        <v>310</v>
      </c>
      <c r="S16" s="405">
        <f t="shared" si="2"/>
        <v>238</v>
      </c>
      <c r="T16" s="583">
        <f>R16/(Results!$D$186*(70/190))</f>
        <v>0.629811805</v>
      </c>
      <c r="U16" s="537" t="str">
        <f t="shared" si="3"/>
        <v>C</v>
      </c>
      <c r="V16" s="151"/>
      <c r="W16" s="151"/>
      <c r="X16" s="151"/>
      <c r="Y16" s="151"/>
      <c r="Z16" s="552">
        <f>R16/Results!$B$158</f>
        <v>1033.333333</v>
      </c>
      <c r="AA16" s="151"/>
      <c r="AB16" s="151"/>
      <c r="AC16" s="518"/>
      <c r="AD16" s="459"/>
      <c r="AE16" s="459"/>
      <c r="AF16" s="195"/>
      <c r="AG16" s="549" t="s">
        <v>171</v>
      </c>
      <c r="AH16" s="553">
        <v>30.0</v>
      </c>
      <c r="AI16" s="551"/>
      <c r="AJ16" s="553">
        <v>46.0</v>
      </c>
      <c r="AK16" s="551"/>
      <c r="AL16" s="551"/>
      <c r="AM16" s="551"/>
      <c r="AN16" s="551"/>
      <c r="AO16" s="553">
        <v>9.0</v>
      </c>
      <c r="AP16" s="551"/>
      <c r="AQ16" s="551"/>
      <c r="AR16" s="553">
        <v>3.0</v>
      </c>
      <c r="AS16" s="553">
        <v>1.0</v>
      </c>
      <c r="AT16" s="550"/>
      <c r="AU16" s="551">
        <f t="shared" si="4"/>
        <v>89</v>
      </c>
      <c r="AV16" s="551">
        <f t="shared" si="5"/>
        <v>75</v>
      </c>
      <c r="AW16" s="584">
        <f>AU16/(Results!$F$186*(70/190))</f>
        <v>0.3979759944</v>
      </c>
      <c r="AX16" s="548" t="str">
        <f t="shared" si="7"/>
        <v>B</v>
      </c>
      <c r="AY16" s="151"/>
      <c r="AZ16" s="151"/>
      <c r="BA16" s="151"/>
      <c r="BB16" s="151"/>
      <c r="BC16" s="552">
        <f>AU16/Results!$B$158</f>
        <v>296.6666667</v>
      </c>
      <c r="BD16" s="151"/>
      <c r="BE16" s="151"/>
      <c r="BF16" s="518"/>
    </row>
    <row r="17">
      <c r="A17" s="151"/>
      <c r="B17" s="459"/>
      <c r="C17" s="151"/>
      <c r="D17" s="549" t="s">
        <v>172</v>
      </c>
      <c r="E17" s="533">
        <v>86.0</v>
      </c>
      <c r="F17" s="534">
        <v>0.0</v>
      </c>
      <c r="G17" s="534">
        <v>182.0</v>
      </c>
      <c r="H17" s="534">
        <v>0.0</v>
      </c>
      <c r="I17" s="534">
        <v>1.0</v>
      </c>
      <c r="J17" s="534">
        <v>21.0</v>
      </c>
      <c r="K17" s="534">
        <v>8.0</v>
      </c>
      <c r="L17" s="534">
        <v>8.0</v>
      </c>
      <c r="M17" s="534">
        <v>0.0</v>
      </c>
      <c r="N17" s="534">
        <v>0.0</v>
      </c>
      <c r="O17" s="534">
        <v>10.0</v>
      </c>
      <c r="P17" s="534">
        <v>0.0</v>
      </c>
      <c r="Q17" s="534">
        <v>5.0</v>
      </c>
      <c r="R17" s="550">
        <f t="shared" si="1"/>
        <v>321</v>
      </c>
      <c r="S17" s="405">
        <f t="shared" si="2"/>
        <v>257</v>
      </c>
      <c r="T17" s="583">
        <f>R17/(Results!$D$186*(70/190))</f>
        <v>0.6521599658</v>
      </c>
      <c r="U17" s="537" t="str">
        <f t="shared" si="3"/>
        <v>C</v>
      </c>
      <c r="V17" s="151"/>
      <c r="W17" s="151"/>
      <c r="X17" s="151"/>
      <c r="Y17" s="151"/>
      <c r="Z17" s="552">
        <f>R17/Results!$B$158</f>
        <v>1070</v>
      </c>
      <c r="AA17" s="151"/>
      <c r="AB17" s="151"/>
      <c r="AC17" s="518"/>
      <c r="AD17" s="459"/>
      <c r="AE17" s="459"/>
      <c r="AF17" s="195"/>
      <c r="AG17" s="549" t="s">
        <v>172</v>
      </c>
      <c r="AH17" s="553">
        <v>36.0</v>
      </c>
      <c r="AI17" s="551"/>
      <c r="AJ17" s="553">
        <v>70.0</v>
      </c>
      <c r="AK17" s="551"/>
      <c r="AL17" s="551"/>
      <c r="AM17" s="553">
        <v>1.0</v>
      </c>
      <c r="AN17" s="551"/>
      <c r="AO17" s="553">
        <v>7.0</v>
      </c>
      <c r="AP17" s="551"/>
      <c r="AQ17" s="551"/>
      <c r="AR17" s="553">
        <v>3.0</v>
      </c>
      <c r="AS17" s="551"/>
      <c r="AT17" s="550"/>
      <c r="AU17" s="535">
        <f t="shared" si="4"/>
        <v>117</v>
      </c>
      <c r="AV17" s="551">
        <f t="shared" si="5"/>
        <v>89</v>
      </c>
      <c r="AW17" s="584">
        <f>AU17/(Results!$F$186*(70/190))</f>
        <v>0.5231819252</v>
      </c>
      <c r="AX17" s="548" t="str">
        <f t="shared" si="7"/>
        <v>C</v>
      </c>
      <c r="AY17" s="151"/>
      <c r="AZ17" s="151"/>
      <c r="BA17" s="151"/>
      <c r="BB17" s="151"/>
      <c r="BC17" s="552">
        <f>AU17/Results!$B$158</f>
        <v>390</v>
      </c>
      <c r="BD17" s="151"/>
      <c r="BE17" s="151"/>
      <c r="BF17" s="518"/>
    </row>
    <row r="18">
      <c r="A18" s="151"/>
      <c r="B18" s="459"/>
      <c r="C18" s="151"/>
      <c r="D18" s="555" t="s">
        <v>173</v>
      </c>
      <c r="E18" s="556">
        <v>89.0</v>
      </c>
      <c r="F18" s="557">
        <v>0.0</v>
      </c>
      <c r="G18" s="557">
        <v>232.0</v>
      </c>
      <c r="H18" s="557">
        <v>0.0</v>
      </c>
      <c r="I18" s="557">
        <v>1.0</v>
      </c>
      <c r="J18" s="557">
        <v>25.0</v>
      </c>
      <c r="K18" s="557">
        <v>3.0</v>
      </c>
      <c r="L18" s="557">
        <v>9.0</v>
      </c>
      <c r="M18" s="557">
        <v>0.0</v>
      </c>
      <c r="N18" s="557">
        <v>0.0</v>
      </c>
      <c r="O18" s="557">
        <v>18.0</v>
      </c>
      <c r="P18" s="557">
        <v>0.0</v>
      </c>
      <c r="Q18" s="557">
        <v>2.0</v>
      </c>
      <c r="R18" s="585">
        <f t="shared" si="1"/>
        <v>379</v>
      </c>
      <c r="S18" s="586">
        <f t="shared" si="2"/>
        <v>299.5</v>
      </c>
      <c r="T18" s="587">
        <f>R18/(Results!$D$186*(70/190))</f>
        <v>0.7699957228</v>
      </c>
      <c r="U18" s="561" t="str">
        <f t="shared" si="3"/>
        <v>D</v>
      </c>
      <c r="V18" s="447"/>
      <c r="W18" s="447"/>
      <c r="X18" s="447"/>
      <c r="Y18" s="447"/>
      <c r="Z18" s="562">
        <f>R18/Results!$B$158</f>
        <v>1263.333333</v>
      </c>
      <c r="AA18" s="447"/>
      <c r="AB18" s="447"/>
      <c r="AC18" s="184"/>
      <c r="AD18" s="459"/>
      <c r="AE18" s="459"/>
      <c r="AF18" s="195"/>
      <c r="AG18" s="555" t="s">
        <v>173</v>
      </c>
      <c r="AH18" s="563">
        <v>28.0</v>
      </c>
      <c r="AI18" s="564"/>
      <c r="AJ18" s="563">
        <v>45.0</v>
      </c>
      <c r="AK18" s="564"/>
      <c r="AL18" s="564"/>
      <c r="AM18" s="564"/>
      <c r="AN18" s="564"/>
      <c r="AO18" s="563">
        <v>2.0</v>
      </c>
      <c r="AP18" s="564"/>
      <c r="AQ18" s="564"/>
      <c r="AR18" s="563">
        <v>3.0</v>
      </c>
      <c r="AS18" s="563">
        <v>1.0</v>
      </c>
      <c r="AT18" s="558"/>
      <c r="AU18" s="568">
        <f t="shared" si="4"/>
        <v>79</v>
      </c>
      <c r="AV18" s="566">
        <f t="shared" si="5"/>
        <v>62</v>
      </c>
      <c r="AW18" s="588">
        <f>AU18/(Results!$F$186*(70/190))</f>
        <v>0.3532595905</v>
      </c>
      <c r="AX18" s="568" t="str">
        <f t="shared" si="7"/>
        <v>B</v>
      </c>
      <c r="AY18" s="447"/>
      <c r="AZ18" s="447"/>
      <c r="BA18" s="447"/>
      <c r="BB18" s="447"/>
      <c r="BC18" s="562">
        <f>AU18/Results!$B$158</f>
        <v>263.3333333</v>
      </c>
      <c r="BD18" s="447"/>
      <c r="BE18" s="447"/>
      <c r="BF18" s="184"/>
    </row>
    <row r="19">
      <c r="A19" s="151"/>
      <c r="B19" s="459"/>
      <c r="C19" s="151"/>
      <c r="D19" s="492" t="s">
        <v>174</v>
      </c>
      <c r="E19" s="497">
        <v>83.0</v>
      </c>
      <c r="F19" s="514">
        <v>0.0</v>
      </c>
      <c r="G19" s="514">
        <v>194.0</v>
      </c>
      <c r="H19" s="514">
        <v>0.0</v>
      </c>
      <c r="I19" s="514">
        <v>0.0</v>
      </c>
      <c r="J19" s="514">
        <v>29.0</v>
      </c>
      <c r="K19" s="514">
        <v>4.0</v>
      </c>
      <c r="L19" s="514">
        <v>10.0</v>
      </c>
      <c r="M19" s="514">
        <v>0.0</v>
      </c>
      <c r="N19" s="514">
        <v>0.0</v>
      </c>
      <c r="O19" s="514">
        <v>19.0</v>
      </c>
      <c r="P19" s="514">
        <v>0.0</v>
      </c>
      <c r="Q19" s="514">
        <v>1.0</v>
      </c>
      <c r="R19" s="569">
        <f t="shared" si="1"/>
        <v>340</v>
      </c>
      <c r="S19" s="589">
        <f t="shared" si="2"/>
        <v>283</v>
      </c>
      <c r="T19" s="571">
        <f>R19/(Results!$D$187*(70/190))</f>
        <v>0.6721464988</v>
      </c>
      <c r="U19" s="572" t="str">
        <f t="shared" si="3"/>
        <v>C</v>
      </c>
      <c r="V19" s="500">
        <f>SUM(R19:R22)</f>
        <v>1373</v>
      </c>
      <c r="W19" s="501">
        <f>V19/(4*(MAX(R19:R22)))</f>
        <v>0.9863505747</v>
      </c>
      <c r="X19" s="501">
        <f>AVERAGE(S19:S22)</f>
        <v>293.35</v>
      </c>
      <c r="Y19" s="501">
        <f>V19/(((V19))*2)</f>
        <v>0.5</v>
      </c>
      <c r="Z19" s="511">
        <f>R19/Results!$B$158</f>
        <v>1133.333333</v>
      </c>
      <c r="AA19" s="501">
        <f>sum(Z19:Z22)/4</f>
        <v>1144.166667</v>
      </c>
      <c r="AB19" s="503">
        <v>506.0</v>
      </c>
      <c r="AC19" s="512">
        <f>4*MAX(R19:R22)/ (Results!D187)</f>
        <v>1.01383831</v>
      </c>
      <c r="AD19" s="459"/>
      <c r="AE19" s="459"/>
      <c r="AF19" s="195"/>
      <c r="AG19" s="492" t="s">
        <v>174</v>
      </c>
      <c r="AH19" s="573">
        <v>9.0</v>
      </c>
      <c r="AI19" s="495">
        <v>0.0</v>
      </c>
      <c r="AJ19" s="590">
        <v>72.0</v>
      </c>
      <c r="AK19" s="495">
        <v>0.0</v>
      </c>
      <c r="AL19" s="495">
        <v>0.0</v>
      </c>
      <c r="AM19" s="495">
        <v>0.0</v>
      </c>
      <c r="AN19" s="495">
        <v>0.0</v>
      </c>
      <c r="AO19" s="590">
        <v>6.0</v>
      </c>
      <c r="AP19" s="495">
        <v>0.0</v>
      </c>
      <c r="AQ19" s="495">
        <v>0.0</v>
      </c>
      <c r="AR19" s="590">
        <v>7.0</v>
      </c>
      <c r="AS19" s="495">
        <v>0.0</v>
      </c>
      <c r="AT19" s="495">
        <v>2.0</v>
      </c>
      <c r="AU19" s="591">
        <f t="shared" si="4"/>
        <v>96</v>
      </c>
      <c r="AV19" s="570">
        <f t="shared" si="5"/>
        <v>69</v>
      </c>
      <c r="AW19" s="575">
        <f>AU19/(Results!$F$187*(70/190))</f>
        <v>0.6985829184</v>
      </c>
      <c r="AX19" s="592" t="str">
        <f t="shared" si="7"/>
        <v>C</v>
      </c>
      <c r="AY19" s="500">
        <f>SUM(AU19:AU22)</f>
        <v>373</v>
      </c>
      <c r="AZ19" s="501">
        <f>AY19/(4*(MAX(AU19:AU22)))</f>
        <v>0.9419191919</v>
      </c>
      <c r="BA19" s="501">
        <f>AVERAGE(AV19:AV22)</f>
        <v>65.875</v>
      </c>
      <c r="BB19" s="501">
        <f>AY19/(AY19*1)</f>
        <v>1</v>
      </c>
      <c r="BC19" s="502">
        <f>AU19/Results!$B$158</f>
        <v>320</v>
      </c>
      <c r="BD19" s="501">
        <f>sum(BC19:BC22)/4</f>
        <v>310.8333333</v>
      </c>
      <c r="BE19" s="503">
        <v>137.0</v>
      </c>
      <c r="BF19" s="512">
        <f>4*MAX(AU19:AU22)/ (Results!F187)</f>
        <v>1.061662198</v>
      </c>
    </row>
    <row r="20">
      <c r="A20" s="151"/>
      <c r="B20" s="459"/>
      <c r="C20" s="151"/>
      <c r="D20" s="513" t="s">
        <v>175</v>
      </c>
      <c r="E20" s="497">
        <v>95.0</v>
      </c>
      <c r="F20" s="514">
        <v>2.0</v>
      </c>
      <c r="G20" s="514">
        <v>185.0</v>
      </c>
      <c r="H20" s="514">
        <v>0.0</v>
      </c>
      <c r="I20" s="514">
        <v>0.0</v>
      </c>
      <c r="J20" s="514">
        <v>21.0</v>
      </c>
      <c r="K20" s="514">
        <v>2.0</v>
      </c>
      <c r="L20" s="514">
        <v>11.0</v>
      </c>
      <c r="M20" s="514">
        <v>0.0</v>
      </c>
      <c r="N20" s="514">
        <v>0.0</v>
      </c>
      <c r="O20" s="514">
        <v>29.0</v>
      </c>
      <c r="P20" s="514">
        <v>0.0</v>
      </c>
      <c r="Q20" s="514">
        <v>3.0</v>
      </c>
      <c r="R20" s="515">
        <f t="shared" si="1"/>
        <v>348</v>
      </c>
      <c r="S20" s="593">
        <f t="shared" si="2"/>
        <v>299.6</v>
      </c>
      <c r="T20" s="577">
        <f>R20/(Results!$D$187*(70/190))</f>
        <v>0.6879617105</v>
      </c>
      <c r="U20" s="578" t="str">
        <f t="shared" si="3"/>
        <v>C</v>
      </c>
      <c r="V20" s="151"/>
      <c r="W20" s="151"/>
      <c r="X20" s="151"/>
      <c r="Y20" s="151"/>
      <c r="Z20" s="517">
        <f>R20/Results!$B$158</f>
        <v>1160</v>
      </c>
      <c r="AA20" s="151"/>
      <c r="AB20" s="151"/>
      <c r="AC20" s="518"/>
      <c r="AD20" s="459"/>
      <c r="AE20" s="459"/>
      <c r="AF20" s="195"/>
      <c r="AG20" s="513" t="s">
        <v>175</v>
      </c>
      <c r="AH20" s="509">
        <v>19.0</v>
      </c>
      <c r="AI20" s="514">
        <v>0.0</v>
      </c>
      <c r="AJ20" s="594">
        <v>68.0</v>
      </c>
      <c r="AK20" s="514">
        <v>0.0</v>
      </c>
      <c r="AL20" s="514">
        <v>0.0</v>
      </c>
      <c r="AM20" s="514">
        <v>0.0</v>
      </c>
      <c r="AN20" s="514">
        <v>0.0</v>
      </c>
      <c r="AO20" s="594">
        <v>4.0</v>
      </c>
      <c r="AP20" s="514">
        <v>0.0</v>
      </c>
      <c r="AQ20" s="514">
        <v>0.0</v>
      </c>
      <c r="AR20" s="514">
        <v>2.0</v>
      </c>
      <c r="AS20" s="514">
        <v>0.0</v>
      </c>
      <c r="AT20" s="514">
        <v>1.0</v>
      </c>
      <c r="AU20" s="595">
        <f t="shared" si="4"/>
        <v>94</v>
      </c>
      <c r="AV20" s="516">
        <f t="shared" si="5"/>
        <v>63.5</v>
      </c>
      <c r="AW20" s="498">
        <f>AU20/(Results!$F$187*(70/190))</f>
        <v>0.6840291076</v>
      </c>
      <c r="AX20" s="499" t="str">
        <f t="shared" si="7"/>
        <v>C</v>
      </c>
      <c r="AY20" s="151"/>
      <c r="AZ20" s="151"/>
      <c r="BA20" s="151"/>
      <c r="BB20" s="151"/>
      <c r="BC20" s="517">
        <f>AU20/Results!$B$158</f>
        <v>313.3333333</v>
      </c>
      <c r="BD20" s="151"/>
      <c r="BE20" s="151"/>
      <c r="BF20" s="518"/>
    </row>
    <row r="21">
      <c r="A21" s="151"/>
      <c r="B21" s="459"/>
      <c r="C21" s="151"/>
      <c r="D21" s="513" t="s">
        <v>176</v>
      </c>
      <c r="E21" s="497">
        <v>92.0</v>
      </c>
      <c r="F21" s="514">
        <v>1.0</v>
      </c>
      <c r="G21" s="514">
        <v>181.0</v>
      </c>
      <c r="H21" s="514">
        <v>0.0</v>
      </c>
      <c r="I21" s="514">
        <v>0.0</v>
      </c>
      <c r="J21" s="514">
        <v>30.0</v>
      </c>
      <c r="K21" s="514">
        <v>1.0</v>
      </c>
      <c r="L21" s="514">
        <v>9.0</v>
      </c>
      <c r="M21" s="514">
        <v>0.0</v>
      </c>
      <c r="N21" s="514">
        <v>0.0</v>
      </c>
      <c r="O21" s="514">
        <v>25.0</v>
      </c>
      <c r="P21" s="514">
        <v>0.0</v>
      </c>
      <c r="Q21" s="514">
        <v>2.0</v>
      </c>
      <c r="R21" s="515">
        <f t="shared" si="1"/>
        <v>341</v>
      </c>
      <c r="S21" s="593">
        <f t="shared" si="2"/>
        <v>294.3</v>
      </c>
      <c r="T21" s="577">
        <f>R21/(Results!$D$187*(70/190))</f>
        <v>0.6741234003</v>
      </c>
      <c r="U21" s="578" t="str">
        <f t="shared" si="3"/>
        <v>C</v>
      </c>
      <c r="V21" s="151"/>
      <c r="W21" s="151"/>
      <c r="X21" s="151"/>
      <c r="Y21" s="151"/>
      <c r="Z21" s="517">
        <f>R21/Results!$B$158</f>
        <v>1136.666667</v>
      </c>
      <c r="AA21" s="151"/>
      <c r="AB21" s="151"/>
      <c r="AC21" s="518"/>
      <c r="AD21" s="459"/>
      <c r="AE21" s="459"/>
      <c r="AF21" s="195"/>
      <c r="AG21" s="513" t="s">
        <v>176</v>
      </c>
      <c r="AH21" s="497">
        <v>13.0</v>
      </c>
      <c r="AI21" s="514">
        <v>0.0</v>
      </c>
      <c r="AJ21" s="514">
        <v>72.0</v>
      </c>
      <c r="AK21" s="514">
        <v>0.0</v>
      </c>
      <c r="AL21" s="514">
        <v>0.0</v>
      </c>
      <c r="AM21" s="514">
        <v>0.0</v>
      </c>
      <c r="AN21" s="514">
        <v>0.0</v>
      </c>
      <c r="AO21" s="514">
        <v>5.0</v>
      </c>
      <c r="AP21" s="514">
        <v>0.0</v>
      </c>
      <c r="AQ21" s="514">
        <v>0.0</v>
      </c>
      <c r="AR21" s="594">
        <v>9.0</v>
      </c>
      <c r="AS21" s="514">
        <v>0.0</v>
      </c>
      <c r="AT21" s="514">
        <v>0.0</v>
      </c>
      <c r="AU21" s="595">
        <f t="shared" si="4"/>
        <v>99</v>
      </c>
      <c r="AV21" s="516">
        <f t="shared" si="5"/>
        <v>74.5</v>
      </c>
      <c r="AW21" s="498">
        <f>AU21/(Results!$F$187*(70/190))</f>
        <v>0.7204136346</v>
      </c>
      <c r="AX21" s="499" t="str">
        <f t="shared" si="7"/>
        <v>D</v>
      </c>
      <c r="AY21" s="151"/>
      <c r="AZ21" s="151"/>
      <c r="BA21" s="151"/>
      <c r="BB21" s="151"/>
      <c r="BC21" s="517">
        <f>AU21/Results!$B$158</f>
        <v>330</v>
      </c>
      <c r="BD21" s="151"/>
      <c r="BE21" s="151"/>
      <c r="BF21" s="518"/>
    </row>
    <row r="22">
      <c r="A22" s="151"/>
      <c r="B22" s="459"/>
      <c r="C22" s="151"/>
      <c r="D22" s="522" t="s">
        <v>177</v>
      </c>
      <c r="E22" s="523">
        <v>102.0</v>
      </c>
      <c r="F22" s="524">
        <v>0.0</v>
      </c>
      <c r="G22" s="524">
        <v>175.0</v>
      </c>
      <c r="H22" s="524">
        <v>0.0</v>
      </c>
      <c r="I22" s="524">
        <v>0.0</v>
      </c>
      <c r="J22" s="524">
        <v>25.0</v>
      </c>
      <c r="K22" s="524">
        <v>5.0</v>
      </c>
      <c r="L22" s="524">
        <v>12.0</v>
      </c>
      <c r="M22" s="524">
        <v>0.0</v>
      </c>
      <c r="N22" s="524">
        <v>0.0</v>
      </c>
      <c r="O22" s="524">
        <v>21.0</v>
      </c>
      <c r="P22" s="524">
        <v>0.0</v>
      </c>
      <c r="Q22" s="524">
        <v>4.0</v>
      </c>
      <c r="R22" s="525">
        <f t="shared" si="1"/>
        <v>344</v>
      </c>
      <c r="S22" s="596">
        <f t="shared" si="2"/>
        <v>296.5</v>
      </c>
      <c r="T22" s="579">
        <f>R22/(Results!$D$187*(70/190))</f>
        <v>0.6800541047</v>
      </c>
      <c r="U22" s="580" t="str">
        <f t="shared" si="3"/>
        <v>C</v>
      </c>
      <c r="V22" s="447"/>
      <c r="W22" s="447"/>
      <c r="X22" s="447"/>
      <c r="Y22" s="447"/>
      <c r="Z22" s="528">
        <f>R22/Results!$B$158</f>
        <v>1146.666667</v>
      </c>
      <c r="AA22" s="447"/>
      <c r="AB22" s="447"/>
      <c r="AC22" s="184"/>
      <c r="AD22" s="459"/>
      <c r="AE22" s="459"/>
      <c r="AF22" s="195"/>
      <c r="AG22" s="522" t="s">
        <v>177</v>
      </c>
      <c r="AH22" s="597">
        <v>11.0</v>
      </c>
      <c r="AI22" s="524">
        <v>0.0</v>
      </c>
      <c r="AJ22" s="598">
        <v>64.0</v>
      </c>
      <c r="AK22" s="524">
        <v>0.0</v>
      </c>
      <c r="AL22" s="524">
        <v>0.0</v>
      </c>
      <c r="AM22" s="524">
        <v>0.0</v>
      </c>
      <c r="AN22" s="524">
        <v>0.0</v>
      </c>
      <c r="AO22" s="598">
        <v>3.0</v>
      </c>
      <c r="AP22" s="524">
        <v>0.0</v>
      </c>
      <c r="AQ22" s="524">
        <v>0.0</v>
      </c>
      <c r="AR22" s="598">
        <v>4.0</v>
      </c>
      <c r="AS22" s="524">
        <v>0.0</v>
      </c>
      <c r="AT22" s="598">
        <v>2.0</v>
      </c>
      <c r="AU22" s="599">
        <f t="shared" si="4"/>
        <v>84</v>
      </c>
      <c r="AV22" s="530">
        <f t="shared" si="5"/>
        <v>56.5</v>
      </c>
      <c r="AW22" s="526">
        <f>AU22/(Results!$F$187*(70/190))</f>
        <v>0.6112600536</v>
      </c>
      <c r="AX22" s="527" t="str">
        <f t="shared" si="7"/>
        <v>C</v>
      </c>
      <c r="AY22" s="447"/>
      <c r="AZ22" s="447"/>
      <c r="BA22" s="447"/>
      <c r="BB22" s="447"/>
      <c r="BC22" s="531">
        <f>AU22/Results!$B$158</f>
        <v>280</v>
      </c>
      <c r="BD22" s="447"/>
      <c r="BE22" s="447"/>
      <c r="BF22" s="184"/>
    </row>
    <row r="23">
      <c r="A23" s="151"/>
      <c r="B23" s="459"/>
      <c r="C23" s="151"/>
      <c r="D23" s="532" t="s">
        <v>178</v>
      </c>
      <c r="E23" s="533">
        <v>121.0</v>
      </c>
      <c r="F23" s="534">
        <v>0.0</v>
      </c>
      <c r="G23" s="534">
        <v>183.0</v>
      </c>
      <c r="H23" s="534">
        <v>1.0</v>
      </c>
      <c r="I23" s="534">
        <v>2.0</v>
      </c>
      <c r="J23" s="534">
        <v>23.0</v>
      </c>
      <c r="K23" s="534">
        <v>3.0</v>
      </c>
      <c r="L23" s="534">
        <v>15.0</v>
      </c>
      <c r="M23" s="534">
        <v>0.0</v>
      </c>
      <c r="N23" s="534">
        <v>0.0</v>
      </c>
      <c r="O23" s="534">
        <v>20.0</v>
      </c>
      <c r="P23" s="534">
        <v>0.0</v>
      </c>
      <c r="Q23" s="534">
        <v>4.0</v>
      </c>
      <c r="R23" s="535">
        <f t="shared" si="1"/>
        <v>372</v>
      </c>
      <c r="S23" s="582">
        <f t="shared" si="2"/>
        <v>321.5</v>
      </c>
      <c r="T23" s="536">
        <f>R23/(Results!$D$188*(70/190))</f>
        <v>0.7660958162</v>
      </c>
      <c r="U23" s="537" t="str">
        <f t="shared" si="3"/>
        <v>D</v>
      </c>
      <c r="V23" s="538">
        <f>SUM(R23:R26)</f>
        <v>1318</v>
      </c>
      <c r="W23" s="539">
        <f>V23/(4*(MAX(R23:R26)))</f>
        <v>0.8857526882</v>
      </c>
      <c r="X23" s="539">
        <f>AVERAGE(S23:S26)</f>
        <v>281</v>
      </c>
      <c r="Y23" s="539">
        <f>V23/(((V23))*2)</f>
        <v>0.5</v>
      </c>
      <c r="Z23" s="540">
        <f>R23/Results!$B$158</f>
        <v>1240</v>
      </c>
      <c r="AA23" s="539">
        <f>sum(Z23:Z26)/4</f>
        <v>1098.333333</v>
      </c>
      <c r="AB23" s="541">
        <v>486.0</v>
      </c>
      <c r="AC23" s="542">
        <f>4*MAX(R23:R26)/ (Results!D188)</f>
        <v>1.128983308</v>
      </c>
      <c r="AD23" s="459"/>
      <c r="AE23" s="459"/>
      <c r="AF23" s="195"/>
      <c r="AG23" s="532" t="s">
        <v>178</v>
      </c>
      <c r="AH23" s="543">
        <v>13.0</v>
      </c>
      <c r="AI23" s="600">
        <v>0.0</v>
      </c>
      <c r="AJ23" s="601">
        <v>73.0</v>
      </c>
      <c r="AK23" s="600">
        <v>0.0</v>
      </c>
      <c r="AL23" s="600">
        <v>0.0</v>
      </c>
      <c r="AM23" s="600">
        <v>0.0</v>
      </c>
      <c r="AN23" s="600">
        <v>0.0</v>
      </c>
      <c r="AO23" s="601">
        <v>6.0</v>
      </c>
      <c r="AP23" s="600">
        <v>0.0</v>
      </c>
      <c r="AQ23" s="600">
        <v>0.0</v>
      </c>
      <c r="AR23" s="600">
        <v>5.0</v>
      </c>
      <c r="AS23" s="600">
        <v>0.0</v>
      </c>
      <c r="AT23" s="600">
        <v>0.0</v>
      </c>
      <c r="AU23" s="602">
        <f t="shared" si="4"/>
        <v>97</v>
      </c>
      <c r="AV23" s="533">
        <f t="shared" si="5"/>
        <v>68.5</v>
      </c>
      <c r="AW23" s="547">
        <f>AU23/(Results!$F$188*(70/190))</f>
        <v>0.6874300634</v>
      </c>
      <c r="AX23" s="548" t="str">
        <f t="shared" si="7"/>
        <v>C</v>
      </c>
      <c r="AY23" s="538">
        <f>SUM(AU23:AU26)</f>
        <v>383</v>
      </c>
      <c r="AZ23" s="539">
        <f>AY23/(4*(MAX(AU23:AU26)))</f>
        <v>0.9033018868</v>
      </c>
      <c r="BA23" s="539">
        <f>AVERAGE(AV23:AV26)</f>
        <v>65.375</v>
      </c>
      <c r="BB23" s="539">
        <f>AY23/(AY23*1)</f>
        <v>1</v>
      </c>
      <c r="BC23" s="540">
        <f>AU23/Results!$B$158</f>
        <v>323.3333333</v>
      </c>
      <c r="BD23" s="539">
        <f>sum(BC23:BC26)/4</f>
        <v>319.1666667</v>
      </c>
      <c r="BE23" s="541">
        <v>141.0</v>
      </c>
      <c r="BF23" s="542">
        <f>4*MAX(AU23:AU26)/ (Results!F188)</f>
        <v>1.107049608</v>
      </c>
    </row>
    <row r="24">
      <c r="A24" s="151"/>
      <c r="B24" s="459"/>
      <c r="C24" s="151"/>
      <c r="D24" s="549" t="s">
        <v>179</v>
      </c>
      <c r="E24" s="533">
        <v>85.0</v>
      </c>
      <c r="F24" s="534">
        <v>0.0</v>
      </c>
      <c r="G24" s="534">
        <v>179.0</v>
      </c>
      <c r="H24" s="534">
        <v>1.0</v>
      </c>
      <c r="I24" s="534">
        <v>0.0</v>
      </c>
      <c r="J24" s="534">
        <v>19.0</v>
      </c>
      <c r="K24" s="534">
        <v>3.0</v>
      </c>
      <c r="L24" s="534">
        <v>10.0</v>
      </c>
      <c r="M24" s="534">
        <v>0.0</v>
      </c>
      <c r="N24" s="534">
        <v>0.0</v>
      </c>
      <c r="O24" s="534">
        <v>23.0</v>
      </c>
      <c r="P24" s="534">
        <v>1.0</v>
      </c>
      <c r="Q24" s="534">
        <v>1.0</v>
      </c>
      <c r="R24" s="550">
        <f t="shared" si="1"/>
        <v>322</v>
      </c>
      <c r="S24" s="405">
        <f t="shared" si="2"/>
        <v>273</v>
      </c>
      <c r="T24" s="536">
        <f>R24/(Results!$D$188*(70/190))</f>
        <v>0.6631259484</v>
      </c>
      <c r="U24" s="537" t="str">
        <f t="shared" si="3"/>
        <v>C</v>
      </c>
      <c r="V24" s="151"/>
      <c r="W24" s="151"/>
      <c r="X24" s="151"/>
      <c r="Y24" s="151"/>
      <c r="Z24" s="552">
        <f>R24/Results!$B$158</f>
        <v>1073.333333</v>
      </c>
      <c r="AA24" s="151"/>
      <c r="AB24" s="151"/>
      <c r="AC24" s="518"/>
      <c r="AD24" s="459"/>
      <c r="AE24" s="459"/>
      <c r="AF24" s="195"/>
      <c r="AG24" s="549" t="s">
        <v>179</v>
      </c>
      <c r="AH24" s="603">
        <v>9.0</v>
      </c>
      <c r="AI24" s="534">
        <v>0.0</v>
      </c>
      <c r="AJ24" s="604">
        <v>68.0</v>
      </c>
      <c r="AK24" s="534">
        <v>0.0</v>
      </c>
      <c r="AL24" s="534">
        <v>0.0</v>
      </c>
      <c r="AM24" s="534">
        <v>0.0</v>
      </c>
      <c r="AN24" s="534">
        <v>0.0</v>
      </c>
      <c r="AO24" s="604">
        <v>1.0</v>
      </c>
      <c r="AP24" s="534">
        <v>0.0</v>
      </c>
      <c r="AQ24" s="534">
        <v>0.0</v>
      </c>
      <c r="AR24" s="604">
        <v>8.0</v>
      </c>
      <c r="AS24" s="534">
        <v>0.0</v>
      </c>
      <c r="AT24" s="604">
        <v>1.0</v>
      </c>
      <c r="AU24" s="605">
        <f t="shared" si="4"/>
        <v>87</v>
      </c>
      <c r="AV24" s="551">
        <f t="shared" si="5"/>
        <v>61</v>
      </c>
      <c r="AW24" s="547">
        <f>AU24/(Results!$F$188*(70/190))</f>
        <v>0.6165609847</v>
      </c>
      <c r="AX24" s="548" t="str">
        <f t="shared" si="7"/>
        <v>C</v>
      </c>
      <c r="AY24" s="151"/>
      <c r="AZ24" s="151"/>
      <c r="BA24" s="151"/>
      <c r="BB24" s="151"/>
      <c r="BC24" s="552">
        <f>AU24/Results!$B$158</f>
        <v>290</v>
      </c>
      <c r="BD24" s="151"/>
      <c r="BE24" s="151"/>
      <c r="BF24" s="518"/>
    </row>
    <row r="25">
      <c r="A25" s="151"/>
      <c r="B25" s="459"/>
      <c r="C25" s="151"/>
      <c r="D25" s="549" t="s">
        <v>180</v>
      </c>
      <c r="E25" s="533">
        <v>83.0</v>
      </c>
      <c r="F25" s="534">
        <v>0.0</v>
      </c>
      <c r="G25" s="534">
        <v>175.0</v>
      </c>
      <c r="H25" s="534">
        <v>0.0</v>
      </c>
      <c r="I25" s="534">
        <v>0.0</v>
      </c>
      <c r="J25" s="534">
        <v>13.0</v>
      </c>
      <c r="K25" s="534">
        <v>2.0</v>
      </c>
      <c r="L25" s="534">
        <v>13.0</v>
      </c>
      <c r="M25" s="534">
        <v>0.0</v>
      </c>
      <c r="N25" s="534">
        <v>0.0</v>
      </c>
      <c r="O25" s="534">
        <v>18.0</v>
      </c>
      <c r="P25" s="534">
        <v>0.0</v>
      </c>
      <c r="Q25" s="534">
        <v>0.0</v>
      </c>
      <c r="R25" s="550">
        <f t="shared" si="1"/>
        <v>304</v>
      </c>
      <c r="S25" s="405">
        <f t="shared" si="2"/>
        <v>248.5</v>
      </c>
      <c r="T25" s="536">
        <f>R25/(Results!$D$188*(70/190))</f>
        <v>0.626056796</v>
      </c>
      <c r="U25" s="537" t="str">
        <f t="shared" si="3"/>
        <v>C</v>
      </c>
      <c r="V25" s="151"/>
      <c r="W25" s="151"/>
      <c r="X25" s="151"/>
      <c r="Y25" s="151"/>
      <c r="Z25" s="552">
        <f>R25/Results!$B$158</f>
        <v>1013.333333</v>
      </c>
      <c r="AA25" s="151"/>
      <c r="AB25" s="151"/>
      <c r="AC25" s="518"/>
      <c r="AD25" s="459"/>
      <c r="AE25" s="459"/>
      <c r="AF25" s="195"/>
      <c r="AG25" s="549" t="s">
        <v>180</v>
      </c>
      <c r="AH25" s="533">
        <v>14.0</v>
      </c>
      <c r="AI25" s="534">
        <v>0.0</v>
      </c>
      <c r="AJ25" s="604">
        <v>74.0</v>
      </c>
      <c r="AK25" s="534">
        <v>0.0</v>
      </c>
      <c r="AL25" s="534">
        <v>0.0</v>
      </c>
      <c r="AM25" s="534">
        <v>0.0</v>
      </c>
      <c r="AN25" s="534">
        <v>0.0</v>
      </c>
      <c r="AO25" s="534">
        <v>3.0</v>
      </c>
      <c r="AP25" s="534">
        <v>0.0</v>
      </c>
      <c r="AQ25" s="534">
        <v>0.0</v>
      </c>
      <c r="AR25" s="534">
        <v>2.0</v>
      </c>
      <c r="AS25" s="534">
        <v>0.0</v>
      </c>
      <c r="AT25" s="534">
        <v>0.0</v>
      </c>
      <c r="AU25" s="605">
        <f t="shared" si="4"/>
        <v>93</v>
      </c>
      <c r="AV25" s="551">
        <f t="shared" si="5"/>
        <v>59.5</v>
      </c>
      <c r="AW25" s="547">
        <f>AU25/(Results!$F$188*(70/190))</f>
        <v>0.6590824319</v>
      </c>
      <c r="AX25" s="548" t="str">
        <f t="shared" si="7"/>
        <v>C</v>
      </c>
      <c r="AY25" s="151"/>
      <c r="AZ25" s="151"/>
      <c r="BA25" s="151"/>
      <c r="BB25" s="151"/>
      <c r="BC25" s="552">
        <f>AU25/Results!$B$158</f>
        <v>310</v>
      </c>
      <c r="BD25" s="151"/>
      <c r="BE25" s="151"/>
      <c r="BF25" s="518"/>
    </row>
    <row r="26">
      <c r="A26" s="151"/>
      <c r="B26" s="459"/>
      <c r="C26" s="151"/>
      <c r="D26" s="555" t="s">
        <v>181</v>
      </c>
      <c r="E26" s="556">
        <v>79.0</v>
      </c>
      <c r="F26" s="557">
        <v>0.0</v>
      </c>
      <c r="G26" s="557">
        <v>171.0</v>
      </c>
      <c r="H26" s="557">
        <v>0.0</v>
      </c>
      <c r="I26" s="557">
        <v>0.0</v>
      </c>
      <c r="J26" s="557">
        <v>20.0</v>
      </c>
      <c r="K26" s="557">
        <v>5.0</v>
      </c>
      <c r="L26" s="557">
        <v>19.0</v>
      </c>
      <c r="M26" s="557">
        <v>0.0</v>
      </c>
      <c r="N26" s="557">
        <v>0.0</v>
      </c>
      <c r="O26" s="557">
        <v>25.0</v>
      </c>
      <c r="P26" s="557">
        <v>0.0</v>
      </c>
      <c r="Q26" s="557">
        <v>1.0</v>
      </c>
      <c r="R26" s="585">
        <f t="shared" si="1"/>
        <v>320</v>
      </c>
      <c r="S26" s="586">
        <f t="shared" si="2"/>
        <v>281</v>
      </c>
      <c r="T26" s="560">
        <f>R26/(Results!$D$188*(70/190))</f>
        <v>0.6590071537</v>
      </c>
      <c r="U26" s="561" t="str">
        <f t="shared" si="3"/>
        <v>C</v>
      </c>
      <c r="V26" s="447"/>
      <c r="W26" s="447"/>
      <c r="X26" s="447"/>
      <c r="Y26" s="447"/>
      <c r="Z26" s="562">
        <f>R26/Results!$B$158</f>
        <v>1066.666667</v>
      </c>
      <c r="AA26" s="447"/>
      <c r="AB26" s="447"/>
      <c r="AC26" s="184"/>
      <c r="AD26" s="459"/>
      <c r="AE26" s="459"/>
      <c r="AF26" s="195"/>
      <c r="AG26" s="555" t="s">
        <v>181</v>
      </c>
      <c r="AH26" s="606">
        <v>17.0</v>
      </c>
      <c r="AI26" s="557">
        <v>0.0</v>
      </c>
      <c r="AJ26" s="607">
        <v>81.0</v>
      </c>
      <c r="AK26" s="557">
        <v>0.0</v>
      </c>
      <c r="AL26" s="557">
        <v>0.0</v>
      </c>
      <c r="AM26" s="557">
        <v>0.0</v>
      </c>
      <c r="AN26" s="557">
        <v>0.0</v>
      </c>
      <c r="AO26" s="607">
        <v>2.0</v>
      </c>
      <c r="AP26" s="557">
        <v>0.0</v>
      </c>
      <c r="AQ26" s="557">
        <v>0.0</v>
      </c>
      <c r="AR26" s="607">
        <v>6.0</v>
      </c>
      <c r="AS26" s="557">
        <v>0.0</v>
      </c>
      <c r="AT26" s="557">
        <v>0.0</v>
      </c>
      <c r="AU26" s="608">
        <f t="shared" si="4"/>
        <v>106</v>
      </c>
      <c r="AV26" s="566">
        <f t="shared" si="5"/>
        <v>72.5</v>
      </c>
      <c r="AW26" s="567">
        <f>AU26/(Results!$F$188*(70/190))</f>
        <v>0.7512122342</v>
      </c>
      <c r="AX26" s="568" t="str">
        <f t="shared" si="7"/>
        <v>D</v>
      </c>
      <c r="AY26" s="447"/>
      <c r="AZ26" s="447"/>
      <c r="BA26" s="447"/>
      <c r="BB26" s="447"/>
      <c r="BC26" s="562">
        <f>AU26/Results!$B$158</f>
        <v>353.3333333</v>
      </c>
      <c r="BD26" s="447"/>
      <c r="BE26" s="447"/>
      <c r="BF26" s="184"/>
    </row>
    <row r="27">
      <c r="A27" s="151"/>
      <c r="B27" s="459"/>
      <c r="C27" s="151"/>
      <c r="D27" s="492" t="s">
        <v>182</v>
      </c>
      <c r="E27" s="497">
        <v>87.0</v>
      </c>
      <c r="F27" s="514">
        <v>0.0</v>
      </c>
      <c r="G27" s="514">
        <v>163.0</v>
      </c>
      <c r="H27" s="514">
        <v>0.0</v>
      </c>
      <c r="I27" s="514">
        <v>0.0</v>
      </c>
      <c r="J27" s="514">
        <v>21.0</v>
      </c>
      <c r="K27" s="514">
        <v>4.0</v>
      </c>
      <c r="L27" s="514">
        <v>21.0</v>
      </c>
      <c r="M27" s="514">
        <v>0.0</v>
      </c>
      <c r="N27" s="514">
        <v>0.0</v>
      </c>
      <c r="O27" s="514">
        <v>21.0</v>
      </c>
      <c r="P27" s="514">
        <v>0.0</v>
      </c>
      <c r="Q27" s="514">
        <v>0.0</v>
      </c>
      <c r="R27" s="569">
        <f t="shared" si="1"/>
        <v>317</v>
      </c>
      <c r="S27" s="589">
        <f t="shared" si="2"/>
        <v>279.5</v>
      </c>
      <c r="T27" s="571">
        <f>R27/(Results!$D$189*(70/190))</f>
        <v>0.6675163471</v>
      </c>
      <c r="U27" s="572" t="str">
        <f t="shared" si="3"/>
        <v>C</v>
      </c>
      <c r="V27" s="500">
        <f>SUM(R27:R30)</f>
        <v>1289</v>
      </c>
      <c r="W27" s="501">
        <f>V27/(4*(MAX(R27:R30)))</f>
        <v>0.9395043732</v>
      </c>
      <c r="X27" s="501">
        <f>AVERAGE(S27:S30)</f>
        <v>271.875</v>
      </c>
      <c r="Y27" s="501">
        <f>V27/(((V27))*2)</f>
        <v>0.5</v>
      </c>
      <c r="Z27" s="511">
        <f>R27/Results!$B$158</f>
        <v>1056.666667</v>
      </c>
      <c r="AA27" s="501">
        <f>sum(Z27:Z30)/4</f>
        <v>1074.166667</v>
      </c>
      <c r="AB27" s="503">
        <v>475.0</v>
      </c>
      <c r="AC27" s="512">
        <f>4*MAX(R27:R30)/ (Results!D189)</f>
        <v>1.064391001</v>
      </c>
      <c r="AD27" s="459"/>
      <c r="AE27" s="459"/>
      <c r="AF27" s="195"/>
      <c r="AG27" s="492" t="s">
        <v>182</v>
      </c>
      <c r="AH27" s="573">
        <v>16.0</v>
      </c>
      <c r="AI27" s="495">
        <v>0.0</v>
      </c>
      <c r="AJ27" s="590">
        <v>83.0</v>
      </c>
      <c r="AK27" s="495">
        <v>0.0</v>
      </c>
      <c r="AL27" s="495">
        <v>0.0</v>
      </c>
      <c r="AM27" s="495">
        <v>0.0</v>
      </c>
      <c r="AN27" s="495">
        <v>0.0</v>
      </c>
      <c r="AO27" s="495">
        <v>5.0</v>
      </c>
      <c r="AP27" s="495">
        <v>0.0</v>
      </c>
      <c r="AQ27" s="495">
        <v>0.0</v>
      </c>
      <c r="AR27" s="495">
        <v>5.0</v>
      </c>
      <c r="AS27" s="495">
        <v>0.0</v>
      </c>
      <c r="AT27" s="495">
        <v>1.0</v>
      </c>
      <c r="AU27" s="591">
        <f t="shared" si="4"/>
        <v>110</v>
      </c>
      <c r="AV27" s="570">
        <f t="shared" si="5"/>
        <v>75.5</v>
      </c>
      <c r="AW27" s="575">
        <f>AU27/(Results!$F$189*(70/190))</f>
        <v>0.7264511644</v>
      </c>
      <c r="AX27" s="592" t="str">
        <f t="shared" si="7"/>
        <v>D</v>
      </c>
      <c r="AY27" s="500">
        <f>SUM(AU27:AU30)</f>
        <v>411</v>
      </c>
      <c r="AZ27" s="501">
        <f>AY27/(4*(MAX(AU27:AU30)))</f>
        <v>0.9340909091</v>
      </c>
      <c r="BA27" s="501">
        <f>AVERAGE(AV27:AV30)</f>
        <v>73.25</v>
      </c>
      <c r="BB27" s="501">
        <f>AY27/(AY27*1)</f>
        <v>1</v>
      </c>
      <c r="BC27" s="502">
        <f>AU27/Results!$B$158</f>
        <v>366.6666667</v>
      </c>
      <c r="BD27" s="501">
        <f>sum(BC27:BC30)/4</f>
        <v>342.5</v>
      </c>
      <c r="BE27" s="503">
        <v>151.0</v>
      </c>
      <c r="BF27" s="512">
        <f>4*MAX(AU27:AU30)/ (Results!F189)</f>
        <v>1.070559611</v>
      </c>
    </row>
    <row r="28">
      <c r="A28" s="151"/>
      <c r="B28" s="459"/>
      <c r="C28" s="151"/>
      <c r="D28" s="513" t="s">
        <v>183</v>
      </c>
      <c r="E28" s="497">
        <v>81.0</v>
      </c>
      <c r="F28" s="514">
        <v>0.0</v>
      </c>
      <c r="G28" s="514">
        <v>167.0</v>
      </c>
      <c r="H28" s="514">
        <v>0.0</v>
      </c>
      <c r="I28" s="514">
        <v>0.0</v>
      </c>
      <c r="J28" s="514">
        <v>21.0</v>
      </c>
      <c r="K28" s="514">
        <v>3.0</v>
      </c>
      <c r="L28" s="514">
        <v>14.0</v>
      </c>
      <c r="M28" s="514">
        <v>0.0</v>
      </c>
      <c r="N28" s="514">
        <v>0.0</v>
      </c>
      <c r="O28" s="514">
        <v>16.0</v>
      </c>
      <c r="P28" s="514">
        <v>0.0</v>
      </c>
      <c r="Q28" s="514">
        <v>0.0</v>
      </c>
      <c r="R28" s="515">
        <f t="shared" si="1"/>
        <v>302</v>
      </c>
      <c r="S28" s="593">
        <f t="shared" si="2"/>
        <v>253.5</v>
      </c>
      <c r="T28" s="577">
        <f>R28/(Results!$D$189*(70/190))</f>
        <v>0.6359304001</v>
      </c>
      <c r="U28" s="578" t="str">
        <f t="shared" si="3"/>
        <v>C</v>
      </c>
      <c r="V28" s="151"/>
      <c r="W28" s="151"/>
      <c r="X28" s="151"/>
      <c r="Y28" s="151"/>
      <c r="Z28" s="517">
        <f>R28/Results!$B$158</f>
        <v>1006.666667</v>
      </c>
      <c r="AA28" s="151"/>
      <c r="AB28" s="151"/>
      <c r="AC28" s="518"/>
      <c r="AD28" s="459"/>
      <c r="AE28" s="459"/>
      <c r="AF28" s="195"/>
      <c r="AG28" s="513" t="s">
        <v>183</v>
      </c>
      <c r="AH28" s="509">
        <v>17.0</v>
      </c>
      <c r="AI28" s="514">
        <v>0.0</v>
      </c>
      <c r="AJ28" s="594">
        <v>72.0</v>
      </c>
      <c r="AK28" s="514">
        <v>0.0</v>
      </c>
      <c r="AL28" s="514">
        <v>0.0</v>
      </c>
      <c r="AM28" s="514">
        <v>0.0</v>
      </c>
      <c r="AN28" s="514">
        <v>0.0</v>
      </c>
      <c r="AO28" s="594">
        <v>6.0</v>
      </c>
      <c r="AP28" s="514">
        <v>0.0</v>
      </c>
      <c r="AQ28" s="514">
        <v>0.0</v>
      </c>
      <c r="AR28" s="594">
        <v>4.0</v>
      </c>
      <c r="AS28" s="514">
        <v>0.0</v>
      </c>
      <c r="AT28" s="514">
        <v>0.0</v>
      </c>
      <c r="AU28" s="609">
        <f t="shared" si="4"/>
        <v>99</v>
      </c>
      <c r="AV28" s="516">
        <f t="shared" si="5"/>
        <v>70</v>
      </c>
      <c r="AW28" s="498">
        <f>AU28/(Results!$F$189*(70/190))</f>
        <v>0.653806048</v>
      </c>
      <c r="AX28" s="499" t="str">
        <f t="shared" si="7"/>
        <v>C</v>
      </c>
      <c r="AY28" s="151"/>
      <c r="AZ28" s="151"/>
      <c r="BA28" s="151"/>
      <c r="BB28" s="151"/>
      <c r="BC28" s="517">
        <f>AU28/Results!$B$158</f>
        <v>330</v>
      </c>
      <c r="BD28" s="151"/>
      <c r="BE28" s="151"/>
      <c r="BF28" s="518"/>
    </row>
    <row r="29">
      <c r="A29" s="151"/>
      <c r="B29" s="459"/>
      <c r="C29" s="151"/>
      <c r="D29" s="513" t="s">
        <v>184</v>
      </c>
      <c r="E29" s="497">
        <v>89.0</v>
      </c>
      <c r="F29" s="514">
        <v>0.0</v>
      </c>
      <c r="G29" s="514">
        <v>185.0</v>
      </c>
      <c r="H29" s="514">
        <v>0.0</v>
      </c>
      <c r="I29" s="514">
        <v>0.0</v>
      </c>
      <c r="J29" s="514">
        <v>10.0</v>
      </c>
      <c r="K29" s="514">
        <v>2.0</v>
      </c>
      <c r="L29" s="514">
        <v>12.0</v>
      </c>
      <c r="M29" s="514">
        <v>0.0</v>
      </c>
      <c r="N29" s="514">
        <v>0.0</v>
      </c>
      <c r="O29" s="514">
        <v>28.0</v>
      </c>
      <c r="P29" s="514">
        <v>0.0</v>
      </c>
      <c r="Q29" s="514">
        <v>1.0</v>
      </c>
      <c r="R29" s="515">
        <f t="shared" si="1"/>
        <v>327</v>
      </c>
      <c r="S29" s="593">
        <f t="shared" si="2"/>
        <v>274</v>
      </c>
      <c r="T29" s="577">
        <f>R29/(Results!$D$189*(70/190))</f>
        <v>0.6885736451</v>
      </c>
      <c r="U29" s="578" t="str">
        <f t="shared" si="3"/>
        <v>C</v>
      </c>
      <c r="V29" s="151"/>
      <c r="W29" s="151"/>
      <c r="X29" s="151"/>
      <c r="Y29" s="151"/>
      <c r="Z29" s="517">
        <f>R29/Results!$B$158</f>
        <v>1090</v>
      </c>
      <c r="AA29" s="151"/>
      <c r="AB29" s="151"/>
      <c r="AC29" s="518"/>
      <c r="AD29" s="459"/>
      <c r="AE29" s="459"/>
      <c r="AF29" s="195"/>
      <c r="AG29" s="513" t="s">
        <v>184</v>
      </c>
      <c r="AH29" s="497">
        <v>18.0</v>
      </c>
      <c r="AI29" s="514">
        <v>0.0</v>
      </c>
      <c r="AJ29" s="514">
        <v>69.0</v>
      </c>
      <c r="AK29" s="514">
        <v>0.0</v>
      </c>
      <c r="AL29" s="514">
        <v>0.0</v>
      </c>
      <c r="AM29" s="514">
        <v>0.0</v>
      </c>
      <c r="AN29" s="514">
        <v>0.0</v>
      </c>
      <c r="AO29" s="594">
        <v>3.0</v>
      </c>
      <c r="AP29" s="514">
        <v>0.0</v>
      </c>
      <c r="AQ29" s="514">
        <v>0.0</v>
      </c>
      <c r="AR29" s="514">
        <v>4.0</v>
      </c>
      <c r="AS29" s="514">
        <v>0.0</v>
      </c>
      <c r="AT29" s="594">
        <v>1.0</v>
      </c>
      <c r="AU29" s="609">
        <f t="shared" si="4"/>
        <v>95</v>
      </c>
      <c r="AV29" s="516">
        <f t="shared" si="5"/>
        <v>65.5</v>
      </c>
      <c r="AW29" s="498">
        <f>AU29/(Results!$F$189*(70/190))</f>
        <v>0.627389642</v>
      </c>
      <c r="AX29" s="499" t="str">
        <f t="shared" si="7"/>
        <v>C</v>
      </c>
      <c r="AY29" s="151"/>
      <c r="AZ29" s="151"/>
      <c r="BA29" s="151"/>
      <c r="BB29" s="151"/>
      <c r="BC29" s="517">
        <f>AU29/Results!$B$158</f>
        <v>316.6666667</v>
      </c>
      <c r="BD29" s="151"/>
      <c r="BE29" s="151"/>
      <c r="BF29" s="518"/>
    </row>
    <row r="30">
      <c r="A30" s="151"/>
      <c r="B30" s="459"/>
      <c r="C30" s="151"/>
      <c r="D30" s="522" t="s">
        <v>185</v>
      </c>
      <c r="E30" s="523">
        <v>95.0</v>
      </c>
      <c r="F30" s="524">
        <v>0.0</v>
      </c>
      <c r="G30" s="524">
        <v>196.0</v>
      </c>
      <c r="H30" s="524">
        <v>0.0</v>
      </c>
      <c r="I30" s="524">
        <v>0.0</v>
      </c>
      <c r="J30" s="524">
        <v>9.0</v>
      </c>
      <c r="K30" s="524">
        <v>6.0</v>
      </c>
      <c r="L30" s="524">
        <v>15.0</v>
      </c>
      <c r="M30" s="524">
        <v>0.0</v>
      </c>
      <c r="N30" s="524">
        <v>0.0</v>
      </c>
      <c r="O30" s="524">
        <v>21.0</v>
      </c>
      <c r="P30" s="524">
        <v>0.0</v>
      </c>
      <c r="Q30" s="524">
        <v>1.0</v>
      </c>
      <c r="R30" s="610">
        <f t="shared" si="1"/>
        <v>343</v>
      </c>
      <c r="S30" s="596">
        <f t="shared" si="2"/>
        <v>280.5</v>
      </c>
      <c r="T30" s="579">
        <f>R30/(Results!$D$189*(70/190))</f>
        <v>0.722265322</v>
      </c>
      <c r="U30" s="580" t="str">
        <f t="shared" si="3"/>
        <v>D</v>
      </c>
      <c r="V30" s="447"/>
      <c r="W30" s="447"/>
      <c r="X30" s="447"/>
      <c r="Y30" s="447"/>
      <c r="Z30" s="528">
        <f>R30/Results!$B$158</f>
        <v>1143.333333</v>
      </c>
      <c r="AA30" s="447"/>
      <c r="AB30" s="447"/>
      <c r="AC30" s="184"/>
      <c r="AD30" s="459"/>
      <c r="AE30" s="459"/>
      <c r="AF30" s="195"/>
      <c r="AG30" s="522" t="s">
        <v>185</v>
      </c>
      <c r="AH30" s="597">
        <v>22.0</v>
      </c>
      <c r="AI30" s="524">
        <v>0.0</v>
      </c>
      <c r="AJ30" s="598">
        <v>71.0</v>
      </c>
      <c r="AK30" s="524">
        <v>0.0</v>
      </c>
      <c r="AL30" s="524">
        <v>0.0</v>
      </c>
      <c r="AM30" s="524">
        <v>0.0</v>
      </c>
      <c r="AN30" s="524">
        <v>0.0</v>
      </c>
      <c r="AO30" s="598">
        <v>7.0</v>
      </c>
      <c r="AP30" s="524">
        <v>0.0</v>
      </c>
      <c r="AQ30" s="524">
        <v>0.0</v>
      </c>
      <c r="AR30" s="598">
        <v>7.0</v>
      </c>
      <c r="AS30" s="524">
        <v>0.0</v>
      </c>
      <c r="AT30" s="524">
        <v>0.0</v>
      </c>
      <c r="AU30" s="599">
        <f t="shared" si="4"/>
        <v>107</v>
      </c>
      <c r="AV30" s="530">
        <f t="shared" si="5"/>
        <v>82</v>
      </c>
      <c r="AW30" s="526">
        <f>AU30/(Results!$F$189*(70/190))</f>
        <v>0.7066388599</v>
      </c>
      <c r="AX30" s="611" t="s">
        <v>257</v>
      </c>
      <c r="AY30" s="447"/>
      <c r="AZ30" s="447"/>
      <c r="BA30" s="447"/>
      <c r="BB30" s="447"/>
      <c r="BC30" s="531">
        <f>AU30/Results!$B$158</f>
        <v>356.6666667</v>
      </c>
      <c r="BD30" s="447"/>
      <c r="BE30" s="447"/>
      <c r="BF30" s="184"/>
    </row>
    <row r="31">
      <c r="A31" s="151"/>
      <c r="B31" s="459"/>
      <c r="C31" s="151"/>
      <c r="D31" s="532" t="s">
        <v>186</v>
      </c>
      <c r="E31" s="533">
        <v>91.0</v>
      </c>
      <c r="F31" s="534">
        <v>0.0</v>
      </c>
      <c r="G31" s="534">
        <v>192.0</v>
      </c>
      <c r="H31" s="534">
        <v>0.0</v>
      </c>
      <c r="I31" s="534">
        <v>0.0</v>
      </c>
      <c r="J31" s="534">
        <v>7.0</v>
      </c>
      <c r="K31" s="534">
        <v>5.0</v>
      </c>
      <c r="L31" s="534">
        <v>13.0</v>
      </c>
      <c r="M31" s="534">
        <v>0.0</v>
      </c>
      <c r="N31" s="534">
        <v>0.0</v>
      </c>
      <c r="O31" s="534">
        <v>23.0</v>
      </c>
      <c r="P31" s="534">
        <v>0.0</v>
      </c>
      <c r="Q31" s="534">
        <v>6.0</v>
      </c>
      <c r="R31" s="546">
        <f t="shared" si="1"/>
        <v>337</v>
      </c>
      <c r="S31" s="582">
        <f t="shared" si="2"/>
        <v>273.5</v>
      </c>
      <c r="T31" s="536">
        <f>R31/(Results!$D$190*(70/190))</f>
        <v>0.6580678314</v>
      </c>
      <c r="U31" s="537" t="str">
        <f t="shared" si="3"/>
        <v>C</v>
      </c>
      <c r="V31" s="538">
        <f>SUM(R31:R34)</f>
        <v>1390</v>
      </c>
      <c r="W31" s="539">
        <f>V31/(4*(MAX(R31:R34)))</f>
        <v>0.9679665738</v>
      </c>
      <c r="X31" s="539">
        <f>AVERAGE(S31:S34)</f>
        <v>292.325</v>
      </c>
      <c r="Y31" s="539">
        <f>V31/(((V31))*2)</f>
        <v>0.5</v>
      </c>
      <c r="Z31" s="540">
        <f>R31/Results!$B$158</f>
        <v>1123.333333</v>
      </c>
      <c r="AA31" s="539">
        <f>sum(Z31:Z34)/4</f>
        <v>1158.333333</v>
      </c>
      <c r="AB31" s="541">
        <v>512.0</v>
      </c>
      <c r="AC31" s="542">
        <f>4*MAX(R31:R34)/ (Results!D190)</f>
        <v>1.033093525</v>
      </c>
      <c r="AD31" s="459"/>
      <c r="AE31" s="459"/>
      <c r="AF31" s="195"/>
      <c r="AG31" s="532" t="s">
        <v>186</v>
      </c>
      <c r="AH31" s="533">
        <v>15.0</v>
      </c>
      <c r="AI31" s="534">
        <v>0.0</v>
      </c>
      <c r="AJ31" s="534">
        <v>72.0</v>
      </c>
      <c r="AK31" s="534">
        <v>0.0</v>
      </c>
      <c r="AL31" s="534">
        <v>0.0</v>
      </c>
      <c r="AM31" s="534">
        <v>0.0</v>
      </c>
      <c r="AN31" s="534">
        <v>0.0</v>
      </c>
      <c r="AO31" s="604">
        <v>6.0</v>
      </c>
      <c r="AP31" s="534">
        <v>0.0</v>
      </c>
      <c r="AQ31" s="534">
        <v>0.0</v>
      </c>
      <c r="AR31" s="534">
        <v>5.0</v>
      </c>
      <c r="AS31" s="534">
        <v>0.0</v>
      </c>
      <c r="AT31" s="534">
        <v>0.0</v>
      </c>
      <c r="AU31" s="612">
        <f t="shared" si="4"/>
        <v>98</v>
      </c>
      <c r="AV31" s="533">
        <f t="shared" si="5"/>
        <v>70</v>
      </c>
      <c r="AW31" s="547">
        <f>AU31/(Results!$F$190*(70/190))</f>
        <v>0.6700251889</v>
      </c>
      <c r="AX31" s="548" t="str">
        <f t="shared" ref="AX31:AX43" si="8">IFS(AW31&lt;0.2,"A",AND(AW31&gt;=0.21,AW31&lt;=0.5),"B",AND(AW31&gt;=0.51,AW31&lt;=0.7),"C",AND(AW31&gt;=0.71,AW31&lt;=0.85),"D",AND(AW31&gt;=0.86,AW31&lt;=1),"E",AW31&gt;1,"F")</f>
        <v>C</v>
      </c>
      <c r="AY31" s="538">
        <f>SUM(AU31:AU34)</f>
        <v>397</v>
      </c>
      <c r="AZ31" s="539">
        <f>AY31/(4*(MAX(AU31:AU34)))</f>
        <v>0.8783185841</v>
      </c>
      <c r="BA31" s="539">
        <f>AVERAGE(AV31:AV34)</f>
        <v>68.125</v>
      </c>
      <c r="BB31" s="539">
        <f>AY31/(AY31*1)</f>
        <v>1</v>
      </c>
      <c r="BC31" s="540">
        <f>AU31/Results!$B$158</f>
        <v>326.6666667</v>
      </c>
      <c r="BD31" s="539">
        <f>sum(BC31:BC34)/4</f>
        <v>330.8333333</v>
      </c>
      <c r="BE31" s="541">
        <v>146.0</v>
      </c>
      <c r="BF31" s="542">
        <f>4*MAX(AU31:AU34)/ (Results!F190)</f>
        <v>1.138539043</v>
      </c>
    </row>
    <row r="32">
      <c r="A32" s="151"/>
      <c r="B32" s="459"/>
      <c r="C32" s="151"/>
      <c r="D32" s="549" t="s">
        <v>187</v>
      </c>
      <c r="E32" s="533">
        <v>98.0</v>
      </c>
      <c r="F32" s="534">
        <v>0.0</v>
      </c>
      <c r="G32" s="534">
        <v>184.0</v>
      </c>
      <c r="H32" s="534">
        <v>0.0</v>
      </c>
      <c r="I32" s="534">
        <v>1.0</v>
      </c>
      <c r="J32" s="534">
        <v>12.0</v>
      </c>
      <c r="K32" s="534">
        <v>2.0</v>
      </c>
      <c r="L32" s="534">
        <v>14.0</v>
      </c>
      <c r="M32" s="534">
        <v>0.0</v>
      </c>
      <c r="N32" s="534">
        <v>0.0</v>
      </c>
      <c r="O32" s="534">
        <v>26.0</v>
      </c>
      <c r="P32" s="534">
        <v>0.0</v>
      </c>
      <c r="Q32" s="534">
        <v>2.0</v>
      </c>
      <c r="R32" s="550">
        <f t="shared" si="1"/>
        <v>339</v>
      </c>
      <c r="S32" s="405">
        <f t="shared" si="2"/>
        <v>287</v>
      </c>
      <c r="T32" s="536">
        <f>R32/(Results!$D$190*(70/190))</f>
        <v>0.6619732785</v>
      </c>
      <c r="U32" s="537" t="str">
        <f t="shared" si="3"/>
        <v>C</v>
      </c>
      <c r="V32" s="151"/>
      <c r="W32" s="151"/>
      <c r="X32" s="151"/>
      <c r="Y32" s="151"/>
      <c r="Z32" s="552">
        <f>R32/Results!$B$158</f>
        <v>1130</v>
      </c>
      <c r="AA32" s="151"/>
      <c r="AB32" s="151"/>
      <c r="AC32" s="518"/>
      <c r="AD32" s="459"/>
      <c r="AE32" s="459"/>
      <c r="AF32" s="195"/>
      <c r="AG32" s="549" t="s">
        <v>187</v>
      </c>
      <c r="AH32" s="603">
        <v>13.0</v>
      </c>
      <c r="AI32" s="534">
        <v>0.0</v>
      </c>
      <c r="AJ32" s="604">
        <v>77.0</v>
      </c>
      <c r="AK32" s="534">
        <v>0.0</v>
      </c>
      <c r="AL32" s="534">
        <v>0.0</v>
      </c>
      <c r="AM32" s="534">
        <v>0.0</v>
      </c>
      <c r="AN32" s="534">
        <v>0.0</v>
      </c>
      <c r="AO32" s="534">
        <v>2.0</v>
      </c>
      <c r="AP32" s="534">
        <v>0.0</v>
      </c>
      <c r="AQ32" s="534">
        <v>0.0</v>
      </c>
      <c r="AR32" s="604">
        <v>4.0</v>
      </c>
      <c r="AS32" s="534">
        <v>0.0</v>
      </c>
      <c r="AT32" s="604">
        <v>2.0</v>
      </c>
      <c r="AU32" s="613">
        <f t="shared" si="4"/>
        <v>98</v>
      </c>
      <c r="AV32" s="551">
        <f t="shared" si="5"/>
        <v>63.5</v>
      </c>
      <c r="AW32" s="547">
        <f>AU32/(Results!$F$190*(70/190))</f>
        <v>0.6700251889</v>
      </c>
      <c r="AX32" s="548" t="str">
        <f t="shared" si="8"/>
        <v>C</v>
      </c>
      <c r="AY32" s="151"/>
      <c r="AZ32" s="151"/>
      <c r="BA32" s="151"/>
      <c r="BB32" s="151"/>
      <c r="BC32" s="552">
        <f>AU32/Results!$B$158</f>
        <v>326.6666667</v>
      </c>
      <c r="BD32" s="151"/>
      <c r="BE32" s="151"/>
      <c r="BF32" s="518"/>
    </row>
    <row r="33">
      <c r="A33" s="151"/>
      <c r="B33" s="459"/>
      <c r="C33" s="151"/>
      <c r="D33" s="549" t="s">
        <v>188</v>
      </c>
      <c r="E33" s="533">
        <v>89.0</v>
      </c>
      <c r="F33" s="534">
        <v>0.0</v>
      </c>
      <c r="G33" s="534">
        <v>195.0</v>
      </c>
      <c r="H33" s="534">
        <v>0.0</v>
      </c>
      <c r="I33" s="534">
        <v>1.0</v>
      </c>
      <c r="J33" s="534">
        <v>15.0</v>
      </c>
      <c r="K33" s="534">
        <v>4.0</v>
      </c>
      <c r="L33" s="534">
        <v>19.0</v>
      </c>
      <c r="M33" s="534">
        <v>0.0</v>
      </c>
      <c r="N33" s="534">
        <v>0.0</v>
      </c>
      <c r="O33" s="534">
        <v>29.0</v>
      </c>
      <c r="P33" s="534">
        <v>0.0</v>
      </c>
      <c r="Q33" s="534">
        <v>3.0</v>
      </c>
      <c r="R33" s="550">
        <f t="shared" si="1"/>
        <v>355</v>
      </c>
      <c r="S33" s="405">
        <f t="shared" si="2"/>
        <v>305</v>
      </c>
      <c r="T33" s="536">
        <f>R33/(Results!$D$190*(70/190))</f>
        <v>0.6932168551</v>
      </c>
      <c r="U33" s="537" t="str">
        <f t="shared" si="3"/>
        <v>C</v>
      </c>
      <c r="V33" s="151"/>
      <c r="W33" s="151"/>
      <c r="X33" s="151"/>
      <c r="Y33" s="151"/>
      <c r="Z33" s="552">
        <f>R33/Results!$B$158</f>
        <v>1183.333333</v>
      </c>
      <c r="AA33" s="151"/>
      <c r="AB33" s="151"/>
      <c r="AC33" s="518"/>
      <c r="AD33" s="459"/>
      <c r="AE33" s="459"/>
      <c r="AF33" s="195"/>
      <c r="AG33" s="549" t="s">
        <v>188</v>
      </c>
      <c r="AH33" s="533">
        <v>18.0</v>
      </c>
      <c r="AI33" s="534">
        <v>0.0</v>
      </c>
      <c r="AJ33" s="604">
        <v>61.0</v>
      </c>
      <c r="AK33" s="534">
        <v>0.0</v>
      </c>
      <c r="AL33" s="534">
        <v>0.0</v>
      </c>
      <c r="AM33" s="534">
        <v>0.0</v>
      </c>
      <c r="AN33" s="534">
        <v>0.0</v>
      </c>
      <c r="AO33" s="604">
        <v>2.0</v>
      </c>
      <c r="AP33" s="534">
        <v>0.0</v>
      </c>
      <c r="AQ33" s="534">
        <v>0.0</v>
      </c>
      <c r="AR33" s="534">
        <v>7.0</v>
      </c>
      <c r="AS33" s="534">
        <v>0.0</v>
      </c>
      <c r="AT33" s="534">
        <v>0.0</v>
      </c>
      <c r="AU33" s="613">
        <f t="shared" si="4"/>
        <v>88</v>
      </c>
      <c r="AV33" s="551">
        <f t="shared" si="5"/>
        <v>65.5</v>
      </c>
      <c r="AW33" s="547">
        <f>AU33/(Results!$F$190*(70/190))</f>
        <v>0.6016552717</v>
      </c>
      <c r="AX33" s="548" t="str">
        <f t="shared" si="8"/>
        <v>C</v>
      </c>
      <c r="AY33" s="151"/>
      <c r="AZ33" s="151"/>
      <c r="BA33" s="151"/>
      <c r="BB33" s="151"/>
      <c r="BC33" s="552">
        <f>AU33/Results!$B$158</f>
        <v>293.3333333</v>
      </c>
      <c r="BD33" s="151"/>
      <c r="BE33" s="151"/>
      <c r="BF33" s="518"/>
    </row>
    <row r="34">
      <c r="A34" s="151"/>
      <c r="B34" s="459"/>
      <c r="C34" s="151"/>
      <c r="D34" s="555" t="s">
        <v>189</v>
      </c>
      <c r="E34" s="556">
        <v>93.0</v>
      </c>
      <c r="F34" s="557">
        <v>1.0</v>
      </c>
      <c r="G34" s="557">
        <v>197.0</v>
      </c>
      <c r="H34" s="557">
        <v>0.0</v>
      </c>
      <c r="I34" s="557">
        <v>0.0</v>
      </c>
      <c r="J34" s="557">
        <v>25.0</v>
      </c>
      <c r="K34" s="557">
        <v>3.0</v>
      </c>
      <c r="L34" s="557">
        <v>8.0</v>
      </c>
      <c r="M34" s="557">
        <v>0.0</v>
      </c>
      <c r="N34" s="557">
        <v>2.0</v>
      </c>
      <c r="O34" s="557">
        <v>25.0</v>
      </c>
      <c r="P34" s="557">
        <v>0.0</v>
      </c>
      <c r="Q34" s="557">
        <v>5.0</v>
      </c>
      <c r="R34" s="558">
        <f t="shared" si="1"/>
        <v>359</v>
      </c>
      <c r="S34" s="586">
        <f t="shared" si="2"/>
        <v>303.8</v>
      </c>
      <c r="T34" s="560">
        <f>R34/(Results!$D$190*(70/190))</f>
        <v>0.7010277492</v>
      </c>
      <c r="U34" s="409" t="s">
        <v>249</v>
      </c>
      <c r="V34" s="447"/>
      <c r="W34" s="447"/>
      <c r="X34" s="447"/>
      <c r="Y34" s="447"/>
      <c r="Z34" s="562">
        <f>R34/Results!$B$158</f>
        <v>1196.666667</v>
      </c>
      <c r="AA34" s="447"/>
      <c r="AB34" s="447"/>
      <c r="AC34" s="184"/>
      <c r="AD34" s="459"/>
      <c r="AE34" s="459"/>
      <c r="AF34" s="195"/>
      <c r="AG34" s="555" t="s">
        <v>189</v>
      </c>
      <c r="AH34" s="606">
        <v>17.0</v>
      </c>
      <c r="AI34" s="557">
        <v>0.0</v>
      </c>
      <c r="AJ34" s="607">
        <v>89.0</v>
      </c>
      <c r="AK34" s="557">
        <v>0.0</v>
      </c>
      <c r="AL34" s="557">
        <v>0.0</v>
      </c>
      <c r="AM34" s="557">
        <v>0.0</v>
      </c>
      <c r="AN34" s="557">
        <v>0.0</v>
      </c>
      <c r="AO34" s="607">
        <v>4.0</v>
      </c>
      <c r="AP34" s="557">
        <v>0.0</v>
      </c>
      <c r="AQ34" s="557">
        <v>0.0</v>
      </c>
      <c r="AR34" s="607">
        <v>3.0</v>
      </c>
      <c r="AS34" s="557">
        <v>0.0</v>
      </c>
      <c r="AT34" s="557">
        <v>0.0</v>
      </c>
      <c r="AU34" s="614">
        <f t="shared" si="4"/>
        <v>113</v>
      </c>
      <c r="AV34" s="566">
        <f t="shared" si="5"/>
        <v>73.5</v>
      </c>
      <c r="AW34" s="567">
        <f>AU34/(Results!$F$190*(70/190))</f>
        <v>0.7725800648</v>
      </c>
      <c r="AX34" s="568" t="str">
        <f t="shared" si="8"/>
        <v>D</v>
      </c>
      <c r="AY34" s="447"/>
      <c r="AZ34" s="447"/>
      <c r="BA34" s="447"/>
      <c r="BB34" s="447"/>
      <c r="BC34" s="562">
        <f>AU34/Results!$B$158</f>
        <v>376.6666667</v>
      </c>
      <c r="BD34" s="447"/>
      <c r="BE34" s="447"/>
      <c r="BF34" s="184"/>
    </row>
    <row r="35">
      <c r="A35" s="151"/>
      <c r="B35" s="459"/>
      <c r="C35" s="151"/>
      <c r="D35" s="492" t="s">
        <v>190</v>
      </c>
      <c r="E35" s="497">
        <v>78.0</v>
      </c>
      <c r="F35" s="514">
        <v>1.0</v>
      </c>
      <c r="G35" s="514">
        <v>194.0</v>
      </c>
      <c r="H35" s="514">
        <v>1.0</v>
      </c>
      <c r="I35" s="514">
        <v>0.0</v>
      </c>
      <c r="J35" s="514">
        <v>21.0</v>
      </c>
      <c r="K35" s="514">
        <v>2.0</v>
      </c>
      <c r="L35" s="514">
        <v>6.0</v>
      </c>
      <c r="M35" s="514">
        <v>0.0</v>
      </c>
      <c r="N35" s="514">
        <v>0.0</v>
      </c>
      <c r="O35" s="514">
        <v>23.0</v>
      </c>
      <c r="P35" s="514">
        <v>0.0</v>
      </c>
      <c r="Q35" s="514">
        <v>2.0</v>
      </c>
      <c r="R35" s="496">
        <f t="shared" si="1"/>
        <v>328</v>
      </c>
      <c r="S35" s="589">
        <f t="shared" si="2"/>
        <v>267.8</v>
      </c>
      <c r="T35" s="571">
        <f>R35/(Results!$D$191*(70/190))</f>
        <v>0.6754823325</v>
      </c>
      <c r="U35" s="572" t="str">
        <f t="shared" ref="U35:U66" si="9">IFS(T35&lt;0.2,"A",AND(T35&gt;=0.21,T35&lt;=0.5),"B",AND(T35&gt;=0.51,T35&lt;=0.7),"C",AND(T35&gt;=0.71,T35&lt;=0.85),"D",AND(T35&gt;=0.86,T35&lt;=1),"E",T35&gt;1,"F")</f>
        <v>C</v>
      </c>
      <c r="V35" s="500">
        <f>SUM(R35:R38)</f>
        <v>1318</v>
      </c>
      <c r="W35" s="501">
        <f>V35/(4*(MAX(R35:R38)))</f>
        <v>0.9894894895</v>
      </c>
      <c r="X35" s="501">
        <f>AVERAGE(S35:S38)</f>
        <v>274.65</v>
      </c>
      <c r="Y35" s="501">
        <f>V35/(((V35))*2)</f>
        <v>0.5</v>
      </c>
      <c r="Z35" s="511">
        <f>R35/Results!$B$158</f>
        <v>1093.333333</v>
      </c>
      <c r="AA35" s="501">
        <f>sum(Z35:Z38)/4</f>
        <v>1098.333333</v>
      </c>
      <c r="AB35" s="503">
        <v>486.0</v>
      </c>
      <c r="AC35" s="512">
        <f>4*MAX(R35:R38)/ (Results!D191)</f>
        <v>1.010622155</v>
      </c>
      <c r="AD35" s="459"/>
      <c r="AE35" s="459"/>
      <c r="AF35" s="195"/>
      <c r="AG35" s="492" t="s">
        <v>190</v>
      </c>
      <c r="AH35" s="573">
        <v>20.0</v>
      </c>
      <c r="AI35" s="495">
        <v>0.0</v>
      </c>
      <c r="AJ35" s="590">
        <v>84.0</v>
      </c>
      <c r="AK35" s="495">
        <v>0.0</v>
      </c>
      <c r="AL35" s="495">
        <v>0.0</v>
      </c>
      <c r="AM35" s="495">
        <v>0.0</v>
      </c>
      <c r="AN35" s="495">
        <v>0.0</v>
      </c>
      <c r="AO35" s="590">
        <v>7.0</v>
      </c>
      <c r="AP35" s="495">
        <v>0.0</v>
      </c>
      <c r="AQ35" s="495">
        <v>0.0</v>
      </c>
      <c r="AR35" s="590">
        <v>7.0</v>
      </c>
      <c r="AS35" s="495">
        <v>0.0</v>
      </c>
      <c r="AT35" s="495">
        <v>1.0</v>
      </c>
      <c r="AU35" s="493">
        <f t="shared" si="4"/>
        <v>119</v>
      </c>
      <c r="AV35" s="570">
        <f t="shared" si="5"/>
        <v>87</v>
      </c>
      <c r="AW35" s="575">
        <f>AU35/(Results!$F$191*(70/190))</f>
        <v>0.656504065</v>
      </c>
      <c r="AX35" s="592" t="str">
        <f t="shared" si="8"/>
        <v>C</v>
      </c>
      <c r="AY35" s="500">
        <f>SUM(AU35:AU38)</f>
        <v>492</v>
      </c>
      <c r="AZ35" s="501">
        <f>AY35/(4*(MAX(AU35:AU38)))</f>
        <v>0.9461538462</v>
      </c>
      <c r="BA35" s="501">
        <f>AVERAGE(AV35:AV38)</f>
        <v>86.575</v>
      </c>
      <c r="BB35" s="501">
        <f>AY35/(AY35*1)</f>
        <v>1</v>
      </c>
      <c r="BC35" s="502">
        <f>AU35/Results!$B$158</f>
        <v>396.6666667</v>
      </c>
      <c r="BD35" s="501">
        <f>sum(BC35:BC38)/4</f>
        <v>410</v>
      </c>
      <c r="BE35" s="503">
        <v>181.0</v>
      </c>
      <c r="BF35" s="512">
        <f>4*MAX(AU35:AU38)/ (Results!F191)</f>
        <v>1.056910569</v>
      </c>
    </row>
    <row r="36">
      <c r="A36" s="151"/>
      <c r="B36" s="459"/>
      <c r="C36" s="151"/>
      <c r="D36" s="513" t="s">
        <v>191</v>
      </c>
      <c r="E36" s="497">
        <v>80.0</v>
      </c>
      <c r="F36" s="514">
        <v>0.0</v>
      </c>
      <c r="G36" s="514">
        <v>191.0</v>
      </c>
      <c r="H36" s="514">
        <v>0.0</v>
      </c>
      <c r="I36" s="514">
        <v>0.0</v>
      </c>
      <c r="J36" s="514">
        <v>29.0</v>
      </c>
      <c r="K36" s="514">
        <v>2.0</v>
      </c>
      <c r="L36" s="514">
        <v>9.0</v>
      </c>
      <c r="M36" s="514">
        <v>0.0</v>
      </c>
      <c r="N36" s="514">
        <v>0.0</v>
      </c>
      <c r="O36" s="514">
        <v>18.0</v>
      </c>
      <c r="P36" s="514">
        <v>0.0</v>
      </c>
      <c r="Q36" s="514">
        <v>0.0</v>
      </c>
      <c r="R36" s="515">
        <f t="shared" si="1"/>
        <v>329</v>
      </c>
      <c r="S36" s="593">
        <f t="shared" si="2"/>
        <v>271.5</v>
      </c>
      <c r="T36" s="577">
        <f>R36/(Results!$D$191*(70/190))</f>
        <v>0.6775417299</v>
      </c>
      <c r="U36" s="578" t="str">
        <f t="shared" si="9"/>
        <v>C</v>
      </c>
      <c r="V36" s="151"/>
      <c r="W36" s="151"/>
      <c r="X36" s="151"/>
      <c r="Y36" s="151"/>
      <c r="Z36" s="517">
        <f>R36/Results!$B$158</f>
        <v>1096.666667</v>
      </c>
      <c r="AA36" s="151"/>
      <c r="AB36" s="151"/>
      <c r="AC36" s="518"/>
      <c r="AD36" s="459"/>
      <c r="AE36" s="459"/>
      <c r="AF36" s="195"/>
      <c r="AG36" s="513" t="s">
        <v>191</v>
      </c>
      <c r="AH36" s="509">
        <v>22.0</v>
      </c>
      <c r="AI36" s="514">
        <v>0.0</v>
      </c>
      <c r="AJ36" s="514">
        <v>91.0</v>
      </c>
      <c r="AK36" s="514">
        <v>0.0</v>
      </c>
      <c r="AL36" s="514">
        <v>0.0</v>
      </c>
      <c r="AM36" s="514">
        <v>0.0</v>
      </c>
      <c r="AN36" s="514">
        <v>0.0</v>
      </c>
      <c r="AO36" s="514">
        <v>2.0</v>
      </c>
      <c r="AP36" s="514">
        <v>0.0</v>
      </c>
      <c r="AQ36" s="514">
        <v>0.0</v>
      </c>
      <c r="AR36" s="514">
        <v>8.0</v>
      </c>
      <c r="AS36" s="514">
        <v>0.0</v>
      </c>
      <c r="AT36" s="594">
        <v>3.0</v>
      </c>
      <c r="AU36" s="595">
        <f t="shared" si="4"/>
        <v>126</v>
      </c>
      <c r="AV36" s="516">
        <f t="shared" si="5"/>
        <v>88</v>
      </c>
      <c r="AW36" s="498">
        <f>AU36/(Results!$F$191*(70/190))</f>
        <v>0.6951219512</v>
      </c>
      <c r="AX36" s="499" t="str">
        <f t="shared" si="8"/>
        <v>C</v>
      </c>
      <c r="AY36" s="151"/>
      <c r="AZ36" s="151"/>
      <c r="BA36" s="151"/>
      <c r="BB36" s="151"/>
      <c r="BC36" s="517">
        <f>AU36/Results!$B$158</f>
        <v>420</v>
      </c>
      <c r="BD36" s="151"/>
      <c r="BE36" s="151"/>
      <c r="BF36" s="518"/>
    </row>
    <row r="37">
      <c r="A37" s="151"/>
      <c r="B37" s="459"/>
      <c r="C37" s="151"/>
      <c r="D37" s="513" t="s">
        <v>192</v>
      </c>
      <c r="E37" s="497">
        <v>86.0</v>
      </c>
      <c r="F37" s="514">
        <v>0.0</v>
      </c>
      <c r="G37" s="514">
        <v>185.0</v>
      </c>
      <c r="H37" s="514">
        <v>0.0</v>
      </c>
      <c r="I37" s="514">
        <v>0.0</v>
      </c>
      <c r="J37" s="514">
        <v>24.0</v>
      </c>
      <c r="K37" s="514">
        <v>5.0</v>
      </c>
      <c r="L37" s="514">
        <v>11.0</v>
      </c>
      <c r="M37" s="514">
        <v>1.0</v>
      </c>
      <c r="N37" s="514">
        <v>0.0</v>
      </c>
      <c r="O37" s="514">
        <v>21.0</v>
      </c>
      <c r="P37" s="514">
        <v>0.0</v>
      </c>
      <c r="Q37" s="514">
        <v>0.0</v>
      </c>
      <c r="R37" s="515">
        <f t="shared" si="1"/>
        <v>333</v>
      </c>
      <c r="S37" s="593">
        <f t="shared" si="2"/>
        <v>283</v>
      </c>
      <c r="T37" s="577">
        <f>R37/(Results!$D$191*(70/190))</f>
        <v>0.6857793193</v>
      </c>
      <c r="U37" s="578" t="str">
        <f t="shared" si="9"/>
        <v>C</v>
      </c>
      <c r="V37" s="151"/>
      <c r="W37" s="151"/>
      <c r="X37" s="151"/>
      <c r="Y37" s="151"/>
      <c r="Z37" s="517">
        <f>R37/Results!$B$158</f>
        <v>1110</v>
      </c>
      <c r="AA37" s="151"/>
      <c r="AB37" s="151"/>
      <c r="AC37" s="518"/>
      <c r="AD37" s="459"/>
      <c r="AE37" s="459"/>
      <c r="AF37" s="195"/>
      <c r="AG37" s="513" t="s">
        <v>192</v>
      </c>
      <c r="AH37" s="497">
        <v>17.0</v>
      </c>
      <c r="AI37" s="514">
        <v>1.0</v>
      </c>
      <c r="AJ37" s="594">
        <v>89.0</v>
      </c>
      <c r="AK37" s="514">
        <v>0.0</v>
      </c>
      <c r="AL37" s="514">
        <v>0.0</v>
      </c>
      <c r="AM37" s="514">
        <v>0.0</v>
      </c>
      <c r="AN37" s="514">
        <v>0.0</v>
      </c>
      <c r="AO37" s="594">
        <v>5.0</v>
      </c>
      <c r="AP37" s="514">
        <v>0.0</v>
      </c>
      <c r="AQ37" s="514">
        <v>0.0</v>
      </c>
      <c r="AR37" s="514">
        <v>5.0</v>
      </c>
      <c r="AS37" s="514">
        <v>0.0</v>
      </c>
      <c r="AT37" s="514">
        <v>0.0</v>
      </c>
      <c r="AU37" s="595">
        <f t="shared" si="4"/>
        <v>117</v>
      </c>
      <c r="AV37" s="516">
        <f t="shared" si="5"/>
        <v>79.8</v>
      </c>
      <c r="AW37" s="498">
        <f>AU37/(Results!$F$191*(70/190))</f>
        <v>0.6454703833</v>
      </c>
      <c r="AX37" s="499" t="str">
        <f t="shared" si="8"/>
        <v>C</v>
      </c>
      <c r="AY37" s="151"/>
      <c r="AZ37" s="151"/>
      <c r="BA37" s="151"/>
      <c r="BB37" s="151"/>
      <c r="BC37" s="517">
        <f>AU37/Results!$B$158</f>
        <v>390</v>
      </c>
      <c r="BD37" s="151"/>
      <c r="BE37" s="151"/>
      <c r="BF37" s="518"/>
    </row>
    <row r="38">
      <c r="A38" s="151"/>
      <c r="B38" s="459"/>
      <c r="C38" s="151"/>
      <c r="D38" s="522" t="s">
        <v>285</v>
      </c>
      <c r="E38" s="523">
        <v>83.0</v>
      </c>
      <c r="F38" s="524">
        <v>1.0</v>
      </c>
      <c r="G38" s="524">
        <v>183.0</v>
      </c>
      <c r="H38" s="524">
        <v>0.0</v>
      </c>
      <c r="I38" s="524">
        <v>0.0</v>
      </c>
      <c r="J38" s="524">
        <v>26.0</v>
      </c>
      <c r="K38" s="524">
        <v>3.0</v>
      </c>
      <c r="L38" s="524">
        <v>13.0</v>
      </c>
      <c r="M38" s="524">
        <v>0.0</v>
      </c>
      <c r="N38" s="524">
        <v>0.0</v>
      </c>
      <c r="O38" s="524">
        <v>19.0</v>
      </c>
      <c r="P38" s="524">
        <v>0.0</v>
      </c>
      <c r="Q38" s="524">
        <v>0.0</v>
      </c>
      <c r="R38" s="610">
        <f t="shared" si="1"/>
        <v>328</v>
      </c>
      <c r="S38" s="596">
        <f t="shared" si="2"/>
        <v>276.3</v>
      </c>
      <c r="T38" s="579">
        <f>R38/(Results!$D$191*(70/190))</f>
        <v>0.6754823325</v>
      </c>
      <c r="U38" s="580" t="str">
        <f t="shared" si="9"/>
        <v>C</v>
      </c>
      <c r="V38" s="447"/>
      <c r="W38" s="447"/>
      <c r="X38" s="447"/>
      <c r="Y38" s="447"/>
      <c r="Z38" s="528">
        <f>R38/Results!$B$158</f>
        <v>1093.333333</v>
      </c>
      <c r="AA38" s="447"/>
      <c r="AB38" s="447"/>
      <c r="AC38" s="184"/>
      <c r="AD38" s="459"/>
      <c r="AE38" s="459"/>
      <c r="AF38" s="195"/>
      <c r="AG38" s="522" t="s">
        <v>193</v>
      </c>
      <c r="AH38" s="597">
        <v>21.0</v>
      </c>
      <c r="AI38" s="524">
        <v>0.0</v>
      </c>
      <c r="AJ38" s="598">
        <v>96.0</v>
      </c>
      <c r="AK38" s="524">
        <v>0.0</v>
      </c>
      <c r="AL38" s="524">
        <v>0.0</v>
      </c>
      <c r="AM38" s="524">
        <v>0.0</v>
      </c>
      <c r="AN38" s="524">
        <v>0.0</v>
      </c>
      <c r="AO38" s="598">
        <v>4.0</v>
      </c>
      <c r="AP38" s="524">
        <v>0.0</v>
      </c>
      <c r="AQ38" s="524">
        <v>0.0</v>
      </c>
      <c r="AR38" s="598">
        <v>8.0</v>
      </c>
      <c r="AS38" s="524">
        <v>0.0</v>
      </c>
      <c r="AT38" s="524">
        <v>1.0</v>
      </c>
      <c r="AU38" s="615">
        <f t="shared" si="4"/>
        <v>130</v>
      </c>
      <c r="AV38" s="530">
        <f t="shared" si="5"/>
        <v>91.5</v>
      </c>
      <c r="AW38" s="526">
        <f>AU38/(Results!$F$191*(70/190))</f>
        <v>0.7171893148</v>
      </c>
      <c r="AX38" s="527" t="str">
        <f t="shared" si="8"/>
        <v>D</v>
      </c>
      <c r="AY38" s="447"/>
      <c r="AZ38" s="447"/>
      <c r="BA38" s="447"/>
      <c r="BB38" s="447"/>
      <c r="BC38" s="531">
        <f>AU38/Results!$B$158</f>
        <v>433.3333333</v>
      </c>
      <c r="BD38" s="447"/>
      <c r="BE38" s="447"/>
      <c r="BF38" s="184"/>
    </row>
    <row r="39">
      <c r="A39" s="151"/>
      <c r="B39" s="459"/>
      <c r="C39" s="151"/>
      <c r="D39" s="532" t="s">
        <v>194</v>
      </c>
      <c r="E39" s="533">
        <v>85.0</v>
      </c>
      <c r="F39" s="534">
        <v>1.0</v>
      </c>
      <c r="G39" s="534">
        <v>175.0</v>
      </c>
      <c r="H39" s="534">
        <v>0.0</v>
      </c>
      <c r="I39" s="534">
        <v>1.0</v>
      </c>
      <c r="J39" s="534">
        <v>18.0</v>
      </c>
      <c r="K39" s="534">
        <v>3.0</v>
      </c>
      <c r="L39" s="534">
        <v>10.0</v>
      </c>
      <c r="M39" s="534">
        <v>0.0</v>
      </c>
      <c r="N39" s="534">
        <v>1.0</v>
      </c>
      <c r="O39" s="534">
        <v>20.0</v>
      </c>
      <c r="P39" s="534">
        <v>0.0</v>
      </c>
      <c r="Q39" s="534">
        <v>1.0</v>
      </c>
      <c r="R39" s="616">
        <f t="shared" si="1"/>
        <v>315</v>
      </c>
      <c r="S39" s="582">
        <f t="shared" si="2"/>
        <v>264.8</v>
      </c>
      <c r="T39" s="536">
        <f>R39/(Results!$D$192*(70/190))</f>
        <v>0.6399700599</v>
      </c>
      <c r="U39" s="537" t="str">
        <f t="shared" si="9"/>
        <v>C</v>
      </c>
      <c r="V39" s="538">
        <f>SUM(R39:R42)</f>
        <v>1336</v>
      </c>
      <c r="W39" s="539">
        <f>V39/(4*(MAX(R39:R42)))</f>
        <v>0.9515669516</v>
      </c>
      <c r="X39" s="539">
        <f>AVERAGE(S39:S42)</f>
        <v>277.825</v>
      </c>
      <c r="Y39" s="539">
        <f>V39/(((V39))*2)</f>
        <v>0.5</v>
      </c>
      <c r="Z39" s="540">
        <f>R39/Results!$B$158</f>
        <v>1050</v>
      </c>
      <c r="AA39" s="539">
        <f>sum(Z39:Z42)/4</f>
        <v>1113.333333</v>
      </c>
      <c r="AB39" s="541">
        <v>492.0</v>
      </c>
      <c r="AC39" s="542">
        <f>4*MAX(R39:R42)/ (Results!D192)</f>
        <v>1.050898204</v>
      </c>
      <c r="AD39" s="459"/>
      <c r="AE39" s="459"/>
      <c r="AF39" s="195"/>
      <c r="AG39" s="532" t="s">
        <v>194</v>
      </c>
      <c r="AH39" s="603">
        <v>26.0</v>
      </c>
      <c r="AI39" s="534">
        <v>0.0</v>
      </c>
      <c r="AJ39" s="604">
        <v>81.0</v>
      </c>
      <c r="AK39" s="534">
        <v>0.0</v>
      </c>
      <c r="AL39" s="534">
        <v>0.0</v>
      </c>
      <c r="AM39" s="534">
        <v>0.0</v>
      </c>
      <c r="AN39" s="534">
        <v>0.0</v>
      </c>
      <c r="AO39" s="604">
        <v>6.0</v>
      </c>
      <c r="AP39" s="534">
        <v>0.0</v>
      </c>
      <c r="AQ39" s="534">
        <v>0.0</v>
      </c>
      <c r="AR39" s="534">
        <v>5.0</v>
      </c>
      <c r="AS39" s="534">
        <v>0.0</v>
      </c>
      <c r="AT39" s="534">
        <v>1.0</v>
      </c>
      <c r="AU39" s="617">
        <f t="shared" si="4"/>
        <v>119</v>
      </c>
      <c r="AV39" s="533">
        <f t="shared" si="5"/>
        <v>86</v>
      </c>
      <c r="AW39" s="547">
        <f>AU39/(Results!$F$192*(70/190))</f>
        <v>0.6946236559</v>
      </c>
      <c r="AX39" s="548" t="str">
        <f t="shared" si="8"/>
        <v>C</v>
      </c>
      <c r="AY39" s="538">
        <f>SUM(AU39:AU42)</f>
        <v>465</v>
      </c>
      <c r="AZ39" s="539">
        <f>AY39/(4*(MAX(AU39:AU42)))</f>
        <v>0.9768907563</v>
      </c>
      <c r="BA39" s="539">
        <f>AVERAGE(AV39:AV42)</f>
        <v>83.75</v>
      </c>
      <c r="BB39" s="539">
        <f>AY39/(AY39*1)</f>
        <v>1</v>
      </c>
      <c r="BC39" s="540">
        <f>AU39/Results!$B$158</f>
        <v>396.6666667</v>
      </c>
      <c r="BD39" s="539">
        <f>sum(BC39:BC42)/4</f>
        <v>387.5</v>
      </c>
      <c r="BE39" s="541">
        <v>171.0</v>
      </c>
      <c r="BF39" s="542">
        <f>4*MAX(AU39:AU42)/ (Results!F192)</f>
        <v>1.023655914</v>
      </c>
    </row>
    <row r="40">
      <c r="A40" s="151"/>
      <c r="B40" s="459"/>
      <c r="C40" s="151"/>
      <c r="D40" s="549" t="s">
        <v>195</v>
      </c>
      <c r="E40" s="533">
        <v>89.0</v>
      </c>
      <c r="F40" s="534">
        <v>0.0</v>
      </c>
      <c r="G40" s="534">
        <v>189.0</v>
      </c>
      <c r="H40" s="534">
        <v>0.0</v>
      </c>
      <c r="I40" s="534">
        <v>0.0</v>
      </c>
      <c r="J40" s="534">
        <v>12.0</v>
      </c>
      <c r="K40" s="534">
        <v>4.0</v>
      </c>
      <c r="L40" s="534">
        <v>7.0</v>
      </c>
      <c r="M40" s="534">
        <v>0.0</v>
      </c>
      <c r="N40" s="534">
        <v>1.0</v>
      </c>
      <c r="O40" s="534">
        <v>20.0</v>
      </c>
      <c r="P40" s="534">
        <v>1.0</v>
      </c>
      <c r="Q40" s="534">
        <v>5.0</v>
      </c>
      <c r="R40" s="550">
        <f t="shared" si="1"/>
        <v>328</v>
      </c>
      <c r="S40" s="405">
        <f t="shared" si="2"/>
        <v>265.5</v>
      </c>
      <c r="T40" s="536">
        <f>R40/(Results!$D$192*(70/190))</f>
        <v>0.6663815227</v>
      </c>
      <c r="U40" s="537" t="str">
        <f t="shared" si="9"/>
        <v>C</v>
      </c>
      <c r="V40" s="151"/>
      <c r="W40" s="151"/>
      <c r="X40" s="151"/>
      <c r="Y40" s="151"/>
      <c r="Z40" s="552">
        <f>R40/Results!$B$158</f>
        <v>1093.333333</v>
      </c>
      <c r="AA40" s="151"/>
      <c r="AB40" s="151"/>
      <c r="AC40" s="518"/>
      <c r="AD40" s="459"/>
      <c r="AE40" s="459"/>
      <c r="AF40" s="195"/>
      <c r="AG40" s="549" t="s">
        <v>195</v>
      </c>
      <c r="AH40" s="603">
        <v>20.0</v>
      </c>
      <c r="AI40" s="534">
        <v>0.0</v>
      </c>
      <c r="AJ40" s="534">
        <v>79.0</v>
      </c>
      <c r="AK40" s="534">
        <v>0.0</v>
      </c>
      <c r="AL40" s="534">
        <v>0.0</v>
      </c>
      <c r="AM40" s="534">
        <v>0.0</v>
      </c>
      <c r="AN40" s="534">
        <v>0.0</v>
      </c>
      <c r="AO40" s="604">
        <v>3.0</v>
      </c>
      <c r="AP40" s="534">
        <v>0.0</v>
      </c>
      <c r="AQ40" s="534">
        <v>0.0</v>
      </c>
      <c r="AR40" s="604">
        <v>9.0</v>
      </c>
      <c r="AS40" s="534">
        <v>0.0</v>
      </c>
      <c r="AT40" s="534">
        <v>0.0</v>
      </c>
      <c r="AU40" s="613">
        <f t="shared" si="4"/>
        <v>111</v>
      </c>
      <c r="AV40" s="551">
        <f t="shared" si="5"/>
        <v>82</v>
      </c>
      <c r="AW40" s="547">
        <f>AU40/(Results!$F$192*(70/190))</f>
        <v>0.6479262673</v>
      </c>
      <c r="AX40" s="548" t="str">
        <f t="shared" si="8"/>
        <v>C</v>
      </c>
      <c r="AY40" s="151"/>
      <c r="AZ40" s="151"/>
      <c r="BA40" s="151"/>
      <c r="BB40" s="151"/>
      <c r="BC40" s="552">
        <f>AU40/Results!$B$158</f>
        <v>370</v>
      </c>
      <c r="BD40" s="151"/>
      <c r="BE40" s="151"/>
      <c r="BF40" s="518"/>
    </row>
    <row r="41">
      <c r="A41" s="151"/>
      <c r="B41" s="459"/>
      <c r="C41" s="151"/>
      <c r="D41" s="549" t="s">
        <v>196</v>
      </c>
      <c r="E41" s="533">
        <v>92.0</v>
      </c>
      <c r="F41" s="534">
        <v>0.0</v>
      </c>
      <c r="G41" s="534">
        <v>191.0</v>
      </c>
      <c r="H41" s="534">
        <v>0.0</v>
      </c>
      <c r="I41" s="534">
        <v>0.0</v>
      </c>
      <c r="J41" s="534">
        <v>13.0</v>
      </c>
      <c r="K41" s="534">
        <v>9.0</v>
      </c>
      <c r="L41" s="534">
        <v>18.0</v>
      </c>
      <c r="M41" s="534">
        <v>0.0</v>
      </c>
      <c r="N41" s="534">
        <v>0.0</v>
      </c>
      <c r="O41" s="534">
        <v>25.0</v>
      </c>
      <c r="P41" s="534">
        <v>1.0</v>
      </c>
      <c r="Q41" s="534">
        <v>2.0</v>
      </c>
      <c r="R41" s="550">
        <f t="shared" si="1"/>
        <v>351</v>
      </c>
      <c r="S41" s="405">
        <f t="shared" si="2"/>
        <v>301</v>
      </c>
      <c r="T41" s="536">
        <f>R41/(Results!$D$192*(70/190))</f>
        <v>0.7131094953</v>
      </c>
      <c r="U41" s="537" t="str">
        <f t="shared" si="9"/>
        <v>D</v>
      </c>
      <c r="V41" s="151"/>
      <c r="W41" s="151"/>
      <c r="X41" s="151"/>
      <c r="Y41" s="151"/>
      <c r="Z41" s="552">
        <f>R41/Results!$B$158</f>
        <v>1170</v>
      </c>
      <c r="AA41" s="151"/>
      <c r="AB41" s="151"/>
      <c r="AC41" s="518"/>
      <c r="AD41" s="459"/>
      <c r="AE41" s="459"/>
      <c r="AF41" s="195"/>
      <c r="AG41" s="549" t="s">
        <v>196</v>
      </c>
      <c r="AH41" s="533">
        <v>21.0</v>
      </c>
      <c r="AI41" s="534">
        <v>0.0</v>
      </c>
      <c r="AJ41" s="604">
        <v>86.0</v>
      </c>
      <c r="AK41" s="534">
        <v>0.0</v>
      </c>
      <c r="AL41" s="534">
        <v>0.0</v>
      </c>
      <c r="AM41" s="534">
        <v>0.0</v>
      </c>
      <c r="AN41" s="534">
        <v>0.0</v>
      </c>
      <c r="AO41" s="534">
        <v>3.0</v>
      </c>
      <c r="AP41" s="534">
        <v>0.0</v>
      </c>
      <c r="AQ41" s="534">
        <v>0.0</v>
      </c>
      <c r="AR41" s="534">
        <v>6.0</v>
      </c>
      <c r="AS41" s="534">
        <v>0.0</v>
      </c>
      <c r="AT41" s="604">
        <v>1.0</v>
      </c>
      <c r="AU41" s="613">
        <f t="shared" si="4"/>
        <v>117</v>
      </c>
      <c r="AV41" s="551">
        <f t="shared" si="5"/>
        <v>81</v>
      </c>
      <c r="AW41" s="547">
        <f>AU41/(Results!$F$192*(70/190))</f>
        <v>0.6829493088</v>
      </c>
      <c r="AX41" s="548" t="str">
        <f t="shared" si="8"/>
        <v>C</v>
      </c>
      <c r="AY41" s="151"/>
      <c r="AZ41" s="151"/>
      <c r="BA41" s="151"/>
      <c r="BB41" s="151"/>
      <c r="BC41" s="552">
        <f>AU41/Results!$B$158</f>
        <v>390</v>
      </c>
      <c r="BD41" s="151"/>
      <c r="BE41" s="151"/>
      <c r="BF41" s="518"/>
    </row>
    <row r="42">
      <c r="A42" s="151"/>
      <c r="B42" s="459"/>
      <c r="C42" s="151"/>
      <c r="D42" s="555" t="s">
        <v>197</v>
      </c>
      <c r="E42" s="556">
        <v>95.0</v>
      </c>
      <c r="F42" s="557">
        <v>0.0</v>
      </c>
      <c r="G42" s="557">
        <v>194.0</v>
      </c>
      <c r="H42" s="557">
        <v>1.0</v>
      </c>
      <c r="I42" s="557">
        <v>0.0</v>
      </c>
      <c r="J42" s="557">
        <v>11.0</v>
      </c>
      <c r="K42" s="557">
        <v>5.0</v>
      </c>
      <c r="L42" s="557">
        <v>16.0</v>
      </c>
      <c r="M42" s="557">
        <v>0.0</v>
      </c>
      <c r="N42" s="557">
        <v>0.0</v>
      </c>
      <c r="O42" s="557">
        <v>19.0</v>
      </c>
      <c r="P42" s="557">
        <v>0.0</v>
      </c>
      <c r="Q42" s="557">
        <v>1.0</v>
      </c>
      <c r="R42" s="618">
        <f t="shared" si="1"/>
        <v>342</v>
      </c>
      <c r="S42" s="586">
        <f t="shared" si="2"/>
        <v>280</v>
      </c>
      <c r="T42" s="560">
        <f>R42/(Results!$D$192*(70/190))</f>
        <v>0.6948246364</v>
      </c>
      <c r="U42" s="561" t="str">
        <f t="shared" si="9"/>
        <v>C</v>
      </c>
      <c r="V42" s="447"/>
      <c r="W42" s="447"/>
      <c r="X42" s="447"/>
      <c r="Y42" s="447"/>
      <c r="Z42" s="562">
        <f>R42/Results!$B$158</f>
        <v>1140</v>
      </c>
      <c r="AA42" s="447"/>
      <c r="AB42" s="447"/>
      <c r="AC42" s="184"/>
      <c r="AD42" s="459"/>
      <c r="AE42" s="459"/>
      <c r="AF42" s="195"/>
      <c r="AG42" s="555" t="s">
        <v>197</v>
      </c>
      <c r="AH42" s="606">
        <v>26.0</v>
      </c>
      <c r="AI42" s="557">
        <v>0.0</v>
      </c>
      <c r="AJ42" s="607">
        <v>82.0</v>
      </c>
      <c r="AK42" s="557">
        <v>0.0</v>
      </c>
      <c r="AL42" s="557">
        <v>0.0</v>
      </c>
      <c r="AM42" s="557">
        <v>0.0</v>
      </c>
      <c r="AN42" s="557">
        <v>0.0</v>
      </c>
      <c r="AO42" s="607">
        <v>2.0</v>
      </c>
      <c r="AP42" s="557">
        <v>0.0</v>
      </c>
      <c r="AQ42" s="557">
        <v>0.0</v>
      </c>
      <c r="AR42" s="607">
        <v>8.0</v>
      </c>
      <c r="AS42" s="557">
        <v>0.0</v>
      </c>
      <c r="AT42" s="557">
        <v>0.0</v>
      </c>
      <c r="AU42" s="619">
        <f t="shared" si="4"/>
        <v>118</v>
      </c>
      <c r="AV42" s="566">
        <f t="shared" si="5"/>
        <v>86</v>
      </c>
      <c r="AW42" s="567">
        <f>AU42/(Results!$F$192*(70/190))</f>
        <v>0.6887864823</v>
      </c>
      <c r="AX42" s="568" t="str">
        <f t="shared" si="8"/>
        <v>C</v>
      </c>
      <c r="AY42" s="447"/>
      <c r="AZ42" s="447"/>
      <c r="BA42" s="447"/>
      <c r="BB42" s="447"/>
      <c r="BC42" s="562">
        <f>AU42/Results!$B$158</f>
        <v>393.3333333</v>
      </c>
      <c r="BD42" s="447"/>
      <c r="BE42" s="447"/>
      <c r="BF42" s="184"/>
    </row>
    <row r="43">
      <c r="A43" s="151"/>
      <c r="B43" s="459"/>
      <c r="C43" s="151"/>
      <c r="D43" s="492" t="s">
        <v>198</v>
      </c>
      <c r="E43" s="497">
        <v>93.0</v>
      </c>
      <c r="F43" s="514">
        <v>0.0</v>
      </c>
      <c r="G43" s="514">
        <v>221.0</v>
      </c>
      <c r="H43" s="514">
        <v>1.0</v>
      </c>
      <c r="I43" s="514">
        <v>0.0</v>
      </c>
      <c r="J43" s="514">
        <v>14.0</v>
      </c>
      <c r="K43" s="514">
        <v>2.0</v>
      </c>
      <c r="L43" s="514">
        <v>9.0</v>
      </c>
      <c r="M43" s="514">
        <v>0.0</v>
      </c>
      <c r="N43" s="514">
        <v>0.0</v>
      </c>
      <c r="O43" s="514">
        <v>19.0</v>
      </c>
      <c r="P43" s="514">
        <v>0.0</v>
      </c>
      <c r="Q43" s="514">
        <v>0.0</v>
      </c>
      <c r="R43" s="496">
        <f t="shared" si="1"/>
        <v>359</v>
      </c>
      <c r="S43" s="589">
        <f t="shared" si="2"/>
        <v>280.5</v>
      </c>
      <c r="T43" s="571">
        <f>R43/(Results!$D$193*(70/190))</f>
        <v>0.6406499483</v>
      </c>
      <c r="U43" s="572" t="str">
        <f t="shared" si="9"/>
        <v>C</v>
      </c>
      <c r="V43" s="500">
        <f>SUM(R43:R46)</f>
        <v>1521</v>
      </c>
      <c r="W43" s="501">
        <f>V43/(4*(MAX(R43:R46)))</f>
        <v>0.9458955224</v>
      </c>
      <c r="X43" s="501">
        <f>AVERAGE(S43:S46)</f>
        <v>293.8</v>
      </c>
      <c r="Y43" s="501">
        <f>V43/(((V43))*2)</f>
        <v>0.5</v>
      </c>
      <c r="Z43" s="511">
        <f>R43/Results!$B$158</f>
        <v>1196.666667</v>
      </c>
      <c r="AA43" s="501">
        <f>sum(Z43:Z46)/4</f>
        <v>1267.5</v>
      </c>
      <c r="AB43" s="503">
        <v>560.0</v>
      </c>
      <c r="AC43" s="512">
        <f>4*MAX(R43:R46)/ (Results!D193)</f>
        <v>1.057199211</v>
      </c>
      <c r="AD43" s="459"/>
      <c r="AE43" s="459"/>
      <c r="AF43" s="195"/>
      <c r="AG43" s="492" t="s">
        <v>198</v>
      </c>
      <c r="AH43" s="573">
        <v>34.0</v>
      </c>
      <c r="AI43" s="495">
        <v>0.0</v>
      </c>
      <c r="AJ43" s="590">
        <v>84.0</v>
      </c>
      <c r="AK43" s="495">
        <v>0.0</v>
      </c>
      <c r="AL43" s="495">
        <v>0.0</v>
      </c>
      <c r="AM43" s="495">
        <v>0.0</v>
      </c>
      <c r="AN43" s="495">
        <v>0.0</v>
      </c>
      <c r="AO43" s="590">
        <v>3.0</v>
      </c>
      <c r="AP43" s="495">
        <v>0.0</v>
      </c>
      <c r="AQ43" s="495">
        <v>0.0</v>
      </c>
      <c r="AR43" s="590">
        <v>11.0</v>
      </c>
      <c r="AS43" s="620">
        <v>0.0</v>
      </c>
      <c r="AT43" s="495">
        <v>2.0</v>
      </c>
      <c r="AU43" s="493">
        <f t="shared" si="4"/>
        <v>134</v>
      </c>
      <c r="AV43" s="570">
        <f t="shared" si="5"/>
        <v>103.5</v>
      </c>
      <c r="AW43" s="575">
        <f>AU43/(Results!$F$193*(70/190))</f>
        <v>0.6426047451</v>
      </c>
      <c r="AX43" s="592" t="str">
        <f t="shared" si="8"/>
        <v>C</v>
      </c>
      <c r="AY43" s="500">
        <f>SUM(AU43:AU46)</f>
        <v>566</v>
      </c>
      <c r="AZ43" s="501">
        <f>AY43/(4*(MAX(AU43:AU46)))</f>
        <v>0.962585034</v>
      </c>
      <c r="BA43" s="501">
        <f>AVERAGE(AV43:AV46)</f>
        <v>114.375</v>
      </c>
      <c r="BB43" s="501">
        <f>AY43/(AY43*1)</f>
        <v>1</v>
      </c>
      <c r="BC43" s="502">
        <f>AU43/Results!$B$158</f>
        <v>446.6666667</v>
      </c>
      <c r="BD43" s="501">
        <f>sum(BC43:BC46)/4</f>
        <v>471.6666667</v>
      </c>
      <c r="BE43" s="503">
        <v>209.0</v>
      </c>
      <c r="BF43" s="512">
        <f>4*MAX(AU43:AU46)/ (Results!F193)</f>
        <v>1.038869258</v>
      </c>
    </row>
    <row r="44">
      <c r="A44" s="151"/>
      <c r="B44" s="459"/>
      <c r="C44" s="151"/>
      <c r="D44" s="513" t="s">
        <v>199</v>
      </c>
      <c r="E44" s="497">
        <v>97.0</v>
      </c>
      <c r="F44" s="514">
        <v>2.0</v>
      </c>
      <c r="G44" s="514">
        <v>232.0</v>
      </c>
      <c r="H44" s="514">
        <v>0.0</v>
      </c>
      <c r="I44" s="514">
        <v>0.0</v>
      </c>
      <c r="J44" s="514">
        <v>13.0</v>
      </c>
      <c r="K44" s="514">
        <v>5.0</v>
      </c>
      <c r="L44" s="514">
        <v>10.0</v>
      </c>
      <c r="M44" s="514">
        <v>0.0</v>
      </c>
      <c r="N44" s="514">
        <v>0.0</v>
      </c>
      <c r="O44" s="514">
        <v>17.0</v>
      </c>
      <c r="P44" s="514">
        <v>0.0</v>
      </c>
      <c r="Q44" s="514">
        <v>0.0</v>
      </c>
      <c r="R44" s="515">
        <f t="shared" si="1"/>
        <v>376</v>
      </c>
      <c r="S44" s="593">
        <f t="shared" si="2"/>
        <v>290.6</v>
      </c>
      <c r="T44" s="577">
        <f>R44/(Results!$D$193*(70/190))</f>
        <v>0.6709871325</v>
      </c>
      <c r="U44" s="578" t="str">
        <f t="shared" si="9"/>
        <v>C</v>
      </c>
      <c r="V44" s="151"/>
      <c r="W44" s="151"/>
      <c r="X44" s="151"/>
      <c r="Y44" s="151"/>
      <c r="Z44" s="517">
        <f>R44/Results!$B$158</f>
        <v>1253.333333</v>
      </c>
      <c r="AA44" s="151"/>
      <c r="AB44" s="151"/>
      <c r="AC44" s="518"/>
      <c r="AD44" s="459"/>
      <c r="AE44" s="459"/>
      <c r="AF44" s="195"/>
      <c r="AG44" s="513" t="s">
        <v>199</v>
      </c>
      <c r="AH44" s="497">
        <v>30.0</v>
      </c>
      <c r="AI44" s="514">
        <v>0.0</v>
      </c>
      <c r="AJ44" s="594">
        <v>92.0</v>
      </c>
      <c r="AK44" s="514">
        <v>0.0</v>
      </c>
      <c r="AL44" s="514">
        <v>0.0</v>
      </c>
      <c r="AM44" s="514">
        <v>0.0</v>
      </c>
      <c r="AN44" s="514">
        <v>0.0</v>
      </c>
      <c r="AO44" s="514">
        <v>9.0</v>
      </c>
      <c r="AP44" s="514">
        <v>0.0</v>
      </c>
      <c r="AQ44" s="514">
        <v>0.0</v>
      </c>
      <c r="AR44" s="594">
        <v>16.0</v>
      </c>
      <c r="AS44" s="514">
        <v>0.0</v>
      </c>
      <c r="AT44" s="514">
        <v>0.0</v>
      </c>
      <c r="AU44" s="595">
        <f t="shared" si="4"/>
        <v>147</v>
      </c>
      <c r="AV44" s="516">
        <f t="shared" si="5"/>
        <v>121.5</v>
      </c>
      <c r="AW44" s="498">
        <f>AU44/(Results!$F$193*(70/190))</f>
        <v>0.7049469965</v>
      </c>
      <c r="AX44" s="621" t="s">
        <v>249</v>
      </c>
      <c r="AY44" s="151"/>
      <c r="AZ44" s="151"/>
      <c r="BA44" s="151"/>
      <c r="BB44" s="151"/>
      <c r="BC44" s="517">
        <f>AU44/Results!$B$158</f>
        <v>490</v>
      </c>
      <c r="BD44" s="151"/>
      <c r="BE44" s="151"/>
      <c r="BF44" s="518"/>
    </row>
    <row r="45">
      <c r="A45" s="151"/>
      <c r="B45" s="459"/>
      <c r="C45" s="151"/>
      <c r="D45" s="513" t="s">
        <v>200</v>
      </c>
      <c r="E45" s="497">
        <v>98.0</v>
      </c>
      <c r="F45" s="514">
        <v>1.0</v>
      </c>
      <c r="G45" s="514">
        <v>238.0</v>
      </c>
      <c r="H45" s="514">
        <v>0.0</v>
      </c>
      <c r="I45" s="514">
        <v>2.0</v>
      </c>
      <c r="J45" s="514">
        <v>14.0</v>
      </c>
      <c r="K45" s="514">
        <v>6.0</v>
      </c>
      <c r="L45" s="514">
        <v>12.0</v>
      </c>
      <c r="M45" s="514">
        <v>0.0</v>
      </c>
      <c r="N45" s="514">
        <v>0.0</v>
      </c>
      <c r="O45" s="514">
        <v>13.0</v>
      </c>
      <c r="P45" s="514">
        <v>0.0</v>
      </c>
      <c r="Q45" s="514">
        <v>0.0</v>
      </c>
      <c r="R45" s="515">
        <f t="shared" si="1"/>
        <v>384</v>
      </c>
      <c r="S45" s="593">
        <f t="shared" si="2"/>
        <v>295.8</v>
      </c>
      <c r="T45" s="577">
        <f>R45/(Results!$D$193*(70/190))</f>
        <v>0.6852634545</v>
      </c>
      <c r="U45" s="578" t="str">
        <f t="shared" si="9"/>
        <v>C</v>
      </c>
      <c r="V45" s="151"/>
      <c r="W45" s="151"/>
      <c r="X45" s="151"/>
      <c r="Y45" s="151"/>
      <c r="Z45" s="517">
        <f>R45/Results!$B$158</f>
        <v>1280</v>
      </c>
      <c r="AA45" s="151"/>
      <c r="AB45" s="151"/>
      <c r="AC45" s="518"/>
      <c r="AD45" s="459"/>
      <c r="AE45" s="459"/>
      <c r="AF45" s="195"/>
      <c r="AG45" s="513" t="s">
        <v>200</v>
      </c>
      <c r="AH45" s="509">
        <v>30.0</v>
      </c>
      <c r="AI45" s="514">
        <v>0.0</v>
      </c>
      <c r="AJ45" s="514">
        <v>84.0</v>
      </c>
      <c r="AK45" s="514">
        <v>0.0</v>
      </c>
      <c r="AL45" s="514">
        <v>0.0</v>
      </c>
      <c r="AM45" s="514">
        <v>0.0</v>
      </c>
      <c r="AN45" s="514">
        <v>0.0</v>
      </c>
      <c r="AO45" s="594">
        <v>13.0</v>
      </c>
      <c r="AP45" s="514">
        <v>0.0</v>
      </c>
      <c r="AQ45" s="514">
        <v>0.0</v>
      </c>
      <c r="AR45" s="514">
        <v>12.0</v>
      </c>
      <c r="AS45" s="514">
        <v>0.0</v>
      </c>
      <c r="AT45" s="594">
        <v>1.0</v>
      </c>
      <c r="AU45" s="595">
        <f t="shared" si="4"/>
        <v>140</v>
      </c>
      <c r="AV45" s="516">
        <f t="shared" si="5"/>
        <v>116</v>
      </c>
      <c r="AW45" s="498">
        <f>AU45/(Results!$F$193*(70/190))</f>
        <v>0.6713780919</v>
      </c>
      <c r="AX45" s="499" t="str">
        <f t="shared" ref="AX45:AX57" si="10">IFS(AW45&lt;0.2,"A",AND(AW45&gt;=0.21,AW45&lt;=0.5),"B",AND(AW45&gt;=0.51,AW45&lt;=0.7),"C",AND(AW45&gt;=0.71,AW45&lt;=0.85),"D",AND(AW45&gt;=0.86,AW45&lt;=1),"E",AW45&gt;1,"F")</f>
        <v>C</v>
      </c>
      <c r="AY45" s="151"/>
      <c r="AZ45" s="151"/>
      <c r="BA45" s="151"/>
      <c r="BB45" s="151"/>
      <c r="BC45" s="517">
        <f>AU45/Results!$B$158</f>
        <v>466.6666667</v>
      </c>
      <c r="BD45" s="151"/>
      <c r="BE45" s="151"/>
      <c r="BF45" s="518"/>
    </row>
    <row r="46">
      <c r="A46" s="151"/>
      <c r="B46" s="459"/>
      <c r="C46" s="151"/>
      <c r="D46" s="522" t="s">
        <v>201</v>
      </c>
      <c r="E46" s="523">
        <v>86.0</v>
      </c>
      <c r="F46" s="524">
        <v>1.0</v>
      </c>
      <c r="G46" s="524">
        <v>264.0</v>
      </c>
      <c r="H46" s="524">
        <v>0.0</v>
      </c>
      <c r="I46" s="524">
        <v>1.0</v>
      </c>
      <c r="J46" s="524">
        <v>11.0</v>
      </c>
      <c r="K46" s="524">
        <v>3.0</v>
      </c>
      <c r="L46" s="524">
        <v>11.0</v>
      </c>
      <c r="M46" s="524">
        <v>0.0</v>
      </c>
      <c r="N46" s="524">
        <v>0.0</v>
      </c>
      <c r="O46" s="524">
        <v>25.0</v>
      </c>
      <c r="P46" s="524">
        <v>0.0</v>
      </c>
      <c r="Q46" s="524">
        <v>0.0</v>
      </c>
      <c r="R46" s="525">
        <f t="shared" si="1"/>
        <v>402</v>
      </c>
      <c r="S46" s="596">
        <f t="shared" si="2"/>
        <v>308.3</v>
      </c>
      <c r="T46" s="579">
        <f>R46/(Results!$D$193*(70/190))</f>
        <v>0.7173851789</v>
      </c>
      <c r="U46" s="580" t="str">
        <f t="shared" si="9"/>
        <v>D</v>
      </c>
      <c r="V46" s="447"/>
      <c r="W46" s="447"/>
      <c r="X46" s="447"/>
      <c r="Y46" s="447"/>
      <c r="Z46" s="528">
        <f>R46/Results!$B$158</f>
        <v>1340</v>
      </c>
      <c r="AA46" s="447"/>
      <c r="AB46" s="447"/>
      <c r="AC46" s="184"/>
      <c r="AD46" s="459"/>
      <c r="AE46" s="459"/>
      <c r="AF46" s="195"/>
      <c r="AG46" s="522" t="s">
        <v>201</v>
      </c>
      <c r="AH46" s="597">
        <v>28.0</v>
      </c>
      <c r="AI46" s="524">
        <v>0.0</v>
      </c>
      <c r="AJ46" s="598">
        <v>94.0</v>
      </c>
      <c r="AK46" s="524">
        <v>0.0</v>
      </c>
      <c r="AL46" s="524">
        <v>0.0</v>
      </c>
      <c r="AM46" s="524">
        <v>0.0</v>
      </c>
      <c r="AN46" s="524">
        <v>0.0</v>
      </c>
      <c r="AO46" s="598">
        <v>9.0</v>
      </c>
      <c r="AP46" s="524">
        <v>0.0</v>
      </c>
      <c r="AQ46" s="524">
        <v>0.0</v>
      </c>
      <c r="AR46" s="598">
        <v>14.0</v>
      </c>
      <c r="AS46" s="524">
        <v>0.0</v>
      </c>
      <c r="AT46" s="524">
        <v>0.0</v>
      </c>
      <c r="AU46" s="615">
        <f t="shared" si="4"/>
        <v>145</v>
      </c>
      <c r="AV46" s="530">
        <f t="shared" si="5"/>
        <v>116.5</v>
      </c>
      <c r="AW46" s="526">
        <f>AU46/(Results!$F$193*(70/190))</f>
        <v>0.6953558809</v>
      </c>
      <c r="AX46" s="527" t="str">
        <f t="shared" si="10"/>
        <v>C</v>
      </c>
      <c r="AY46" s="447"/>
      <c r="AZ46" s="447"/>
      <c r="BA46" s="447"/>
      <c r="BB46" s="447"/>
      <c r="BC46" s="531">
        <f>AU46/Results!$B$158</f>
        <v>483.3333333</v>
      </c>
      <c r="BD46" s="447"/>
      <c r="BE46" s="447"/>
      <c r="BF46" s="184"/>
    </row>
    <row r="47">
      <c r="A47" s="151"/>
      <c r="B47" s="459"/>
      <c r="C47" s="151"/>
      <c r="D47" s="532" t="s">
        <v>202</v>
      </c>
      <c r="E47" s="533">
        <v>89.0</v>
      </c>
      <c r="F47" s="534">
        <v>0.0</v>
      </c>
      <c r="G47" s="534">
        <v>262.0</v>
      </c>
      <c r="H47" s="534">
        <v>0.0</v>
      </c>
      <c r="I47" s="534">
        <v>0.0</v>
      </c>
      <c r="J47" s="534">
        <v>17.0</v>
      </c>
      <c r="K47" s="534">
        <v>2.0</v>
      </c>
      <c r="L47" s="534">
        <v>9.0</v>
      </c>
      <c r="M47" s="534">
        <v>0.0</v>
      </c>
      <c r="N47" s="534">
        <v>2.0</v>
      </c>
      <c r="O47" s="534">
        <v>26.0</v>
      </c>
      <c r="P47" s="534">
        <v>0.0</v>
      </c>
      <c r="Q47" s="534">
        <v>0.0</v>
      </c>
      <c r="R47" s="535">
        <f t="shared" si="1"/>
        <v>407</v>
      </c>
      <c r="S47" s="582">
        <f t="shared" si="2"/>
        <v>319</v>
      </c>
      <c r="T47" s="536">
        <f>R47/(Results!$D$194*(70/190))</f>
        <v>0.6727858013</v>
      </c>
      <c r="U47" s="537" t="str">
        <f t="shared" si="9"/>
        <v>C</v>
      </c>
      <c r="V47" s="538">
        <f>SUM(R47:R50)</f>
        <v>1642</v>
      </c>
      <c r="W47" s="539">
        <f>V47/(4*(MAX(R47:R50)))</f>
        <v>0.9939467312</v>
      </c>
      <c r="X47" s="539">
        <f>AVERAGE(S47:S50)</f>
        <v>331.25</v>
      </c>
      <c r="Y47" s="539">
        <f>V47/(((V47))*2)</f>
        <v>0.5</v>
      </c>
      <c r="Z47" s="540">
        <f>R47/Results!$B$158</f>
        <v>1356.666667</v>
      </c>
      <c r="AA47" s="539">
        <f>sum(Z47:Z50)/4</f>
        <v>1368.333333</v>
      </c>
      <c r="AB47" s="541">
        <v>605.0</v>
      </c>
      <c r="AC47" s="542">
        <f>4*MAX(R47:R50)/ (Results!D194)</f>
        <v>1.006090134</v>
      </c>
      <c r="AD47" s="459"/>
      <c r="AE47" s="459"/>
      <c r="AF47" s="195"/>
      <c r="AG47" s="532" t="s">
        <v>202</v>
      </c>
      <c r="AH47" s="603">
        <v>35.0</v>
      </c>
      <c r="AI47" s="534">
        <v>0.0</v>
      </c>
      <c r="AJ47" s="604">
        <v>86.0</v>
      </c>
      <c r="AK47" s="534">
        <v>0.0</v>
      </c>
      <c r="AL47" s="534">
        <v>0.0</v>
      </c>
      <c r="AM47" s="534">
        <v>0.0</v>
      </c>
      <c r="AN47" s="534">
        <v>0.0</v>
      </c>
      <c r="AO47" s="604">
        <v>12.0</v>
      </c>
      <c r="AP47" s="534">
        <v>0.0</v>
      </c>
      <c r="AQ47" s="534">
        <v>0.0</v>
      </c>
      <c r="AR47" s="604">
        <v>14.0</v>
      </c>
      <c r="AS47" s="534">
        <v>0.0</v>
      </c>
      <c r="AT47" s="534">
        <v>0.0</v>
      </c>
      <c r="AU47" s="617">
        <f t="shared" si="4"/>
        <v>147</v>
      </c>
      <c r="AV47" s="533">
        <f t="shared" si="5"/>
        <v>124</v>
      </c>
      <c r="AW47" s="547">
        <f>AU47/(Results!$F$194*(70/190))</f>
        <v>0.6323296355</v>
      </c>
      <c r="AX47" s="548" t="str">
        <f t="shared" si="10"/>
        <v>C</v>
      </c>
      <c r="AY47" s="538">
        <f>SUM(AU47:AU50)</f>
        <v>631</v>
      </c>
      <c r="AZ47" s="539">
        <f>AY47/(4*(MAX(AU47:AU50)))</f>
        <v>0.9279411765</v>
      </c>
      <c r="BA47" s="539">
        <f>AVERAGE(AV47:AV50)</f>
        <v>130.875</v>
      </c>
      <c r="BB47" s="539">
        <f>AY47/(AY47*1)</f>
        <v>1</v>
      </c>
      <c r="BC47" s="540">
        <f>AU47/Results!$B$158</f>
        <v>490</v>
      </c>
      <c r="BD47" s="539">
        <f>sum(BC47:BC50)/4</f>
        <v>525.8333333</v>
      </c>
      <c r="BE47" s="541">
        <v>232.0</v>
      </c>
      <c r="BF47" s="542">
        <f>4*MAX(AU47:AU50)/ (Results!F194)</f>
        <v>1.077654517</v>
      </c>
    </row>
    <row r="48">
      <c r="A48" s="151"/>
      <c r="B48" s="459"/>
      <c r="C48" s="151"/>
      <c r="D48" s="549" t="s">
        <v>203</v>
      </c>
      <c r="E48" s="533">
        <v>94.0</v>
      </c>
      <c r="F48" s="534">
        <v>0.0</v>
      </c>
      <c r="G48" s="534">
        <v>251.0</v>
      </c>
      <c r="H48" s="534">
        <v>0.0</v>
      </c>
      <c r="I48" s="534">
        <v>0.0</v>
      </c>
      <c r="J48" s="534">
        <v>19.0</v>
      </c>
      <c r="K48" s="534">
        <v>5.0</v>
      </c>
      <c r="L48" s="534">
        <v>10.0</v>
      </c>
      <c r="M48" s="534">
        <v>0.0</v>
      </c>
      <c r="N48" s="534">
        <v>2.0</v>
      </c>
      <c r="O48" s="534">
        <v>30.0</v>
      </c>
      <c r="P48" s="534">
        <v>0.0</v>
      </c>
      <c r="Q48" s="534">
        <v>1.0</v>
      </c>
      <c r="R48" s="550">
        <f t="shared" si="1"/>
        <v>412</v>
      </c>
      <c r="S48" s="405">
        <f t="shared" si="2"/>
        <v>336</v>
      </c>
      <c r="T48" s="536">
        <f>R48/(Results!$D$194*(70/190))</f>
        <v>0.6810509831</v>
      </c>
      <c r="U48" s="537" t="str">
        <f t="shared" si="9"/>
        <v>C</v>
      </c>
      <c r="V48" s="151"/>
      <c r="W48" s="151"/>
      <c r="X48" s="151"/>
      <c r="Y48" s="151"/>
      <c r="Z48" s="552">
        <f>R48/Results!$B$158</f>
        <v>1373.333333</v>
      </c>
      <c r="AA48" s="151"/>
      <c r="AB48" s="151"/>
      <c r="AC48" s="518"/>
      <c r="AD48" s="459"/>
      <c r="AE48" s="459"/>
      <c r="AF48" s="195"/>
      <c r="AG48" s="549" t="s">
        <v>203</v>
      </c>
      <c r="AH48" s="603">
        <v>46.0</v>
      </c>
      <c r="AI48" s="534">
        <v>0.0</v>
      </c>
      <c r="AJ48" s="604">
        <v>97.0</v>
      </c>
      <c r="AK48" s="534">
        <v>0.0</v>
      </c>
      <c r="AL48" s="534">
        <v>0.0</v>
      </c>
      <c r="AM48" s="534">
        <v>0.0</v>
      </c>
      <c r="AN48" s="534">
        <v>0.0</v>
      </c>
      <c r="AO48" s="534">
        <v>15.0</v>
      </c>
      <c r="AP48" s="534">
        <v>0.0</v>
      </c>
      <c r="AQ48" s="534">
        <v>0.0</v>
      </c>
      <c r="AR48" s="534">
        <v>11.0</v>
      </c>
      <c r="AS48" s="534">
        <v>0.0</v>
      </c>
      <c r="AT48" s="604">
        <v>1.0</v>
      </c>
      <c r="AU48" s="613">
        <f t="shared" si="4"/>
        <v>170</v>
      </c>
      <c r="AV48" s="551">
        <f t="shared" si="5"/>
        <v>139.5</v>
      </c>
      <c r="AW48" s="547">
        <f>AU48/(Results!$F$194*(70/190))</f>
        <v>0.7312655649</v>
      </c>
      <c r="AX48" s="548" t="str">
        <f t="shared" si="10"/>
        <v>D</v>
      </c>
      <c r="AY48" s="151"/>
      <c r="AZ48" s="151"/>
      <c r="BA48" s="151"/>
      <c r="BB48" s="151"/>
      <c r="BC48" s="552">
        <f>AU48/Results!$B$158</f>
        <v>566.6666667</v>
      </c>
      <c r="BD48" s="151"/>
      <c r="BE48" s="151"/>
      <c r="BF48" s="518"/>
    </row>
    <row r="49">
      <c r="A49" s="151"/>
      <c r="B49" s="459"/>
      <c r="C49" s="151"/>
      <c r="D49" s="549" t="s">
        <v>204</v>
      </c>
      <c r="E49" s="533">
        <v>102.0</v>
      </c>
      <c r="F49" s="534">
        <v>0.0</v>
      </c>
      <c r="G49" s="534">
        <v>250.0</v>
      </c>
      <c r="H49" s="534">
        <v>0.0</v>
      </c>
      <c r="I49" s="534">
        <v>0.0</v>
      </c>
      <c r="J49" s="534">
        <v>8.0</v>
      </c>
      <c r="K49" s="534">
        <v>5.0</v>
      </c>
      <c r="L49" s="534">
        <v>12.0</v>
      </c>
      <c r="M49" s="534">
        <v>0.0</v>
      </c>
      <c r="N49" s="534">
        <v>0.0</v>
      </c>
      <c r="O49" s="534">
        <v>35.0</v>
      </c>
      <c r="P49" s="534">
        <v>0.0</v>
      </c>
      <c r="Q49" s="534">
        <v>1.0</v>
      </c>
      <c r="R49" s="550">
        <f t="shared" si="1"/>
        <v>413</v>
      </c>
      <c r="S49" s="405">
        <f t="shared" si="2"/>
        <v>335</v>
      </c>
      <c r="T49" s="536">
        <f>R49/(Results!$D$194*(70/190))</f>
        <v>0.6827040195</v>
      </c>
      <c r="U49" s="537" t="str">
        <f t="shared" si="9"/>
        <v>C</v>
      </c>
      <c r="V49" s="151"/>
      <c r="W49" s="151"/>
      <c r="X49" s="151"/>
      <c r="Y49" s="151"/>
      <c r="Z49" s="552">
        <f>R49/Results!$B$158</f>
        <v>1376.666667</v>
      </c>
      <c r="AA49" s="151"/>
      <c r="AB49" s="151"/>
      <c r="AC49" s="518"/>
      <c r="AD49" s="459"/>
      <c r="AE49" s="459"/>
      <c r="AF49" s="195"/>
      <c r="AG49" s="549" t="s">
        <v>204</v>
      </c>
      <c r="AH49" s="533">
        <v>31.0</v>
      </c>
      <c r="AI49" s="534">
        <v>0.0</v>
      </c>
      <c r="AJ49" s="534">
        <v>92.0</v>
      </c>
      <c r="AK49" s="534">
        <v>0.0</v>
      </c>
      <c r="AL49" s="534">
        <v>0.0</v>
      </c>
      <c r="AM49" s="534">
        <v>0.0</v>
      </c>
      <c r="AN49" s="534">
        <v>0.0</v>
      </c>
      <c r="AO49" s="604">
        <v>14.0</v>
      </c>
      <c r="AP49" s="534">
        <v>0.0</v>
      </c>
      <c r="AQ49" s="534">
        <v>0.0</v>
      </c>
      <c r="AR49" s="604">
        <v>16.0</v>
      </c>
      <c r="AS49" s="534">
        <v>0.0</v>
      </c>
      <c r="AT49" s="534">
        <v>0.0</v>
      </c>
      <c r="AU49" s="619">
        <f t="shared" si="4"/>
        <v>153</v>
      </c>
      <c r="AV49" s="551">
        <f t="shared" si="5"/>
        <v>130</v>
      </c>
      <c r="AW49" s="547">
        <f>AU49/(Results!$F$194*(70/190))</f>
        <v>0.6581390084</v>
      </c>
      <c r="AX49" s="548" t="str">
        <f t="shared" si="10"/>
        <v>C</v>
      </c>
      <c r="AY49" s="151"/>
      <c r="AZ49" s="151"/>
      <c r="BA49" s="151"/>
      <c r="BB49" s="151"/>
      <c r="BC49" s="552">
        <f>AU49/Results!$B$158</f>
        <v>510</v>
      </c>
      <c r="BD49" s="151"/>
      <c r="BE49" s="151"/>
      <c r="BF49" s="518"/>
    </row>
    <row r="50">
      <c r="A50" s="151"/>
      <c r="B50" s="459"/>
      <c r="C50" s="151"/>
      <c r="D50" s="555" t="s">
        <v>205</v>
      </c>
      <c r="E50" s="556">
        <v>106.0</v>
      </c>
      <c r="F50" s="557">
        <v>0.0</v>
      </c>
      <c r="G50" s="557">
        <v>243.0</v>
      </c>
      <c r="H50" s="557">
        <v>0.0</v>
      </c>
      <c r="I50" s="557">
        <v>1.0</v>
      </c>
      <c r="J50" s="557">
        <v>12.0</v>
      </c>
      <c r="K50" s="557">
        <v>2.0</v>
      </c>
      <c r="L50" s="557">
        <v>15.0</v>
      </c>
      <c r="M50" s="557">
        <v>0.0</v>
      </c>
      <c r="N50" s="557">
        <v>0.0</v>
      </c>
      <c r="O50" s="557">
        <v>31.0</v>
      </c>
      <c r="P50" s="557">
        <v>0.0</v>
      </c>
      <c r="Q50" s="557">
        <v>0.0</v>
      </c>
      <c r="R50" s="585">
        <f t="shared" si="1"/>
        <v>410</v>
      </c>
      <c r="S50" s="586">
        <f t="shared" si="2"/>
        <v>335</v>
      </c>
      <c r="T50" s="560">
        <f>R50/(Results!$D$194*(70/190))</f>
        <v>0.6777449104</v>
      </c>
      <c r="U50" s="561" t="str">
        <f t="shared" si="9"/>
        <v>C</v>
      </c>
      <c r="V50" s="447"/>
      <c r="W50" s="447"/>
      <c r="X50" s="447"/>
      <c r="Y50" s="447"/>
      <c r="Z50" s="562">
        <f>R50/Results!$B$158</f>
        <v>1366.666667</v>
      </c>
      <c r="AA50" s="447"/>
      <c r="AB50" s="447"/>
      <c r="AC50" s="184"/>
      <c r="AD50" s="459"/>
      <c r="AE50" s="459"/>
      <c r="AF50" s="195"/>
      <c r="AG50" s="555" t="s">
        <v>205</v>
      </c>
      <c r="AH50" s="606">
        <v>36.0</v>
      </c>
      <c r="AI50" s="557">
        <v>0.0</v>
      </c>
      <c r="AJ50" s="607">
        <v>99.0</v>
      </c>
      <c r="AK50" s="557">
        <v>0.0</v>
      </c>
      <c r="AL50" s="557">
        <v>0.0</v>
      </c>
      <c r="AM50" s="557">
        <v>0.0</v>
      </c>
      <c r="AN50" s="557">
        <v>0.0</v>
      </c>
      <c r="AO50" s="557">
        <v>12.0</v>
      </c>
      <c r="AP50" s="557">
        <v>0.0</v>
      </c>
      <c r="AQ50" s="557">
        <v>0.0</v>
      </c>
      <c r="AR50" s="557">
        <v>13.0</v>
      </c>
      <c r="AS50" s="557">
        <v>0.0</v>
      </c>
      <c r="AT50" s="557">
        <v>1.0</v>
      </c>
      <c r="AU50" s="619">
        <f t="shared" si="4"/>
        <v>161</v>
      </c>
      <c r="AV50" s="566">
        <f t="shared" si="5"/>
        <v>130</v>
      </c>
      <c r="AW50" s="567">
        <f>AU50/(Results!$F$194*(70/190))</f>
        <v>0.6925515055</v>
      </c>
      <c r="AX50" s="568" t="str">
        <f t="shared" si="10"/>
        <v>C</v>
      </c>
      <c r="AY50" s="447"/>
      <c r="AZ50" s="447"/>
      <c r="BA50" s="447"/>
      <c r="BB50" s="447"/>
      <c r="BC50" s="562">
        <f>AU50/Results!$B$158</f>
        <v>536.6666667</v>
      </c>
      <c r="BD50" s="447"/>
      <c r="BE50" s="447"/>
      <c r="BF50" s="184"/>
    </row>
    <row r="51">
      <c r="A51" s="151"/>
      <c r="B51" s="459"/>
      <c r="C51" s="151"/>
      <c r="D51" s="492" t="s">
        <v>206</v>
      </c>
      <c r="E51" s="497">
        <v>121.0</v>
      </c>
      <c r="F51" s="514">
        <v>0.0</v>
      </c>
      <c r="G51" s="514">
        <v>235.0</v>
      </c>
      <c r="H51" s="514">
        <v>0.0</v>
      </c>
      <c r="I51" s="514">
        <v>0.0</v>
      </c>
      <c r="J51" s="514">
        <v>16.0</v>
      </c>
      <c r="K51" s="514">
        <v>1.0</v>
      </c>
      <c r="L51" s="514">
        <v>13.0</v>
      </c>
      <c r="M51" s="514">
        <v>0.0</v>
      </c>
      <c r="N51" s="514">
        <v>0.0</v>
      </c>
      <c r="O51" s="514">
        <v>25.0</v>
      </c>
      <c r="P51" s="514">
        <v>0.0</v>
      </c>
      <c r="Q51" s="514">
        <v>0.0</v>
      </c>
      <c r="R51" s="569">
        <f t="shared" si="1"/>
        <v>411</v>
      </c>
      <c r="S51" s="589">
        <f t="shared" si="2"/>
        <v>333.5</v>
      </c>
      <c r="T51" s="571">
        <f>R51/(Results!$D$195*(70/190))</f>
        <v>0.6814730779</v>
      </c>
      <c r="U51" s="572" t="str">
        <f t="shared" si="9"/>
        <v>C</v>
      </c>
      <c r="V51" s="500">
        <f>SUM(R51:R54)</f>
        <v>1637</v>
      </c>
      <c r="W51" s="501">
        <f>V51/(4*(MAX(R51:R54)))</f>
        <v>0.9909200969</v>
      </c>
      <c r="X51" s="501">
        <f>AVERAGE(S51:S54)</f>
        <v>332.575</v>
      </c>
      <c r="Y51" s="501">
        <f>V51/(((V51))*2)</f>
        <v>0.5</v>
      </c>
      <c r="Z51" s="511">
        <f>R51/Results!$B$158</f>
        <v>1370</v>
      </c>
      <c r="AA51" s="501">
        <f>sum(Z51:Z54)/4</f>
        <v>1364.166667</v>
      </c>
      <c r="AB51" s="503">
        <v>603.0</v>
      </c>
      <c r="AC51" s="512">
        <f>4*MAX(R51:R54)/ (Results!D195)</f>
        <v>1.009163103</v>
      </c>
      <c r="AD51" s="459"/>
      <c r="AE51" s="459"/>
      <c r="AF51" s="195"/>
      <c r="AG51" s="492" t="s">
        <v>206</v>
      </c>
      <c r="AH51" s="570">
        <v>40.0</v>
      </c>
      <c r="AI51" s="495">
        <v>0.0</v>
      </c>
      <c r="AJ51" s="590">
        <v>101.0</v>
      </c>
      <c r="AK51" s="495">
        <v>0.0</v>
      </c>
      <c r="AL51" s="495">
        <v>0.0</v>
      </c>
      <c r="AM51" s="495">
        <v>0.0</v>
      </c>
      <c r="AN51" s="495">
        <v>0.0</v>
      </c>
      <c r="AO51" s="590">
        <v>15.0</v>
      </c>
      <c r="AP51" s="495">
        <v>0.0</v>
      </c>
      <c r="AQ51" s="495">
        <v>1.0</v>
      </c>
      <c r="AR51" s="590">
        <v>13.0</v>
      </c>
      <c r="AS51" s="495">
        <v>0.0</v>
      </c>
      <c r="AT51" s="495">
        <v>2.0</v>
      </c>
      <c r="AU51" s="493">
        <f t="shared" si="4"/>
        <v>172</v>
      </c>
      <c r="AV51" s="570">
        <f t="shared" si="5"/>
        <v>142.5</v>
      </c>
      <c r="AW51" s="575">
        <f>AU51/(Results!$F$195*(70/190))</f>
        <v>0.6538615446</v>
      </c>
      <c r="AX51" s="592" t="str">
        <f t="shared" si="10"/>
        <v>C</v>
      </c>
      <c r="AY51" s="500">
        <f>SUM(AU51:AU54)</f>
        <v>714</v>
      </c>
      <c r="AZ51" s="501">
        <f>AY51/(4*(MAX(AU51:AU54)))</f>
        <v>0.9394736842</v>
      </c>
      <c r="BA51" s="501">
        <f>AVERAGE(AV51:AV54)</f>
        <v>144.75</v>
      </c>
      <c r="BB51" s="501">
        <f>AY51/(AY51*1)</f>
        <v>1</v>
      </c>
      <c r="BC51" s="502">
        <f>AU51/Results!$B$158</f>
        <v>573.3333333</v>
      </c>
      <c r="BD51" s="501">
        <f>sum(BC51:BC54)/4</f>
        <v>595</v>
      </c>
      <c r="BE51" s="503">
        <v>263.0</v>
      </c>
      <c r="BF51" s="512">
        <f>4*MAX(AU51:AU54)/ (Results!F195)</f>
        <v>1.06442577</v>
      </c>
    </row>
    <row r="52">
      <c r="A52" s="151"/>
      <c r="B52" s="459"/>
      <c r="C52" s="151"/>
      <c r="D52" s="513" t="s">
        <v>207</v>
      </c>
      <c r="E52" s="497">
        <v>116.0</v>
      </c>
      <c r="F52" s="514">
        <v>1.0</v>
      </c>
      <c r="G52" s="514">
        <v>245.0</v>
      </c>
      <c r="H52" s="514">
        <v>0.0</v>
      </c>
      <c r="I52" s="514">
        <v>0.0</v>
      </c>
      <c r="J52" s="514">
        <v>18.0</v>
      </c>
      <c r="K52" s="514">
        <v>2.0</v>
      </c>
      <c r="L52" s="514">
        <v>10.0</v>
      </c>
      <c r="M52" s="514">
        <v>0.0</v>
      </c>
      <c r="N52" s="514">
        <v>0.0</v>
      </c>
      <c r="O52" s="514">
        <v>21.0</v>
      </c>
      <c r="P52" s="514">
        <v>0.0</v>
      </c>
      <c r="Q52" s="514">
        <v>0.0</v>
      </c>
      <c r="R52" s="515">
        <f t="shared" si="1"/>
        <v>413</v>
      </c>
      <c r="S52" s="593">
        <f t="shared" si="2"/>
        <v>326.3</v>
      </c>
      <c r="T52" s="577">
        <f>R52/(Results!$D$195*(70/190))</f>
        <v>0.6847892486</v>
      </c>
      <c r="U52" s="578" t="str">
        <f t="shared" si="9"/>
        <v>C</v>
      </c>
      <c r="V52" s="151"/>
      <c r="W52" s="151"/>
      <c r="X52" s="151"/>
      <c r="Y52" s="151"/>
      <c r="Z52" s="517">
        <f>R52/Results!$B$158</f>
        <v>1376.666667</v>
      </c>
      <c r="AA52" s="151"/>
      <c r="AB52" s="151"/>
      <c r="AC52" s="518"/>
      <c r="AD52" s="459"/>
      <c r="AE52" s="459"/>
      <c r="AF52" s="195"/>
      <c r="AG52" s="513" t="s">
        <v>207</v>
      </c>
      <c r="AH52" s="509">
        <v>47.0</v>
      </c>
      <c r="AI52" s="514">
        <v>0.0</v>
      </c>
      <c r="AJ52" s="594">
        <v>107.0</v>
      </c>
      <c r="AK52" s="514">
        <v>0.0</v>
      </c>
      <c r="AL52" s="514">
        <v>0.0</v>
      </c>
      <c r="AM52" s="514">
        <v>0.0</v>
      </c>
      <c r="AN52" s="514">
        <v>0.0</v>
      </c>
      <c r="AO52" s="594">
        <v>16.0</v>
      </c>
      <c r="AP52" s="514">
        <v>0.0</v>
      </c>
      <c r="AQ52" s="514">
        <v>0.0</v>
      </c>
      <c r="AR52" s="594">
        <v>9.0</v>
      </c>
      <c r="AS52" s="514">
        <v>0.0</v>
      </c>
      <c r="AT52" s="514">
        <v>0.0</v>
      </c>
      <c r="AU52" s="595">
        <f t="shared" si="4"/>
        <v>179</v>
      </c>
      <c r="AV52" s="516">
        <f t="shared" si="5"/>
        <v>142.5</v>
      </c>
      <c r="AW52" s="498">
        <f>AU52/(Results!$F$195*(70/190))</f>
        <v>0.6804721889</v>
      </c>
      <c r="AX52" s="499" t="str">
        <f t="shared" si="10"/>
        <v>C</v>
      </c>
      <c r="AY52" s="151"/>
      <c r="AZ52" s="151"/>
      <c r="BA52" s="151"/>
      <c r="BB52" s="151"/>
      <c r="BC52" s="517">
        <f>AU52/Results!$B$158</f>
        <v>596.6666667</v>
      </c>
      <c r="BD52" s="151"/>
      <c r="BE52" s="151"/>
      <c r="BF52" s="518"/>
    </row>
    <row r="53">
      <c r="A53" s="151"/>
      <c r="B53" s="459"/>
      <c r="C53" s="151"/>
      <c r="D53" s="513" t="s">
        <v>208</v>
      </c>
      <c r="E53" s="497">
        <v>104.0</v>
      </c>
      <c r="F53" s="514">
        <v>0.0</v>
      </c>
      <c r="G53" s="514">
        <v>231.0</v>
      </c>
      <c r="H53" s="514">
        <v>0.0</v>
      </c>
      <c r="I53" s="514">
        <v>0.0</v>
      </c>
      <c r="J53" s="514">
        <v>21.0</v>
      </c>
      <c r="K53" s="514">
        <v>5.0</v>
      </c>
      <c r="L53" s="514">
        <v>9.0</v>
      </c>
      <c r="M53" s="514">
        <v>0.0</v>
      </c>
      <c r="N53" s="514">
        <v>5.0</v>
      </c>
      <c r="O53" s="514">
        <v>25.0</v>
      </c>
      <c r="P53" s="514">
        <v>0.0</v>
      </c>
      <c r="Q53" s="514">
        <v>3.0</v>
      </c>
      <c r="R53" s="515">
        <f t="shared" si="1"/>
        <v>403</v>
      </c>
      <c r="S53" s="593">
        <f t="shared" si="2"/>
        <v>336</v>
      </c>
      <c r="T53" s="577">
        <f>R53/(Results!$D$195*(70/190))</f>
        <v>0.6682083951</v>
      </c>
      <c r="U53" s="578" t="str">
        <f t="shared" si="9"/>
        <v>C</v>
      </c>
      <c r="V53" s="151"/>
      <c r="W53" s="151"/>
      <c r="X53" s="151"/>
      <c r="Y53" s="151"/>
      <c r="Z53" s="517">
        <f>R53/Results!$B$158</f>
        <v>1343.333333</v>
      </c>
      <c r="AA53" s="151"/>
      <c r="AB53" s="151"/>
      <c r="AC53" s="518"/>
      <c r="AD53" s="459"/>
      <c r="AE53" s="459"/>
      <c r="AF53" s="195"/>
      <c r="AG53" s="513" t="s">
        <v>208</v>
      </c>
      <c r="AH53" s="509">
        <v>43.0</v>
      </c>
      <c r="AI53" s="514">
        <v>0.0</v>
      </c>
      <c r="AJ53" s="594">
        <v>113.0</v>
      </c>
      <c r="AK53" s="514">
        <v>0.0</v>
      </c>
      <c r="AL53" s="514">
        <v>0.0</v>
      </c>
      <c r="AM53" s="514">
        <v>0.0</v>
      </c>
      <c r="AN53" s="514">
        <v>0.0</v>
      </c>
      <c r="AO53" s="514">
        <v>17.0</v>
      </c>
      <c r="AP53" s="514">
        <v>0.0</v>
      </c>
      <c r="AQ53" s="514">
        <v>0.0</v>
      </c>
      <c r="AR53" s="594">
        <v>17.0</v>
      </c>
      <c r="AS53" s="514">
        <v>0.0</v>
      </c>
      <c r="AT53" s="514">
        <v>0.0</v>
      </c>
      <c r="AU53" s="595">
        <f t="shared" si="4"/>
        <v>190</v>
      </c>
      <c r="AV53" s="516">
        <f t="shared" si="5"/>
        <v>159</v>
      </c>
      <c r="AW53" s="498">
        <f>AU53/(Results!$F$195*(70/190))</f>
        <v>0.7222889156</v>
      </c>
      <c r="AX53" s="499" t="str">
        <f t="shared" si="10"/>
        <v>D</v>
      </c>
      <c r="AY53" s="151"/>
      <c r="AZ53" s="151"/>
      <c r="BA53" s="151"/>
      <c r="BB53" s="151"/>
      <c r="BC53" s="517">
        <f>AU53/Results!$B$158</f>
        <v>633.3333333</v>
      </c>
      <c r="BD53" s="151"/>
      <c r="BE53" s="151"/>
      <c r="BF53" s="518"/>
    </row>
    <row r="54">
      <c r="A54" s="151"/>
      <c r="B54" s="459"/>
      <c r="C54" s="151"/>
      <c r="D54" s="522" t="s">
        <v>209</v>
      </c>
      <c r="E54" s="523">
        <v>95.0</v>
      </c>
      <c r="F54" s="524">
        <v>0.0</v>
      </c>
      <c r="G54" s="524">
        <v>252.0</v>
      </c>
      <c r="H54" s="524">
        <v>0.0</v>
      </c>
      <c r="I54" s="524">
        <v>0.0</v>
      </c>
      <c r="J54" s="524">
        <v>11.0</v>
      </c>
      <c r="K54" s="524">
        <v>2.0</v>
      </c>
      <c r="L54" s="524">
        <v>13.0</v>
      </c>
      <c r="M54" s="524">
        <v>0.0</v>
      </c>
      <c r="N54" s="524">
        <v>1.0</v>
      </c>
      <c r="O54" s="524">
        <v>36.0</v>
      </c>
      <c r="P54" s="524">
        <v>0.0</v>
      </c>
      <c r="Q54" s="524">
        <v>0.0</v>
      </c>
      <c r="R54" s="525">
        <f t="shared" si="1"/>
        <v>410</v>
      </c>
      <c r="S54" s="596">
        <f t="shared" si="2"/>
        <v>334.5</v>
      </c>
      <c r="T54" s="579">
        <f>R54/(Results!$D$195*(70/190))</f>
        <v>0.6798149926</v>
      </c>
      <c r="U54" s="580" t="str">
        <f t="shared" si="9"/>
        <v>C</v>
      </c>
      <c r="V54" s="447"/>
      <c r="W54" s="447"/>
      <c r="X54" s="447"/>
      <c r="Y54" s="447"/>
      <c r="Z54" s="528">
        <f>R54/Results!$B$158</f>
        <v>1366.666667</v>
      </c>
      <c r="AA54" s="447"/>
      <c r="AB54" s="447"/>
      <c r="AC54" s="184"/>
      <c r="AD54" s="459"/>
      <c r="AE54" s="459"/>
      <c r="AF54" s="195"/>
      <c r="AG54" s="522" t="s">
        <v>209</v>
      </c>
      <c r="AH54" s="597">
        <v>40.0</v>
      </c>
      <c r="AI54" s="524">
        <v>0.0</v>
      </c>
      <c r="AJ54" s="598">
        <v>109.0</v>
      </c>
      <c r="AK54" s="524">
        <v>0.0</v>
      </c>
      <c r="AL54" s="524">
        <v>0.0</v>
      </c>
      <c r="AM54" s="524">
        <v>0.0</v>
      </c>
      <c r="AN54" s="524">
        <v>0.0</v>
      </c>
      <c r="AO54" s="598">
        <v>12.0</v>
      </c>
      <c r="AP54" s="524">
        <v>0.0</v>
      </c>
      <c r="AQ54" s="524">
        <v>0.0</v>
      </c>
      <c r="AR54" s="598">
        <v>11.0</v>
      </c>
      <c r="AS54" s="524">
        <v>0.0</v>
      </c>
      <c r="AT54" s="598">
        <v>1.0</v>
      </c>
      <c r="AU54" s="615">
        <f t="shared" si="4"/>
        <v>173</v>
      </c>
      <c r="AV54" s="530">
        <f t="shared" si="5"/>
        <v>135</v>
      </c>
      <c r="AW54" s="526">
        <f>AU54/(Results!$F$195*(70/190))</f>
        <v>0.6576630652</v>
      </c>
      <c r="AX54" s="527" t="str">
        <f t="shared" si="10"/>
        <v>C</v>
      </c>
      <c r="AY54" s="447"/>
      <c r="AZ54" s="447"/>
      <c r="BA54" s="447"/>
      <c r="BB54" s="447"/>
      <c r="BC54" s="531">
        <f>AU54/Results!$B$158</f>
        <v>576.6666667</v>
      </c>
      <c r="BD54" s="447"/>
      <c r="BE54" s="447"/>
      <c r="BF54" s="184"/>
    </row>
    <row r="55">
      <c r="A55" s="151"/>
      <c r="B55" s="459"/>
      <c r="C55" s="151"/>
      <c r="D55" s="532" t="s">
        <v>210</v>
      </c>
      <c r="E55" s="533">
        <v>91.0</v>
      </c>
      <c r="F55" s="534">
        <v>0.0</v>
      </c>
      <c r="G55" s="534">
        <v>259.0</v>
      </c>
      <c r="H55" s="534">
        <v>0.0</v>
      </c>
      <c r="I55" s="534">
        <v>0.0</v>
      </c>
      <c r="J55" s="534">
        <v>15.0</v>
      </c>
      <c r="K55" s="534">
        <v>3.0</v>
      </c>
      <c r="L55" s="534">
        <v>11.0</v>
      </c>
      <c r="M55" s="534">
        <v>0.0</v>
      </c>
      <c r="N55" s="534">
        <v>0.0</v>
      </c>
      <c r="O55" s="534">
        <v>21.0</v>
      </c>
      <c r="P55" s="534">
        <v>0.0</v>
      </c>
      <c r="Q55" s="534">
        <v>0.0</v>
      </c>
      <c r="R55" s="535">
        <f t="shared" si="1"/>
        <v>400</v>
      </c>
      <c r="S55" s="582">
        <f t="shared" si="2"/>
        <v>306</v>
      </c>
      <c r="T55" s="536">
        <f>R55/(Results!$D$196*(70/190))</f>
        <v>0.6144393241</v>
      </c>
      <c r="U55" s="537" t="str">
        <f t="shared" si="9"/>
        <v>C</v>
      </c>
      <c r="V55" s="538">
        <f>SUM(R55:R58)</f>
        <v>1767</v>
      </c>
      <c r="W55" s="539">
        <f>V55/(4*(MAX(R55:R58)))</f>
        <v>0.9241631799</v>
      </c>
      <c r="X55" s="539">
        <f>AVERAGE(S55:S58)</f>
        <v>332.25</v>
      </c>
      <c r="Y55" s="539">
        <f>V55/(((V55))*2)</f>
        <v>0.5</v>
      </c>
      <c r="Z55" s="540">
        <f>R55/Results!$B$158</f>
        <v>1333.333333</v>
      </c>
      <c r="AA55" s="539">
        <f>sum(Z55:Z58)/4</f>
        <v>1472.5</v>
      </c>
      <c r="AB55" s="541">
        <v>651.0</v>
      </c>
      <c r="AC55" s="542">
        <f>4*MAX(R55:R58)/ (Results!D196)</f>
        <v>1.082059989</v>
      </c>
      <c r="AD55" s="459"/>
      <c r="AE55" s="459"/>
      <c r="AF55" s="195"/>
      <c r="AG55" s="532" t="s">
        <v>210</v>
      </c>
      <c r="AH55" s="603">
        <v>42.0</v>
      </c>
      <c r="AI55" s="534">
        <v>0.0</v>
      </c>
      <c r="AJ55" s="604">
        <v>94.0</v>
      </c>
      <c r="AK55" s="534">
        <v>0.0</v>
      </c>
      <c r="AL55" s="534">
        <v>0.0</v>
      </c>
      <c r="AM55" s="534">
        <v>0.0</v>
      </c>
      <c r="AN55" s="534">
        <v>0.0</v>
      </c>
      <c r="AO55" s="604">
        <v>19.0</v>
      </c>
      <c r="AP55" s="534">
        <v>0.0</v>
      </c>
      <c r="AQ55" s="534">
        <v>0.0</v>
      </c>
      <c r="AR55" s="604">
        <v>16.0</v>
      </c>
      <c r="AS55" s="534">
        <v>0.0</v>
      </c>
      <c r="AT55" s="534">
        <v>0.0</v>
      </c>
      <c r="AU55" s="617">
        <f t="shared" si="4"/>
        <v>171</v>
      </c>
      <c r="AV55" s="533">
        <f t="shared" si="5"/>
        <v>149.5</v>
      </c>
      <c r="AW55" s="547">
        <f>AU55/(Results!$F$196*(70/190))</f>
        <v>0.6196833874</v>
      </c>
      <c r="AX55" s="548" t="str">
        <f t="shared" si="10"/>
        <v>C</v>
      </c>
      <c r="AY55" s="538">
        <f>SUM(AU55:AU58)</f>
        <v>749</v>
      </c>
      <c r="AZ55" s="539">
        <f>AY55/(4*(MAX(AU55:AU58)))</f>
        <v>0.9315920398</v>
      </c>
      <c r="BA55" s="539">
        <f>AVERAGE(AV55:AV58)</f>
        <v>166.5</v>
      </c>
      <c r="BB55" s="539">
        <f>AY55/(AY55*1)</f>
        <v>1</v>
      </c>
      <c r="BC55" s="540">
        <f>AU55/Results!$B$158</f>
        <v>570</v>
      </c>
      <c r="BD55" s="539">
        <f>sum(BC55:BC58)/4</f>
        <v>624.1666667</v>
      </c>
      <c r="BE55" s="541">
        <v>276.0</v>
      </c>
      <c r="BF55" s="542">
        <f>4*MAX(AU55:AU58)/ (Results!F196)</f>
        <v>1.073431242</v>
      </c>
    </row>
    <row r="56">
      <c r="A56" s="151"/>
      <c r="B56" s="459"/>
      <c r="C56" s="151"/>
      <c r="D56" s="549" t="s">
        <v>211</v>
      </c>
      <c r="E56" s="533">
        <v>89.0</v>
      </c>
      <c r="F56" s="534">
        <v>0.0</v>
      </c>
      <c r="G56" s="534">
        <v>302.0</v>
      </c>
      <c r="H56" s="534">
        <v>0.0</v>
      </c>
      <c r="I56" s="534">
        <v>0.0</v>
      </c>
      <c r="J56" s="534">
        <v>13.0</v>
      </c>
      <c r="K56" s="534">
        <v>2.0</v>
      </c>
      <c r="L56" s="534">
        <v>14.0</v>
      </c>
      <c r="M56" s="534">
        <v>0.0</v>
      </c>
      <c r="N56" s="534">
        <v>0.0</v>
      </c>
      <c r="O56" s="534">
        <v>24.0</v>
      </c>
      <c r="P56" s="534">
        <v>1.0</v>
      </c>
      <c r="Q56" s="534">
        <v>2.0</v>
      </c>
      <c r="R56" s="550">
        <f t="shared" si="1"/>
        <v>447</v>
      </c>
      <c r="S56" s="405">
        <f t="shared" si="2"/>
        <v>335</v>
      </c>
      <c r="T56" s="536">
        <f>R56/(Results!$D$196*(70/190))</f>
        <v>0.6866359447</v>
      </c>
      <c r="U56" s="537" t="str">
        <f t="shared" si="9"/>
        <v>C</v>
      </c>
      <c r="V56" s="151"/>
      <c r="W56" s="151"/>
      <c r="X56" s="151"/>
      <c r="Y56" s="151"/>
      <c r="Z56" s="552">
        <f>R56/Results!$B$158</f>
        <v>1490</v>
      </c>
      <c r="AA56" s="151"/>
      <c r="AB56" s="151"/>
      <c r="AC56" s="518"/>
      <c r="AD56" s="459"/>
      <c r="AE56" s="459"/>
      <c r="AF56" s="195"/>
      <c r="AG56" s="549" t="s">
        <v>211</v>
      </c>
      <c r="AH56" s="533">
        <v>45.0</v>
      </c>
      <c r="AI56" s="534">
        <v>0.0</v>
      </c>
      <c r="AJ56" s="604">
        <v>102.0</v>
      </c>
      <c r="AK56" s="534">
        <v>0.0</v>
      </c>
      <c r="AL56" s="534">
        <v>0.0</v>
      </c>
      <c r="AM56" s="534">
        <v>0.0</v>
      </c>
      <c r="AN56" s="534">
        <v>0.0</v>
      </c>
      <c r="AO56" s="534">
        <v>21.0</v>
      </c>
      <c r="AP56" s="534">
        <v>0.0</v>
      </c>
      <c r="AQ56" s="534">
        <v>0.0</v>
      </c>
      <c r="AR56" s="604">
        <v>14.0</v>
      </c>
      <c r="AS56" s="534">
        <v>0.0</v>
      </c>
      <c r="AT56" s="534">
        <v>0.0</v>
      </c>
      <c r="AU56" s="613">
        <f t="shared" si="4"/>
        <v>182</v>
      </c>
      <c r="AV56" s="551">
        <f t="shared" si="5"/>
        <v>155.5</v>
      </c>
      <c r="AW56" s="547">
        <f>AU56/(Results!$F$196*(70/190))</f>
        <v>0.6595460614</v>
      </c>
      <c r="AX56" s="548" t="str">
        <f t="shared" si="10"/>
        <v>C</v>
      </c>
      <c r="AY56" s="151"/>
      <c r="AZ56" s="151"/>
      <c r="BA56" s="151"/>
      <c r="BB56" s="151"/>
      <c r="BC56" s="552">
        <f>AU56/Results!$B$158</f>
        <v>606.6666667</v>
      </c>
      <c r="BD56" s="151"/>
      <c r="BE56" s="151"/>
      <c r="BF56" s="518"/>
    </row>
    <row r="57">
      <c r="A57" s="151"/>
      <c r="B57" s="459"/>
      <c r="C57" s="151"/>
      <c r="D57" s="549" t="s">
        <v>212</v>
      </c>
      <c r="E57" s="533">
        <v>95.0</v>
      </c>
      <c r="F57" s="534">
        <v>0.0</v>
      </c>
      <c r="G57" s="534">
        <v>321.0</v>
      </c>
      <c r="H57" s="534">
        <v>0.0</v>
      </c>
      <c r="I57" s="534">
        <v>0.0</v>
      </c>
      <c r="J57" s="534">
        <v>18.0</v>
      </c>
      <c r="K57" s="534">
        <v>4.0</v>
      </c>
      <c r="L57" s="534">
        <v>18.0</v>
      </c>
      <c r="M57" s="534">
        <v>0.0</v>
      </c>
      <c r="N57" s="534">
        <v>0.0</v>
      </c>
      <c r="O57" s="534">
        <v>21.0</v>
      </c>
      <c r="P57" s="534">
        <v>0.0</v>
      </c>
      <c r="Q57" s="534">
        <v>1.0</v>
      </c>
      <c r="R57" s="550">
        <f t="shared" si="1"/>
        <v>478</v>
      </c>
      <c r="S57" s="405">
        <f t="shared" si="2"/>
        <v>358</v>
      </c>
      <c r="T57" s="536">
        <f>R57/(Results!$D$196*(70/190))</f>
        <v>0.7342549923</v>
      </c>
      <c r="U57" s="537" t="str">
        <f t="shared" si="9"/>
        <v>D</v>
      </c>
      <c r="V57" s="151"/>
      <c r="W57" s="151"/>
      <c r="X57" s="151"/>
      <c r="Y57" s="151"/>
      <c r="Z57" s="552">
        <f>R57/Results!$B$158</f>
        <v>1593.333333</v>
      </c>
      <c r="AA57" s="151"/>
      <c r="AB57" s="151"/>
      <c r="AC57" s="518"/>
      <c r="AD57" s="459"/>
      <c r="AE57" s="459"/>
      <c r="AF57" s="195"/>
      <c r="AG57" s="549" t="s">
        <v>212</v>
      </c>
      <c r="AH57" s="603">
        <v>50.0</v>
      </c>
      <c r="AI57" s="534">
        <v>0.0</v>
      </c>
      <c r="AJ57" s="604">
        <v>104.0</v>
      </c>
      <c r="AK57" s="534">
        <v>0.0</v>
      </c>
      <c r="AL57" s="534">
        <v>0.0</v>
      </c>
      <c r="AM57" s="534">
        <v>0.0</v>
      </c>
      <c r="AN57" s="534">
        <v>0.0</v>
      </c>
      <c r="AO57" s="604">
        <v>25.0</v>
      </c>
      <c r="AP57" s="534">
        <v>0.0</v>
      </c>
      <c r="AQ57" s="534">
        <v>0.0</v>
      </c>
      <c r="AR57" s="604">
        <v>22.0</v>
      </c>
      <c r="AS57" s="534">
        <v>0.0</v>
      </c>
      <c r="AT57" s="534">
        <v>0.0</v>
      </c>
      <c r="AU57" s="613">
        <f t="shared" si="4"/>
        <v>201</v>
      </c>
      <c r="AV57" s="551">
        <f t="shared" si="5"/>
        <v>183.5</v>
      </c>
      <c r="AW57" s="547">
        <f>AU57/(Results!$F$196*(70/190))</f>
        <v>0.7283997711</v>
      </c>
      <c r="AX57" s="548" t="str">
        <f t="shared" si="10"/>
        <v>D</v>
      </c>
      <c r="AY57" s="151"/>
      <c r="AZ57" s="151"/>
      <c r="BA57" s="151"/>
      <c r="BB57" s="151"/>
      <c r="BC57" s="552">
        <f>AU57/Results!$B$158</f>
        <v>670</v>
      </c>
      <c r="BD57" s="151"/>
      <c r="BE57" s="151"/>
      <c r="BF57" s="518"/>
    </row>
    <row r="58">
      <c r="A58" s="151"/>
      <c r="B58" s="459"/>
      <c r="C58" s="151"/>
      <c r="D58" s="555" t="s">
        <v>213</v>
      </c>
      <c r="E58" s="556">
        <v>93.0</v>
      </c>
      <c r="F58" s="557">
        <v>0.0</v>
      </c>
      <c r="G58" s="557">
        <v>295.0</v>
      </c>
      <c r="H58" s="557">
        <v>0.0</v>
      </c>
      <c r="I58" s="557">
        <v>0.0</v>
      </c>
      <c r="J58" s="557">
        <v>21.0</v>
      </c>
      <c r="K58" s="557">
        <v>4.0</v>
      </c>
      <c r="L58" s="557">
        <v>9.0</v>
      </c>
      <c r="M58" s="557">
        <v>0.0</v>
      </c>
      <c r="N58" s="557">
        <v>0.0</v>
      </c>
      <c r="O58" s="557">
        <v>19.0</v>
      </c>
      <c r="P58" s="557">
        <v>0.0</v>
      </c>
      <c r="Q58" s="557">
        <v>1.0</v>
      </c>
      <c r="R58" s="558">
        <f t="shared" si="1"/>
        <v>442</v>
      </c>
      <c r="S58" s="586">
        <f t="shared" si="2"/>
        <v>330</v>
      </c>
      <c r="T58" s="560">
        <f>R58/(Results!$D$196*(70/190))</f>
        <v>0.6789554531</v>
      </c>
      <c r="U58" s="561" t="str">
        <f t="shared" si="9"/>
        <v>C</v>
      </c>
      <c r="V58" s="447"/>
      <c r="W58" s="447"/>
      <c r="X58" s="447"/>
      <c r="Y58" s="447"/>
      <c r="Z58" s="562">
        <f>R58/Results!$B$158</f>
        <v>1473.333333</v>
      </c>
      <c r="AA58" s="447"/>
      <c r="AB58" s="447"/>
      <c r="AC58" s="184"/>
      <c r="AD58" s="459"/>
      <c r="AE58" s="459"/>
      <c r="AF58" s="195"/>
      <c r="AG58" s="555" t="s">
        <v>213</v>
      </c>
      <c r="AH58" s="606">
        <v>51.0</v>
      </c>
      <c r="AI58" s="557">
        <v>0.0</v>
      </c>
      <c r="AJ58" s="607">
        <v>98.0</v>
      </c>
      <c r="AK58" s="557">
        <v>0.0</v>
      </c>
      <c r="AL58" s="557">
        <v>0.0</v>
      </c>
      <c r="AM58" s="557">
        <v>0.0</v>
      </c>
      <c r="AN58" s="557">
        <v>0.0</v>
      </c>
      <c r="AO58" s="607">
        <v>26.0</v>
      </c>
      <c r="AP58" s="557">
        <v>0.0</v>
      </c>
      <c r="AQ58" s="557">
        <v>0.0</v>
      </c>
      <c r="AR58" s="607">
        <v>19.0</v>
      </c>
      <c r="AS58" s="557">
        <v>0.0</v>
      </c>
      <c r="AT58" s="607">
        <v>1.0</v>
      </c>
      <c r="AU58" s="619">
        <f t="shared" si="4"/>
        <v>195</v>
      </c>
      <c r="AV58" s="566">
        <f t="shared" si="5"/>
        <v>177.5</v>
      </c>
      <c r="AW58" s="567">
        <f>AU58/(Results!$F$196*(70/190))</f>
        <v>0.7066564944</v>
      </c>
      <c r="AX58" s="622" t="s">
        <v>257</v>
      </c>
      <c r="AY58" s="447"/>
      <c r="AZ58" s="447"/>
      <c r="BA58" s="447"/>
      <c r="BB58" s="447"/>
      <c r="BC58" s="562">
        <f>AU58/Results!$B$158</f>
        <v>650</v>
      </c>
      <c r="BD58" s="447"/>
      <c r="BE58" s="447"/>
      <c r="BF58" s="184"/>
    </row>
    <row r="59">
      <c r="A59" s="151"/>
      <c r="B59" s="459"/>
      <c r="C59" s="151"/>
      <c r="D59" s="492" t="s">
        <v>214</v>
      </c>
      <c r="E59" s="497">
        <v>98.0</v>
      </c>
      <c r="F59" s="514">
        <v>0.0</v>
      </c>
      <c r="G59" s="514">
        <v>291.0</v>
      </c>
      <c r="H59" s="514">
        <v>0.0</v>
      </c>
      <c r="I59" s="514">
        <v>0.0</v>
      </c>
      <c r="J59" s="514">
        <v>13.0</v>
      </c>
      <c r="K59" s="514">
        <v>2.0</v>
      </c>
      <c r="L59" s="514">
        <v>5.0</v>
      </c>
      <c r="M59" s="514">
        <v>0.0</v>
      </c>
      <c r="N59" s="514">
        <v>0.0</v>
      </c>
      <c r="O59" s="514">
        <v>15.0</v>
      </c>
      <c r="P59" s="514">
        <v>0.0</v>
      </c>
      <c r="Q59" s="514">
        <v>0.0</v>
      </c>
      <c r="R59" s="496">
        <f t="shared" si="1"/>
        <v>424</v>
      </c>
      <c r="S59" s="589">
        <f t="shared" si="2"/>
        <v>303.5</v>
      </c>
      <c r="T59" s="571">
        <f>R59/(Results!$D$197*(70/190))</f>
        <v>0.7192857143</v>
      </c>
      <c r="U59" s="572" t="str">
        <f t="shared" si="9"/>
        <v>D</v>
      </c>
      <c r="V59" s="500">
        <f>SUM(R59:R62)</f>
        <v>1600</v>
      </c>
      <c r="W59" s="501">
        <f>V59/(4*(MAX(R59:R62)))</f>
        <v>0.9345794393</v>
      </c>
      <c r="X59" s="501">
        <f>AVERAGE(S59:S62)</f>
        <v>296.875</v>
      </c>
      <c r="Y59" s="501">
        <f>V59/(((V59))*2)</f>
        <v>0.5</v>
      </c>
      <c r="Z59" s="511">
        <f>R59/Results!$B$158</f>
        <v>1413.333333</v>
      </c>
      <c r="AA59" s="501">
        <f>sum(Z59:Z62)/4</f>
        <v>1333.333333</v>
      </c>
      <c r="AB59" s="503">
        <v>589.0</v>
      </c>
      <c r="AC59" s="512">
        <f>4*MAX(R59:R62)/ (Results!D197)</f>
        <v>1.07</v>
      </c>
      <c r="AD59" s="459"/>
      <c r="AE59" s="459"/>
      <c r="AF59" s="195"/>
      <c r="AG59" s="492" t="s">
        <v>214</v>
      </c>
      <c r="AH59" s="573">
        <v>47.0</v>
      </c>
      <c r="AI59" s="495">
        <v>0.0</v>
      </c>
      <c r="AJ59" s="590">
        <v>93.0</v>
      </c>
      <c r="AK59" s="495">
        <v>0.0</v>
      </c>
      <c r="AL59" s="495">
        <v>0.0</v>
      </c>
      <c r="AM59" s="495">
        <v>0.0</v>
      </c>
      <c r="AN59" s="495">
        <v>0.0</v>
      </c>
      <c r="AO59" s="590">
        <v>22.0</v>
      </c>
      <c r="AP59" s="495">
        <v>0.0</v>
      </c>
      <c r="AQ59" s="495">
        <v>0.0</v>
      </c>
      <c r="AR59" s="590">
        <v>14.0</v>
      </c>
      <c r="AS59" s="495">
        <v>0.0</v>
      </c>
      <c r="AT59" s="495">
        <v>1.0</v>
      </c>
      <c r="AU59" s="493">
        <f t="shared" si="4"/>
        <v>177</v>
      </c>
      <c r="AV59" s="570">
        <f t="shared" si="5"/>
        <v>155</v>
      </c>
      <c r="AW59" s="575">
        <f>AU59/(Results!$F$197*(70/190))</f>
        <v>0.6932591218</v>
      </c>
      <c r="AX59" s="592" t="str">
        <f t="shared" ref="AX59:AX66" si="11">IFS(AW59&lt;0.2,"A",AND(AW59&gt;=0.21,AW59&lt;=0.5),"B",AND(AW59&gt;=0.51,AW59&lt;=0.7),"C",AND(AW59&gt;=0.71,AW59&lt;=0.85),"D",AND(AW59&gt;=0.86,AW59&lt;=1),"E",AW59&gt;1,"F")</f>
        <v>C</v>
      </c>
      <c r="AY59" s="500">
        <f>SUM(AU59:AU62)</f>
        <v>693</v>
      </c>
      <c r="AZ59" s="501">
        <f>AY59/(4*(MAX(AU59:AU62)))</f>
        <v>0.9788135593</v>
      </c>
      <c r="BA59" s="501">
        <f>AVERAGE(AV59:AV62)</f>
        <v>155.875</v>
      </c>
      <c r="BB59" s="501">
        <f>AY59/(AY59*1)</f>
        <v>1</v>
      </c>
      <c r="BC59" s="502">
        <f>AU59/Results!$B$158</f>
        <v>590</v>
      </c>
      <c r="BD59" s="501">
        <f>sum(BC59:BC62)/4</f>
        <v>577.5</v>
      </c>
      <c r="BE59" s="503">
        <v>255.0</v>
      </c>
      <c r="BF59" s="512">
        <f>4*MAX(AU59:AU62)/ (Results!F197)</f>
        <v>1.021645022</v>
      </c>
    </row>
    <row r="60">
      <c r="A60" s="151"/>
      <c r="B60" s="459"/>
      <c r="C60" s="151"/>
      <c r="D60" s="513" t="s">
        <v>215</v>
      </c>
      <c r="E60" s="497">
        <v>101.0</v>
      </c>
      <c r="F60" s="514">
        <v>0.0</v>
      </c>
      <c r="G60" s="514">
        <v>281.0</v>
      </c>
      <c r="H60" s="514">
        <v>1.0</v>
      </c>
      <c r="I60" s="514">
        <v>1.0</v>
      </c>
      <c r="J60" s="514">
        <v>20.0</v>
      </c>
      <c r="K60" s="514">
        <v>2.0</v>
      </c>
      <c r="L60" s="514">
        <v>7.0</v>
      </c>
      <c r="M60" s="514">
        <v>0.0</v>
      </c>
      <c r="N60" s="514">
        <v>3.0</v>
      </c>
      <c r="O60" s="514">
        <v>12.0</v>
      </c>
      <c r="P60" s="514">
        <v>0.0</v>
      </c>
      <c r="Q60" s="514">
        <v>0.0</v>
      </c>
      <c r="R60" s="515">
        <f t="shared" si="1"/>
        <v>428</v>
      </c>
      <c r="S60" s="593">
        <f t="shared" si="2"/>
        <v>320</v>
      </c>
      <c r="T60" s="577">
        <f>R60/(Results!$D$197*(70/190))</f>
        <v>0.7260714286</v>
      </c>
      <c r="U60" s="578" t="str">
        <f t="shared" si="9"/>
        <v>D</v>
      </c>
      <c r="V60" s="151"/>
      <c r="W60" s="151"/>
      <c r="X60" s="151"/>
      <c r="Y60" s="151"/>
      <c r="Z60" s="517">
        <f>R60/Results!$B$158</f>
        <v>1426.666667</v>
      </c>
      <c r="AA60" s="151"/>
      <c r="AB60" s="151"/>
      <c r="AC60" s="518"/>
      <c r="AD60" s="459"/>
      <c r="AE60" s="459"/>
      <c r="AF60" s="195"/>
      <c r="AG60" s="513" t="s">
        <v>215</v>
      </c>
      <c r="AH60" s="497">
        <v>53.0</v>
      </c>
      <c r="AI60" s="514">
        <v>0.0</v>
      </c>
      <c r="AJ60" s="594">
        <v>84.0</v>
      </c>
      <c r="AK60" s="514">
        <v>0.0</v>
      </c>
      <c r="AL60" s="514">
        <v>0.0</v>
      </c>
      <c r="AM60" s="514">
        <v>0.0</v>
      </c>
      <c r="AN60" s="514">
        <v>0.0</v>
      </c>
      <c r="AO60" s="594">
        <v>16.0</v>
      </c>
      <c r="AP60" s="514">
        <v>0.0</v>
      </c>
      <c r="AQ60" s="514">
        <v>0.0</v>
      </c>
      <c r="AR60" s="594">
        <v>16.0</v>
      </c>
      <c r="AS60" s="514">
        <v>0.0</v>
      </c>
      <c r="AT60" s="594">
        <v>2.0</v>
      </c>
      <c r="AU60" s="595">
        <f t="shared" si="4"/>
        <v>171</v>
      </c>
      <c r="AV60" s="516">
        <f t="shared" si="5"/>
        <v>152</v>
      </c>
      <c r="AW60" s="498">
        <f>AU60/(Results!$F$197*(70/190))</f>
        <v>0.6697588126</v>
      </c>
      <c r="AX60" s="499" t="str">
        <f t="shared" si="11"/>
        <v>C</v>
      </c>
      <c r="AY60" s="151"/>
      <c r="AZ60" s="151"/>
      <c r="BA60" s="151"/>
      <c r="BB60" s="151"/>
      <c r="BC60" s="517">
        <f>AU60/Results!$B$158</f>
        <v>570</v>
      </c>
      <c r="BD60" s="151"/>
      <c r="BE60" s="151"/>
      <c r="BF60" s="518"/>
    </row>
    <row r="61">
      <c r="A61" s="151"/>
      <c r="B61" s="459"/>
      <c r="C61" s="151"/>
      <c r="D61" s="513" t="s">
        <v>216</v>
      </c>
      <c r="E61" s="497">
        <v>96.0</v>
      </c>
      <c r="F61" s="514">
        <v>0.0</v>
      </c>
      <c r="G61" s="514">
        <v>283.0</v>
      </c>
      <c r="H61" s="514">
        <v>0.0</v>
      </c>
      <c r="I61" s="514">
        <v>0.0</v>
      </c>
      <c r="J61" s="514">
        <v>18.0</v>
      </c>
      <c r="K61" s="514">
        <v>5.0</v>
      </c>
      <c r="L61" s="514">
        <v>10.0</v>
      </c>
      <c r="M61" s="514">
        <v>0.0</v>
      </c>
      <c r="N61" s="514">
        <v>1.0</v>
      </c>
      <c r="O61" s="514">
        <v>10.0</v>
      </c>
      <c r="P61" s="514">
        <v>0.0</v>
      </c>
      <c r="Q61" s="514">
        <v>0.0</v>
      </c>
      <c r="R61" s="515">
        <f t="shared" si="1"/>
        <v>423</v>
      </c>
      <c r="S61" s="593">
        <f t="shared" si="2"/>
        <v>309.5</v>
      </c>
      <c r="T61" s="577">
        <f>R61/(Results!$D$197*(70/190))</f>
        <v>0.7175892857</v>
      </c>
      <c r="U61" s="578" t="str">
        <f t="shared" si="9"/>
        <v>D</v>
      </c>
      <c r="V61" s="151"/>
      <c r="W61" s="151"/>
      <c r="X61" s="151"/>
      <c r="Y61" s="151"/>
      <c r="Z61" s="517">
        <f>R61/Results!$B$158</f>
        <v>1410</v>
      </c>
      <c r="AA61" s="151"/>
      <c r="AB61" s="151"/>
      <c r="AC61" s="518"/>
      <c r="AD61" s="459"/>
      <c r="AE61" s="459"/>
      <c r="AF61" s="195"/>
      <c r="AG61" s="513" t="s">
        <v>216</v>
      </c>
      <c r="AH61" s="509">
        <v>58.0</v>
      </c>
      <c r="AI61" s="514">
        <v>0.0</v>
      </c>
      <c r="AJ61" s="514">
        <v>85.0</v>
      </c>
      <c r="AK61" s="514">
        <v>0.0</v>
      </c>
      <c r="AL61" s="514">
        <v>0.0</v>
      </c>
      <c r="AM61" s="514">
        <v>0.0</v>
      </c>
      <c r="AN61" s="514">
        <v>0.0</v>
      </c>
      <c r="AO61" s="514">
        <v>16.0</v>
      </c>
      <c r="AP61" s="514">
        <v>0.0</v>
      </c>
      <c r="AQ61" s="514">
        <v>0.0</v>
      </c>
      <c r="AR61" s="514">
        <v>12.0</v>
      </c>
      <c r="AS61" s="514">
        <v>0.0</v>
      </c>
      <c r="AT61" s="514">
        <v>0.0</v>
      </c>
      <c r="AU61" s="595">
        <f t="shared" si="4"/>
        <v>171</v>
      </c>
      <c r="AV61" s="516">
        <f t="shared" si="5"/>
        <v>148.5</v>
      </c>
      <c r="AW61" s="498">
        <f>AU61/(Results!$F$197*(70/190))</f>
        <v>0.6697588126</v>
      </c>
      <c r="AX61" s="499" t="str">
        <f t="shared" si="11"/>
        <v>C</v>
      </c>
      <c r="AY61" s="151"/>
      <c r="AZ61" s="151"/>
      <c r="BA61" s="151"/>
      <c r="BB61" s="151"/>
      <c r="BC61" s="517">
        <f>AU61/Results!$B$158</f>
        <v>570</v>
      </c>
      <c r="BD61" s="151"/>
      <c r="BE61" s="151"/>
      <c r="BF61" s="518"/>
    </row>
    <row r="62">
      <c r="A62" s="151"/>
      <c r="B62" s="459"/>
      <c r="C62" s="151"/>
      <c r="D62" s="522" t="s">
        <v>217</v>
      </c>
      <c r="E62" s="523">
        <v>85.0</v>
      </c>
      <c r="F62" s="524">
        <v>0.0</v>
      </c>
      <c r="G62" s="524">
        <v>195.0</v>
      </c>
      <c r="H62" s="524">
        <v>0.0</v>
      </c>
      <c r="I62" s="524">
        <v>0.0</v>
      </c>
      <c r="J62" s="524">
        <v>25.0</v>
      </c>
      <c r="K62" s="524">
        <v>2.0</v>
      </c>
      <c r="L62" s="524">
        <v>9.0</v>
      </c>
      <c r="M62" s="524">
        <v>0.0</v>
      </c>
      <c r="N62" s="524">
        <v>0.0</v>
      </c>
      <c r="O62" s="524">
        <v>9.0</v>
      </c>
      <c r="P62" s="524">
        <v>0.0</v>
      </c>
      <c r="Q62" s="524">
        <v>0.0</v>
      </c>
      <c r="R62" s="525">
        <f t="shared" si="1"/>
        <v>325</v>
      </c>
      <c r="S62" s="596">
        <f t="shared" si="2"/>
        <v>254.5</v>
      </c>
      <c r="T62" s="579">
        <f>R62/(Results!$D$197*(70/190))</f>
        <v>0.5513392857</v>
      </c>
      <c r="U62" s="580" t="str">
        <f t="shared" si="9"/>
        <v>C</v>
      </c>
      <c r="V62" s="447"/>
      <c r="W62" s="447"/>
      <c r="X62" s="447"/>
      <c r="Y62" s="447"/>
      <c r="Z62" s="528">
        <f>R62/Results!$B$158</f>
        <v>1083.333333</v>
      </c>
      <c r="AA62" s="447"/>
      <c r="AB62" s="447"/>
      <c r="AC62" s="184"/>
      <c r="AD62" s="459"/>
      <c r="AE62" s="459"/>
      <c r="AF62" s="195"/>
      <c r="AG62" s="522" t="s">
        <v>217</v>
      </c>
      <c r="AH62" s="597">
        <v>43.0</v>
      </c>
      <c r="AI62" s="524">
        <v>0.0</v>
      </c>
      <c r="AJ62" s="598">
        <v>81.0</v>
      </c>
      <c r="AK62" s="524">
        <v>0.0</v>
      </c>
      <c r="AL62" s="524">
        <v>0.0</v>
      </c>
      <c r="AM62" s="524">
        <v>0.0</v>
      </c>
      <c r="AN62" s="524">
        <v>0.0</v>
      </c>
      <c r="AO62" s="598">
        <v>31.0</v>
      </c>
      <c r="AP62" s="524">
        <v>0.0</v>
      </c>
      <c r="AQ62" s="524">
        <v>0.0</v>
      </c>
      <c r="AR62" s="598">
        <v>19.0</v>
      </c>
      <c r="AS62" s="524">
        <v>0.0</v>
      </c>
      <c r="AT62" s="524">
        <v>0.0</v>
      </c>
      <c r="AU62" s="615">
        <f t="shared" si="4"/>
        <v>174</v>
      </c>
      <c r="AV62" s="530">
        <f t="shared" si="5"/>
        <v>168</v>
      </c>
      <c r="AW62" s="526">
        <f>AU62/(Results!$F$197*(70/190))</f>
        <v>0.6815089672</v>
      </c>
      <c r="AX62" s="527" t="str">
        <f t="shared" si="11"/>
        <v>C</v>
      </c>
      <c r="AY62" s="447"/>
      <c r="AZ62" s="447"/>
      <c r="BA62" s="447"/>
      <c r="BB62" s="447"/>
      <c r="BC62" s="531">
        <f>AU62/Results!$B$158</f>
        <v>580</v>
      </c>
      <c r="BD62" s="447"/>
      <c r="BE62" s="447"/>
      <c r="BF62" s="184"/>
    </row>
    <row r="63">
      <c r="A63" s="151"/>
      <c r="B63" s="459"/>
      <c r="C63" s="151"/>
      <c r="D63" s="532" t="s">
        <v>218</v>
      </c>
      <c r="E63" s="533">
        <v>86.0</v>
      </c>
      <c r="F63" s="534">
        <v>0.0</v>
      </c>
      <c r="G63" s="534">
        <v>201.0</v>
      </c>
      <c r="H63" s="534">
        <v>0.0</v>
      </c>
      <c r="I63" s="534">
        <v>0.0</v>
      </c>
      <c r="J63" s="534">
        <v>10.0</v>
      </c>
      <c r="K63" s="534">
        <v>3.0</v>
      </c>
      <c r="L63" s="534">
        <v>12.0</v>
      </c>
      <c r="M63" s="534">
        <v>0.0</v>
      </c>
      <c r="N63" s="534">
        <v>0.0</v>
      </c>
      <c r="O63" s="534">
        <v>5.0</v>
      </c>
      <c r="P63" s="534">
        <v>0.0</v>
      </c>
      <c r="Q63" s="534">
        <v>0.0</v>
      </c>
      <c r="R63" s="535">
        <f t="shared" si="1"/>
        <v>317</v>
      </c>
      <c r="S63" s="582">
        <f t="shared" si="2"/>
        <v>234</v>
      </c>
      <c r="T63" s="536">
        <f>R63/(Results!$D$198*(70/190))</f>
        <v>0.6989671579</v>
      </c>
      <c r="U63" s="537" t="str">
        <f t="shared" si="9"/>
        <v>C</v>
      </c>
      <c r="V63" s="538">
        <f>SUM(R63:R66)</f>
        <v>1231</v>
      </c>
      <c r="W63" s="539">
        <f>V63/(4*(MAX(R63:R66)))</f>
        <v>0.9708201893</v>
      </c>
      <c r="X63" s="539">
        <f>AVERAGE(S63:S66)</f>
        <v>228.875</v>
      </c>
      <c r="Y63" s="539">
        <f>V63/(((V63))*2)</f>
        <v>0.5</v>
      </c>
      <c r="Z63" s="540">
        <f>R63/Results!$B$158</f>
        <v>1056.666667</v>
      </c>
      <c r="AA63" s="539">
        <f>sum(Z63:Z66)/4</f>
        <v>1025.833333</v>
      </c>
      <c r="AB63" s="541">
        <v>454.0</v>
      </c>
      <c r="AC63" s="542">
        <f>4*MAX(R63:R66)/ (Results!D198)</f>
        <v>1.030056864</v>
      </c>
      <c r="AD63" s="459"/>
      <c r="AE63" s="459"/>
      <c r="AF63" s="195"/>
      <c r="AG63" s="532" t="s">
        <v>218</v>
      </c>
      <c r="AH63" s="603">
        <v>36.0</v>
      </c>
      <c r="AI63" s="534">
        <v>0.0</v>
      </c>
      <c r="AJ63" s="604">
        <v>90.0</v>
      </c>
      <c r="AK63" s="534">
        <v>0.0</v>
      </c>
      <c r="AL63" s="534">
        <v>0.0</v>
      </c>
      <c r="AM63" s="534">
        <v>0.0</v>
      </c>
      <c r="AN63" s="534">
        <v>0.0</v>
      </c>
      <c r="AO63" s="534">
        <v>18.0</v>
      </c>
      <c r="AP63" s="534">
        <v>0.0</v>
      </c>
      <c r="AQ63" s="534">
        <v>0.0</v>
      </c>
      <c r="AR63" s="604">
        <v>17.0</v>
      </c>
      <c r="AS63" s="534">
        <v>0.0</v>
      </c>
      <c r="AT63" s="534">
        <v>0.0</v>
      </c>
      <c r="AU63" s="605">
        <f t="shared" si="4"/>
        <v>161</v>
      </c>
      <c r="AV63" s="533">
        <f t="shared" si="5"/>
        <v>142</v>
      </c>
      <c r="AW63" s="547">
        <f>AU63/(Results!$F$198*(70/190))</f>
        <v>0.7199341021</v>
      </c>
      <c r="AX63" s="548" t="str">
        <f t="shared" si="11"/>
        <v>D</v>
      </c>
      <c r="AY63" s="538">
        <f>SUM(AU63:AU66)</f>
        <v>607</v>
      </c>
      <c r="AZ63" s="539">
        <f>AY63/(4*(MAX(AU63:AU66)))</f>
        <v>0.9141566265</v>
      </c>
      <c r="BA63" s="539">
        <f>AVERAGE(AV63:AV66)</f>
        <v>130.75</v>
      </c>
      <c r="BB63" s="539">
        <f>AY63/(AY63*1)</f>
        <v>1</v>
      </c>
      <c r="BC63" s="540">
        <f>AU63/Results!$B$158</f>
        <v>536.6666667</v>
      </c>
      <c r="BD63" s="539">
        <f>sum(BC63:BC66)/4</f>
        <v>505.8333333</v>
      </c>
      <c r="BE63" s="541">
        <v>224.0</v>
      </c>
      <c r="BF63" s="542">
        <f>4*MAX(AU63:AU66)/ (Results!F198)</f>
        <v>1.093904448</v>
      </c>
    </row>
    <row r="64">
      <c r="A64" s="151"/>
      <c r="B64" s="459"/>
      <c r="C64" s="151"/>
      <c r="D64" s="549" t="s">
        <v>219</v>
      </c>
      <c r="E64" s="533">
        <v>75.0</v>
      </c>
      <c r="F64" s="534">
        <v>0.0</v>
      </c>
      <c r="G64" s="534">
        <v>199.0</v>
      </c>
      <c r="H64" s="534">
        <v>0.0</v>
      </c>
      <c r="I64" s="534">
        <v>0.0</v>
      </c>
      <c r="J64" s="534">
        <v>8.0</v>
      </c>
      <c r="K64" s="534">
        <v>0.0</v>
      </c>
      <c r="L64" s="534">
        <v>9.0</v>
      </c>
      <c r="M64" s="534">
        <v>0.0</v>
      </c>
      <c r="N64" s="534">
        <v>0.0</v>
      </c>
      <c r="O64" s="534">
        <v>9.0</v>
      </c>
      <c r="P64" s="534">
        <v>0.0</v>
      </c>
      <c r="Q64" s="534">
        <v>0.0</v>
      </c>
      <c r="R64" s="550">
        <f t="shared" si="1"/>
        <v>300</v>
      </c>
      <c r="S64" s="405">
        <f t="shared" si="2"/>
        <v>218</v>
      </c>
      <c r="T64" s="536">
        <f>R64/(Results!$D$198*(70/190))</f>
        <v>0.6614831148</v>
      </c>
      <c r="U64" s="537" t="str">
        <f t="shared" si="9"/>
        <v>C</v>
      </c>
      <c r="V64" s="151"/>
      <c r="W64" s="151"/>
      <c r="X64" s="151"/>
      <c r="Y64" s="151"/>
      <c r="Z64" s="552">
        <f>R64/Results!$B$158</f>
        <v>1000</v>
      </c>
      <c r="AA64" s="151"/>
      <c r="AB64" s="151"/>
      <c r="AC64" s="518"/>
      <c r="AD64" s="459"/>
      <c r="AE64" s="459"/>
      <c r="AF64" s="195"/>
      <c r="AG64" s="549" t="s">
        <v>219</v>
      </c>
      <c r="AH64" s="603">
        <v>40.0</v>
      </c>
      <c r="AI64" s="534">
        <v>0.0</v>
      </c>
      <c r="AJ64" s="604">
        <v>95.0</v>
      </c>
      <c r="AK64" s="534">
        <v>0.0</v>
      </c>
      <c r="AL64" s="534">
        <v>0.0</v>
      </c>
      <c r="AM64" s="534">
        <v>0.0</v>
      </c>
      <c r="AN64" s="534">
        <v>0.0</v>
      </c>
      <c r="AO64" s="604">
        <v>11.0</v>
      </c>
      <c r="AP64" s="534">
        <v>0.0</v>
      </c>
      <c r="AQ64" s="534">
        <v>0.0</v>
      </c>
      <c r="AR64" s="604">
        <v>18.0</v>
      </c>
      <c r="AS64" s="534">
        <v>0.0</v>
      </c>
      <c r="AT64" s="604">
        <v>2.0</v>
      </c>
      <c r="AU64" s="623">
        <f t="shared" si="4"/>
        <v>166</v>
      </c>
      <c r="AV64" s="551">
        <f t="shared" si="5"/>
        <v>141</v>
      </c>
      <c r="AW64" s="547">
        <f>AU64/(Results!$F$198*(70/190))</f>
        <v>0.7422923041</v>
      </c>
      <c r="AX64" s="548" t="str">
        <f t="shared" si="11"/>
        <v>D</v>
      </c>
      <c r="AY64" s="151"/>
      <c r="AZ64" s="151"/>
      <c r="BA64" s="151"/>
      <c r="BB64" s="151"/>
      <c r="BC64" s="552">
        <f>AU64/Results!$B$158</f>
        <v>553.3333333</v>
      </c>
      <c r="BD64" s="151"/>
      <c r="BE64" s="151"/>
      <c r="BF64" s="518"/>
    </row>
    <row r="65">
      <c r="A65" s="151"/>
      <c r="B65" s="459"/>
      <c r="C65" s="151"/>
      <c r="D65" s="549" t="s">
        <v>220</v>
      </c>
      <c r="E65" s="533">
        <v>84.0</v>
      </c>
      <c r="F65" s="534">
        <v>0.0</v>
      </c>
      <c r="G65" s="534">
        <v>192.0</v>
      </c>
      <c r="H65" s="534">
        <v>0.0</v>
      </c>
      <c r="I65" s="534">
        <v>1.0</v>
      </c>
      <c r="J65" s="534">
        <v>9.0</v>
      </c>
      <c r="K65" s="534">
        <v>2.0</v>
      </c>
      <c r="L65" s="534">
        <v>10.0</v>
      </c>
      <c r="M65" s="534">
        <v>0.0</v>
      </c>
      <c r="N65" s="534">
        <v>0.0</v>
      </c>
      <c r="O65" s="534">
        <v>10.0</v>
      </c>
      <c r="P65" s="534">
        <v>0.0</v>
      </c>
      <c r="Q65" s="534">
        <v>0.0</v>
      </c>
      <c r="R65" s="550">
        <f t="shared" si="1"/>
        <v>308</v>
      </c>
      <c r="S65" s="405">
        <f t="shared" si="2"/>
        <v>233.5</v>
      </c>
      <c r="T65" s="536">
        <f>R65/(Results!$D$198*(70/190))</f>
        <v>0.6791226645</v>
      </c>
      <c r="U65" s="537" t="str">
        <f t="shared" si="9"/>
        <v>C</v>
      </c>
      <c r="V65" s="151"/>
      <c r="W65" s="151"/>
      <c r="X65" s="151"/>
      <c r="Y65" s="151"/>
      <c r="Z65" s="552">
        <f>R65/Results!$B$158</f>
        <v>1026.666667</v>
      </c>
      <c r="AA65" s="151"/>
      <c r="AB65" s="151"/>
      <c r="AC65" s="518"/>
      <c r="AD65" s="459"/>
      <c r="AE65" s="459"/>
      <c r="AF65" s="195"/>
      <c r="AG65" s="549" t="s">
        <v>220</v>
      </c>
      <c r="AH65" s="533">
        <v>32.0</v>
      </c>
      <c r="AI65" s="534">
        <v>0.0</v>
      </c>
      <c r="AJ65" s="604">
        <v>77.0</v>
      </c>
      <c r="AK65" s="534">
        <v>0.0</v>
      </c>
      <c r="AL65" s="534">
        <v>0.0</v>
      </c>
      <c r="AM65" s="534">
        <v>0.0</v>
      </c>
      <c r="AN65" s="534">
        <v>0.0</v>
      </c>
      <c r="AO65" s="604">
        <v>13.0</v>
      </c>
      <c r="AP65" s="534">
        <v>0.0</v>
      </c>
      <c r="AQ65" s="534">
        <v>0.0</v>
      </c>
      <c r="AR65" s="604">
        <v>14.0</v>
      </c>
      <c r="AS65" s="534">
        <v>0.0</v>
      </c>
      <c r="AT65" s="534">
        <v>1.0</v>
      </c>
      <c r="AU65" s="623">
        <f t="shared" si="4"/>
        <v>137</v>
      </c>
      <c r="AV65" s="551">
        <f t="shared" si="5"/>
        <v>118.5</v>
      </c>
      <c r="AW65" s="547">
        <f>AU65/(Results!$F$198*(70/190))</f>
        <v>0.6126147329</v>
      </c>
      <c r="AX65" s="548" t="str">
        <f t="shared" si="11"/>
        <v>C</v>
      </c>
      <c r="AY65" s="151"/>
      <c r="AZ65" s="151"/>
      <c r="BA65" s="151"/>
      <c r="BB65" s="151"/>
      <c r="BC65" s="552">
        <f>AU65/Results!$B$158</f>
        <v>456.6666667</v>
      </c>
      <c r="BD65" s="151"/>
      <c r="BE65" s="151"/>
      <c r="BF65" s="518"/>
    </row>
    <row r="66">
      <c r="A66" s="37"/>
      <c r="B66" s="60"/>
      <c r="C66" s="37"/>
      <c r="D66" s="555" t="s">
        <v>221</v>
      </c>
      <c r="E66" s="556">
        <v>83.0</v>
      </c>
      <c r="F66" s="557">
        <v>0.0</v>
      </c>
      <c r="G66" s="557">
        <v>193.0</v>
      </c>
      <c r="H66" s="557">
        <v>1.0</v>
      </c>
      <c r="I66" s="557">
        <v>1.0</v>
      </c>
      <c r="J66" s="557">
        <v>6.0</v>
      </c>
      <c r="K66" s="557">
        <v>1.0</v>
      </c>
      <c r="L66" s="557">
        <v>8.0</v>
      </c>
      <c r="M66" s="557">
        <v>0.0</v>
      </c>
      <c r="N66" s="557">
        <v>0.0</v>
      </c>
      <c r="O66" s="557">
        <v>12.0</v>
      </c>
      <c r="P66" s="557">
        <v>0.0</v>
      </c>
      <c r="Q66" s="557">
        <v>1.0</v>
      </c>
      <c r="R66" s="558">
        <f t="shared" si="1"/>
        <v>306</v>
      </c>
      <c r="S66" s="624">
        <f t="shared" si="2"/>
        <v>230</v>
      </c>
      <c r="T66" s="625">
        <f>R66/(Results!$D$198*(70/190))</f>
        <v>0.6747127771</v>
      </c>
      <c r="U66" s="626" t="str">
        <f t="shared" si="9"/>
        <v>C</v>
      </c>
      <c r="V66" s="447"/>
      <c r="W66" s="447"/>
      <c r="X66" s="447"/>
      <c r="Y66" s="447"/>
      <c r="Z66" s="562">
        <f>R66/Results!$B$158</f>
        <v>1020</v>
      </c>
      <c r="AA66" s="447"/>
      <c r="AB66" s="447"/>
      <c r="AC66" s="184"/>
      <c r="AD66" s="60"/>
      <c r="AE66" s="60"/>
      <c r="AF66" s="59"/>
      <c r="AG66" s="555" t="s">
        <v>221</v>
      </c>
      <c r="AH66" s="606">
        <v>33.0</v>
      </c>
      <c r="AI66" s="557">
        <v>0.0</v>
      </c>
      <c r="AJ66" s="607">
        <v>83.0</v>
      </c>
      <c r="AK66" s="557">
        <v>0.0</v>
      </c>
      <c r="AL66" s="557">
        <v>0.0</v>
      </c>
      <c r="AM66" s="557">
        <v>0.0</v>
      </c>
      <c r="AN66" s="557">
        <v>0.0</v>
      </c>
      <c r="AO66" s="607">
        <v>11.0</v>
      </c>
      <c r="AP66" s="557">
        <v>0.0</v>
      </c>
      <c r="AQ66" s="557">
        <v>0.0</v>
      </c>
      <c r="AR66" s="557">
        <v>15.0</v>
      </c>
      <c r="AS66" s="557">
        <v>0.0</v>
      </c>
      <c r="AT66" s="607">
        <v>1.0</v>
      </c>
      <c r="AU66" s="627">
        <f t="shared" si="4"/>
        <v>143</v>
      </c>
      <c r="AV66" s="564">
        <f t="shared" si="5"/>
        <v>121.5</v>
      </c>
      <c r="AW66" s="628">
        <f>AU66/(Results!$F$198*(70/190))</f>
        <v>0.6394445752</v>
      </c>
      <c r="AX66" s="629" t="str">
        <f t="shared" si="11"/>
        <v>C</v>
      </c>
      <c r="AY66" s="447"/>
      <c r="AZ66" s="447"/>
      <c r="BA66" s="447"/>
      <c r="BB66" s="447"/>
      <c r="BC66" s="562">
        <f>AU66/Results!$B$158</f>
        <v>476.6666667</v>
      </c>
      <c r="BD66" s="447"/>
      <c r="BE66" s="447"/>
      <c r="BF66" s="184"/>
    </row>
    <row r="67">
      <c r="A67" s="630"/>
      <c r="B67" s="630"/>
      <c r="C67" s="630"/>
      <c r="D67" s="561"/>
      <c r="E67" s="561">
        <f>SUM(E$2:E$66)</f>
        <v>5840</v>
      </c>
      <c r="F67" s="561">
        <f t="shared" ref="F67:Q67" si="12">SUM(F2:F66)</f>
        <v>15</v>
      </c>
      <c r="G67" s="561">
        <f t="shared" si="12"/>
        <v>14436</v>
      </c>
      <c r="H67" s="561">
        <f t="shared" si="12"/>
        <v>9</v>
      </c>
      <c r="I67" s="561">
        <f t="shared" si="12"/>
        <v>17</v>
      </c>
      <c r="J67" s="561">
        <f t="shared" si="12"/>
        <v>1043</v>
      </c>
      <c r="K67" s="561">
        <f t="shared" si="12"/>
        <v>221</v>
      </c>
      <c r="L67" s="561">
        <f t="shared" si="12"/>
        <v>731</v>
      </c>
      <c r="M67" s="561">
        <f t="shared" si="12"/>
        <v>1</v>
      </c>
      <c r="N67" s="561">
        <f t="shared" si="12"/>
        <v>31</v>
      </c>
      <c r="O67" s="561">
        <f t="shared" si="12"/>
        <v>1147</v>
      </c>
      <c r="P67" s="561">
        <f t="shared" si="12"/>
        <v>4</v>
      </c>
      <c r="Q67" s="409">
        <f t="shared" si="12"/>
        <v>93</v>
      </c>
      <c r="R67" s="561">
        <f>SUM(R3:R66)</f>
        <v>23588</v>
      </c>
      <c r="S67" s="561"/>
      <c r="T67" s="561"/>
      <c r="U67" s="561"/>
      <c r="V67" s="561"/>
      <c r="W67" s="561"/>
      <c r="X67" s="561"/>
      <c r="Y67" s="561"/>
      <c r="Z67" s="561"/>
      <c r="AA67" s="561"/>
      <c r="AB67" s="561"/>
      <c r="AC67" s="561"/>
      <c r="AD67" s="561"/>
      <c r="AE67" s="561"/>
      <c r="AF67" s="561"/>
      <c r="AG67" s="561"/>
      <c r="AH67" s="561">
        <f t="shared" ref="AH67:AT67" si="13">SUM(AH2:AH66)</f>
        <v>1910</v>
      </c>
      <c r="AI67" s="561">
        <f t="shared" si="13"/>
        <v>2</v>
      </c>
      <c r="AJ67" s="561">
        <f t="shared" si="13"/>
        <v>5225</v>
      </c>
      <c r="AK67" s="561">
        <f t="shared" si="13"/>
        <v>0</v>
      </c>
      <c r="AL67" s="561">
        <f t="shared" si="13"/>
        <v>0</v>
      </c>
      <c r="AM67" s="561">
        <f t="shared" si="13"/>
        <v>5</v>
      </c>
      <c r="AN67" s="561">
        <f t="shared" si="13"/>
        <v>1</v>
      </c>
      <c r="AO67" s="561">
        <f t="shared" si="13"/>
        <v>551</v>
      </c>
      <c r="AP67" s="561">
        <f t="shared" si="13"/>
        <v>0</v>
      </c>
      <c r="AQ67" s="561">
        <f t="shared" si="13"/>
        <v>1</v>
      </c>
      <c r="AR67" s="561">
        <f t="shared" si="13"/>
        <v>530</v>
      </c>
      <c r="AS67" s="561">
        <f t="shared" si="13"/>
        <v>2</v>
      </c>
      <c r="AT67" s="409">
        <f t="shared" si="13"/>
        <v>43</v>
      </c>
      <c r="AU67" s="561">
        <f>SUM(AU3:AU66)</f>
        <v>8270</v>
      </c>
      <c r="AV67" s="561"/>
      <c r="AW67" s="561"/>
      <c r="AX67" s="561"/>
      <c r="AY67" s="561"/>
      <c r="AZ67" s="561"/>
      <c r="BA67" s="561"/>
      <c r="BB67" s="561"/>
      <c r="BC67" s="561"/>
      <c r="BD67" s="561"/>
      <c r="BE67" s="631"/>
      <c r="BF67" s="561"/>
    </row>
    <row r="68">
      <c r="A68" s="630"/>
      <c r="B68" s="630"/>
      <c r="C68" s="630"/>
      <c r="D68" s="561"/>
      <c r="E68" s="561"/>
      <c r="F68" s="561"/>
      <c r="G68" s="561"/>
      <c r="H68" s="561"/>
      <c r="I68" s="561"/>
      <c r="J68" s="561"/>
      <c r="K68" s="561"/>
      <c r="L68" s="561"/>
      <c r="M68" s="561"/>
      <c r="N68" s="561"/>
      <c r="O68" s="561"/>
      <c r="P68" s="561"/>
      <c r="Q68" s="561"/>
      <c r="R68" s="561"/>
      <c r="S68" s="561"/>
      <c r="T68" s="632">
        <f>AVERAGE(T115:T118)</f>
        <v>0.6785714286</v>
      </c>
      <c r="U68" s="633" t="str">
        <f>IFS(T68&lt;0.2,"A",AND(T68&gt;=0.21,T68&lt;=0.5),"B",AND(T68&gt;=0.51,T68&lt;=0.7),"C",AND(T68&gt;=0.71,T68&lt;=0.85),"D",AND(T68&gt;=0.86,T68&lt;=1),"E",T68&gt;1,"F")</f>
        <v>C</v>
      </c>
      <c r="V68" s="561"/>
      <c r="W68" s="561"/>
      <c r="X68" s="561"/>
      <c r="Y68" s="561"/>
      <c r="Z68" s="561"/>
      <c r="AA68" s="561"/>
      <c r="AB68" s="561"/>
      <c r="AC68" s="561"/>
      <c r="AD68" s="561"/>
      <c r="AE68" s="561"/>
      <c r="AF68" s="561"/>
      <c r="AG68" s="561"/>
      <c r="AH68" s="561"/>
      <c r="AI68" s="561"/>
      <c r="AJ68" s="561"/>
      <c r="AK68" s="561"/>
      <c r="AL68" s="561"/>
      <c r="AM68" s="561"/>
      <c r="AN68" s="561"/>
      <c r="AO68" s="561"/>
      <c r="AP68" s="561"/>
      <c r="AQ68" s="561"/>
      <c r="AR68" s="561"/>
      <c r="AS68" s="561"/>
      <c r="AT68" s="561"/>
      <c r="AU68" s="561"/>
      <c r="AV68" s="561"/>
      <c r="AW68" s="632">
        <f>AVERAGE(AW79:AW82)</f>
        <v>0.6785714286</v>
      </c>
      <c r="AX68" s="633" t="str">
        <f>IFS(AW68&lt;0.2,"A",AND(AW68&gt;=0.21,AW68&lt;=0.5),"B",AND(AW68&gt;=0.51,AW68&lt;=0.7),"C",AND(AW68&gt;=0.71,AW68&lt;=0.85),"D",AND(AW68&gt;=0.86,AW68&lt;=1),"E",AW68&gt;1,"F")</f>
        <v>C</v>
      </c>
      <c r="AY68" s="561"/>
      <c r="AZ68" s="561"/>
      <c r="BA68" s="561"/>
      <c r="BB68" s="561"/>
      <c r="BC68" s="561"/>
      <c r="BD68" s="561"/>
      <c r="BE68" s="631"/>
      <c r="BF68" s="409"/>
    </row>
    <row r="69">
      <c r="A69" s="463" t="s">
        <v>227</v>
      </c>
      <c r="B69" s="463" t="s">
        <v>258</v>
      </c>
      <c r="C69" s="464" t="s">
        <v>259</v>
      </c>
      <c r="D69" s="465" t="s">
        <v>156</v>
      </c>
      <c r="E69" s="466" t="s">
        <v>260</v>
      </c>
      <c r="F69" s="467"/>
      <c r="G69" s="467"/>
      <c r="H69" s="467"/>
      <c r="I69" s="467"/>
      <c r="J69" s="467"/>
      <c r="K69" s="467"/>
      <c r="L69" s="467"/>
      <c r="M69" s="467"/>
      <c r="N69" s="467"/>
      <c r="O69" s="467"/>
      <c r="P69" s="467"/>
      <c r="Q69" s="468"/>
      <c r="R69" s="480" t="s">
        <v>261</v>
      </c>
      <c r="S69" s="634" t="s">
        <v>262</v>
      </c>
      <c r="T69" s="634" t="s">
        <v>263</v>
      </c>
      <c r="U69" s="481" t="s">
        <v>157</v>
      </c>
      <c r="V69" s="471" t="s">
        <v>264</v>
      </c>
      <c r="W69" s="472" t="s">
        <v>265</v>
      </c>
      <c r="X69" s="472" t="s">
        <v>266</v>
      </c>
      <c r="Y69" s="473" t="s">
        <v>267</v>
      </c>
      <c r="Z69" s="473" t="s">
        <v>268</v>
      </c>
      <c r="AA69" s="473" t="s">
        <v>269</v>
      </c>
      <c r="AB69" s="473" t="s">
        <v>112</v>
      </c>
      <c r="AC69" s="475" t="s">
        <v>270</v>
      </c>
      <c r="AD69" s="476" t="s">
        <v>227</v>
      </c>
      <c r="AE69" s="477" t="s">
        <v>258</v>
      </c>
      <c r="AF69" s="478" t="s">
        <v>259</v>
      </c>
      <c r="AG69" s="465" t="s">
        <v>156</v>
      </c>
      <c r="AH69" s="466" t="s">
        <v>260</v>
      </c>
      <c r="AI69" s="467"/>
      <c r="AJ69" s="467"/>
      <c r="AK69" s="467"/>
      <c r="AL69" s="467"/>
      <c r="AM69" s="467"/>
      <c r="AN69" s="467"/>
      <c r="AO69" s="467"/>
      <c r="AP69" s="467"/>
      <c r="AQ69" s="467"/>
      <c r="AR69" s="467"/>
      <c r="AS69" s="467"/>
      <c r="AT69" s="468"/>
      <c r="AU69" s="480" t="s">
        <v>261</v>
      </c>
      <c r="AV69" s="634" t="s">
        <v>262</v>
      </c>
      <c r="AW69" s="635" t="s">
        <v>263</v>
      </c>
      <c r="AX69" s="470" t="s">
        <v>157</v>
      </c>
      <c r="AY69" s="471" t="s">
        <v>264</v>
      </c>
      <c r="AZ69" s="472" t="s">
        <v>265</v>
      </c>
      <c r="BA69" s="472" t="s">
        <v>266</v>
      </c>
      <c r="BB69" s="473" t="s">
        <v>267</v>
      </c>
      <c r="BC69" s="473" t="s">
        <v>268</v>
      </c>
      <c r="BD69" s="473" t="s">
        <v>269</v>
      </c>
      <c r="BE69" s="482" t="s">
        <v>112</v>
      </c>
      <c r="BF69" s="475" t="s">
        <v>270</v>
      </c>
    </row>
    <row r="70">
      <c r="A70" s="37"/>
      <c r="B70" s="37"/>
      <c r="C70" s="59"/>
      <c r="D70" s="484"/>
      <c r="E70" s="485" t="s">
        <v>271</v>
      </c>
      <c r="F70" s="486" t="s">
        <v>272</v>
      </c>
      <c r="G70" s="486" t="s">
        <v>273</v>
      </c>
      <c r="H70" s="486" t="s">
        <v>274</v>
      </c>
      <c r="I70" s="486" t="s">
        <v>275</v>
      </c>
      <c r="J70" s="486" t="s">
        <v>276</v>
      </c>
      <c r="K70" s="486" t="s">
        <v>277</v>
      </c>
      <c r="L70" s="486" t="s">
        <v>278</v>
      </c>
      <c r="M70" s="486" t="s">
        <v>279</v>
      </c>
      <c r="N70" s="485" t="s">
        <v>280</v>
      </c>
      <c r="O70" s="485" t="s">
        <v>281</v>
      </c>
      <c r="P70" s="486" t="s">
        <v>282</v>
      </c>
      <c r="Q70" s="487" t="s">
        <v>283</v>
      </c>
      <c r="R70" s="224"/>
      <c r="S70" s="636"/>
      <c r="T70" s="636"/>
      <c r="U70" s="489"/>
      <c r="V70" s="447"/>
      <c r="W70" s="447"/>
      <c r="X70" s="447"/>
      <c r="Y70" s="447"/>
      <c r="Z70" s="447"/>
      <c r="AA70" s="447"/>
      <c r="AB70" s="447"/>
      <c r="AC70" s="488"/>
      <c r="AD70" s="60"/>
      <c r="AE70" s="37"/>
      <c r="AF70" s="59"/>
      <c r="AG70" s="484"/>
      <c r="AH70" s="485" t="s">
        <v>271</v>
      </c>
      <c r="AI70" s="486" t="s">
        <v>272</v>
      </c>
      <c r="AJ70" s="486" t="s">
        <v>273</v>
      </c>
      <c r="AK70" s="486" t="s">
        <v>274</v>
      </c>
      <c r="AL70" s="486" t="s">
        <v>275</v>
      </c>
      <c r="AM70" s="486" t="s">
        <v>276</v>
      </c>
      <c r="AN70" s="486" t="s">
        <v>277</v>
      </c>
      <c r="AO70" s="486" t="s">
        <v>278</v>
      </c>
      <c r="AP70" s="486" t="s">
        <v>279</v>
      </c>
      <c r="AQ70" s="485" t="s">
        <v>280</v>
      </c>
      <c r="AR70" s="485" t="s">
        <v>281</v>
      </c>
      <c r="AS70" s="486" t="s">
        <v>282</v>
      </c>
      <c r="AT70" s="487" t="s">
        <v>283</v>
      </c>
      <c r="AU70" s="224"/>
      <c r="AV70" s="636"/>
      <c r="AW70" s="637"/>
      <c r="AX70" s="447"/>
      <c r="AY70" s="447"/>
      <c r="AZ70" s="447"/>
      <c r="BA70" s="447"/>
      <c r="BB70" s="447"/>
      <c r="BC70" s="447"/>
      <c r="BD70" s="447"/>
      <c r="BE70" s="447"/>
      <c r="BF70" s="488"/>
    </row>
    <row r="71">
      <c r="A71" s="490" t="s">
        <v>284</v>
      </c>
      <c r="B71" s="638">
        <v>45348.0</v>
      </c>
      <c r="C71" s="639" t="s">
        <v>47</v>
      </c>
      <c r="D71" s="508" t="s">
        <v>158</v>
      </c>
      <c r="E71" s="509">
        <v>60.0</v>
      </c>
      <c r="F71" s="497"/>
      <c r="G71" s="509">
        <v>155.0</v>
      </c>
      <c r="H71" s="509">
        <v>2.0</v>
      </c>
      <c r="I71" s="509">
        <v>1.0</v>
      </c>
      <c r="J71" s="509">
        <v>14.0</v>
      </c>
      <c r="K71" s="509">
        <v>1.0</v>
      </c>
      <c r="L71" s="509">
        <v>7.0</v>
      </c>
      <c r="M71" s="497"/>
      <c r="N71" s="497"/>
      <c r="O71" s="509">
        <v>3.0</v>
      </c>
      <c r="P71" s="497"/>
      <c r="Q71" s="509">
        <v>5.0</v>
      </c>
      <c r="R71" s="640">
        <f t="shared" ref="R71:R134" si="14">sum(E71:Q71)</f>
        <v>248</v>
      </c>
      <c r="S71" s="497">
        <f t="shared" ref="S71:S134" si="15">(E71*1)+(F71*0.8)+(G71*0.5)+(H71*1.5)+(I71*2)+(J71*1.5)+(K71*1.5)+(L71*1.5)+(M71*2.5)+(N71*2.5)+(O71*2)+(P71*2.5)+(Q71*0.5)</f>
        <v>184</v>
      </c>
      <c r="T71" s="577">
        <f>R71/(Results!$D$200*(70/190))</f>
        <v>0.4895584416</v>
      </c>
      <c r="U71" s="496" t="str">
        <f t="shared" ref="U71:U83" si="16">IFS(T71&lt;0.2,"A",AND(T71&gt;=0.21,T71&lt;=0.5),"B",AND(T71&gt;=0.51,T71&lt;=0.7),"C",AND(T71&gt;=0.71,T71&lt;=0.85),"D",AND(T71&gt;=0.86,T71&lt;=1),"E",T71&gt;1,"F")</f>
        <v>B</v>
      </c>
      <c r="V71" s="641">
        <f>SUM(R71:R74)</f>
        <v>1375</v>
      </c>
      <c r="W71" s="642">
        <f>V71/(4*(MAX(R71:R74)))</f>
        <v>0.8243405276</v>
      </c>
      <c r="X71" s="642">
        <f>AVERAGE(S71:S74)</f>
        <v>246.075</v>
      </c>
      <c r="Y71" s="642">
        <f>V71/(((V71))*2)</f>
        <v>0.5</v>
      </c>
      <c r="Z71" s="502">
        <f>R71/Results!$B$158</f>
        <v>826.6666667</v>
      </c>
      <c r="AA71" s="642">
        <f>sum(Z71:Z74)/4</f>
        <v>1145.833333</v>
      </c>
      <c r="AB71" s="643">
        <v>507.0</v>
      </c>
      <c r="AC71" s="504">
        <f>(4*max(R71:R74))/(Results!D200)</f>
        <v>1.213090909</v>
      </c>
      <c r="AD71" s="505" t="s">
        <v>284</v>
      </c>
      <c r="AE71" s="506">
        <v>45348.0</v>
      </c>
      <c r="AF71" s="507" t="s">
        <v>48</v>
      </c>
      <c r="AG71" s="492" t="s">
        <v>158</v>
      </c>
      <c r="AH71" s="573">
        <v>4.0</v>
      </c>
      <c r="AI71" s="570"/>
      <c r="AJ71" s="573">
        <v>27.0</v>
      </c>
      <c r="AK71" s="570"/>
      <c r="AL71" s="570"/>
      <c r="AM71" s="573">
        <v>2.0</v>
      </c>
      <c r="AN71" s="570"/>
      <c r="AO71" s="573">
        <v>1.0</v>
      </c>
      <c r="AP71" s="570"/>
      <c r="AQ71" s="570"/>
      <c r="AR71" s="570"/>
      <c r="AS71" s="570"/>
      <c r="AT71" s="574">
        <v>5.0</v>
      </c>
      <c r="AU71" s="570">
        <f t="shared" ref="AU71:AU134" si="17">sum(AH71:AT71)</f>
        <v>39</v>
      </c>
      <c r="AV71" s="570">
        <f t="shared" ref="AV71:AV134" si="18">(AH71*1)+(AI71*0.8)+(AJ71*0.5)+(AK71*1.5)+(AL71*2)+(AM71*1.5)+(AN71*1.5)+(AO71*1.5)+(AP71*2.5)+(AQ71*2.5)+(AR71*2)+(AS71*2.5)+(AT71*0.5)</f>
        <v>24.5</v>
      </c>
      <c r="AW71" s="575">
        <f>AU71/(Results!$F$200*(70/190))</f>
        <v>0.6534391534</v>
      </c>
      <c r="AX71" s="569" t="str">
        <f t="shared" ref="AX71:AX86" si="19">IFS(AW71&lt;0.2,"A",AND(AW71&gt;=0.21,AW71&lt;=0.5),"B",AND(AW71&gt;=0.51,AW71&lt;=0.7),"C",AND(AW71&gt;=0.71,AW71&lt;=0.85),"D",AND(AW71&gt;=0.86,AW71&lt;=1),"E",AW71&gt;1,"F")</f>
        <v>C</v>
      </c>
      <c r="AY71" s="500">
        <f>SUM(AU71:AU74)</f>
        <v>162</v>
      </c>
      <c r="AZ71" s="501">
        <f>AY71/(4*(MAX(AU71:AU74)))</f>
        <v>0.8617021277</v>
      </c>
      <c r="BA71" s="501">
        <f>AVERAGE(AV71:AV74)</f>
        <v>25.825</v>
      </c>
      <c r="BB71" s="501">
        <f>AY71/(AY71*1)</f>
        <v>1</v>
      </c>
      <c r="BC71" s="511">
        <f>AU71/Results!$B$158</f>
        <v>130</v>
      </c>
      <c r="BD71" s="501">
        <f>sum(BC71:BC74)/4</f>
        <v>135</v>
      </c>
      <c r="BE71" s="643">
        <v>60.0</v>
      </c>
      <c r="BF71" s="512">
        <f>(4*max(AU71:AU74))/(Results!F200)</f>
        <v>1.160493827</v>
      </c>
    </row>
    <row r="72">
      <c r="A72" s="151"/>
      <c r="B72" s="459"/>
      <c r="C72" s="151"/>
      <c r="D72" s="513" t="s">
        <v>159</v>
      </c>
      <c r="E72" s="520">
        <v>64.0</v>
      </c>
      <c r="F72" s="516"/>
      <c r="G72" s="520">
        <v>203.0</v>
      </c>
      <c r="H72" s="520">
        <v>2.0</v>
      </c>
      <c r="I72" s="516"/>
      <c r="J72" s="520">
        <v>15.0</v>
      </c>
      <c r="K72" s="520">
        <v>3.0</v>
      </c>
      <c r="L72" s="520">
        <v>4.0</v>
      </c>
      <c r="M72" s="516"/>
      <c r="N72" s="516"/>
      <c r="O72" s="520">
        <v>3.0</v>
      </c>
      <c r="P72" s="516"/>
      <c r="Q72" s="520">
        <v>10.0</v>
      </c>
      <c r="R72" s="640">
        <f t="shared" si="14"/>
        <v>304</v>
      </c>
      <c r="S72" s="516">
        <f t="shared" si="15"/>
        <v>212.5</v>
      </c>
      <c r="T72" s="577">
        <f>R72/(Results!$D$200*(70/190))</f>
        <v>0.6001038961</v>
      </c>
      <c r="U72" s="515" t="str">
        <f t="shared" si="16"/>
        <v>C</v>
      </c>
      <c r="V72" s="151"/>
      <c r="W72" s="151"/>
      <c r="X72" s="151"/>
      <c r="Y72" s="151"/>
      <c r="Z72" s="517">
        <f>R72/Results!$B$158</f>
        <v>1013.333333</v>
      </c>
      <c r="AA72" s="151"/>
      <c r="AB72" s="151"/>
      <c r="AC72" s="518"/>
      <c r="AD72" s="459"/>
      <c r="AE72" s="459"/>
      <c r="AF72" s="195"/>
      <c r="AG72" s="513" t="s">
        <v>159</v>
      </c>
      <c r="AH72" s="520">
        <v>5.0</v>
      </c>
      <c r="AI72" s="516"/>
      <c r="AJ72" s="520">
        <v>21.0</v>
      </c>
      <c r="AK72" s="516"/>
      <c r="AL72" s="516"/>
      <c r="AM72" s="516"/>
      <c r="AN72" s="516"/>
      <c r="AO72" s="516"/>
      <c r="AP72" s="516"/>
      <c r="AQ72" s="516"/>
      <c r="AR72" s="516"/>
      <c r="AS72" s="516"/>
      <c r="AT72" s="521">
        <v>5.0</v>
      </c>
      <c r="AU72" s="497">
        <f t="shared" si="17"/>
        <v>31</v>
      </c>
      <c r="AV72" s="516">
        <f t="shared" si="18"/>
        <v>18</v>
      </c>
      <c r="AW72" s="498">
        <f>AU72/(Results!$F$200*(70/190))</f>
        <v>0.5194003527</v>
      </c>
      <c r="AX72" s="496" t="str">
        <f t="shared" si="19"/>
        <v>C</v>
      </c>
      <c r="AY72" s="151"/>
      <c r="AZ72" s="151"/>
      <c r="BA72" s="151"/>
      <c r="BB72" s="151"/>
      <c r="BC72" s="517">
        <f>AU72/Results!$B$158</f>
        <v>103.3333333</v>
      </c>
      <c r="BD72" s="151"/>
      <c r="BE72" s="151"/>
      <c r="BF72" s="518"/>
    </row>
    <row r="73">
      <c r="A73" s="151"/>
      <c r="B73" s="459"/>
      <c r="C73" s="151"/>
      <c r="D73" s="513" t="s">
        <v>160</v>
      </c>
      <c r="E73" s="520">
        <v>93.0</v>
      </c>
      <c r="F73" s="516"/>
      <c r="G73" s="520">
        <v>258.0</v>
      </c>
      <c r="H73" s="520">
        <v>2.0</v>
      </c>
      <c r="I73" s="516"/>
      <c r="J73" s="520">
        <v>23.0</v>
      </c>
      <c r="K73" s="520">
        <v>1.0</v>
      </c>
      <c r="L73" s="520">
        <v>12.0</v>
      </c>
      <c r="M73" s="516"/>
      <c r="N73" s="516"/>
      <c r="O73" s="520">
        <v>1.0</v>
      </c>
      <c r="P73" s="516"/>
      <c r="Q73" s="520">
        <v>16.0</v>
      </c>
      <c r="R73" s="640">
        <f t="shared" si="14"/>
        <v>406</v>
      </c>
      <c r="S73" s="516">
        <f t="shared" si="15"/>
        <v>289</v>
      </c>
      <c r="T73" s="577">
        <f>R73/(Results!$D$200*(70/190))</f>
        <v>0.8014545455</v>
      </c>
      <c r="U73" s="515" t="str">
        <f t="shared" si="16"/>
        <v>D</v>
      </c>
      <c r="V73" s="151"/>
      <c r="W73" s="151"/>
      <c r="X73" s="151"/>
      <c r="Y73" s="151"/>
      <c r="Z73" s="517">
        <f>R73/Results!$B$158</f>
        <v>1353.333333</v>
      </c>
      <c r="AA73" s="151"/>
      <c r="AB73" s="151"/>
      <c r="AC73" s="518"/>
      <c r="AD73" s="459"/>
      <c r="AE73" s="459"/>
      <c r="AF73" s="195"/>
      <c r="AG73" s="513" t="s">
        <v>160</v>
      </c>
      <c r="AH73" s="520">
        <v>11.0</v>
      </c>
      <c r="AI73" s="516"/>
      <c r="AJ73" s="520">
        <v>34.0</v>
      </c>
      <c r="AK73" s="516"/>
      <c r="AL73" s="516"/>
      <c r="AM73" s="516"/>
      <c r="AN73" s="516"/>
      <c r="AO73" s="520">
        <v>1.0</v>
      </c>
      <c r="AP73" s="516"/>
      <c r="AQ73" s="516"/>
      <c r="AR73" s="516"/>
      <c r="AS73" s="516"/>
      <c r="AT73" s="521">
        <v>1.0</v>
      </c>
      <c r="AU73" s="497">
        <f t="shared" si="17"/>
        <v>47</v>
      </c>
      <c r="AV73" s="516">
        <f t="shared" si="18"/>
        <v>30</v>
      </c>
      <c r="AW73" s="498">
        <f>AU73/(Results!$F$200*(70/190))</f>
        <v>0.7874779541</v>
      </c>
      <c r="AX73" s="496" t="str">
        <f t="shared" si="19"/>
        <v>D</v>
      </c>
      <c r="AY73" s="151"/>
      <c r="AZ73" s="151"/>
      <c r="BA73" s="151"/>
      <c r="BB73" s="151"/>
      <c r="BC73" s="517">
        <f>AU73/Results!$B$158</f>
        <v>156.6666667</v>
      </c>
      <c r="BD73" s="151"/>
      <c r="BE73" s="151"/>
      <c r="BF73" s="518"/>
    </row>
    <row r="74">
      <c r="A74" s="151"/>
      <c r="B74" s="459"/>
      <c r="C74" s="151"/>
      <c r="D74" s="522" t="s">
        <v>161</v>
      </c>
      <c r="E74" s="529">
        <v>107.0</v>
      </c>
      <c r="F74" s="529">
        <v>1.0</v>
      </c>
      <c r="G74" s="529">
        <v>265.0</v>
      </c>
      <c r="H74" s="529">
        <v>3.0</v>
      </c>
      <c r="I74" s="530"/>
      <c r="J74" s="529">
        <v>18.0</v>
      </c>
      <c r="K74" s="530"/>
      <c r="L74" s="529">
        <v>12.0</v>
      </c>
      <c r="M74" s="530"/>
      <c r="N74" s="530"/>
      <c r="O74" s="529">
        <v>1.0</v>
      </c>
      <c r="P74" s="529">
        <v>1.0</v>
      </c>
      <c r="Q74" s="529">
        <v>9.0</v>
      </c>
      <c r="R74" s="580">
        <f t="shared" si="14"/>
        <v>417</v>
      </c>
      <c r="S74" s="530">
        <f t="shared" si="15"/>
        <v>298.8</v>
      </c>
      <c r="T74" s="579">
        <f>R74/(Results!$D$200*(70/190))</f>
        <v>0.8231688312</v>
      </c>
      <c r="U74" s="525" t="str">
        <f t="shared" si="16"/>
        <v>D</v>
      </c>
      <c r="V74" s="447"/>
      <c r="W74" s="447"/>
      <c r="X74" s="447"/>
      <c r="Y74" s="447"/>
      <c r="Z74" s="528">
        <f>R74/Results!$B$158</f>
        <v>1390</v>
      </c>
      <c r="AA74" s="447"/>
      <c r="AB74" s="447"/>
      <c r="AC74" s="184"/>
      <c r="AD74" s="459"/>
      <c r="AE74" s="459"/>
      <c r="AF74" s="195"/>
      <c r="AG74" s="522" t="s">
        <v>161</v>
      </c>
      <c r="AH74" s="529">
        <v>9.0</v>
      </c>
      <c r="AI74" s="529">
        <v>1.0</v>
      </c>
      <c r="AJ74" s="529">
        <v>31.0</v>
      </c>
      <c r="AK74" s="530"/>
      <c r="AL74" s="530"/>
      <c r="AM74" s="530"/>
      <c r="AN74" s="529">
        <v>1.0</v>
      </c>
      <c r="AO74" s="529">
        <v>1.0</v>
      </c>
      <c r="AP74" s="530"/>
      <c r="AQ74" s="530"/>
      <c r="AR74" s="529">
        <v>1.0</v>
      </c>
      <c r="AS74" s="530"/>
      <c r="AT74" s="581">
        <v>1.0</v>
      </c>
      <c r="AU74" s="523">
        <f t="shared" si="17"/>
        <v>45</v>
      </c>
      <c r="AV74" s="530">
        <f t="shared" si="18"/>
        <v>30.8</v>
      </c>
      <c r="AW74" s="526">
        <f>AU74/(Results!$F$200*(70/190))</f>
        <v>0.753968254</v>
      </c>
      <c r="AX74" s="527" t="str">
        <f t="shared" si="19"/>
        <v>D</v>
      </c>
      <c r="AY74" s="447"/>
      <c r="AZ74" s="447"/>
      <c r="BA74" s="447"/>
      <c r="BB74" s="447"/>
      <c r="BC74" s="531">
        <f>AU74/Results!$B$158</f>
        <v>150</v>
      </c>
      <c r="BD74" s="447"/>
      <c r="BE74" s="447"/>
      <c r="BF74" s="184"/>
    </row>
    <row r="75">
      <c r="A75" s="151"/>
      <c r="B75" s="459"/>
      <c r="C75" s="151"/>
      <c r="D75" s="532" t="s">
        <v>162</v>
      </c>
      <c r="E75" s="543">
        <v>97.0</v>
      </c>
      <c r="F75" s="543">
        <v>0.0</v>
      </c>
      <c r="G75" s="543">
        <v>294.0</v>
      </c>
      <c r="H75" s="543">
        <v>0.0</v>
      </c>
      <c r="I75" s="543">
        <v>0.0</v>
      </c>
      <c r="J75" s="543">
        <v>15.0</v>
      </c>
      <c r="K75" s="543">
        <v>2.0</v>
      </c>
      <c r="L75" s="543">
        <v>13.0</v>
      </c>
      <c r="M75" s="543">
        <v>0.0</v>
      </c>
      <c r="N75" s="543">
        <v>0.0</v>
      </c>
      <c r="O75" s="543">
        <v>2.0</v>
      </c>
      <c r="P75" s="543">
        <v>0.0</v>
      </c>
      <c r="Q75" s="543">
        <v>3.0</v>
      </c>
      <c r="R75" s="644">
        <f t="shared" si="14"/>
        <v>426</v>
      </c>
      <c r="S75" s="533">
        <f t="shared" si="15"/>
        <v>294.5</v>
      </c>
      <c r="T75" s="536">
        <f>R75/(Results!$D$201*(70/190))</f>
        <v>0.6499638641</v>
      </c>
      <c r="U75" s="535" t="str">
        <f t="shared" si="16"/>
        <v>C</v>
      </c>
      <c r="V75" s="538">
        <f>SUM(R75:R78)</f>
        <v>1779</v>
      </c>
      <c r="W75" s="539">
        <f>V75/(4*(MAX(R75:R78)))</f>
        <v>0.8027978339</v>
      </c>
      <c r="X75" s="539">
        <f>AVERAGE(S75:S78)</f>
        <v>312.65</v>
      </c>
      <c r="Y75" s="645">
        <f>V75/(((V75))*2)</f>
        <v>0.5</v>
      </c>
      <c r="Z75" s="646">
        <f>R75/Results!$B$158</f>
        <v>1420</v>
      </c>
      <c r="AA75" s="645">
        <f>sum(Z75:Z78)/4</f>
        <v>1482.5</v>
      </c>
      <c r="AB75" s="541">
        <v>655.0</v>
      </c>
      <c r="AC75" s="542">
        <f>4*max(R75:R78)/(Results!D201)</f>
        <v>1.24564362</v>
      </c>
      <c r="AD75" s="459"/>
      <c r="AE75" s="459"/>
      <c r="AF75" s="195"/>
      <c r="AG75" s="532" t="s">
        <v>162</v>
      </c>
      <c r="AH75" s="543">
        <v>8.0</v>
      </c>
      <c r="AI75" s="543">
        <v>0.0</v>
      </c>
      <c r="AJ75" s="543">
        <v>37.0</v>
      </c>
      <c r="AK75" s="543">
        <v>0.0</v>
      </c>
      <c r="AL75" s="543">
        <v>0.0</v>
      </c>
      <c r="AM75" s="543">
        <v>0.0</v>
      </c>
      <c r="AN75" s="543">
        <v>0.0</v>
      </c>
      <c r="AO75" s="543">
        <v>4.0</v>
      </c>
      <c r="AP75" s="543">
        <v>0.0</v>
      </c>
      <c r="AQ75" s="543">
        <v>0.0</v>
      </c>
      <c r="AR75" s="543">
        <v>3.0</v>
      </c>
      <c r="AS75" s="543">
        <v>0.0</v>
      </c>
      <c r="AT75" s="545">
        <v>1.0</v>
      </c>
      <c r="AU75" s="533">
        <f t="shared" si="17"/>
        <v>53</v>
      </c>
      <c r="AV75" s="533">
        <f t="shared" si="18"/>
        <v>39</v>
      </c>
      <c r="AW75" s="547">
        <f>AU75/(Results!$F$201*(70/190))</f>
        <v>0.5328042328</v>
      </c>
      <c r="AX75" s="535" t="str">
        <f t="shared" si="19"/>
        <v>C</v>
      </c>
      <c r="AY75" s="538">
        <f>SUM(AU75:AU78)</f>
        <v>270</v>
      </c>
      <c r="AZ75" s="539">
        <f>AY75/(4*(MAX(AU75:AU78)))</f>
        <v>0.8544303797</v>
      </c>
      <c r="BA75" s="539">
        <f>AVERAGE(AV75:AV78)</f>
        <v>48.25</v>
      </c>
      <c r="BB75" s="539">
        <f>AY75/(AY75*1)</f>
        <v>1</v>
      </c>
      <c r="BC75" s="540">
        <f>AU75/Results!$B$158</f>
        <v>176.6666667</v>
      </c>
      <c r="BD75" s="539">
        <f>sum(BC75:BC78)/4</f>
        <v>225</v>
      </c>
      <c r="BE75" s="541">
        <v>99.0</v>
      </c>
      <c r="BF75" s="542">
        <f>4*max(AU75:AU78)/Results!F201</f>
        <v>1.17037037</v>
      </c>
    </row>
    <row r="76">
      <c r="A76" s="151"/>
      <c r="B76" s="459"/>
      <c r="C76" s="151"/>
      <c r="D76" s="549" t="s">
        <v>163</v>
      </c>
      <c r="E76" s="553">
        <v>100.0</v>
      </c>
      <c r="F76" s="553">
        <v>0.0</v>
      </c>
      <c r="G76" s="553">
        <v>288.0</v>
      </c>
      <c r="H76" s="553">
        <v>0.0</v>
      </c>
      <c r="I76" s="553">
        <v>0.0</v>
      </c>
      <c r="J76" s="553">
        <v>7.0</v>
      </c>
      <c r="K76" s="553">
        <v>5.0</v>
      </c>
      <c r="L76" s="553">
        <v>12.0</v>
      </c>
      <c r="M76" s="553">
        <v>0.0</v>
      </c>
      <c r="N76" s="553">
        <v>0.0</v>
      </c>
      <c r="O76" s="553">
        <v>7.0</v>
      </c>
      <c r="P76" s="553">
        <v>0.0</v>
      </c>
      <c r="Q76" s="553">
        <v>1.0</v>
      </c>
      <c r="R76" s="644">
        <f t="shared" si="14"/>
        <v>420</v>
      </c>
      <c r="S76" s="551">
        <f t="shared" si="15"/>
        <v>294.5</v>
      </c>
      <c r="T76" s="647">
        <f>R76/(Results!$D$201*(70/190))</f>
        <v>0.6408094435</v>
      </c>
      <c r="U76" s="550" t="str">
        <f t="shared" si="16"/>
        <v>C</v>
      </c>
      <c r="V76" s="151"/>
      <c r="W76" s="151"/>
      <c r="X76" s="151"/>
      <c r="Y76" s="151"/>
      <c r="Z76" s="552">
        <f>R76/Results!$B$158</f>
        <v>1400</v>
      </c>
      <c r="AA76" s="151"/>
      <c r="AB76" s="151"/>
      <c r="AC76" s="518"/>
      <c r="AD76" s="459"/>
      <c r="AE76" s="459"/>
      <c r="AF76" s="195"/>
      <c r="AG76" s="549" t="s">
        <v>163</v>
      </c>
      <c r="AH76" s="553">
        <v>14.0</v>
      </c>
      <c r="AI76" s="553">
        <v>0.0</v>
      </c>
      <c r="AJ76" s="553">
        <v>51.0</v>
      </c>
      <c r="AK76" s="553">
        <v>0.0</v>
      </c>
      <c r="AL76" s="553">
        <v>0.0</v>
      </c>
      <c r="AM76" s="553">
        <v>0.0</v>
      </c>
      <c r="AN76" s="553">
        <v>0.0</v>
      </c>
      <c r="AO76" s="553">
        <v>5.0</v>
      </c>
      <c r="AP76" s="553">
        <v>0.0</v>
      </c>
      <c r="AQ76" s="553">
        <v>0.0</v>
      </c>
      <c r="AR76" s="553">
        <v>5.0</v>
      </c>
      <c r="AS76" s="553">
        <v>0.0</v>
      </c>
      <c r="AT76" s="554">
        <v>1.0</v>
      </c>
      <c r="AU76" s="533">
        <f t="shared" si="17"/>
        <v>76</v>
      </c>
      <c r="AV76" s="551">
        <f t="shared" si="18"/>
        <v>57.5</v>
      </c>
      <c r="AW76" s="648">
        <f>AU76/(Results!$F$201*(70/190))</f>
        <v>0.764021164</v>
      </c>
      <c r="AX76" s="535" t="str">
        <f t="shared" si="19"/>
        <v>D</v>
      </c>
      <c r="AY76" s="151"/>
      <c r="AZ76" s="151"/>
      <c r="BA76" s="151"/>
      <c r="BB76" s="151"/>
      <c r="BC76" s="552">
        <f>AU76/Results!$B$158</f>
        <v>253.3333333</v>
      </c>
      <c r="BD76" s="151"/>
      <c r="BE76" s="151"/>
      <c r="BF76" s="518"/>
    </row>
    <row r="77">
      <c r="A77" s="151"/>
      <c r="B77" s="459"/>
      <c r="C77" s="151"/>
      <c r="D77" s="549" t="s">
        <v>164</v>
      </c>
      <c r="E77" s="553">
        <v>93.0</v>
      </c>
      <c r="F77" s="553">
        <v>2.0</v>
      </c>
      <c r="G77" s="553">
        <v>398.0</v>
      </c>
      <c r="H77" s="553">
        <v>0.0</v>
      </c>
      <c r="I77" s="553">
        <v>0.0</v>
      </c>
      <c r="J77" s="553">
        <v>23.0</v>
      </c>
      <c r="K77" s="553">
        <v>7.0</v>
      </c>
      <c r="L77" s="553">
        <v>13.0</v>
      </c>
      <c r="M77" s="553">
        <v>0.0</v>
      </c>
      <c r="N77" s="553">
        <v>0.0</v>
      </c>
      <c r="O77" s="553">
        <v>14.0</v>
      </c>
      <c r="P77" s="553">
        <v>0.0</v>
      </c>
      <c r="Q77" s="553">
        <v>4.0</v>
      </c>
      <c r="R77" s="644">
        <f t="shared" si="14"/>
        <v>554</v>
      </c>
      <c r="S77" s="551">
        <f t="shared" si="15"/>
        <v>388.1</v>
      </c>
      <c r="T77" s="647">
        <f>R77/(Results!$D$201*(70/190))</f>
        <v>0.8452581707</v>
      </c>
      <c r="U77" s="550" t="str">
        <f t="shared" si="16"/>
        <v>D</v>
      </c>
      <c r="V77" s="151"/>
      <c r="W77" s="151"/>
      <c r="X77" s="151"/>
      <c r="Y77" s="151"/>
      <c r="Z77" s="552">
        <f>R77/Results!$B$158</f>
        <v>1846.666667</v>
      </c>
      <c r="AA77" s="151"/>
      <c r="AB77" s="151"/>
      <c r="AC77" s="518"/>
      <c r="AD77" s="459"/>
      <c r="AE77" s="459"/>
      <c r="AF77" s="195"/>
      <c r="AG77" s="549" t="s">
        <v>164</v>
      </c>
      <c r="AH77" s="553">
        <v>10.0</v>
      </c>
      <c r="AI77" s="553">
        <v>0.0</v>
      </c>
      <c r="AJ77" s="553">
        <v>45.0</v>
      </c>
      <c r="AK77" s="553">
        <v>0.0</v>
      </c>
      <c r="AL77" s="553">
        <v>0.0</v>
      </c>
      <c r="AM77" s="553">
        <v>0.0</v>
      </c>
      <c r="AN77" s="553">
        <v>0.0</v>
      </c>
      <c r="AO77" s="553">
        <v>1.0</v>
      </c>
      <c r="AP77" s="553">
        <v>0.0</v>
      </c>
      <c r="AQ77" s="553">
        <v>0.0</v>
      </c>
      <c r="AR77" s="553">
        <v>4.0</v>
      </c>
      <c r="AS77" s="553">
        <v>0.0</v>
      </c>
      <c r="AT77" s="554">
        <v>2.0</v>
      </c>
      <c r="AU77" s="533">
        <f t="shared" si="17"/>
        <v>62</v>
      </c>
      <c r="AV77" s="551">
        <f t="shared" si="18"/>
        <v>43</v>
      </c>
      <c r="AW77" s="648">
        <f>AU77/(Results!$F$201*(70/190))</f>
        <v>0.6232804233</v>
      </c>
      <c r="AX77" s="535" t="str">
        <f t="shared" si="19"/>
        <v>C</v>
      </c>
      <c r="AY77" s="151"/>
      <c r="AZ77" s="151"/>
      <c r="BA77" s="151"/>
      <c r="BB77" s="151"/>
      <c r="BC77" s="552">
        <f>AU77/Results!$B$158</f>
        <v>206.6666667</v>
      </c>
      <c r="BD77" s="151"/>
      <c r="BE77" s="151"/>
      <c r="BF77" s="518"/>
    </row>
    <row r="78">
      <c r="A78" s="151"/>
      <c r="B78" s="459"/>
      <c r="C78" s="151"/>
      <c r="D78" s="555" t="s">
        <v>165</v>
      </c>
      <c r="E78" s="563">
        <v>88.0</v>
      </c>
      <c r="F78" s="563">
        <v>0.0</v>
      </c>
      <c r="G78" s="563">
        <v>255.0</v>
      </c>
      <c r="H78" s="563">
        <v>0.0</v>
      </c>
      <c r="I78" s="563">
        <v>0.0</v>
      </c>
      <c r="J78" s="563">
        <v>17.0</v>
      </c>
      <c r="K78" s="563">
        <v>2.0</v>
      </c>
      <c r="L78" s="563">
        <v>9.0</v>
      </c>
      <c r="M78" s="563">
        <v>0.0</v>
      </c>
      <c r="N78" s="563">
        <v>0.0</v>
      </c>
      <c r="O78" s="563">
        <v>8.0</v>
      </c>
      <c r="P78" s="563">
        <v>0.0</v>
      </c>
      <c r="Q78" s="563">
        <v>0.0</v>
      </c>
      <c r="R78" s="626">
        <f t="shared" si="14"/>
        <v>379</v>
      </c>
      <c r="S78" s="566">
        <f t="shared" si="15"/>
        <v>273.5</v>
      </c>
      <c r="T78" s="649">
        <f>R78/(Results!$D$201*(70/190))</f>
        <v>0.5782542359</v>
      </c>
      <c r="U78" s="585" t="str">
        <f t="shared" si="16"/>
        <v>C</v>
      </c>
      <c r="V78" s="447"/>
      <c r="W78" s="447"/>
      <c r="X78" s="447"/>
      <c r="Y78" s="447"/>
      <c r="Z78" s="650">
        <f>R78/Results!$B$158</f>
        <v>1263.333333</v>
      </c>
      <c r="AA78" s="447"/>
      <c r="AB78" s="447"/>
      <c r="AC78" s="184"/>
      <c r="AD78" s="459"/>
      <c r="AE78" s="459"/>
      <c r="AF78" s="195"/>
      <c r="AG78" s="555" t="s">
        <v>165</v>
      </c>
      <c r="AH78" s="563">
        <v>17.0</v>
      </c>
      <c r="AI78" s="563">
        <v>0.0</v>
      </c>
      <c r="AJ78" s="563">
        <v>55.0</v>
      </c>
      <c r="AK78" s="563">
        <v>0.0</v>
      </c>
      <c r="AL78" s="563">
        <v>0.0</v>
      </c>
      <c r="AM78" s="563">
        <v>0.0</v>
      </c>
      <c r="AN78" s="563">
        <v>0.0</v>
      </c>
      <c r="AO78" s="563">
        <v>1.0</v>
      </c>
      <c r="AP78" s="563">
        <v>0.0</v>
      </c>
      <c r="AQ78" s="563">
        <v>0.0</v>
      </c>
      <c r="AR78" s="563">
        <v>3.0</v>
      </c>
      <c r="AS78" s="563">
        <v>0.0</v>
      </c>
      <c r="AT78" s="565">
        <v>3.0</v>
      </c>
      <c r="AU78" s="556">
        <f t="shared" si="17"/>
        <v>79</v>
      </c>
      <c r="AV78" s="566">
        <f t="shared" si="18"/>
        <v>53.5</v>
      </c>
      <c r="AW78" s="651">
        <f>AU78/(Results!$F$201*(70/190))</f>
        <v>0.7941798942</v>
      </c>
      <c r="AX78" s="568" t="str">
        <f t="shared" si="19"/>
        <v>D</v>
      </c>
      <c r="AY78" s="447"/>
      <c r="AZ78" s="447"/>
      <c r="BA78" s="447"/>
      <c r="BB78" s="447"/>
      <c r="BC78" s="562">
        <f>AU78/Results!$B$158</f>
        <v>263.3333333</v>
      </c>
      <c r="BD78" s="447"/>
      <c r="BE78" s="447"/>
      <c r="BF78" s="184"/>
    </row>
    <row r="79">
      <c r="A79" s="151"/>
      <c r="B79" s="459"/>
      <c r="C79" s="151"/>
      <c r="D79" s="492" t="s">
        <v>166</v>
      </c>
      <c r="E79" s="573">
        <v>92.0</v>
      </c>
      <c r="F79" s="573">
        <v>0.0</v>
      </c>
      <c r="G79" s="573">
        <v>286.0</v>
      </c>
      <c r="H79" s="573">
        <v>0.0</v>
      </c>
      <c r="I79" s="573">
        <v>0.0</v>
      </c>
      <c r="J79" s="573">
        <v>18.0</v>
      </c>
      <c r="K79" s="573">
        <v>2.0</v>
      </c>
      <c r="L79" s="573">
        <v>6.0</v>
      </c>
      <c r="M79" s="573">
        <v>0.0</v>
      </c>
      <c r="N79" s="573">
        <v>0.0</v>
      </c>
      <c r="O79" s="573">
        <v>8.0</v>
      </c>
      <c r="P79" s="573">
        <v>0.0</v>
      </c>
      <c r="Q79" s="573">
        <v>0.0</v>
      </c>
      <c r="R79" s="640">
        <f t="shared" si="14"/>
        <v>412</v>
      </c>
      <c r="S79" s="570">
        <f t="shared" si="15"/>
        <v>290</v>
      </c>
      <c r="T79" s="571">
        <f>R79/(Results!$D$202*(70/190))</f>
        <v>0.748517881</v>
      </c>
      <c r="U79" s="569" t="str">
        <f t="shared" si="16"/>
        <v>D</v>
      </c>
      <c r="V79" s="500">
        <f>SUM(R79:R82)</f>
        <v>1494</v>
      </c>
      <c r="W79" s="501">
        <f>V79/(4*(MAX(R79:R82)))</f>
        <v>0.9065533981</v>
      </c>
      <c r="X79" s="501">
        <f>AVERAGE(S79:S82)</f>
        <v>272.625</v>
      </c>
      <c r="Y79" s="501">
        <f>V79/(((V79))*2)</f>
        <v>0.5</v>
      </c>
      <c r="Z79" s="511">
        <f>R79/Results!$B$158</f>
        <v>1373.333333</v>
      </c>
      <c r="AA79" s="501">
        <f>sum(Z79:Z82)/4</f>
        <v>1245</v>
      </c>
      <c r="AB79" s="503">
        <v>550.0</v>
      </c>
      <c r="AC79" s="512">
        <f>4*max(R79:R82)/(Results!D202)</f>
        <v>1.103078983</v>
      </c>
      <c r="AD79" s="459"/>
      <c r="AE79" s="459"/>
      <c r="AF79" s="195"/>
      <c r="AG79" s="492" t="s">
        <v>166</v>
      </c>
      <c r="AH79" s="573">
        <v>33.0</v>
      </c>
      <c r="AI79" s="573">
        <v>0.0</v>
      </c>
      <c r="AJ79" s="573">
        <v>61.0</v>
      </c>
      <c r="AK79" s="573">
        <v>0.0</v>
      </c>
      <c r="AL79" s="573">
        <v>0.0</v>
      </c>
      <c r="AM79" s="573">
        <v>0.0</v>
      </c>
      <c r="AN79" s="573">
        <v>0.0</v>
      </c>
      <c r="AO79" s="573">
        <v>1.0</v>
      </c>
      <c r="AP79" s="573">
        <v>0.0</v>
      </c>
      <c r="AQ79" s="573">
        <v>0.0</v>
      </c>
      <c r="AR79" s="573">
        <v>5.0</v>
      </c>
      <c r="AS79" s="573">
        <v>0.0</v>
      </c>
      <c r="AT79" s="574">
        <v>2.0</v>
      </c>
      <c r="AU79" s="570">
        <f t="shared" si="17"/>
        <v>102</v>
      </c>
      <c r="AV79" s="570">
        <f t="shared" si="18"/>
        <v>76</v>
      </c>
      <c r="AW79" s="575">
        <f>AU79/(Results!$F$202*(70/190))</f>
        <v>0.9852567361</v>
      </c>
      <c r="AX79" s="569" t="str">
        <f t="shared" si="19"/>
        <v>E</v>
      </c>
      <c r="AY79" s="500">
        <f>SUM(AU79:AU82)</f>
        <v>281</v>
      </c>
      <c r="AZ79" s="501">
        <f>AY79/(4*(MAX(AU79:AU82)))</f>
        <v>0.6887254902</v>
      </c>
      <c r="BA79" s="501">
        <f>AVERAGE(AV79:AV82)</f>
        <v>54.625</v>
      </c>
      <c r="BB79" s="501">
        <f>AY79/(AY79*1)</f>
        <v>1</v>
      </c>
      <c r="BC79" s="502">
        <f>AU79/Results!$B$158</f>
        <v>340</v>
      </c>
      <c r="BD79" s="501">
        <f>sum(BC79:BC82)/4</f>
        <v>234.1666667</v>
      </c>
      <c r="BE79" s="503">
        <v>104.0</v>
      </c>
      <c r="BF79" s="512">
        <f>4*max(AU79:AU82)/Results!F202</f>
        <v>1.451957295</v>
      </c>
    </row>
    <row r="80">
      <c r="A80" s="151"/>
      <c r="B80" s="459"/>
      <c r="C80" s="151"/>
      <c r="D80" s="513" t="s">
        <v>167</v>
      </c>
      <c r="E80" s="520">
        <v>69.0</v>
      </c>
      <c r="F80" s="520">
        <v>0.0</v>
      </c>
      <c r="G80" s="520">
        <v>237.0</v>
      </c>
      <c r="H80" s="520">
        <v>0.0</v>
      </c>
      <c r="I80" s="520">
        <v>0.0</v>
      </c>
      <c r="J80" s="520">
        <v>17.0</v>
      </c>
      <c r="K80" s="520">
        <v>1.0</v>
      </c>
      <c r="L80" s="520">
        <v>8.0</v>
      </c>
      <c r="M80" s="520">
        <v>0.0</v>
      </c>
      <c r="N80" s="520">
        <v>0.0</v>
      </c>
      <c r="O80" s="520">
        <v>13.0</v>
      </c>
      <c r="P80" s="520">
        <v>0.0</v>
      </c>
      <c r="Q80" s="520">
        <v>0.0</v>
      </c>
      <c r="R80" s="640">
        <f t="shared" si="14"/>
        <v>345</v>
      </c>
      <c r="S80" s="516">
        <f t="shared" si="15"/>
        <v>252.5</v>
      </c>
      <c r="T80" s="652">
        <f>R80/(Results!$D$202*(70/190))</f>
        <v>0.6267928858</v>
      </c>
      <c r="U80" s="515" t="str">
        <f t="shared" si="16"/>
        <v>C</v>
      </c>
      <c r="V80" s="151"/>
      <c r="W80" s="151"/>
      <c r="X80" s="151"/>
      <c r="Y80" s="151"/>
      <c r="Z80" s="517">
        <f>R80/Results!$B$158</f>
        <v>1150</v>
      </c>
      <c r="AA80" s="151"/>
      <c r="AB80" s="151"/>
      <c r="AC80" s="518"/>
      <c r="AD80" s="459"/>
      <c r="AE80" s="459"/>
      <c r="AF80" s="195"/>
      <c r="AG80" s="513" t="s">
        <v>167</v>
      </c>
      <c r="AH80" s="520">
        <v>26.0</v>
      </c>
      <c r="AI80" s="520">
        <v>0.0</v>
      </c>
      <c r="AJ80" s="520">
        <v>38.0</v>
      </c>
      <c r="AK80" s="520">
        <v>0.0</v>
      </c>
      <c r="AL80" s="520">
        <v>0.0</v>
      </c>
      <c r="AM80" s="520">
        <v>0.0</v>
      </c>
      <c r="AN80" s="520">
        <v>0.0</v>
      </c>
      <c r="AO80" s="520">
        <v>1.0</v>
      </c>
      <c r="AP80" s="520">
        <v>0.0</v>
      </c>
      <c r="AQ80" s="520">
        <v>0.0</v>
      </c>
      <c r="AR80" s="520">
        <v>1.0</v>
      </c>
      <c r="AS80" s="520">
        <v>0.0</v>
      </c>
      <c r="AT80" s="521">
        <v>2.0</v>
      </c>
      <c r="AU80" s="497">
        <f t="shared" si="17"/>
        <v>68</v>
      </c>
      <c r="AV80" s="516">
        <f t="shared" si="18"/>
        <v>49.5</v>
      </c>
      <c r="AW80" s="653">
        <f>AU80/(Results!$F$202*(70/190))</f>
        <v>0.6568378241</v>
      </c>
      <c r="AX80" s="496" t="str">
        <f t="shared" si="19"/>
        <v>C</v>
      </c>
      <c r="AY80" s="151"/>
      <c r="AZ80" s="151"/>
      <c r="BA80" s="151"/>
      <c r="BB80" s="151"/>
      <c r="BC80" s="517">
        <f>AU80/Results!$B$158</f>
        <v>226.6666667</v>
      </c>
      <c r="BD80" s="151"/>
      <c r="BE80" s="151"/>
      <c r="BF80" s="518"/>
    </row>
    <row r="81">
      <c r="A81" s="151"/>
      <c r="B81" s="459"/>
      <c r="C81" s="151"/>
      <c r="D81" s="513" t="s">
        <v>168</v>
      </c>
      <c r="E81" s="520">
        <v>72.0</v>
      </c>
      <c r="F81" s="520">
        <v>0.0</v>
      </c>
      <c r="G81" s="520">
        <v>278.0</v>
      </c>
      <c r="H81" s="520">
        <v>0.0</v>
      </c>
      <c r="I81" s="520">
        <v>0.0</v>
      </c>
      <c r="J81" s="520">
        <v>16.0</v>
      </c>
      <c r="K81" s="520">
        <v>4.0</v>
      </c>
      <c r="L81" s="520">
        <v>10.0</v>
      </c>
      <c r="M81" s="520">
        <v>0.0</v>
      </c>
      <c r="N81" s="520">
        <v>0.0</v>
      </c>
      <c r="O81" s="520">
        <v>15.0</v>
      </c>
      <c r="P81" s="520">
        <v>0.0</v>
      </c>
      <c r="Q81" s="520">
        <v>3.0</v>
      </c>
      <c r="R81" s="640">
        <f t="shared" si="14"/>
        <v>398</v>
      </c>
      <c r="S81" s="516">
        <f t="shared" si="15"/>
        <v>287.5</v>
      </c>
      <c r="T81" s="652">
        <f>R81/(Results!$D$202*(70/190))</f>
        <v>0.7230828074</v>
      </c>
      <c r="U81" s="515" t="str">
        <f t="shared" si="16"/>
        <v>D</v>
      </c>
      <c r="V81" s="151"/>
      <c r="W81" s="151"/>
      <c r="X81" s="151"/>
      <c r="Y81" s="151"/>
      <c r="Z81" s="517">
        <f>R81/Results!$B$158</f>
        <v>1326.666667</v>
      </c>
      <c r="AA81" s="151"/>
      <c r="AB81" s="151"/>
      <c r="AC81" s="518"/>
      <c r="AD81" s="459"/>
      <c r="AE81" s="459"/>
      <c r="AF81" s="195"/>
      <c r="AG81" s="513" t="s">
        <v>168</v>
      </c>
      <c r="AH81" s="520">
        <v>22.0</v>
      </c>
      <c r="AI81" s="520">
        <v>0.0</v>
      </c>
      <c r="AJ81" s="520">
        <v>29.0</v>
      </c>
      <c r="AK81" s="520">
        <v>0.0</v>
      </c>
      <c r="AL81" s="520">
        <v>0.0</v>
      </c>
      <c r="AM81" s="520">
        <v>0.0</v>
      </c>
      <c r="AN81" s="520">
        <v>0.0</v>
      </c>
      <c r="AO81" s="520">
        <v>0.0</v>
      </c>
      <c r="AP81" s="520">
        <v>0.0</v>
      </c>
      <c r="AQ81" s="520">
        <v>0.0</v>
      </c>
      <c r="AR81" s="520">
        <v>3.0</v>
      </c>
      <c r="AS81" s="520">
        <v>0.0</v>
      </c>
      <c r="AT81" s="521">
        <v>0.0</v>
      </c>
      <c r="AU81" s="497">
        <f t="shared" si="17"/>
        <v>54</v>
      </c>
      <c r="AV81" s="516">
        <f t="shared" si="18"/>
        <v>42.5</v>
      </c>
      <c r="AW81" s="653">
        <f>AU81/(Results!$F$202*(70/190))</f>
        <v>0.5216065074</v>
      </c>
      <c r="AX81" s="496" t="str">
        <f t="shared" si="19"/>
        <v>C</v>
      </c>
      <c r="AY81" s="151"/>
      <c r="AZ81" s="151"/>
      <c r="BA81" s="151"/>
      <c r="BB81" s="151"/>
      <c r="BC81" s="517">
        <f>AU81/Results!$B$158</f>
        <v>180</v>
      </c>
      <c r="BD81" s="151"/>
      <c r="BE81" s="151"/>
      <c r="BF81" s="518"/>
    </row>
    <row r="82">
      <c r="A82" s="151"/>
      <c r="B82" s="459"/>
      <c r="C82" s="151"/>
      <c r="D82" s="522" t="s">
        <v>169</v>
      </c>
      <c r="E82" s="529">
        <v>73.0</v>
      </c>
      <c r="F82" s="529">
        <v>0.0</v>
      </c>
      <c r="G82" s="529">
        <v>215.0</v>
      </c>
      <c r="H82" s="529">
        <v>0.0</v>
      </c>
      <c r="I82" s="529">
        <v>0.0</v>
      </c>
      <c r="J82" s="529">
        <v>13.0</v>
      </c>
      <c r="K82" s="529">
        <v>3.0</v>
      </c>
      <c r="L82" s="529">
        <v>8.0</v>
      </c>
      <c r="M82" s="529">
        <v>0.0</v>
      </c>
      <c r="N82" s="529">
        <v>0.0</v>
      </c>
      <c r="O82" s="529">
        <v>19.0</v>
      </c>
      <c r="P82" s="529">
        <v>1.0</v>
      </c>
      <c r="Q82" s="529">
        <v>7.0</v>
      </c>
      <c r="R82" s="580">
        <f t="shared" si="14"/>
        <v>339</v>
      </c>
      <c r="S82" s="530">
        <f t="shared" si="15"/>
        <v>260.5</v>
      </c>
      <c r="T82" s="654">
        <f>R82/(Results!$D$202*(70/190))</f>
        <v>0.61589214</v>
      </c>
      <c r="U82" s="525" t="str">
        <f t="shared" si="16"/>
        <v>C</v>
      </c>
      <c r="V82" s="447"/>
      <c r="W82" s="447"/>
      <c r="X82" s="447"/>
      <c r="Y82" s="447"/>
      <c r="Z82" s="528">
        <f>R82/Results!$B$158</f>
        <v>1130</v>
      </c>
      <c r="AA82" s="447"/>
      <c r="AB82" s="447"/>
      <c r="AC82" s="184"/>
      <c r="AD82" s="459"/>
      <c r="AE82" s="459"/>
      <c r="AF82" s="195"/>
      <c r="AG82" s="522" t="s">
        <v>169</v>
      </c>
      <c r="AH82" s="529">
        <v>26.0</v>
      </c>
      <c r="AI82" s="529">
        <v>0.0</v>
      </c>
      <c r="AJ82" s="529">
        <v>21.0</v>
      </c>
      <c r="AK82" s="529">
        <v>0.0</v>
      </c>
      <c r="AL82" s="529">
        <v>0.0</v>
      </c>
      <c r="AM82" s="529">
        <v>0.0</v>
      </c>
      <c r="AN82" s="529">
        <v>0.0</v>
      </c>
      <c r="AO82" s="529">
        <v>3.0</v>
      </c>
      <c r="AP82" s="529">
        <v>0.0</v>
      </c>
      <c r="AQ82" s="529">
        <v>0.0</v>
      </c>
      <c r="AR82" s="529">
        <v>4.0</v>
      </c>
      <c r="AS82" s="529">
        <v>0.0</v>
      </c>
      <c r="AT82" s="581">
        <v>3.0</v>
      </c>
      <c r="AU82" s="523">
        <f t="shared" si="17"/>
        <v>57</v>
      </c>
      <c r="AV82" s="523">
        <f t="shared" si="18"/>
        <v>50.5</v>
      </c>
      <c r="AW82" s="526">
        <f>AU82/(Results!$F$202*(70/190))</f>
        <v>0.5505846467</v>
      </c>
      <c r="AX82" s="527" t="str">
        <f t="shared" si="19"/>
        <v>C</v>
      </c>
      <c r="AY82" s="447"/>
      <c r="AZ82" s="447"/>
      <c r="BA82" s="447"/>
      <c r="BB82" s="447"/>
      <c r="BC82" s="531">
        <f>AU82/Results!$B$158</f>
        <v>190</v>
      </c>
      <c r="BD82" s="447"/>
      <c r="BE82" s="447"/>
      <c r="BF82" s="184"/>
    </row>
    <row r="83">
      <c r="A83" s="151"/>
      <c r="B83" s="459"/>
      <c r="C83" s="151"/>
      <c r="D83" s="532" t="s">
        <v>170</v>
      </c>
      <c r="E83" s="543">
        <v>95.0</v>
      </c>
      <c r="F83" s="543">
        <v>0.0</v>
      </c>
      <c r="G83" s="543">
        <v>239.0</v>
      </c>
      <c r="H83" s="543">
        <v>0.0</v>
      </c>
      <c r="I83" s="543">
        <v>0.0</v>
      </c>
      <c r="J83" s="543">
        <v>8.0</v>
      </c>
      <c r="K83" s="543">
        <v>5.0</v>
      </c>
      <c r="L83" s="543">
        <v>11.0</v>
      </c>
      <c r="M83" s="543">
        <v>0.0</v>
      </c>
      <c r="N83" s="543">
        <v>0.0</v>
      </c>
      <c r="O83" s="543">
        <v>14.0</v>
      </c>
      <c r="P83" s="543">
        <v>0.0</v>
      </c>
      <c r="Q83" s="543">
        <v>3.0</v>
      </c>
      <c r="R83" s="644">
        <f t="shared" si="14"/>
        <v>375</v>
      </c>
      <c r="S83" s="533">
        <f t="shared" si="15"/>
        <v>280</v>
      </c>
      <c r="T83" s="536">
        <f>R83/(Results!$D$203*(70/190))</f>
        <v>0.6803857907</v>
      </c>
      <c r="U83" s="535" t="str">
        <f t="shared" si="16"/>
        <v>C</v>
      </c>
      <c r="V83" s="538">
        <f>SUM(R83:R86)</f>
        <v>1496</v>
      </c>
      <c r="W83" s="539">
        <f>V83/(4*(MAX(R83:R86)))</f>
        <v>0.9689119171</v>
      </c>
      <c r="X83" s="539">
        <f>AVERAGE(S83:S86)</f>
        <v>270.7</v>
      </c>
      <c r="Y83" s="645">
        <f>V83/(((V83))*2)</f>
        <v>0.5</v>
      </c>
      <c r="Z83" s="646">
        <f>R83/Results!$B$158</f>
        <v>1250</v>
      </c>
      <c r="AA83" s="645">
        <f>sum(Z83:Z86)/4</f>
        <v>1246.666667</v>
      </c>
      <c r="AB83" s="541">
        <v>551.0</v>
      </c>
      <c r="AC83" s="542">
        <f>4*max(R83:R86)/(Results!D203)</f>
        <v>1.032085561</v>
      </c>
      <c r="AD83" s="459"/>
      <c r="AE83" s="459"/>
      <c r="AF83" s="195"/>
      <c r="AG83" s="532" t="s">
        <v>170</v>
      </c>
      <c r="AH83" s="543">
        <v>12.0</v>
      </c>
      <c r="AI83" s="543">
        <v>0.0</v>
      </c>
      <c r="AJ83" s="543">
        <v>28.0</v>
      </c>
      <c r="AK83" s="543">
        <v>0.0</v>
      </c>
      <c r="AL83" s="543">
        <v>0.0</v>
      </c>
      <c r="AM83" s="543">
        <v>0.0</v>
      </c>
      <c r="AN83" s="543">
        <v>0.0</v>
      </c>
      <c r="AO83" s="543">
        <v>3.0</v>
      </c>
      <c r="AP83" s="543">
        <v>0.0</v>
      </c>
      <c r="AQ83" s="543">
        <v>0.0</v>
      </c>
      <c r="AR83" s="543">
        <v>8.0</v>
      </c>
      <c r="AS83" s="543">
        <v>0.0</v>
      </c>
      <c r="AT83" s="545">
        <v>1.0</v>
      </c>
      <c r="AU83" s="533">
        <f t="shared" si="17"/>
        <v>52</v>
      </c>
      <c r="AV83" s="533">
        <f t="shared" si="18"/>
        <v>47</v>
      </c>
      <c r="AW83" s="547">
        <f>AU83/(Results!$F$203*(70/190))</f>
        <v>0.5930372149</v>
      </c>
      <c r="AX83" s="535" t="str">
        <f t="shared" si="19"/>
        <v>C</v>
      </c>
      <c r="AY83" s="538">
        <f>SUM(AU83:AU86)</f>
        <v>238</v>
      </c>
      <c r="AZ83" s="539">
        <f>AY83/(4*(MAX(AU83:AU86)))</f>
        <v>0.9015151515</v>
      </c>
      <c r="BA83" s="539">
        <f>AVERAGE(AV83:AV86)</f>
        <v>53.375</v>
      </c>
      <c r="BB83" s="539">
        <f>AY83/(AY83*1)</f>
        <v>1</v>
      </c>
      <c r="BC83" s="540">
        <f>AU83/Results!$B$158</f>
        <v>173.3333333</v>
      </c>
      <c r="BD83" s="539">
        <f>sum(BC83:BC86)/4</f>
        <v>198.3333333</v>
      </c>
      <c r="BE83" s="541">
        <v>88.0</v>
      </c>
      <c r="BF83" s="542">
        <f>4*max(AU83:AU86)/Results!F203</f>
        <v>1.109243697</v>
      </c>
    </row>
    <row r="84">
      <c r="A84" s="151"/>
      <c r="B84" s="459"/>
      <c r="C84" s="151"/>
      <c r="D84" s="549" t="s">
        <v>171</v>
      </c>
      <c r="E84" s="553">
        <v>82.0</v>
      </c>
      <c r="F84" s="553">
        <v>0.0</v>
      </c>
      <c r="G84" s="553">
        <v>262.0</v>
      </c>
      <c r="H84" s="553">
        <v>0.0</v>
      </c>
      <c r="I84" s="553">
        <v>0.0</v>
      </c>
      <c r="J84" s="553">
        <v>14.0</v>
      </c>
      <c r="K84" s="553">
        <v>3.0</v>
      </c>
      <c r="L84" s="553">
        <v>13.0</v>
      </c>
      <c r="M84" s="553">
        <v>0.0</v>
      </c>
      <c r="N84" s="553">
        <v>0.0</v>
      </c>
      <c r="O84" s="553">
        <v>11.0</v>
      </c>
      <c r="P84" s="553">
        <v>1.0</v>
      </c>
      <c r="Q84" s="553">
        <v>0.0</v>
      </c>
      <c r="R84" s="644">
        <f t="shared" si="14"/>
        <v>386</v>
      </c>
      <c r="S84" s="551">
        <f t="shared" si="15"/>
        <v>282.5</v>
      </c>
      <c r="T84" s="647">
        <f>R84/(Results!$D$203*(70/190))</f>
        <v>0.7003437739</v>
      </c>
      <c r="U84" s="550" t="str">
        <f>IFS(T84&lt;0.2,"A",AND(T84&gt;=0.21,T84&lt;=0.5),"B",AND(T84&gt;=0.51,T84&lt;= 0.701),"C",AND(T84&gt;=0.71,T84&lt;=0.85),"D",AND(T84&gt;=0.86,T84&lt;=1),"E",T84&gt;1,"F")</f>
        <v>C</v>
      </c>
      <c r="V84" s="151"/>
      <c r="W84" s="151"/>
      <c r="X84" s="151"/>
      <c r="Y84" s="151"/>
      <c r="Z84" s="552">
        <f>R84/Results!$B$158</f>
        <v>1286.666667</v>
      </c>
      <c r="AA84" s="151"/>
      <c r="AB84" s="151"/>
      <c r="AC84" s="518"/>
      <c r="AD84" s="459"/>
      <c r="AE84" s="459"/>
      <c r="AF84" s="195"/>
      <c r="AG84" s="549" t="s">
        <v>171</v>
      </c>
      <c r="AH84" s="553">
        <v>19.0</v>
      </c>
      <c r="AI84" s="553">
        <v>0.0</v>
      </c>
      <c r="AJ84" s="553">
        <v>34.0</v>
      </c>
      <c r="AK84" s="553">
        <v>0.0</v>
      </c>
      <c r="AL84" s="553">
        <v>0.0</v>
      </c>
      <c r="AM84" s="553">
        <v>0.0</v>
      </c>
      <c r="AN84" s="553">
        <v>0.0</v>
      </c>
      <c r="AO84" s="553">
        <v>0.0</v>
      </c>
      <c r="AP84" s="553">
        <v>0.0</v>
      </c>
      <c r="AQ84" s="553">
        <v>0.0</v>
      </c>
      <c r="AR84" s="553">
        <v>11.0</v>
      </c>
      <c r="AS84" s="553">
        <v>0.0</v>
      </c>
      <c r="AT84" s="554">
        <v>2.0</v>
      </c>
      <c r="AU84" s="533">
        <f t="shared" si="17"/>
        <v>66</v>
      </c>
      <c r="AV84" s="551">
        <f t="shared" si="18"/>
        <v>59</v>
      </c>
      <c r="AW84" s="648">
        <f>AU84/(Results!$F$203*(70/190))</f>
        <v>0.7527010804</v>
      </c>
      <c r="AX84" s="535" t="str">
        <f t="shared" si="19"/>
        <v>D</v>
      </c>
      <c r="AY84" s="151"/>
      <c r="AZ84" s="151"/>
      <c r="BA84" s="151"/>
      <c r="BB84" s="151"/>
      <c r="BC84" s="552">
        <f>AU84/Results!$B$158</f>
        <v>220</v>
      </c>
      <c r="BD84" s="151"/>
      <c r="BE84" s="151"/>
      <c r="BF84" s="518"/>
    </row>
    <row r="85">
      <c r="A85" s="151"/>
      <c r="B85" s="459"/>
      <c r="C85" s="151"/>
      <c r="D85" s="549" t="s">
        <v>172</v>
      </c>
      <c r="E85" s="553">
        <v>84.0</v>
      </c>
      <c r="F85" s="553">
        <v>1.0</v>
      </c>
      <c r="G85" s="553">
        <v>240.0</v>
      </c>
      <c r="H85" s="553">
        <v>0.0</v>
      </c>
      <c r="I85" s="553">
        <v>0.0</v>
      </c>
      <c r="J85" s="553">
        <v>10.0</v>
      </c>
      <c r="K85" s="553">
        <v>2.0</v>
      </c>
      <c r="L85" s="553">
        <v>7.0</v>
      </c>
      <c r="M85" s="553">
        <v>0.0</v>
      </c>
      <c r="N85" s="553">
        <v>0.0</v>
      </c>
      <c r="O85" s="553">
        <v>6.0</v>
      </c>
      <c r="P85" s="553">
        <v>0.0</v>
      </c>
      <c r="Q85" s="553">
        <v>3.0</v>
      </c>
      <c r="R85" s="644">
        <f t="shared" si="14"/>
        <v>353</v>
      </c>
      <c r="S85" s="551">
        <f t="shared" si="15"/>
        <v>246.8</v>
      </c>
      <c r="T85" s="647">
        <f>R85/(Results!$D$203*(70/190))</f>
        <v>0.6404698243</v>
      </c>
      <c r="U85" s="550" t="str">
        <f t="shared" ref="U85:U88" si="20">IFS(T85&lt;0.2,"A",AND(T85&gt;=0.21,T85&lt;=0.5),"B",AND(T85&gt;=0.51,T85&lt;=0.7),"C",AND(T85&gt;=0.71,T85&lt;=0.85),"D",AND(T85&gt;=0.86,T85&lt;=1),"E",T85&gt;1,"F")</f>
        <v>C</v>
      </c>
      <c r="V85" s="151"/>
      <c r="W85" s="151"/>
      <c r="X85" s="151"/>
      <c r="Y85" s="151"/>
      <c r="Z85" s="552">
        <f>R85/Results!$B$158</f>
        <v>1176.666667</v>
      </c>
      <c r="AA85" s="151"/>
      <c r="AB85" s="151"/>
      <c r="AC85" s="518"/>
      <c r="AD85" s="459"/>
      <c r="AE85" s="459"/>
      <c r="AF85" s="195"/>
      <c r="AG85" s="549" t="s">
        <v>172</v>
      </c>
      <c r="AH85" s="553">
        <v>21.0</v>
      </c>
      <c r="AI85" s="553">
        <v>0.0</v>
      </c>
      <c r="AJ85" s="553">
        <v>31.0</v>
      </c>
      <c r="AK85" s="553">
        <v>0.0</v>
      </c>
      <c r="AL85" s="553">
        <v>0.0</v>
      </c>
      <c r="AM85" s="553">
        <v>0.0</v>
      </c>
      <c r="AN85" s="553">
        <v>0.0</v>
      </c>
      <c r="AO85" s="553">
        <v>2.0</v>
      </c>
      <c r="AP85" s="553">
        <v>0.0</v>
      </c>
      <c r="AQ85" s="553">
        <v>0.0</v>
      </c>
      <c r="AR85" s="553">
        <v>9.0</v>
      </c>
      <c r="AS85" s="553">
        <v>0.0</v>
      </c>
      <c r="AT85" s="554">
        <v>1.0</v>
      </c>
      <c r="AU85" s="533">
        <f t="shared" si="17"/>
        <v>64</v>
      </c>
      <c r="AV85" s="551">
        <f t="shared" si="18"/>
        <v>58</v>
      </c>
      <c r="AW85" s="648">
        <f>AU85/(Results!$F$203*(70/190))</f>
        <v>0.7298919568</v>
      </c>
      <c r="AX85" s="535" t="str">
        <f t="shared" si="19"/>
        <v>D</v>
      </c>
      <c r="AY85" s="151"/>
      <c r="AZ85" s="151"/>
      <c r="BA85" s="151"/>
      <c r="BB85" s="151"/>
      <c r="BC85" s="552">
        <f>AU85/Results!$B$158</f>
        <v>213.3333333</v>
      </c>
      <c r="BD85" s="151"/>
      <c r="BE85" s="151"/>
      <c r="BF85" s="518"/>
    </row>
    <row r="86">
      <c r="A86" s="151"/>
      <c r="B86" s="459"/>
      <c r="C86" s="151"/>
      <c r="D86" s="555" t="s">
        <v>173</v>
      </c>
      <c r="E86" s="563">
        <v>74.0</v>
      </c>
      <c r="F86" s="563">
        <v>0.0</v>
      </c>
      <c r="G86" s="563">
        <v>268.0</v>
      </c>
      <c r="H86" s="563">
        <v>0.0</v>
      </c>
      <c r="I86" s="563">
        <v>0.0</v>
      </c>
      <c r="J86" s="563">
        <v>7.0</v>
      </c>
      <c r="K86" s="563">
        <v>5.0</v>
      </c>
      <c r="L86" s="563">
        <v>8.0</v>
      </c>
      <c r="M86" s="563">
        <v>0.0</v>
      </c>
      <c r="N86" s="563">
        <v>0.0</v>
      </c>
      <c r="O86" s="563">
        <v>17.0</v>
      </c>
      <c r="P86" s="563">
        <v>0.0</v>
      </c>
      <c r="Q86" s="563">
        <v>3.0</v>
      </c>
      <c r="R86" s="626">
        <f t="shared" si="14"/>
        <v>382</v>
      </c>
      <c r="S86" s="566">
        <f t="shared" si="15"/>
        <v>273.5</v>
      </c>
      <c r="T86" s="649">
        <f>R86/(Results!$D$203*(70/190))</f>
        <v>0.6930863254</v>
      </c>
      <c r="U86" s="585" t="str">
        <f t="shared" si="20"/>
        <v>C</v>
      </c>
      <c r="V86" s="447"/>
      <c r="W86" s="447"/>
      <c r="X86" s="447"/>
      <c r="Y86" s="447"/>
      <c r="Z86" s="650">
        <f>R86/Results!$B$158</f>
        <v>1273.333333</v>
      </c>
      <c r="AA86" s="447"/>
      <c r="AB86" s="447"/>
      <c r="AC86" s="184"/>
      <c r="AD86" s="459"/>
      <c r="AE86" s="459"/>
      <c r="AF86" s="195"/>
      <c r="AG86" s="555" t="s">
        <v>173</v>
      </c>
      <c r="AH86" s="563">
        <v>14.0</v>
      </c>
      <c r="AI86" s="563">
        <v>0.0</v>
      </c>
      <c r="AJ86" s="563">
        <v>28.0</v>
      </c>
      <c r="AK86" s="563">
        <v>0.0</v>
      </c>
      <c r="AL86" s="563">
        <v>0.0</v>
      </c>
      <c r="AM86" s="563">
        <v>0.0</v>
      </c>
      <c r="AN86" s="563">
        <v>0.0</v>
      </c>
      <c r="AO86" s="563">
        <v>4.0</v>
      </c>
      <c r="AP86" s="563">
        <v>0.0</v>
      </c>
      <c r="AQ86" s="563">
        <v>0.0</v>
      </c>
      <c r="AR86" s="563">
        <v>7.0</v>
      </c>
      <c r="AS86" s="563">
        <v>0.0</v>
      </c>
      <c r="AT86" s="565">
        <v>3.0</v>
      </c>
      <c r="AU86" s="556">
        <f t="shared" si="17"/>
        <v>56</v>
      </c>
      <c r="AV86" s="566">
        <f t="shared" si="18"/>
        <v>49.5</v>
      </c>
      <c r="AW86" s="651">
        <f>AU86/(Results!$F$203*(70/190))</f>
        <v>0.6386554622</v>
      </c>
      <c r="AX86" s="568" t="str">
        <f t="shared" si="19"/>
        <v>C</v>
      </c>
      <c r="AY86" s="447"/>
      <c r="AZ86" s="447"/>
      <c r="BA86" s="447"/>
      <c r="BB86" s="447"/>
      <c r="BC86" s="562">
        <f>AU86/Results!$B$158</f>
        <v>186.6666667</v>
      </c>
      <c r="BD86" s="447"/>
      <c r="BE86" s="447"/>
      <c r="BF86" s="184"/>
    </row>
    <row r="87">
      <c r="A87" s="151"/>
      <c r="B87" s="459"/>
      <c r="C87" s="151"/>
      <c r="D87" s="492" t="s">
        <v>174</v>
      </c>
      <c r="E87" s="573">
        <v>75.0</v>
      </c>
      <c r="F87" s="573">
        <v>0.0</v>
      </c>
      <c r="G87" s="573">
        <v>250.0</v>
      </c>
      <c r="H87" s="573">
        <v>0.0</v>
      </c>
      <c r="I87" s="573">
        <v>0.0</v>
      </c>
      <c r="J87" s="573">
        <v>8.0</v>
      </c>
      <c r="K87" s="573">
        <v>6.0</v>
      </c>
      <c r="L87" s="573">
        <v>9.0</v>
      </c>
      <c r="M87" s="573">
        <v>0.0</v>
      </c>
      <c r="N87" s="573">
        <v>0.0</v>
      </c>
      <c r="O87" s="573">
        <v>10.0</v>
      </c>
      <c r="P87" s="573">
        <v>1.0</v>
      </c>
      <c r="Q87" s="573">
        <v>3.0</v>
      </c>
      <c r="R87" s="640">
        <f t="shared" si="14"/>
        <v>362</v>
      </c>
      <c r="S87" s="570">
        <f t="shared" si="15"/>
        <v>258.5</v>
      </c>
      <c r="T87" s="571">
        <f>R87/(Results!$D$204*(70/190))</f>
        <v>0.6464285714</v>
      </c>
      <c r="U87" s="569" t="str">
        <f t="shared" si="20"/>
        <v>C</v>
      </c>
      <c r="V87" s="500">
        <f>SUM(R87:R90)</f>
        <v>1520</v>
      </c>
      <c r="W87" s="501">
        <f>V87/(4*(MAX(R87:R90)))</f>
        <v>0.9669211196</v>
      </c>
      <c r="X87" s="501">
        <f>AVERAGE(S87:S90)</f>
        <v>268.325</v>
      </c>
      <c r="Y87" s="501">
        <f>V87/(((V87))*2)</f>
        <v>0.5</v>
      </c>
      <c r="Z87" s="511">
        <f>R87/Results!$B$158</f>
        <v>1206.666667</v>
      </c>
      <c r="AA87" s="501">
        <f>sum(Z87:Z90)/4</f>
        <v>1266.666667</v>
      </c>
      <c r="AB87" s="503">
        <v>560.0</v>
      </c>
      <c r="AC87" s="512">
        <f>4*max(R87:R90)/Results!D204</f>
        <v>1.034210526</v>
      </c>
      <c r="AD87" s="459"/>
      <c r="AE87" s="459"/>
      <c r="AF87" s="195"/>
      <c r="AG87" s="492" t="s">
        <v>174</v>
      </c>
      <c r="AH87" s="573">
        <v>16.0</v>
      </c>
      <c r="AI87" s="573">
        <v>0.0</v>
      </c>
      <c r="AJ87" s="573">
        <v>29.0</v>
      </c>
      <c r="AK87" s="573">
        <v>0.0</v>
      </c>
      <c r="AL87" s="573">
        <v>0.0</v>
      </c>
      <c r="AM87" s="573">
        <v>0.0</v>
      </c>
      <c r="AN87" s="573">
        <v>0.0</v>
      </c>
      <c r="AO87" s="573">
        <v>3.0</v>
      </c>
      <c r="AP87" s="573">
        <v>0.0</v>
      </c>
      <c r="AQ87" s="573">
        <v>0.0</v>
      </c>
      <c r="AR87" s="573">
        <v>7.0</v>
      </c>
      <c r="AS87" s="573">
        <v>0.0</v>
      </c>
      <c r="AT87" s="574">
        <v>1.0</v>
      </c>
      <c r="AU87" s="570">
        <f t="shared" si="17"/>
        <v>56</v>
      </c>
      <c r="AV87" s="570">
        <f t="shared" si="18"/>
        <v>49.5</v>
      </c>
      <c r="AW87" s="575">
        <f>AU87/(Results!$F$204*(70/190))</f>
        <v>0.7004608295</v>
      </c>
      <c r="AX87" s="574" t="s">
        <v>249</v>
      </c>
      <c r="AY87" s="500">
        <f>SUM(AU87:AU90)</f>
        <v>217</v>
      </c>
      <c r="AZ87" s="501">
        <f>AY87/(4*(MAX(AU87:AU90)))</f>
        <v>0.951754386</v>
      </c>
      <c r="BA87" s="501">
        <f>AVERAGE(AV87:AV90)</f>
        <v>50.75</v>
      </c>
      <c r="BB87" s="501">
        <f>AY87/(AY87*1)</f>
        <v>1</v>
      </c>
      <c r="BC87" s="502">
        <f>AU87/Results!$B$158</f>
        <v>186.6666667</v>
      </c>
      <c r="BD87" s="501">
        <f>sum(BC87:BC90)/4</f>
        <v>180.8333333</v>
      </c>
      <c r="BE87" s="503">
        <v>80.0</v>
      </c>
      <c r="BF87" s="512">
        <f>4*max(AU87:AU90)/Results!F204</f>
        <v>1.050691244</v>
      </c>
    </row>
    <row r="88">
      <c r="A88" s="151"/>
      <c r="B88" s="459"/>
      <c r="C88" s="151"/>
      <c r="D88" s="513" t="s">
        <v>175</v>
      </c>
      <c r="E88" s="520">
        <v>80.0</v>
      </c>
      <c r="F88" s="520">
        <v>1.0</v>
      </c>
      <c r="G88" s="520">
        <v>267.0</v>
      </c>
      <c r="H88" s="520">
        <v>0.0</v>
      </c>
      <c r="I88" s="520">
        <v>0.0</v>
      </c>
      <c r="J88" s="520">
        <v>15.0</v>
      </c>
      <c r="K88" s="520">
        <v>7.0</v>
      </c>
      <c r="L88" s="520">
        <v>8.0</v>
      </c>
      <c r="M88" s="520">
        <v>0.0</v>
      </c>
      <c r="N88" s="520">
        <v>0.0</v>
      </c>
      <c r="O88" s="520">
        <v>7.0</v>
      </c>
      <c r="P88" s="520">
        <v>0.0</v>
      </c>
      <c r="Q88" s="520">
        <v>4.0</v>
      </c>
      <c r="R88" s="640">
        <f t="shared" si="14"/>
        <v>389</v>
      </c>
      <c r="S88" s="516">
        <f t="shared" si="15"/>
        <v>275.3</v>
      </c>
      <c r="T88" s="652">
        <f>R88/(Results!$D$204*(70/190))</f>
        <v>0.6946428571</v>
      </c>
      <c r="U88" s="515" t="str">
        <f t="shared" si="20"/>
        <v>C</v>
      </c>
      <c r="V88" s="151"/>
      <c r="W88" s="151"/>
      <c r="X88" s="151"/>
      <c r="Y88" s="151"/>
      <c r="Z88" s="517">
        <f>R88/Results!$B$158</f>
        <v>1296.666667</v>
      </c>
      <c r="AA88" s="151"/>
      <c r="AB88" s="151"/>
      <c r="AC88" s="518"/>
      <c r="AD88" s="459"/>
      <c r="AE88" s="459"/>
      <c r="AF88" s="195"/>
      <c r="AG88" s="513" t="s">
        <v>175</v>
      </c>
      <c r="AH88" s="520">
        <v>21.0</v>
      </c>
      <c r="AI88" s="520">
        <v>0.0</v>
      </c>
      <c r="AJ88" s="520">
        <v>29.0</v>
      </c>
      <c r="AK88" s="520">
        <v>0.0</v>
      </c>
      <c r="AL88" s="520">
        <v>0.0</v>
      </c>
      <c r="AM88" s="520">
        <v>0.0</v>
      </c>
      <c r="AN88" s="520">
        <v>0.0</v>
      </c>
      <c r="AO88" s="520">
        <v>0.0</v>
      </c>
      <c r="AP88" s="520">
        <v>0.0</v>
      </c>
      <c r="AQ88" s="520">
        <v>0.0</v>
      </c>
      <c r="AR88" s="520">
        <v>6.0</v>
      </c>
      <c r="AS88" s="520">
        <v>0.0</v>
      </c>
      <c r="AT88" s="521">
        <v>0.0</v>
      </c>
      <c r="AU88" s="497">
        <f t="shared" si="17"/>
        <v>56</v>
      </c>
      <c r="AV88" s="516">
        <f t="shared" si="18"/>
        <v>47.5</v>
      </c>
      <c r="AW88" s="653">
        <f>AU88/(Results!$F$204*(70/190))</f>
        <v>0.7004608295</v>
      </c>
      <c r="AX88" s="510" t="s">
        <v>249</v>
      </c>
      <c r="AY88" s="151"/>
      <c r="AZ88" s="151"/>
      <c r="BA88" s="151"/>
      <c r="BB88" s="151"/>
      <c r="BC88" s="517">
        <f>AU88/Results!$B$158</f>
        <v>186.6666667</v>
      </c>
      <c r="BD88" s="151"/>
      <c r="BE88" s="151"/>
      <c r="BF88" s="518"/>
    </row>
    <row r="89">
      <c r="A89" s="151"/>
      <c r="B89" s="459"/>
      <c r="C89" s="151"/>
      <c r="D89" s="513" t="s">
        <v>176</v>
      </c>
      <c r="E89" s="520">
        <v>79.0</v>
      </c>
      <c r="F89" s="520">
        <v>0.0</v>
      </c>
      <c r="G89" s="520">
        <v>282.0</v>
      </c>
      <c r="H89" s="520">
        <v>0.0</v>
      </c>
      <c r="I89" s="520">
        <v>0.0</v>
      </c>
      <c r="J89" s="520">
        <v>9.0</v>
      </c>
      <c r="K89" s="520">
        <v>4.0</v>
      </c>
      <c r="L89" s="520">
        <v>3.0</v>
      </c>
      <c r="M89" s="520">
        <v>1.0</v>
      </c>
      <c r="N89" s="520">
        <v>0.0</v>
      </c>
      <c r="O89" s="520">
        <v>12.0</v>
      </c>
      <c r="P89" s="520">
        <v>0.0</v>
      </c>
      <c r="Q89" s="520">
        <v>3.0</v>
      </c>
      <c r="R89" s="640">
        <f t="shared" si="14"/>
        <v>393</v>
      </c>
      <c r="S89" s="516">
        <f t="shared" si="15"/>
        <v>272</v>
      </c>
      <c r="T89" s="652">
        <f>R89/(Results!$D$204*(70/190))</f>
        <v>0.7017857143</v>
      </c>
      <c r="U89" s="515" t="str">
        <f>IFS(T89&lt;0.2,"A",AND(T89&gt;=0.21,T89&lt;=0.5),"B",AND(T89&gt;=0.51,T89&lt;=0.704),"C",AND(T89&gt;=0.71,T89&lt;=0.85),"D",AND(T89&gt;=0.86,T89&lt;=1),"E",T89&gt;1,"F")</f>
        <v>C</v>
      </c>
      <c r="V89" s="151"/>
      <c r="W89" s="151"/>
      <c r="X89" s="151"/>
      <c r="Y89" s="151"/>
      <c r="Z89" s="517">
        <f>R89/Results!$B$158</f>
        <v>1310</v>
      </c>
      <c r="AA89" s="151"/>
      <c r="AB89" s="151"/>
      <c r="AC89" s="518"/>
      <c r="AD89" s="459"/>
      <c r="AE89" s="459"/>
      <c r="AF89" s="195"/>
      <c r="AG89" s="513" t="s">
        <v>176</v>
      </c>
      <c r="AH89" s="520">
        <v>22.0</v>
      </c>
      <c r="AI89" s="520">
        <v>0.0</v>
      </c>
      <c r="AJ89" s="520">
        <v>23.0</v>
      </c>
      <c r="AK89" s="520">
        <v>0.0</v>
      </c>
      <c r="AL89" s="520">
        <v>0.0</v>
      </c>
      <c r="AM89" s="520">
        <v>0.0</v>
      </c>
      <c r="AN89" s="520">
        <v>0.0</v>
      </c>
      <c r="AO89" s="520">
        <v>3.0</v>
      </c>
      <c r="AP89" s="520">
        <v>0.0</v>
      </c>
      <c r="AQ89" s="520">
        <v>0.0</v>
      </c>
      <c r="AR89" s="520">
        <v>7.0</v>
      </c>
      <c r="AS89" s="520">
        <v>0.0</v>
      </c>
      <c r="AT89" s="521">
        <v>2.0</v>
      </c>
      <c r="AU89" s="497">
        <f t="shared" si="17"/>
        <v>57</v>
      </c>
      <c r="AV89" s="516">
        <f t="shared" si="18"/>
        <v>53</v>
      </c>
      <c r="AW89" s="653">
        <f>AU89/(Results!$F$204*(70/190))</f>
        <v>0.7129690586</v>
      </c>
      <c r="AX89" s="496" t="str">
        <f t="shared" ref="AX89:AX134" si="21">IFS(AW89&lt;0.2,"A",AND(AW89&gt;=0.21,AW89&lt;=0.5),"B",AND(AW89&gt;=0.51,AW89&lt;=0.7),"C",AND(AW89&gt;=0.71,AW89&lt;=0.85),"D",AND(AW89&gt;=0.86,AW89&lt;=1),"E",AW89&gt;1,"F")</f>
        <v>D</v>
      </c>
      <c r="AY89" s="151"/>
      <c r="AZ89" s="151"/>
      <c r="BA89" s="151"/>
      <c r="BB89" s="151"/>
      <c r="BC89" s="517">
        <f>AU89/Results!$B$158</f>
        <v>190</v>
      </c>
      <c r="BD89" s="151"/>
      <c r="BE89" s="151"/>
      <c r="BF89" s="518"/>
    </row>
    <row r="90">
      <c r="A90" s="151"/>
      <c r="B90" s="459"/>
      <c r="C90" s="151"/>
      <c r="D90" s="522" t="s">
        <v>177</v>
      </c>
      <c r="E90" s="529">
        <v>88.0</v>
      </c>
      <c r="F90" s="529">
        <v>0.0</v>
      </c>
      <c r="G90" s="529">
        <v>258.0</v>
      </c>
      <c r="H90" s="529">
        <v>0.0</v>
      </c>
      <c r="I90" s="529">
        <v>0.0</v>
      </c>
      <c r="J90" s="529">
        <v>9.0</v>
      </c>
      <c r="K90" s="529">
        <v>1.0</v>
      </c>
      <c r="L90" s="529">
        <v>9.0</v>
      </c>
      <c r="M90" s="529">
        <v>0.0</v>
      </c>
      <c r="N90" s="529">
        <v>0.0</v>
      </c>
      <c r="O90" s="529">
        <v>11.0</v>
      </c>
      <c r="P90" s="529">
        <v>0.0</v>
      </c>
      <c r="Q90" s="529">
        <v>0.0</v>
      </c>
      <c r="R90" s="580">
        <f t="shared" si="14"/>
        <v>376</v>
      </c>
      <c r="S90" s="530">
        <f t="shared" si="15"/>
        <v>267.5</v>
      </c>
      <c r="T90" s="654">
        <f>R90/(Results!$D$204*(70/190))</f>
        <v>0.6714285714</v>
      </c>
      <c r="U90" s="525" t="str">
        <f t="shared" ref="U90:U101" si="22">IFS(T90&lt;0.2,"A",AND(T90&gt;=0.21,T90&lt;=0.5),"B",AND(T90&gt;=0.51,T90&lt;=0.7),"C",AND(T90&gt;=0.71,T90&lt;=0.85),"D",AND(T90&gt;=0.86,T90&lt;=1),"E",T90&gt;1,"F")</f>
        <v>C</v>
      </c>
      <c r="V90" s="447"/>
      <c r="W90" s="447"/>
      <c r="X90" s="447"/>
      <c r="Y90" s="447"/>
      <c r="Z90" s="528">
        <f>R90/Results!$B$158</f>
        <v>1253.333333</v>
      </c>
      <c r="AA90" s="447"/>
      <c r="AB90" s="447"/>
      <c r="AC90" s="184"/>
      <c r="AD90" s="459"/>
      <c r="AE90" s="459"/>
      <c r="AF90" s="195"/>
      <c r="AG90" s="522" t="s">
        <v>177</v>
      </c>
      <c r="AH90" s="529">
        <v>19.0</v>
      </c>
      <c r="AI90" s="529">
        <v>0.0</v>
      </c>
      <c r="AJ90" s="529">
        <v>13.0</v>
      </c>
      <c r="AK90" s="529">
        <v>0.0</v>
      </c>
      <c r="AL90" s="529">
        <v>0.0</v>
      </c>
      <c r="AM90" s="529">
        <v>0.0</v>
      </c>
      <c r="AN90" s="529">
        <v>0.0</v>
      </c>
      <c r="AO90" s="529">
        <v>6.0</v>
      </c>
      <c r="AP90" s="529">
        <v>0.0</v>
      </c>
      <c r="AQ90" s="529">
        <v>0.0</v>
      </c>
      <c r="AR90" s="529">
        <v>9.0</v>
      </c>
      <c r="AS90" s="529">
        <v>0.0</v>
      </c>
      <c r="AT90" s="581">
        <v>1.0</v>
      </c>
      <c r="AU90" s="523">
        <f t="shared" si="17"/>
        <v>48</v>
      </c>
      <c r="AV90" s="530">
        <f t="shared" si="18"/>
        <v>53</v>
      </c>
      <c r="AW90" s="655">
        <f>AU90/(Results!$F$204*(70/190))</f>
        <v>0.6003949967</v>
      </c>
      <c r="AX90" s="527" t="str">
        <f t="shared" si="21"/>
        <v>C</v>
      </c>
      <c r="AY90" s="447"/>
      <c r="AZ90" s="447"/>
      <c r="BA90" s="447"/>
      <c r="BB90" s="447"/>
      <c r="BC90" s="531">
        <f>AU90/Results!$B$158</f>
        <v>160</v>
      </c>
      <c r="BD90" s="447"/>
      <c r="BE90" s="447"/>
      <c r="BF90" s="184"/>
    </row>
    <row r="91">
      <c r="A91" s="151"/>
      <c r="B91" s="459"/>
      <c r="C91" s="151"/>
      <c r="D91" s="532" t="s">
        <v>178</v>
      </c>
      <c r="E91" s="543">
        <v>92.0</v>
      </c>
      <c r="F91" s="543">
        <v>0.0</v>
      </c>
      <c r="G91" s="543">
        <v>194.0</v>
      </c>
      <c r="H91" s="543">
        <v>0.0</v>
      </c>
      <c r="I91" s="543">
        <v>0.0</v>
      </c>
      <c r="J91" s="543">
        <v>8.0</v>
      </c>
      <c r="K91" s="543">
        <v>2.0</v>
      </c>
      <c r="L91" s="543">
        <v>7.0</v>
      </c>
      <c r="M91" s="543">
        <v>0.0</v>
      </c>
      <c r="N91" s="543">
        <v>0.0</v>
      </c>
      <c r="O91" s="543">
        <v>27.0</v>
      </c>
      <c r="P91" s="543">
        <v>0.0</v>
      </c>
      <c r="Q91" s="543">
        <v>2.0</v>
      </c>
      <c r="R91" s="644">
        <f t="shared" si="14"/>
        <v>332</v>
      </c>
      <c r="S91" s="533">
        <f t="shared" si="15"/>
        <v>269.5</v>
      </c>
      <c r="T91" s="536">
        <f>R91/(Results!$D$205*(70/190))</f>
        <v>0.712365895</v>
      </c>
      <c r="U91" s="535" t="str">
        <f t="shared" si="22"/>
        <v>D</v>
      </c>
      <c r="V91" s="538">
        <f>SUM(R91:R94)</f>
        <v>1265</v>
      </c>
      <c r="W91" s="539">
        <f>V91/(4*(MAX(R91:R94)))</f>
        <v>0.952560241</v>
      </c>
      <c r="X91" s="539">
        <f>AVERAGE(S91:S94)</f>
        <v>245.5</v>
      </c>
      <c r="Y91" s="645">
        <f>V91/(((V91))*2)</f>
        <v>0.5</v>
      </c>
      <c r="Z91" s="646">
        <f>R91/Results!$B$158</f>
        <v>1106.666667</v>
      </c>
      <c r="AA91" s="645">
        <f>sum(Z91:Z94)/4</f>
        <v>1054.166667</v>
      </c>
      <c r="AB91" s="541">
        <v>466.0</v>
      </c>
      <c r="AC91" s="542">
        <f>4*max(R91:R94)/Results!D205</f>
        <v>1.049802372</v>
      </c>
      <c r="AD91" s="459"/>
      <c r="AE91" s="459"/>
      <c r="AF91" s="195"/>
      <c r="AG91" s="532" t="s">
        <v>178</v>
      </c>
      <c r="AH91" s="543">
        <v>14.0</v>
      </c>
      <c r="AI91" s="543">
        <v>0.0</v>
      </c>
      <c r="AJ91" s="543">
        <v>34.0</v>
      </c>
      <c r="AK91" s="543">
        <v>0.0</v>
      </c>
      <c r="AL91" s="543">
        <v>0.0</v>
      </c>
      <c r="AM91" s="543">
        <v>0.0</v>
      </c>
      <c r="AN91" s="543">
        <v>0.0</v>
      </c>
      <c r="AO91" s="543">
        <v>0.0</v>
      </c>
      <c r="AP91" s="543">
        <v>0.0</v>
      </c>
      <c r="AQ91" s="543">
        <v>0.0</v>
      </c>
      <c r="AR91" s="543">
        <v>4.0</v>
      </c>
      <c r="AS91" s="543">
        <v>0.0</v>
      </c>
      <c r="AT91" s="545">
        <v>3.0</v>
      </c>
      <c r="AU91" s="533">
        <f t="shared" si="17"/>
        <v>55</v>
      </c>
      <c r="AV91" s="533">
        <f t="shared" si="18"/>
        <v>40.5</v>
      </c>
      <c r="AW91" s="547">
        <f>AU91/(Results!$F$205*(70/190))</f>
        <v>0.6434729064</v>
      </c>
      <c r="AX91" s="535" t="str">
        <f t="shared" si="21"/>
        <v>C</v>
      </c>
      <c r="AY91" s="538">
        <f>SUM(AU91:AU94)</f>
        <v>232</v>
      </c>
      <c r="AZ91" s="539">
        <f>AY91/(4*(MAX(AU91:AU94)))</f>
        <v>0.8656716418</v>
      </c>
      <c r="BA91" s="539">
        <f>AVERAGE(AV91:AV94)</f>
        <v>48.875</v>
      </c>
      <c r="BB91" s="539">
        <f>AY91/(AY91*1)</f>
        <v>1</v>
      </c>
      <c r="BC91" s="540">
        <f>AU91/Results!$B$158</f>
        <v>183.3333333</v>
      </c>
      <c r="BD91" s="539">
        <f>sum(BC91:BC94)/4</f>
        <v>193.3333333</v>
      </c>
      <c r="BE91" s="541">
        <v>85.0</v>
      </c>
      <c r="BF91" s="542">
        <f>4*max(AU91:AU94)/Results!F205</f>
        <v>1.155172414</v>
      </c>
    </row>
    <row r="92">
      <c r="A92" s="151"/>
      <c r="B92" s="459"/>
      <c r="C92" s="151"/>
      <c r="D92" s="549" t="s">
        <v>179</v>
      </c>
      <c r="E92" s="553">
        <v>88.0</v>
      </c>
      <c r="F92" s="553">
        <v>0.0</v>
      </c>
      <c r="G92" s="553">
        <v>189.0</v>
      </c>
      <c r="H92" s="553">
        <v>0.0</v>
      </c>
      <c r="I92" s="553">
        <v>0.0</v>
      </c>
      <c r="J92" s="553">
        <v>9.0</v>
      </c>
      <c r="K92" s="553">
        <v>4.0</v>
      </c>
      <c r="L92" s="553">
        <v>13.0</v>
      </c>
      <c r="M92" s="553">
        <v>1.0</v>
      </c>
      <c r="N92" s="553">
        <v>0.0</v>
      </c>
      <c r="O92" s="553">
        <v>15.0</v>
      </c>
      <c r="P92" s="553">
        <v>1.0</v>
      </c>
      <c r="Q92" s="553">
        <v>0.0</v>
      </c>
      <c r="R92" s="644">
        <f t="shared" si="14"/>
        <v>320</v>
      </c>
      <c r="S92" s="551">
        <f t="shared" si="15"/>
        <v>256.5</v>
      </c>
      <c r="T92" s="647">
        <f>R92/(Results!$D$205*(70/190))</f>
        <v>0.6866177301</v>
      </c>
      <c r="U92" s="550" t="str">
        <f t="shared" si="22"/>
        <v>C</v>
      </c>
      <c r="V92" s="151"/>
      <c r="W92" s="151"/>
      <c r="X92" s="151"/>
      <c r="Y92" s="151"/>
      <c r="Z92" s="552">
        <f>R92/Results!$B$158</f>
        <v>1066.666667</v>
      </c>
      <c r="AA92" s="151"/>
      <c r="AB92" s="151"/>
      <c r="AC92" s="518"/>
      <c r="AD92" s="459"/>
      <c r="AE92" s="459"/>
      <c r="AF92" s="195"/>
      <c r="AG92" s="549" t="s">
        <v>179</v>
      </c>
      <c r="AH92" s="553">
        <v>20.0</v>
      </c>
      <c r="AI92" s="553">
        <v>0.0</v>
      </c>
      <c r="AJ92" s="553">
        <v>34.0</v>
      </c>
      <c r="AK92" s="553">
        <v>0.0</v>
      </c>
      <c r="AL92" s="553">
        <v>0.0</v>
      </c>
      <c r="AM92" s="553">
        <v>0.0</v>
      </c>
      <c r="AN92" s="553">
        <v>0.0</v>
      </c>
      <c r="AO92" s="553">
        <v>2.0</v>
      </c>
      <c r="AP92" s="553">
        <v>0.0</v>
      </c>
      <c r="AQ92" s="553">
        <v>0.0</v>
      </c>
      <c r="AR92" s="553">
        <v>10.0</v>
      </c>
      <c r="AS92" s="553">
        <v>0.0</v>
      </c>
      <c r="AT92" s="554">
        <v>1.0</v>
      </c>
      <c r="AU92" s="533">
        <f t="shared" si="17"/>
        <v>67</v>
      </c>
      <c r="AV92" s="551">
        <f t="shared" si="18"/>
        <v>60.5</v>
      </c>
      <c r="AW92" s="648">
        <f>AU92/(Results!$F$205*(70/190))</f>
        <v>0.7838669951</v>
      </c>
      <c r="AX92" s="535" t="str">
        <f t="shared" si="21"/>
        <v>D</v>
      </c>
      <c r="AY92" s="151"/>
      <c r="AZ92" s="151"/>
      <c r="BA92" s="151"/>
      <c r="BB92" s="151"/>
      <c r="BC92" s="552">
        <f>AU92/Results!$B$158</f>
        <v>223.3333333</v>
      </c>
      <c r="BD92" s="151"/>
      <c r="BE92" s="151"/>
      <c r="BF92" s="518"/>
    </row>
    <row r="93">
      <c r="A93" s="151"/>
      <c r="B93" s="459"/>
      <c r="C93" s="151"/>
      <c r="D93" s="549" t="s">
        <v>180</v>
      </c>
      <c r="E93" s="553">
        <v>74.0</v>
      </c>
      <c r="F93" s="553">
        <v>0.0</v>
      </c>
      <c r="G93" s="553">
        <v>195.0</v>
      </c>
      <c r="H93" s="553">
        <v>0.0</v>
      </c>
      <c r="I93" s="553">
        <v>0.0</v>
      </c>
      <c r="J93" s="553">
        <v>9.0</v>
      </c>
      <c r="K93" s="553">
        <v>5.0</v>
      </c>
      <c r="L93" s="553">
        <v>8.0</v>
      </c>
      <c r="M93" s="553">
        <v>0.0</v>
      </c>
      <c r="N93" s="553">
        <v>0.0</v>
      </c>
      <c r="O93" s="553">
        <v>14.0</v>
      </c>
      <c r="P93" s="553">
        <v>2.0</v>
      </c>
      <c r="Q93" s="553">
        <v>3.0</v>
      </c>
      <c r="R93" s="644">
        <f t="shared" si="14"/>
        <v>310</v>
      </c>
      <c r="S93" s="551">
        <f t="shared" si="15"/>
        <v>239</v>
      </c>
      <c r="T93" s="647">
        <f>R93/(Results!$D$205*(70/190))</f>
        <v>0.665160926</v>
      </c>
      <c r="U93" s="550" t="str">
        <f t="shared" si="22"/>
        <v>C</v>
      </c>
      <c r="V93" s="151"/>
      <c r="W93" s="151"/>
      <c r="X93" s="151"/>
      <c r="Y93" s="151"/>
      <c r="Z93" s="552">
        <f>R93/Results!$B$158</f>
        <v>1033.333333</v>
      </c>
      <c r="AA93" s="151"/>
      <c r="AB93" s="151"/>
      <c r="AC93" s="518"/>
      <c r="AD93" s="459"/>
      <c r="AE93" s="459"/>
      <c r="AF93" s="195"/>
      <c r="AG93" s="549" t="s">
        <v>180</v>
      </c>
      <c r="AH93" s="553">
        <v>17.0</v>
      </c>
      <c r="AI93" s="553">
        <v>0.0</v>
      </c>
      <c r="AJ93" s="553">
        <v>26.0</v>
      </c>
      <c r="AK93" s="553">
        <v>0.0</v>
      </c>
      <c r="AL93" s="553">
        <v>0.0</v>
      </c>
      <c r="AM93" s="553">
        <v>0.0</v>
      </c>
      <c r="AN93" s="553">
        <v>0.0</v>
      </c>
      <c r="AO93" s="553">
        <v>4.0</v>
      </c>
      <c r="AP93" s="553">
        <v>0.0</v>
      </c>
      <c r="AQ93" s="553">
        <v>0.0</v>
      </c>
      <c r="AR93" s="553">
        <v>6.0</v>
      </c>
      <c r="AS93" s="553">
        <v>0.0</v>
      </c>
      <c r="AT93" s="554">
        <v>2.0</v>
      </c>
      <c r="AU93" s="533">
        <f t="shared" si="17"/>
        <v>55</v>
      </c>
      <c r="AV93" s="551">
        <f t="shared" si="18"/>
        <v>49</v>
      </c>
      <c r="AW93" s="648">
        <f>AU93/(Results!$F$205*(70/190))</f>
        <v>0.6434729064</v>
      </c>
      <c r="AX93" s="535" t="str">
        <f t="shared" si="21"/>
        <v>C</v>
      </c>
      <c r="AY93" s="151"/>
      <c r="AZ93" s="151"/>
      <c r="BA93" s="151"/>
      <c r="BB93" s="151"/>
      <c r="BC93" s="552">
        <f>AU93/Results!$B$158</f>
        <v>183.3333333</v>
      </c>
      <c r="BD93" s="151"/>
      <c r="BE93" s="151"/>
      <c r="BF93" s="518"/>
    </row>
    <row r="94">
      <c r="A94" s="151"/>
      <c r="B94" s="459"/>
      <c r="C94" s="151"/>
      <c r="D94" s="555" t="s">
        <v>181</v>
      </c>
      <c r="E94" s="563">
        <v>70.0</v>
      </c>
      <c r="F94" s="563">
        <v>0.0</v>
      </c>
      <c r="G94" s="563">
        <v>200.0</v>
      </c>
      <c r="H94" s="563">
        <v>0.0</v>
      </c>
      <c r="I94" s="563">
        <v>0.0</v>
      </c>
      <c r="J94" s="563">
        <v>11.0</v>
      </c>
      <c r="K94" s="563">
        <v>3.0</v>
      </c>
      <c r="L94" s="563">
        <v>15.0</v>
      </c>
      <c r="M94" s="563">
        <v>0.0</v>
      </c>
      <c r="N94" s="563">
        <v>0.0</v>
      </c>
      <c r="O94" s="563">
        <v>1.0</v>
      </c>
      <c r="P94" s="563">
        <v>0.0</v>
      </c>
      <c r="Q94" s="563">
        <v>3.0</v>
      </c>
      <c r="R94" s="626">
        <f t="shared" si="14"/>
        <v>303</v>
      </c>
      <c r="S94" s="566">
        <f t="shared" si="15"/>
        <v>217</v>
      </c>
      <c r="T94" s="649">
        <f>R94/(Results!$D$205*(70/190))</f>
        <v>0.6501411632</v>
      </c>
      <c r="U94" s="585" t="str">
        <f t="shared" si="22"/>
        <v>C</v>
      </c>
      <c r="V94" s="447"/>
      <c r="W94" s="447"/>
      <c r="X94" s="447"/>
      <c r="Y94" s="447"/>
      <c r="Z94" s="650">
        <f>R94/Results!$B$158</f>
        <v>1010</v>
      </c>
      <c r="AA94" s="447"/>
      <c r="AB94" s="447"/>
      <c r="AC94" s="184"/>
      <c r="AD94" s="459"/>
      <c r="AE94" s="459"/>
      <c r="AF94" s="195"/>
      <c r="AG94" s="555" t="s">
        <v>181</v>
      </c>
      <c r="AH94" s="563">
        <v>14.0</v>
      </c>
      <c r="AI94" s="563">
        <v>0.0</v>
      </c>
      <c r="AJ94" s="563">
        <v>29.0</v>
      </c>
      <c r="AK94" s="563">
        <v>0.0</v>
      </c>
      <c r="AL94" s="563">
        <v>0.0</v>
      </c>
      <c r="AM94" s="563">
        <v>0.0</v>
      </c>
      <c r="AN94" s="563">
        <v>0.0</v>
      </c>
      <c r="AO94" s="563">
        <v>5.0</v>
      </c>
      <c r="AP94" s="563">
        <v>0.0</v>
      </c>
      <c r="AQ94" s="563">
        <v>0.0</v>
      </c>
      <c r="AR94" s="563">
        <v>4.0</v>
      </c>
      <c r="AS94" s="563">
        <v>0.0</v>
      </c>
      <c r="AT94" s="565">
        <v>3.0</v>
      </c>
      <c r="AU94" s="556">
        <f t="shared" si="17"/>
        <v>55</v>
      </c>
      <c r="AV94" s="566">
        <f t="shared" si="18"/>
        <v>45.5</v>
      </c>
      <c r="AW94" s="651">
        <f>AU94/(Results!$F$205*(70/190))</f>
        <v>0.6434729064</v>
      </c>
      <c r="AX94" s="568" t="str">
        <f t="shared" si="21"/>
        <v>C</v>
      </c>
      <c r="AY94" s="447"/>
      <c r="AZ94" s="447"/>
      <c r="BA94" s="447"/>
      <c r="BB94" s="447"/>
      <c r="BC94" s="562">
        <f>AU94/Results!$B$158</f>
        <v>183.3333333</v>
      </c>
      <c r="BD94" s="447"/>
      <c r="BE94" s="447"/>
      <c r="BF94" s="184"/>
    </row>
    <row r="95">
      <c r="A95" s="151"/>
      <c r="B95" s="459"/>
      <c r="C95" s="151"/>
      <c r="D95" s="492" t="s">
        <v>182</v>
      </c>
      <c r="E95" s="573">
        <f>63 -1</f>
        <v>62</v>
      </c>
      <c r="F95" s="573">
        <v>0.0</v>
      </c>
      <c r="G95" s="573">
        <v>187.0</v>
      </c>
      <c r="H95" s="573">
        <v>0.0</v>
      </c>
      <c r="I95" s="573">
        <v>0.0</v>
      </c>
      <c r="J95" s="573">
        <v>13.0</v>
      </c>
      <c r="K95" s="573">
        <v>7.0</v>
      </c>
      <c r="L95" s="573">
        <v>10.0</v>
      </c>
      <c r="M95" s="573">
        <v>0.0</v>
      </c>
      <c r="N95" s="573">
        <v>0.0</v>
      </c>
      <c r="O95" s="573">
        <v>12.0</v>
      </c>
      <c r="P95" s="573">
        <v>0.0</v>
      </c>
      <c r="Q95" s="573">
        <v>3.0</v>
      </c>
      <c r="R95" s="640">
        <f t="shared" si="14"/>
        <v>294</v>
      </c>
      <c r="S95" s="570">
        <f t="shared" si="15"/>
        <v>226</v>
      </c>
      <c r="T95" s="571">
        <f>R95/(Results!$D$206*(70/190))</f>
        <v>0.7665706052</v>
      </c>
      <c r="U95" s="569" t="str">
        <f t="shared" si="22"/>
        <v>D</v>
      </c>
      <c r="V95" s="500">
        <f>SUM(R95:R98)</f>
        <v>1041</v>
      </c>
      <c r="W95" s="501">
        <f>V95/(4*(MAX(R95:R98)))</f>
        <v>0.8852040816</v>
      </c>
      <c r="X95" s="501">
        <f>AVERAGE(S95:S98)</f>
        <v>204.5</v>
      </c>
      <c r="Y95" s="501">
        <f>V95/(((V95))*2)</f>
        <v>0.5</v>
      </c>
      <c r="Z95" s="511">
        <f>R95/Results!$B$158</f>
        <v>980</v>
      </c>
      <c r="AA95" s="501">
        <f>sum(Z95:Z98)/4</f>
        <v>867.5</v>
      </c>
      <c r="AB95" s="503">
        <v>384.0</v>
      </c>
      <c r="AC95" s="512">
        <f>4*max(S95:S98)/Results!D206</f>
        <v>0.8683957733</v>
      </c>
      <c r="AD95" s="459"/>
      <c r="AE95" s="459"/>
      <c r="AF95" s="195"/>
      <c r="AG95" s="492" t="s">
        <v>182</v>
      </c>
      <c r="AH95" s="573">
        <v>15.0</v>
      </c>
      <c r="AI95" s="573">
        <v>0.0</v>
      </c>
      <c r="AJ95" s="573">
        <v>26.0</v>
      </c>
      <c r="AK95" s="573">
        <v>0.0</v>
      </c>
      <c r="AL95" s="573">
        <v>0.0</v>
      </c>
      <c r="AM95" s="573">
        <v>0.0</v>
      </c>
      <c r="AN95" s="573">
        <v>0.0</v>
      </c>
      <c r="AO95" s="573">
        <v>3.0</v>
      </c>
      <c r="AP95" s="573">
        <v>0.0</v>
      </c>
      <c r="AQ95" s="573">
        <v>0.0</v>
      </c>
      <c r="AR95" s="573">
        <v>6.0</v>
      </c>
      <c r="AS95" s="573">
        <v>0.0</v>
      </c>
      <c r="AT95" s="573">
        <v>0.0</v>
      </c>
      <c r="AU95" s="570">
        <f t="shared" si="17"/>
        <v>50</v>
      </c>
      <c r="AV95" s="570">
        <f t="shared" si="18"/>
        <v>44.5</v>
      </c>
      <c r="AW95" s="571">
        <f>AU95/(Results!$F$206*(70/190))</f>
        <v>0.6685432794</v>
      </c>
      <c r="AX95" s="569" t="str">
        <f t="shared" si="21"/>
        <v>C</v>
      </c>
      <c r="AY95" s="500">
        <f>SUM(AU95:AU98)</f>
        <v>203</v>
      </c>
      <c r="AZ95" s="501">
        <f>AY95/(4*(MAX(AU95:AU98)))</f>
        <v>0.9398148148</v>
      </c>
      <c r="BA95" s="501">
        <f>AVERAGE(AV95:AV98)</f>
        <v>43.625</v>
      </c>
      <c r="BB95" s="501">
        <f>AY95/(AY95*1)</f>
        <v>1</v>
      </c>
      <c r="BC95" s="502">
        <f>AU95/Results!$B$158</f>
        <v>166.6666667</v>
      </c>
      <c r="BD95" s="501">
        <f>sum(BC95:BC98)/4</f>
        <v>169.1666667</v>
      </c>
      <c r="BE95" s="503">
        <v>75.0</v>
      </c>
      <c r="BF95" s="512">
        <f>4*max(AU95:AU98)/Results!F206</f>
        <v>1.064039409</v>
      </c>
    </row>
    <row r="96">
      <c r="A96" s="151"/>
      <c r="B96" s="459"/>
      <c r="C96" s="151"/>
      <c r="D96" s="513" t="s">
        <v>183</v>
      </c>
      <c r="E96" s="520">
        <v>61.0</v>
      </c>
      <c r="F96" s="520">
        <v>0.0</v>
      </c>
      <c r="G96" s="520">
        <v>119.0</v>
      </c>
      <c r="H96" s="520">
        <v>0.0</v>
      </c>
      <c r="I96" s="520">
        <v>0.0</v>
      </c>
      <c r="J96" s="520">
        <v>12.0</v>
      </c>
      <c r="K96" s="520">
        <v>3.0</v>
      </c>
      <c r="L96" s="520">
        <v>17.0</v>
      </c>
      <c r="M96" s="520">
        <v>0.0</v>
      </c>
      <c r="N96" s="520">
        <v>0.0</v>
      </c>
      <c r="O96" s="520">
        <v>13.0</v>
      </c>
      <c r="P96" s="520">
        <v>0.0</v>
      </c>
      <c r="Q96" s="520">
        <v>1.0</v>
      </c>
      <c r="R96" s="640">
        <f t="shared" si="14"/>
        <v>226</v>
      </c>
      <c r="S96" s="516">
        <f t="shared" si="15"/>
        <v>195</v>
      </c>
      <c r="T96" s="652">
        <f>R96/(Results!$D$206*(70/190))</f>
        <v>0.5892685605</v>
      </c>
      <c r="U96" s="515" t="str">
        <f t="shared" si="22"/>
        <v>C</v>
      </c>
      <c r="V96" s="151"/>
      <c r="W96" s="151"/>
      <c r="X96" s="151"/>
      <c r="Y96" s="151"/>
      <c r="Z96" s="517">
        <f>R96/Results!$B$158</f>
        <v>753.3333333</v>
      </c>
      <c r="AA96" s="151"/>
      <c r="AB96" s="151"/>
      <c r="AC96" s="518"/>
      <c r="AD96" s="459"/>
      <c r="AE96" s="459"/>
      <c r="AF96" s="195"/>
      <c r="AG96" s="513" t="s">
        <v>183</v>
      </c>
      <c r="AH96" s="520">
        <v>16.0</v>
      </c>
      <c r="AI96" s="520">
        <v>0.0</v>
      </c>
      <c r="AJ96" s="520">
        <v>21.0</v>
      </c>
      <c r="AK96" s="520">
        <v>0.0</v>
      </c>
      <c r="AL96" s="520">
        <v>0.0</v>
      </c>
      <c r="AM96" s="520">
        <v>0.0</v>
      </c>
      <c r="AN96" s="520">
        <v>0.0</v>
      </c>
      <c r="AO96" s="520">
        <v>4.0</v>
      </c>
      <c r="AP96" s="520">
        <v>0.0</v>
      </c>
      <c r="AQ96" s="520">
        <v>0.0</v>
      </c>
      <c r="AR96" s="520">
        <v>5.0</v>
      </c>
      <c r="AS96" s="520">
        <v>0.0</v>
      </c>
      <c r="AT96" s="520">
        <v>1.0</v>
      </c>
      <c r="AU96" s="516">
        <f t="shared" si="17"/>
        <v>47</v>
      </c>
      <c r="AV96" s="516">
        <f t="shared" si="18"/>
        <v>43</v>
      </c>
      <c r="AW96" s="652">
        <f>AU96/(Results!$F$206*(70/190))</f>
        <v>0.6284306826</v>
      </c>
      <c r="AX96" s="515" t="str">
        <f t="shared" si="21"/>
        <v>C</v>
      </c>
      <c r="AY96" s="151"/>
      <c r="AZ96" s="151"/>
      <c r="BA96" s="151"/>
      <c r="BB96" s="151"/>
      <c r="BC96" s="517">
        <f>AU96/Results!$B$158</f>
        <v>156.6666667</v>
      </c>
      <c r="BD96" s="151"/>
      <c r="BE96" s="151"/>
      <c r="BF96" s="518"/>
    </row>
    <row r="97">
      <c r="A97" s="151"/>
      <c r="B97" s="459"/>
      <c r="C97" s="151"/>
      <c r="D97" s="513" t="s">
        <v>184</v>
      </c>
      <c r="E97" s="520">
        <v>72.0</v>
      </c>
      <c r="F97" s="520">
        <v>0.0</v>
      </c>
      <c r="G97" s="520">
        <v>124.0</v>
      </c>
      <c r="H97" s="520">
        <v>0.0</v>
      </c>
      <c r="I97" s="520">
        <v>0.0</v>
      </c>
      <c r="J97" s="520">
        <v>7.0</v>
      </c>
      <c r="K97" s="520">
        <v>4.0</v>
      </c>
      <c r="L97" s="520">
        <v>11.0</v>
      </c>
      <c r="M97" s="520">
        <v>0.0</v>
      </c>
      <c r="N97" s="520">
        <v>0.0</v>
      </c>
      <c r="O97" s="520">
        <v>11.0</v>
      </c>
      <c r="P97" s="520">
        <v>0.0</v>
      </c>
      <c r="Q97" s="520">
        <v>5.0</v>
      </c>
      <c r="R97" s="640">
        <f t="shared" si="14"/>
        <v>234</v>
      </c>
      <c r="S97" s="516">
        <f t="shared" si="15"/>
        <v>191.5</v>
      </c>
      <c r="T97" s="652">
        <f>R97/(Results!$D$206*(70/190))</f>
        <v>0.6101276245</v>
      </c>
      <c r="U97" s="515" t="str">
        <f t="shared" si="22"/>
        <v>C</v>
      </c>
      <c r="V97" s="151"/>
      <c r="W97" s="151"/>
      <c r="X97" s="151"/>
      <c r="Y97" s="151"/>
      <c r="Z97" s="517">
        <f>R97/Results!$B$158</f>
        <v>780</v>
      </c>
      <c r="AA97" s="151"/>
      <c r="AB97" s="151"/>
      <c r="AC97" s="518"/>
      <c r="AD97" s="459"/>
      <c r="AE97" s="459"/>
      <c r="AF97" s="195"/>
      <c r="AG97" s="513" t="s">
        <v>184</v>
      </c>
      <c r="AH97" s="520">
        <v>18.0</v>
      </c>
      <c r="AI97" s="520">
        <v>0.0</v>
      </c>
      <c r="AJ97" s="520">
        <v>30.0</v>
      </c>
      <c r="AK97" s="520">
        <v>0.0</v>
      </c>
      <c r="AL97" s="520">
        <v>0.0</v>
      </c>
      <c r="AM97" s="520">
        <v>0.0</v>
      </c>
      <c r="AN97" s="520">
        <v>0.0</v>
      </c>
      <c r="AO97" s="520">
        <v>4.0</v>
      </c>
      <c r="AP97" s="520">
        <v>0.0</v>
      </c>
      <c r="AQ97" s="520">
        <v>0.0</v>
      </c>
      <c r="AR97" s="520">
        <v>2.0</v>
      </c>
      <c r="AS97" s="520">
        <v>0.0</v>
      </c>
      <c r="AT97" s="520">
        <v>0.0</v>
      </c>
      <c r="AU97" s="516">
        <f t="shared" si="17"/>
        <v>54</v>
      </c>
      <c r="AV97" s="516">
        <f t="shared" si="18"/>
        <v>43</v>
      </c>
      <c r="AW97" s="652">
        <f>AU97/(Results!$F$206*(70/190))</f>
        <v>0.7220267417</v>
      </c>
      <c r="AX97" s="515" t="str">
        <f t="shared" si="21"/>
        <v>D</v>
      </c>
      <c r="AY97" s="151"/>
      <c r="AZ97" s="151"/>
      <c r="BA97" s="151"/>
      <c r="BB97" s="151"/>
      <c r="BC97" s="517">
        <f>AU97/Results!$B$158</f>
        <v>180</v>
      </c>
      <c r="BD97" s="151"/>
      <c r="BE97" s="151"/>
      <c r="BF97" s="518"/>
    </row>
    <row r="98">
      <c r="A98" s="151"/>
      <c r="B98" s="459"/>
      <c r="C98" s="151"/>
      <c r="D98" s="522" t="s">
        <v>185</v>
      </c>
      <c r="E98" s="529">
        <v>71.0</v>
      </c>
      <c r="F98" s="529">
        <v>0.0</v>
      </c>
      <c r="G98" s="529">
        <v>189.0</v>
      </c>
      <c r="H98" s="529">
        <v>0.0</v>
      </c>
      <c r="I98" s="529">
        <v>0.0</v>
      </c>
      <c r="J98" s="529">
        <v>11.0</v>
      </c>
      <c r="K98" s="529">
        <v>2.0</v>
      </c>
      <c r="L98" s="529">
        <v>9.0</v>
      </c>
      <c r="M98" s="529">
        <v>0.0</v>
      </c>
      <c r="N98" s="529">
        <v>0.0</v>
      </c>
      <c r="O98" s="529">
        <v>3.0</v>
      </c>
      <c r="P98" s="529">
        <v>0.0</v>
      </c>
      <c r="Q98" s="529">
        <v>2.0</v>
      </c>
      <c r="R98" s="580">
        <f t="shared" si="14"/>
        <v>287</v>
      </c>
      <c r="S98" s="530">
        <f t="shared" si="15"/>
        <v>205.5</v>
      </c>
      <c r="T98" s="654">
        <f>R98/(Results!$D$206*(70/190))</f>
        <v>0.7483189241</v>
      </c>
      <c r="U98" s="525" t="str">
        <f t="shared" si="22"/>
        <v>D</v>
      </c>
      <c r="V98" s="447"/>
      <c r="W98" s="447"/>
      <c r="X98" s="447"/>
      <c r="Y98" s="447"/>
      <c r="Z98" s="528">
        <f>R98/Results!$B$158</f>
        <v>956.6666667</v>
      </c>
      <c r="AA98" s="447"/>
      <c r="AB98" s="447"/>
      <c r="AC98" s="184"/>
      <c r="AD98" s="459"/>
      <c r="AE98" s="459"/>
      <c r="AF98" s="195"/>
      <c r="AG98" s="522" t="s">
        <v>185</v>
      </c>
      <c r="AH98" s="529">
        <v>20.0</v>
      </c>
      <c r="AI98" s="529">
        <v>0.0</v>
      </c>
      <c r="AJ98" s="529">
        <v>24.0</v>
      </c>
      <c r="AK98" s="529">
        <v>0.0</v>
      </c>
      <c r="AL98" s="529">
        <v>0.0</v>
      </c>
      <c r="AM98" s="529">
        <v>0.0</v>
      </c>
      <c r="AN98" s="529">
        <v>0.0</v>
      </c>
      <c r="AO98" s="529">
        <v>2.0</v>
      </c>
      <c r="AP98" s="529">
        <v>0.0</v>
      </c>
      <c r="AQ98" s="529">
        <v>0.0</v>
      </c>
      <c r="AR98" s="529">
        <v>4.0</v>
      </c>
      <c r="AS98" s="529">
        <v>0.0</v>
      </c>
      <c r="AT98" s="529">
        <v>2.0</v>
      </c>
      <c r="AU98" s="530">
        <f t="shared" si="17"/>
        <v>52</v>
      </c>
      <c r="AV98" s="530">
        <f t="shared" si="18"/>
        <v>44</v>
      </c>
      <c r="AW98" s="654">
        <f>AU98/(Results!$F$206*(70/190))</f>
        <v>0.6952850106</v>
      </c>
      <c r="AX98" s="525" t="str">
        <f t="shared" si="21"/>
        <v>C</v>
      </c>
      <c r="AY98" s="447"/>
      <c r="AZ98" s="447"/>
      <c r="BA98" s="447"/>
      <c r="BB98" s="447"/>
      <c r="BC98" s="531">
        <f>AU98/Results!$B$158</f>
        <v>173.3333333</v>
      </c>
      <c r="BD98" s="447"/>
      <c r="BE98" s="447"/>
      <c r="BF98" s="184"/>
    </row>
    <row r="99">
      <c r="A99" s="151"/>
      <c r="B99" s="459"/>
      <c r="C99" s="151"/>
      <c r="D99" s="532" t="s">
        <v>186</v>
      </c>
      <c r="E99" s="543">
        <v>65.0</v>
      </c>
      <c r="F99" s="543">
        <v>0.0</v>
      </c>
      <c r="G99" s="543">
        <v>144.0</v>
      </c>
      <c r="H99" s="543">
        <v>0.0</v>
      </c>
      <c r="I99" s="543">
        <v>0.0</v>
      </c>
      <c r="J99" s="543">
        <v>19.0</v>
      </c>
      <c r="K99" s="543">
        <v>1.0</v>
      </c>
      <c r="L99" s="543">
        <v>13.0</v>
      </c>
      <c r="M99" s="543">
        <v>0.0</v>
      </c>
      <c r="N99" s="543">
        <v>0.0</v>
      </c>
      <c r="O99" s="543">
        <v>19.0</v>
      </c>
      <c r="P99" s="543">
        <v>0.0</v>
      </c>
      <c r="Q99" s="543">
        <v>3.0</v>
      </c>
      <c r="R99" s="644">
        <f t="shared" si="14"/>
        <v>264</v>
      </c>
      <c r="S99" s="533">
        <f t="shared" si="15"/>
        <v>226</v>
      </c>
      <c r="T99" s="536">
        <f>R99/(Results!$D$207*(70/190))</f>
        <v>0.7289638134</v>
      </c>
      <c r="U99" s="535" t="str">
        <f t="shared" si="22"/>
        <v>D</v>
      </c>
      <c r="V99" s="538">
        <f>SUM(R99:R102)</f>
        <v>983</v>
      </c>
      <c r="W99" s="539">
        <f>V99/(4*(MAX(R99:R102)))</f>
        <v>0.9308712121</v>
      </c>
      <c r="X99" s="539">
        <f>AVERAGE(S99:S102)</f>
        <v>203.625</v>
      </c>
      <c r="Y99" s="645">
        <f>V99/(((V99))*2)</f>
        <v>0.5</v>
      </c>
      <c r="Z99" s="646">
        <f>R99/Results!$B$158</f>
        <v>880</v>
      </c>
      <c r="AA99" s="645">
        <f>sum(Z99:Z102)/4</f>
        <v>819.1666667</v>
      </c>
      <c r="AB99" s="541">
        <v>362.0</v>
      </c>
      <c r="AC99" s="542">
        <f>4*max(R99:R102)/Results!D207</f>
        <v>1.074262462</v>
      </c>
      <c r="AD99" s="459"/>
      <c r="AE99" s="459"/>
      <c r="AF99" s="195"/>
      <c r="AG99" s="532" t="s">
        <v>186</v>
      </c>
      <c r="AH99" s="543">
        <v>12.0</v>
      </c>
      <c r="AI99" s="543">
        <v>0.0</v>
      </c>
      <c r="AJ99" s="543">
        <v>29.0</v>
      </c>
      <c r="AK99" s="543">
        <v>0.0</v>
      </c>
      <c r="AL99" s="543">
        <v>0.0</v>
      </c>
      <c r="AM99" s="543">
        <v>0.0</v>
      </c>
      <c r="AN99" s="543">
        <v>0.0</v>
      </c>
      <c r="AO99" s="543">
        <v>4.0</v>
      </c>
      <c r="AP99" s="543">
        <v>0.0</v>
      </c>
      <c r="AQ99" s="543">
        <v>0.0</v>
      </c>
      <c r="AR99" s="543">
        <v>4.0</v>
      </c>
      <c r="AS99" s="543">
        <v>0.0</v>
      </c>
      <c r="AT99" s="545">
        <v>1.0</v>
      </c>
      <c r="AU99" s="533">
        <f t="shared" si="17"/>
        <v>50</v>
      </c>
      <c r="AV99" s="533">
        <f t="shared" si="18"/>
        <v>41</v>
      </c>
      <c r="AW99" s="547">
        <f>AU99/(Results!$F$207*(70/190))</f>
        <v>0.6196999348</v>
      </c>
      <c r="AX99" s="535" t="str">
        <f t="shared" si="21"/>
        <v>C</v>
      </c>
      <c r="AY99" s="538">
        <f>SUM(AU99:AU102)</f>
        <v>219</v>
      </c>
      <c r="AZ99" s="539">
        <f>AY99/(4*(MAX(AU99:AU102)))</f>
        <v>0.8423076923</v>
      </c>
      <c r="BA99" s="539">
        <f>AVERAGE(AV99:AV102)</f>
        <v>45.875</v>
      </c>
      <c r="BB99" s="539">
        <f>AY99/(AY99*1)</f>
        <v>1</v>
      </c>
      <c r="BC99" s="540">
        <f>AU99/Results!$B$158</f>
        <v>166.6666667</v>
      </c>
      <c r="BD99" s="539">
        <f>sum(BC99:BC102)/4</f>
        <v>182.5</v>
      </c>
      <c r="BE99" s="541">
        <v>81.0</v>
      </c>
      <c r="BF99" s="542">
        <f>4*max(AU99:AU102)/Results!F207</f>
        <v>1.187214612</v>
      </c>
    </row>
    <row r="100">
      <c r="A100" s="151"/>
      <c r="B100" s="459"/>
      <c r="C100" s="151"/>
      <c r="D100" s="549" t="s">
        <v>187</v>
      </c>
      <c r="E100" s="553">
        <v>62.0</v>
      </c>
      <c r="F100" s="553">
        <v>0.0</v>
      </c>
      <c r="G100" s="553">
        <v>139.0</v>
      </c>
      <c r="H100" s="553">
        <v>0.0</v>
      </c>
      <c r="I100" s="553">
        <v>0.0</v>
      </c>
      <c r="J100" s="553">
        <v>9.0</v>
      </c>
      <c r="K100" s="553">
        <v>6.0</v>
      </c>
      <c r="L100" s="553">
        <v>11.0</v>
      </c>
      <c r="M100" s="553">
        <v>0.0</v>
      </c>
      <c r="N100" s="553">
        <v>0.0</v>
      </c>
      <c r="O100" s="553">
        <v>1.0</v>
      </c>
      <c r="P100" s="553">
        <v>1.0</v>
      </c>
      <c r="Q100" s="553">
        <v>5.0</v>
      </c>
      <c r="R100" s="644">
        <f t="shared" si="14"/>
        <v>234</v>
      </c>
      <c r="S100" s="551">
        <f t="shared" si="15"/>
        <v>177.5</v>
      </c>
      <c r="T100" s="647">
        <f>R100/(Results!$D$207*(70/190))</f>
        <v>0.6461270164</v>
      </c>
      <c r="U100" s="550" t="str">
        <f t="shared" si="22"/>
        <v>C</v>
      </c>
      <c r="V100" s="151"/>
      <c r="W100" s="151"/>
      <c r="X100" s="151"/>
      <c r="Y100" s="151"/>
      <c r="Z100" s="552">
        <f>R100/Results!$B$158</f>
        <v>780</v>
      </c>
      <c r="AA100" s="151"/>
      <c r="AB100" s="151"/>
      <c r="AC100" s="518"/>
      <c r="AD100" s="459"/>
      <c r="AE100" s="459"/>
      <c r="AF100" s="195"/>
      <c r="AG100" s="549" t="s">
        <v>187</v>
      </c>
      <c r="AH100" s="553">
        <v>15.0</v>
      </c>
      <c r="AI100" s="553">
        <v>0.0</v>
      </c>
      <c r="AJ100" s="553">
        <v>30.0</v>
      </c>
      <c r="AK100" s="553">
        <v>0.0</v>
      </c>
      <c r="AL100" s="553">
        <v>0.0</v>
      </c>
      <c r="AM100" s="553">
        <v>0.0</v>
      </c>
      <c r="AN100" s="553">
        <v>0.0</v>
      </c>
      <c r="AO100" s="553">
        <v>5.0</v>
      </c>
      <c r="AP100" s="553">
        <v>0.0</v>
      </c>
      <c r="AQ100" s="553">
        <v>0.0</v>
      </c>
      <c r="AR100" s="553">
        <v>3.0</v>
      </c>
      <c r="AS100" s="553">
        <v>0.0</v>
      </c>
      <c r="AT100" s="554">
        <v>1.0</v>
      </c>
      <c r="AU100" s="533">
        <f t="shared" si="17"/>
        <v>54</v>
      </c>
      <c r="AV100" s="551">
        <f t="shared" si="18"/>
        <v>44</v>
      </c>
      <c r="AW100" s="648">
        <f>AU100/(Results!$F$207*(70/190))</f>
        <v>0.6692759295</v>
      </c>
      <c r="AX100" s="535" t="str">
        <f t="shared" si="21"/>
        <v>C</v>
      </c>
      <c r="AY100" s="151"/>
      <c r="AZ100" s="151"/>
      <c r="BA100" s="151"/>
      <c r="BB100" s="151"/>
      <c r="BC100" s="552">
        <f>AU100/Results!$B$158</f>
        <v>180</v>
      </c>
      <c r="BD100" s="151"/>
      <c r="BE100" s="151"/>
      <c r="BF100" s="518"/>
    </row>
    <row r="101">
      <c r="A101" s="151"/>
      <c r="B101" s="459"/>
      <c r="C101" s="151"/>
      <c r="D101" s="549" t="s">
        <v>188</v>
      </c>
      <c r="E101" s="553">
        <v>55.0</v>
      </c>
      <c r="F101" s="553">
        <v>0.0</v>
      </c>
      <c r="G101" s="553">
        <v>123.0</v>
      </c>
      <c r="H101" s="553">
        <v>0.0</v>
      </c>
      <c r="I101" s="553">
        <v>0.0</v>
      </c>
      <c r="J101" s="553">
        <v>14.0</v>
      </c>
      <c r="K101" s="553">
        <v>4.0</v>
      </c>
      <c r="L101" s="553">
        <v>15.0</v>
      </c>
      <c r="M101" s="553">
        <v>1.0</v>
      </c>
      <c r="N101" s="553">
        <v>0.0</v>
      </c>
      <c r="O101" s="553">
        <v>13.0</v>
      </c>
      <c r="P101" s="553">
        <v>0.0</v>
      </c>
      <c r="Q101" s="553">
        <v>3.0</v>
      </c>
      <c r="R101" s="644">
        <f t="shared" si="14"/>
        <v>228</v>
      </c>
      <c r="S101" s="551">
        <f t="shared" si="15"/>
        <v>196</v>
      </c>
      <c r="T101" s="647">
        <f>R101/(Results!$D$207*(70/190))</f>
        <v>0.629559657</v>
      </c>
      <c r="U101" s="550" t="str">
        <f t="shared" si="22"/>
        <v>C</v>
      </c>
      <c r="V101" s="151"/>
      <c r="W101" s="151"/>
      <c r="X101" s="151"/>
      <c r="Y101" s="151"/>
      <c r="Z101" s="552">
        <f>R101/Results!$B$158</f>
        <v>760</v>
      </c>
      <c r="AA101" s="151"/>
      <c r="AB101" s="151"/>
      <c r="AC101" s="518"/>
      <c r="AD101" s="459"/>
      <c r="AE101" s="459"/>
      <c r="AF101" s="195"/>
      <c r="AG101" s="549" t="s">
        <v>188</v>
      </c>
      <c r="AH101" s="553">
        <v>18.0</v>
      </c>
      <c r="AI101" s="553">
        <v>0.0</v>
      </c>
      <c r="AJ101" s="553">
        <v>38.0</v>
      </c>
      <c r="AK101" s="553">
        <v>0.0</v>
      </c>
      <c r="AL101" s="553">
        <v>0.0</v>
      </c>
      <c r="AM101" s="553">
        <v>0.0</v>
      </c>
      <c r="AN101" s="553">
        <v>0.0</v>
      </c>
      <c r="AO101" s="553">
        <v>4.0</v>
      </c>
      <c r="AP101" s="553">
        <v>0.0</v>
      </c>
      <c r="AQ101" s="553">
        <v>0.0</v>
      </c>
      <c r="AR101" s="553">
        <v>4.0</v>
      </c>
      <c r="AS101" s="553">
        <v>0.0</v>
      </c>
      <c r="AT101" s="554">
        <v>1.0</v>
      </c>
      <c r="AU101" s="533">
        <f t="shared" si="17"/>
        <v>65</v>
      </c>
      <c r="AV101" s="551">
        <f t="shared" si="18"/>
        <v>51.5</v>
      </c>
      <c r="AW101" s="648">
        <f>AU101/(Results!$F$207*(70/190))</f>
        <v>0.8056099152</v>
      </c>
      <c r="AX101" s="535" t="str">
        <f t="shared" si="21"/>
        <v>D</v>
      </c>
      <c r="AY101" s="151"/>
      <c r="AZ101" s="151"/>
      <c r="BA101" s="151"/>
      <c r="BB101" s="151"/>
      <c r="BC101" s="552">
        <f>AU101/Results!$B$158</f>
        <v>216.6666667</v>
      </c>
      <c r="BD101" s="151"/>
      <c r="BE101" s="151"/>
      <c r="BF101" s="518"/>
    </row>
    <row r="102">
      <c r="A102" s="151"/>
      <c r="B102" s="459"/>
      <c r="C102" s="151"/>
      <c r="D102" s="555" t="s">
        <v>189</v>
      </c>
      <c r="E102" s="563">
        <v>76.0</v>
      </c>
      <c r="F102" s="563">
        <v>0.0</v>
      </c>
      <c r="G102" s="563">
        <v>138.0</v>
      </c>
      <c r="H102" s="563">
        <v>0.0</v>
      </c>
      <c r="I102" s="563">
        <v>0.0</v>
      </c>
      <c r="J102" s="563">
        <v>10.0</v>
      </c>
      <c r="K102" s="563">
        <v>5.0</v>
      </c>
      <c r="L102" s="563">
        <v>11.0</v>
      </c>
      <c r="M102" s="563">
        <v>0.0</v>
      </c>
      <c r="N102" s="563">
        <v>0.0</v>
      </c>
      <c r="O102" s="563">
        <v>15.0</v>
      </c>
      <c r="P102" s="563">
        <v>0.0</v>
      </c>
      <c r="Q102" s="563">
        <v>2.0</v>
      </c>
      <c r="R102" s="626">
        <f t="shared" si="14"/>
        <v>257</v>
      </c>
      <c r="S102" s="566">
        <f t="shared" si="15"/>
        <v>215</v>
      </c>
      <c r="T102" s="649">
        <f>R102/(Results!$D$207*(70/190))</f>
        <v>0.7096352274</v>
      </c>
      <c r="U102" s="656" t="s">
        <v>257</v>
      </c>
      <c r="V102" s="447"/>
      <c r="W102" s="447"/>
      <c r="X102" s="447"/>
      <c r="Y102" s="447"/>
      <c r="Z102" s="650">
        <f>R102/Results!$B$158</f>
        <v>856.6666667</v>
      </c>
      <c r="AA102" s="447"/>
      <c r="AB102" s="447"/>
      <c r="AC102" s="184"/>
      <c r="AD102" s="459"/>
      <c r="AE102" s="459"/>
      <c r="AF102" s="195"/>
      <c r="AG102" s="555" t="s">
        <v>189</v>
      </c>
      <c r="AH102" s="563">
        <v>16.0</v>
      </c>
      <c r="AI102" s="563">
        <v>0.0</v>
      </c>
      <c r="AJ102" s="563">
        <v>24.0</v>
      </c>
      <c r="AK102" s="563">
        <v>0.0</v>
      </c>
      <c r="AL102" s="563">
        <v>0.0</v>
      </c>
      <c r="AM102" s="563">
        <v>0.0</v>
      </c>
      <c r="AN102" s="563">
        <v>0.0</v>
      </c>
      <c r="AO102" s="563">
        <v>2.0</v>
      </c>
      <c r="AP102" s="563">
        <v>0.0</v>
      </c>
      <c r="AQ102" s="563">
        <v>0.0</v>
      </c>
      <c r="AR102" s="563">
        <v>8.0</v>
      </c>
      <c r="AS102" s="563">
        <v>0.0</v>
      </c>
      <c r="AT102" s="565">
        <v>0.0</v>
      </c>
      <c r="AU102" s="556">
        <f t="shared" si="17"/>
        <v>50</v>
      </c>
      <c r="AV102" s="566">
        <f t="shared" si="18"/>
        <v>47</v>
      </c>
      <c r="AW102" s="651">
        <f>AU102/(Results!$F$207*(70/190))</f>
        <v>0.6196999348</v>
      </c>
      <c r="AX102" s="568" t="str">
        <f t="shared" si="21"/>
        <v>C</v>
      </c>
      <c r="AY102" s="447"/>
      <c r="AZ102" s="447"/>
      <c r="BA102" s="447"/>
      <c r="BB102" s="447"/>
      <c r="BC102" s="562">
        <f>AU102/Results!$B$158</f>
        <v>166.6666667</v>
      </c>
      <c r="BD102" s="447"/>
      <c r="BE102" s="447"/>
      <c r="BF102" s="184"/>
    </row>
    <row r="103">
      <c r="A103" s="151"/>
      <c r="B103" s="459"/>
      <c r="C103" s="151"/>
      <c r="D103" s="492" t="s">
        <v>190</v>
      </c>
      <c r="E103" s="573">
        <v>88.0</v>
      </c>
      <c r="F103" s="573">
        <v>0.0</v>
      </c>
      <c r="G103" s="573">
        <v>117.0</v>
      </c>
      <c r="H103" s="573">
        <v>0.0</v>
      </c>
      <c r="I103" s="573">
        <v>0.0</v>
      </c>
      <c r="J103" s="573">
        <v>13.0</v>
      </c>
      <c r="K103" s="573">
        <v>4.0</v>
      </c>
      <c r="L103" s="573">
        <v>7.0</v>
      </c>
      <c r="M103" s="573">
        <v>0.0</v>
      </c>
      <c r="N103" s="573">
        <v>0.0</v>
      </c>
      <c r="O103" s="573">
        <v>17.0</v>
      </c>
      <c r="P103" s="573">
        <v>0.0</v>
      </c>
      <c r="Q103" s="573">
        <v>3.0</v>
      </c>
      <c r="R103" s="640">
        <f t="shared" si="14"/>
        <v>249</v>
      </c>
      <c r="S103" s="570">
        <f t="shared" si="15"/>
        <v>218</v>
      </c>
      <c r="T103" s="571">
        <f>R103/(Results!$D$208*(70/190))</f>
        <v>0.7236157846</v>
      </c>
      <c r="U103" s="569" t="str">
        <f>IFS(T103&lt;0.2,"A",AND(T103&gt;=0.21,T103&lt;=0.5),"B",AND(T103&gt;=0.51,T103&lt;=0.7),"C",AND(T103&gt;=0.71,T103&lt;=0.85),"D",AND(T103&gt;=0.86,T103&lt;=1),"E",T103&gt;1,"F")</f>
        <v>D</v>
      </c>
      <c r="V103" s="500">
        <f>SUM(R103:R106)</f>
        <v>934</v>
      </c>
      <c r="W103" s="501">
        <f>V103/(4*(MAX(R103:R106)))</f>
        <v>0.937751004</v>
      </c>
      <c r="X103" s="501">
        <f>AVERAGE(S103:S106)</f>
        <v>189</v>
      </c>
      <c r="Y103" s="501">
        <f>V103/(((V103))*2)</f>
        <v>0.5</v>
      </c>
      <c r="Z103" s="511">
        <f>R103/Results!$B$158</f>
        <v>830</v>
      </c>
      <c r="AA103" s="501">
        <f>sum(Z103:Z106)/4</f>
        <v>778.3333333</v>
      </c>
      <c r="AB103" s="503">
        <v>344.0</v>
      </c>
      <c r="AC103" s="512">
        <f>4*max(R103:R106)/Results!D208</f>
        <v>1.066381156</v>
      </c>
      <c r="AD103" s="459"/>
      <c r="AE103" s="459"/>
      <c r="AF103" s="195"/>
      <c r="AG103" s="492" t="s">
        <v>190</v>
      </c>
      <c r="AH103" s="573">
        <v>16.0</v>
      </c>
      <c r="AI103" s="573">
        <v>0.0</v>
      </c>
      <c r="AJ103" s="573">
        <v>40.0</v>
      </c>
      <c r="AK103" s="573">
        <v>0.0</v>
      </c>
      <c r="AL103" s="573">
        <v>0.0</v>
      </c>
      <c r="AM103" s="573">
        <v>0.0</v>
      </c>
      <c r="AN103" s="573">
        <v>0.0</v>
      </c>
      <c r="AO103" s="573">
        <v>2.0</v>
      </c>
      <c r="AP103" s="573">
        <v>0.0</v>
      </c>
      <c r="AQ103" s="573">
        <v>0.0</v>
      </c>
      <c r="AR103" s="573">
        <v>2.0</v>
      </c>
      <c r="AS103" s="573">
        <v>0.0</v>
      </c>
      <c r="AT103" s="574">
        <v>0.0</v>
      </c>
      <c r="AU103" s="570">
        <f t="shared" si="17"/>
        <v>60</v>
      </c>
      <c r="AV103" s="570">
        <f t="shared" si="18"/>
        <v>43</v>
      </c>
      <c r="AW103" s="575">
        <f>AU103/(Results!$F$208*(70/190))</f>
        <v>0.6566820276</v>
      </c>
      <c r="AX103" s="569" t="str">
        <f t="shared" si="21"/>
        <v>C</v>
      </c>
      <c r="AY103" s="500">
        <f>SUM(AU103:AU106)</f>
        <v>248</v>
      </c>
      <c r="AZ103" s="501">
        <f>AY103/(4*(MAX(AU103:AU106)))</f>
        <v>0.8732394366</v>
      </c>
      <c r="BA103" s="501">
        <f>AVERAGE(AV103:AV106)</f>
        <v>49.375</v>
      </c>
      <c r="BB103" s="501">
        <f>AY103/(AY103*1)</f>
        <v>1</v>
      </c>
      <c r="BC103" s="502">
        <f>AU103/Results!$B$158</f>
        <v>200</v>
      </c>
      <c r="BD103" s="501">
        <f>sum(BC103:BC106)/4</f>
        <v>206.6666667</v>
      </c>
      <c r="BE103" s="503">
        <v>91.0</v>
      </c>
      <c r="BF103" s="512">
        <f>4*max(AU103:AU106)/Results!F208</f>
        <v>1.14516129</v>
      </c>
    </row>
    <row r="104">
      <c r="A104" s="151"/>
      <c r="B104" s="459"/>
      <c r="C104" s="151"/>
      <c r="D104" s="513" t="s">
        <v>191</v>
      </c>
      <c r="E104" s="520">
        <v>87.0</v>
      </c>
      <c r="F104" s="520">
        <v>0.0</v>
      </c>
      <c r="G104" s="520">
        <v>123.0</v>
      </c>
      <c r="H104" s="520">
        <v>0.0</v>
      </c>
      <c r="I104" s="520">
        <v>0.0</v>
      </c>
      <c r="J104" s="520">
        <v>8.0</v>
      </c>
      <c r="K104" s="520">
        <v>3.0</v>
      </c>
      <c r="L104" s="520">
        <v>9.0</v>
      </c>
      <c r="M104" s="520">
        <v>0.0</v>
      </c>
      <c r="N104" s="520">
        <v>0.0</v>
      </c>
      <c r="O104" s="520">
        <v>8.0</v>
      </c>
      <c r="P104" s="520">
        <v>0.0</v>
      </c>
      <c r="Q104" s="520">
        <v>4.0</v>
      </c>
      <c r="R104" s="640">
        <f t="shared" si="14"/>
        <v>242</v>
      </c>
      <c r="S104" s="516">
        <f t="shared" si="15"/>
        <v>196.5</v>
      </c>
      <c r="T104" s="652">
        <f>R104/(Results!$D$208*(70/190))</f>
        <v>0.7032731722</v>
      </c>
      <c r="U104" s="521" t="s">
        <v>249</v>
      </c>
      <c r="V104" s="151"/>
      <c r="W104" s="151"/>
      <c r="X104" s="151"/>
      <c r="Y104" s="151"/>
      <c r="Z104" s="517">
        <f>R104/Results!$B$158</f>
        <v>806.6666667</v>
      </c>
      <c r="AA104" s="151"/>
      <c r="AB104" s="151"/>
      <c r="AC104" s="518"/>
      <c r="AD104" s="459"/>
      <c r="AE104" s="459"/>
      <c r="AF104" s="195"/>
      <c r="AG104" s="513" t="s">
        <v>191</v>
      </c>
      <c r="AH104" s="520">
        <v>18.0</v>
      </c>
      <c r="AI104" s="520">
        <v>0.0</v>
      </c>
      <c r="AJ104" s="520">
        <v>42.0</v>
      </c>
      <c r="AK104" s="520">
        <v>0.0</v>
      </c>
      <c r="AL104" s="520">
        <v>0.0</v>
      </c>
      <c r="AM104" s="520">
        <v>0.0</v>
      </c>
      <c r="AN104" s="520">
        <v>0.0</v>
      </c>
      <c r="AO104" s="520">
        <v>3.0</v>
      </c>
      <c r="AP104" s="520">
        <v>0.0</v>
      </c>
      <c r="AQ104" s="520">
        <v>0.0</v>
      </c>
      <c r="AR104" s="520">
        <v>7.0</v>
      </c>
      <c r="AS104" s="520">
        <v>0.0</v>
      </c>
      <c r="AT104" s="521">
        <v>1.0</v>
      </c>
      <c r="AU104" s="497">
        <f t="shared" si="17"/>
        <v>71</v>
      </c>
      <c r="AV104" s="516">
        <f t="shared" si="18"/>
        <v>58</v>
      </c>
      <c r="AW104" s="653">
        <f>AU104/(Results!$F$208*(70/190))</f>
        <v>0.7770737327</v>
      </c>
      <c r="AX104" s="496" t="str">
        <f t="shared" si="21"/>
        <v>D</v>
      </c>
      <c r="AY104" s="151"/>
      <c r="AZ104" s="151"/>
      <c r="BA104" s="151"/>
      <c r="BB104" s="151"/>
      <c r="BC104" s="517">
        <f>AU104/Results!$B$158</f>
        <v>236.6666667</v>
      </c>
      <c r="BD104" s="151"/>
      <c r="BE104" s="151"/>
      <c r="BF104" s="518"/>
    </row>
    <row r="105">
      <c r="A105" s="151"/>
      <c r="B105" s="459"/>
      <c r="C105" s="151"/>
      <c r="D105" s="513" t="s">
        <v>192</v>
      </c>
      <c r="E105" s="520">
        <v>67.0</v>
      </c>
      <c r="F105" s="520">
        <v>0.0</v>
      </c>
      <c r="G105" s="520">
        <v>143.0</v>
      </c>
      <c r="H105" s="520">
        <v>0.0</v>
      </c>
      <c r="I105" s="520">
        <v>0.0</v>
      </c>
      <c r="J105" s="520">
        <v>9.0</v>
      </c>
      <c r="K105" s="520">
        <v>1.0</v>
      </c>
      <c r="L105" s="520">
        <v>13.0</v>
      </c>
      <c r="M105" s="520">
        <v>0.0</v>
      </c>
      <c r="N105" s="520">
        <v>0.0</v>
      </c>
      <c r="O105" s="520">
        <v>12.0</v>
      </c>
      <c r="P105" s="520">
        <v>0.0</v>
      </c>
      <c r="Q105" s="520">
        <v>2.0</v>
      </c>
      <c r="R105" s="640">
        <f t="shared" si="14"/>
        <v>247</v>
      </c>
      <c r="S105" s="516">
        <f t="shared" si="15"/>
        <v>198</v>
      </c>
      <c r="T105" s="652">
        <f>R105/(Results!$D$208*(70/190))</f>
        <v>0.7178036097</v>
      </c>
      <c r="U105" s="515" t="str">
        <f t="shared" ref="U105:U118" si="23">IFS(T105&lt;0.2,"A",AND(T105&gt;=0.21,T105&lt;=0.5),"B",AND(T105&gt;=0.51,T105&lt;=0.7),"C",AND(T105&gt;=0.71,T105&lt;=0.85),"D",AND(T105&gt;=0.86,T105&lt;=1),"E",T105&gt;1,"F")</f>
        <v>D</v>
      </c>
      <c r="V105" s="151"/>
      <c r="W105" s="151"/>
      <c r="X105" s="151"/>
      <c r="Y105" s="151"/>
      <c r="Z105" s="517">
        <f>R105/Results!$B$158</f>
        <v>823.3333333</v>
      </c>
      <c r="AA105" s="151"/>
      <c r="AB105" s="151"/>
      <c r="AC105" s="518"/>
      <c r="AD105" s="459"/>
      <c r="AE105" s="459"/>
      <c r="AF105" s="195"/>
      <c r="AG105" s="513" t="s">
        <v>192</v>
      </c>
      <c r="AH105" s="520">
        <v>17.0</v>
      </c>
      <c r="AI105" s="520">
        <v>0.0</v>
      </c>
      <c r="AJ105" s="520">
        <v>39.0</v>
      </c>
      <c r="AK105" s="520">
        <v>0.0</v>
      </c>
      <c r="AL105" s="520">
        <v>0.0</v>
      </c>
      <c r="AM105" s="520">
        <v>0.0</v>
      </c>
      <c r="AN105" s="520">
        <v>0.0</v>
      </c>
      <c r="AO105" s="520">
        <v>4.0</v>
      </c>
      <c r="AP105" s="520">
        <v>0.0</v>
      </c>
      <c r="AQ105" s="520">
        <v>0.0</v>
      </c>
      <c r="AR105" s="520">
        <v>5.0</v>
      </c>
      <c r="AS105" s="520">
        <v>0.0</v>
      </c>
      <c r="AT105" s="521">
        <v>0.0</v>
      </c>
      <c r="AU105" s="497">
        <f t="shared" si="17"/>
        <v>65</v>
      </c>
      <c r="AV105" s="516">
        <f t="shared" si="18"/>
        <v>52.5</v>
      </c>
      <c r="AW105" s="653">
        <f>AU105/(Results!$F$208*(70/190))</f>
        <v>0.71140553</v>
      </c>
      <c r="AX105" s="496" t="str">
        <f t="shared" si="21"/>
        <v>D</v>
      </c>
      <c r="AY105" s="151"/>
      <c r="AZ105" s="151"/>
      <c r="BA105" s="151"/>
      <c r="BB105" s="151"/>
      <c r="BC105" s="517">
        <f>AU105/Results!$B$158</f>
        <v>216.6666667</v>
      </c>
      <c r="BD105" s="151"/>
      <c r="BE105" s="151"/>
      <c r="BF105" s="518"/>
    </row>
    <row r="106">
      <c r="A106" s="151"/>
      <c r="B106" s="459"/>
      <c r="C106" s="151"/>
      <c r="D106" s="522" t="s">
        <v>193</v>
      </c>
      <c r="E106" s="529">
        <v>72.0</v>
      </c>
      <c r="F106" s="529">
        <v>0.0</v>
      </c>
      <c r="G106" s="529">
        <v>115.0</v>
      </c>
      <c r="H106" s="529">
        <v>0.0</v>
      </c>
      <c r="I106" s="529">
        <v>0.0</v>
      </c>
      <c r="J106" s="529">
        <v>7.0</v>
      </c>
      <c r="K106" s="529">
        <v>0.0</v>
      </c>
      <c r="L106" s="529">
        <v>1.0</v>
      </c>
      <c r="M106" s="529">
        <v>0.0</v>
      </c>
      <c r="N106" s="529">
        <v>0.0</v>
      </c>
      <c r="O106" s="529">
        <v>1.0</v>
      </c>
      <c r="P106" s="529">
        <v>0.0</v>
      </c>
      <c r="Q106" s="529">
        <v>0.0</v>
      </c>
      <c r="R106" s="580">
        <f t="shared" si="14"/>
        <v>196</v>
      </c>
      <c r="S106" s="530">
        <f t="shared" si="15"/>
        <v>143.5</v>
      </c>
      <c r="T106" s="654">
        <f>R106/(Results!$D$208*(70/190))</f>
        <v>0.5695931478</v>
      </c>
      <c r="U106" s="525" t="str">
        <f t="shared" si="23"/>
        <v>C</v>
      </c>
      <c r="V106" s="447"/>
      <c r="W106" s="447"/>
      <c r="X106" s="447"/>
      <c r="Y106" s="447"/>
      <c r="Z106" s="528">
        <f>R106/Results!$B$158</f>
        <v>653.3333333</v>
      </c>
      <c r="AA106" s="447"/>
      <c r="AB106" s="447"/>
      <c r="AC106" s="184"/>
      <c r="AD106" s="459"/>
      <c r="AE106" s="459"/>
      <c r="AF106" s="195"/>
      <c r="AG106" s="522" t="s">
        <v>193</v>
      </c>
      <c r="AH106" s="529">
        <v>17.0</v>
      </c>
      <c r="AI106" s="529">
        <v>0.0</v>
      </c>
      <c r="AJ106" s="529">
        <v>26.0</v>
      </c>
      <c r="AK106" s="529">
        <v>0.0</v>
      </c>
      <c r="AL106" s="529">
        <v>0.0</v>
      </c>
      <c r="AM106" s="529">
        <v>0.0</v>
      </c>
      <c r="AN106" s="529">
        <v>0.0</v>
      </c>
      <c r="AO106" s="529">
        <v>5.0</v>
      </c>
      <c r="AP106" s="529">
        <v>0.0</v>
      </c>
      <c r="AQ106" s="529">
        <v>0.0</v>
      </c>
      <c r="AR106" s="529">
        <v>3.0</v>
      </c>
      <c r="AS106" s="529">
        <v>0.0</v>
      </c>
      <c r="AT106" s="581">
        <v>1.0</v>
      </c>
      <c r="AU106" s="523">
        <f t="shared" si="17"/>
        <v>52</v>
      </c>
      <c r="AV106" s="530">
        <f t="shared" si="18"/>
        <v>44</v>
      </c>
      <c r="AW106" s="655">
        <f>AU106/(Results!$F$208*(70/190))</f>
        <v>0.569124424</v>
      </c>
      <c r="AX106" s="527" t="str">
        <f t="shared" si="21"/>
        <v>C</v>
      </c>
      <c r="AY106" s="447"/>
      <c r="AZ106" s="447"/>
      <c r="BA106" s="447"/>
      <c r="BB106" s="447"/>
      <c r="BC106" s="531">
        <f>AU106/Results!$B$158</f>
        <v>173.3333333</v>
      </c>
      <c r="BD106" s="447"/>
      <c r="BE106" s="447"/>
      <c r="BF106" s="184"/>
    </row>
    <row r="107">
      <c r="A107" s="151"/>
      <c r="B107" s="459"/>
      <c r="C107" s="151"/>
      <c r="D107" s="532" t="s">
        <v>194</v>
      </c>
      <c r="E107" s="543">
        <v>106.0</v>
      </c>
      <c r="F107" s="543">
        <v>0.0</v>
      </c>
      <c r="G107" s="543">
        <v>120.0</v>
      </c>
      <c r="H107" s="543">
        <v>0.0</v>
      </c>
      <c r="I107" s="543">
        <v>0.0</v>
      </c>
      <c r="J107" s="543">
        <v>9.0</v>
      </c>
      <c r="K107" s="543">
        <v>4.0</v>
      </c>
      <c r="L107" s="543">
        <v>10.0</v>
      </c>
      <c r="M107" s="543">
        <v>0.0</v>
      </c>
      <c r="N107" s="543">
        <v>0.0</v>
      </c>
      <c r="O107" s="543">
        <v>15.0</v>
      </c>
      <c r="P107" s="543">
        <v>0.0</v>
      </c>
      <c r="Q107" s="543">
        <v>0.0</v>
      </c>
      <c r="R107" s="644">
        <f t="shared" si="14"/>
        <v>264</v>
      </c>
      <c r="S107" s="533">
        <f t="shared" si="15"/>
        <v>230.5</v>
      </c>
      <c r="T107" s="536">
        <f>R107/(Results!$D$209*(70/190))</f>
        <v>0.6943521595</v>
      </c>
      <c r="U107" s="535" t="str">
        <f t="shared" si="23"/>
        <v>C</v>
      </c>
      <c r="V107" s="538">
        <f>SUM(R107:R110)</f>
        <v>1032</v>
      </c>
      <c r="W107" s="539">
        <f>V107/(4*(MAX(R107:R110)))</f>
        <v>0.9520295203</v>
      </c>
      <c r="X107" s="539">
        <f>AVERAGE(S107:S110)</f>
        <v>217.125</v>
      </c>
      <c r="Y107" s="645">
        <f>V107/(((V107))*2)</f>
        <v>0.5</v>
      </c>
      <c r="Z107" s="646">
        <f>R107/Results!$B$158</f>
        <v>880</v>
      </c>
      <c r="AA107" s="645">
        <f>sum(Z107:Z110)/4</f>
        <v>860</v>
      </c>
      <c r="AB107" s="541">
        <v>380.0</v>
      </c>
      <c r="AC107" s="542">
        <f>4*max(R107:R110)/Results!D209</f>
        <v>1.050387597</v>
      </c>
      <c r="AD107" s="459"/>
      <c r="AE107" s="459"/>
      <c r="AF107" s="195"/>
      <c r="AG107" s="532" t="s">
        <v>194</v>
      </c>
      <c r="AH107" s="543">
        <v>17.0</v>
      </c>
      <c r="AI107" s="543">
        <v>0.0</v>
      </c>
      <c r="AJ107" s="543">
        <v>37.0</v>
      </c>
      <c r="AK107" s="543">
        <v>0.0</v>
      </c>
      <c r="AL107" s="543">
        <v>0.0</v>
      </c>
      <c r="AM107" s="543">
        <v>0.0</v>
      </c>
      <c r="AN107" s="543">
        <v>0.0</v>
      </c>
      <c r="AO107" s="543">
        <v>0.0</v>
      </c>
      <c r="AP107" s="543">
        <v>0.0</v>
      </c>
      <c r="AQ107" s="543">
        <v>0.0</v>
      </c>
      <c r="AR107" s="543">
        <v>7.0</v>
      </c>
      <c r="AS107" s="543">
        <v>0.0</v>
      </c>
      <c r="AT107" s="545">
        <v>0.0</v>
      </c>
      <c r="AU107" s="533">
        <f t="shared" si="17"/>
        <v>61</v>
      </c>
      <c r="AV107" s="533">
        <f t="shared" si="18"/>
        <v>49.5</v>
      </c>
      <c r="AW107" s="547">
        <f>AU107/(Results!$F$209*(70/190))</f>
        <v>0.7391581633</v>
      </c>
      <c r="AX107" s="535" t="str">
        <f t="shared" si="21"/>
        <v>D</v>
      </c>
      <c r="AY107" s="538">
        <f>SUM(AU107:AU110)</f>
        <v>224</v>
      </c>
      <c r="AZ107" s="539">
        <f>AY107/(4*(MAX(AU107:AU110)))</f>
        <v>0.8615384615</v>
      </c>
      <c r="BA107" s="539">
        <f>AVERAGE(AV107:AV110)</f>
        <v>46.375</v>
      </c>
      <c r="BB107" s="539">
        <f>AY107/(AY107*1)</f>
        <v>1</v>
      </c>
      <c r="BC107" s="540">
        <f>AU107/Results!$B$158</f>
        <v>203.3333333</v>
      </c>
      <c r="BD107" s="539">
        <f>sum(BC107:BC110)/4</f>
        <v>186.6666667</v>
      </c>
      <c r="BE107" s="541">
        <v>83.0</v>
      </c>
      <c r="BF107" s="542">
        <f>4*max(AU107:AU110)/Results!F209</f>
        <v>1.160714286</v>
      </c>
    </row>
    <row r="108">
      <c r="A108" s="151"/>
      <c r="B108" s="459"/>
      <c r="C108" s="151"/>
      <c r="D108" s="549" t="s">
        <v>195</v>
      </c>
      <c r="E108" s="553">
        <v>89.0</v>
      </c>
      <c r="F108" s="553">
        <v>0.0</v>
      </c>
      <c r="G108" s="553">
        <v>128.0</v>
      </c>
      <c r="H108" s="553">
        <v>0.0</v>
      </c>
      <c r="I108" s="553">
        <v>0.0</v>
      </c>
      <c r="J108" s="553">
        <v>16.0</v>
      </c>
      <c r="K108" s="553">
        <v>3.0</v>
      </c>
      <c r="L108" s="553">
        <v>7.0</v>
      </c>
      <c r="M108" s="553">
        <v>0.0</v>
      </c>
      <c r="N108" s="553">
        <v>0.0</v>
      </c>
      <c r="O108" s="553">
        <v>8.0</v>
      </c>
      <c r="P108" s="553">
        <v>0.0</v>
      </c>
      <c r="Q108" s="553">
        <v>4.0</v>
      </c>
      <c r="R108" s="644">
        <f t="shared" si="14"/>
        <v>255</v>
      </c>
      <c r="S108" s="551">
        <f t="shared" si="15"/>
        <v>210</v>
      </c>
      <c r="T108" s="647">
        <f>R108/(Results!$D$209*(70/190))</f>
        <v>0.6706810631</v>
      </c>
      <c r="U108" s="550" t="str">
        <f t="shared" si="23"/>
        <v>C</v>
      </c>
      <c r="V108" s="151"/>
      <c r="W108" s="151"/>
      <c r="X108" s="151"/>
      <c r="Y108" s="151"/>
      <c r="Z108" s="552">
        <f>R108/Results!$B$158</f>
        <v>850</v>
      </c>
      <c r="AA108" s="151"/>
      <c r="AB108" s="151"/>
      <c r="AC108" s="518"/>
      <c r="AD108" s="459"/>
      <c r="AE108" s="459"/>
      <c r="AF108" s="195"/>
      <c r="AG108" s="549" t="s">
        <v>195</v>
      </c>
      <c r="AH108" s="553">
        <v>19.0</v>
      </c>
      <c r="AI108" s="553">
        <v>0.0</v>
      </c>
      <c r="AJ108" s="553">
        <v>39.0</v>
      </c>
      <c r="AK108" s="553">
        <v>0.0</v>
      </c>
      <c r="AL108" s="553">
        <v>0.0</v>
      </c>
      <c r="AM108" s="553">
        <v>0.0</v>
      </c>
      <c r="AN108" s="553">
        <v>0.0</v>
      </c>
      <c r="AO108" s="553">
        <v>2.0</v>
      </c>
      <c r="AP108" s="553">
        <v>0.0</v>
      </c>
      <c r="AQ108" s="553">
        <v>0.0</v>
      </c>
      <c r="AR108" s="553">
        <v>3.0</v>
      </c>
      <c r="AS108" s="553">
        <v>0.0</v>
      </c>
      <c r="AT108" s="554">
        <v>2.0</v>
      </c>
      <c r="AU108" s="533">
        <f t="shared" si="17"/>
        <v>65</v>
      </c>
      <c r="AV108" s="551">
        <f t="shared" si="18"/>
        <v>48.5</v>
      </c>
      <c r="AW108" s="648">
        <f>AU108/(Results!$F$209*(70/190))</f>
        <v>0.787627551</v>
      </c>
      <c r="AX108" s="535" t="str">
        <f t="shared" si="21"/>
        <v>D</v>
      </c>
      <c r="AY108" s="151"/>
      <c r="AZ108" s="151"/>
      <c r="BA108" s="151"/>
      <c r="BB108" s="151"/>
      <c r="BC108" s="552">
        <f>AU108/Results!$B$158</f>
        <v>216.6666667</v>
      </c>
      <c r="BD108" s="151"/>
      <c r="BE108" s="151"/>
      <c r="BF108" s="518"/>
    </row>
    <row r="109">
      <c r="A109" s="151"/>
      <c r="B109" s="459"/>
      <c r="C109" s="151"/>
      <c r="D109" s="549" t="s">
        <v>196</v>
      </c>
      <c r="E109" s="553">
        <v>98.0</v>
      </c>
      <c r="F109" s="553">
        <v>0.0</v>
      </c>
      <c r="G109" s="553">
        <v>134.0</v>
      </c>
      <c r="H109" s="553">
        <v>0.0</v>
      </c>
      <c r="I109" s="553">
        <v>0.0</v>
      </c>
      <c r="J109" s="553">
        <v>8.0</v>
      </c>
      <c r="K109" s="553">
        <v>5.0</v>
      </c>
      <c r="L109" s="553">
        <v>14.0</v>
      </c>
      <c r="M109" s="553">
        <v>0.0</v>
      </c>
      <c r="N109" s="553">
        <v>0.0</v>
      </c>
      <c r="O109" s="553">
        <v>9.0</v>
      </c>
      <c r="P109" s="553">
        <v>0.0</v>
      </c>
      <c r="Q109" s="553">
        <v>3.0</v>
      </c>
      <c r="R109" s="644">
        <f t="shared" si="14"/>
        <v>271</v>
      </c>
      <c r="S109" s="551">
        <f t="shared" si="15"/>
        <v>225</v>
      </c>
      <c r="T109" s="647">
        <f>R109/(Results!$D$209*(70/190))</f>
        <v>0.7127630122</v>
      </c>
      <c r="U109" s="550" t="str">
        <f t="shared" si="23"/>
        <v>D</v>
      </c>
      <c r="V109" s="151"/>
      <c r="W109" s="151"/>
      <c r="X109" s="151"/>
      <c r="Y109" s="151"/>
      <c r="Z109" s="552">
        <f>R109/Results!$B$158</f>
        <v>903.3333333</v>
      </c>
      <c r="AA109" s="151"/>
      <c r="AB109" s="151"/>
      <c r="AC109" s="518"/>
      <c r="AD109" s="459"/>
      <c r="AE109" s="459"/>
      <c r="AF109" s="195"/>
      <c r="AG109" s="549" t="s">
        <v>196</v>
      </c>
      <c r="AH109" s="553">
        <v>17.0</v>
      </c>
      <c r="AI109" s="553">
        <v>0.0</v>
      </c>
      <c r="AJ109" s="553">
        <v>27.0</v>
      </c>
      <c r="AK109" s="553">
        <v>0.0</v>
      </c>
      <c r="AL109" s="553">
        <v>0.0</v>
      </c>
      <c r="AM109" s="553">
        <v>0.0</v>
      </c>
      <c r="AN109" s="553">
        <v>0.0</v>
      </c>
      <c r="AO109" s="553">
        <v>3.0</v>
      </c>
      <c r="AP109" s="553">
        <v>0.0</v>
      </c>
      <c r="AQ109" s="553">
        <v>0.0</v>
      </c>
      <c r="AR109" s="553">
        <v>7.0</v>
      </c>
      <c r="AS109" s="553">
        <v>0.0</v>
      </c>
      <c r="AT109" s="554">
        <v>0.0</v>
      </c>
      <c r="AU109" s="533">
        <f t="shared" si="17"/>
        <v>54</v>
      </c>
      <c r="AV109" s="551">
        <f t="shared" si="18"/>
        <v>49</v>
      </c>
      <c r="AW109" s="648">
        <f>AU109/(Results!$F$209*(70/190))</f>
        <v>0.6543367347</v>
      </c>
      <c r="AX109" s="535" t="str">
        <f t="shared" si="21"/>
        <v>C</v>
      </c>
      <c r="AY109" s="151"/>
      <c r="AZ109" s="151"/>
      <c r="BA109" s="151"/>
      <c r="BB109" s="151"/>
      <c r="BC109" s="552">
        <f>AU109/Results!$B$158</f>
        <v>180</v>
      </c>
      <c r="BD109" s="151"/>
      <c r="BE109" s="151"/>
      <c r="BF109" s="518"/>
    </row>
    <row r="110">
      <c r="A110" s="151"/>
      <c r="B110" s="459"/>
      <c r="C110" s="151"/>
      <c r="D110" s="555" t="s">
        <v>197</v>
      </c>
      <c r="E110" s="563">
        <v>93.0</v>
      </c>
      <c r="F110" s="563">
        <v>0.0</v>
      </c>
      <c r="G110" s="563">
        <v>115.0</v>
      </c>
      <c r="H110" s="563">
        <v>0.0</v>
      </c>
      <c r="I110" s="563">
        <v>0.0</v>
      </c>
      <c r="J110" s="563">
        <v>14.0</v>
      </c>
      <c r="K110" s="563">
        <v>2.0</v>
      </c>
      <c r="L110" s="563">
        <v>10.0</v>
      </c>
      <c r="M110" s="563">
        <v>0.0</v>
      </c>
      <c r="N110" s="563">
        <v>0.0</v>
      </c>
      <c r="O110" s="563">
        <v>5.0</v>
      </c>
      <c r="P110" s="563">
        <v>1.0</v>
      </c>
      <c r="Q110" s="563">
        <v>2.0</v>
      </c>
      <c r="R110" s="626">
        <f t="shared" si="14"/>
        <v>242</v>
      </c>
      <c r="S110" s="566">
        <f t="shared" si="15"/>
        <v>203</v>
      </c>
      <c r="T110" s="649">
        <f>R110/(Results!$D$209*(70/190))</f>
        <v>0.6364894795</v>
      </c>
      <c r="U110" s="585" t="str">
        <f t="shared" si="23"/>
        <v>C</v>
      </c>
      <c r="V110" s="447"/>
      <c r="W110" s="447"/>
      <c r="X110" s="447"/>
      <c r="Y110" s="447"/>
      <c r="Z110" s="650">
        <f>R110/Results!$B$158</f>
        <v>806.6666667</v>
      </c>
      <c r="AA110" s="447"/>
      <c r="AB110" s="447"/>
      <c r="AC110" s="184"/>
      <c r="AD110" s="459"/>
      <c r="AE110" s="459"/>
      <c r="AF110" s="195"/>
      <c r="AG110" s="555" t="s">
        <v>286</v>
      </c>
      <c r="AH110" s="563">
        <v>15.0</v>
      </c>
      <c r="AI110" s="563">
        <v>0.0</v>
      </c>
      <c r="AJ110" s="563">
        <v>22.0</v>
      </c>
      <c r="AK110" s="563">
        <v>0.0</v>
      </c>
      <c r="AL110" s="563">
        <v>0.0</v>
      </c>
      <c r="AM110" s="563">
        <v>0.0</v>
      </c>
      <c r="AN110" s="563">
        <v>0.0</v>
      </c>
      <c r="AO110" s="563">
        <v>3.0</v>
      </c>
      <c r="AP110" s="563">
        <v>0.0</v>
      </c>
      <c r="AQ110" s="563">
        <v>0.0</v>
      </c>
      <c r="AR110" s="563">
        <v>4.0</v>
      </c>
      <c r="AS110" s="563">
        <v>0.0</v>
      </c>
      <c r="AT110" s="565">
        <v>0.0</v>
      </c>
      <c r="AU110" s="556">
        <f t="shared" si="17"/>
        <v>44</v>
      </c>
      <c r="AV110" s="566">
        <f t="shared" si="18"/>
        <v>38.5</v>
      </c>
      <c r="AW110" s="651">
        <f>AU110/(Results!$F$209*(70/190))</f>
        <v>0.5331632653</v>
      </c>
      <c r="AX110" s="568" t="str">
        <f t="shared" si="21"/>
        <v>C</v>
      </c>
      <c r="AY110" s="447"/>
      <c r="AZ110" s="447"/>
      <c r="BA110" s="447"/>
      <c r="BB110" s="447"/>
      <c r="BC110" s="562">
        <f>AU110/Results!$B$158</f>
        <v>146.6666667</v>
      </c>
      <c r="BD110" s="447"/>
      <c r="BE110" s="447"/>
      <c r="BF110" s="184"/>
    </row>
    <row r="111">
      <c r="A111" s="151"/>
      <c r="B111" s="459"/>
      <c r="C111" s="151"/>
      <c r="D111" s="492" t="s">
        <v>198</v>
      </c>
      <c r="E111" s="573">
        <v>90.0</v>
      </c>
      <c r="F111" s="573">
        <v>0.0</v>
      </c>
      <c r="G111" s="573">
        <v>162.0</v>
      </c>
      <c r="H111" s="573">
        <v>0.0</v>
      </c>
      <c r="I111" s="573">
        <v>0.0</v>
      </c>
      <c r="J111" s="573">
        <v>7.0</v>
      </c>
      <c r="K111" s="573">
        <v>1.0</v>
      </c>
      <c r="L111" s="573">
        <v>16.0</v>
      </c>
      <c r="M111" s="573">
        <v>0.0</v>
      </c>
      <c r="N111" s="573">
        <v>0.0</v>
      </c>
      <c r="O111" s="573">
        <v>23.0</v>
      </c>
      <c r="P111" s="573">
        <v>0.0</v>
      </c>
      <c r="Q111" s="573">
        <v>4.0</v>
      </c>
      <c r="R111" s="640">
        <f t="shared" si="14"/>
        <v>303</v>
      </c>
      <c r="S111" s="570">
        <f t="shared" si="15"/>
        <v>255</v>
      </c>
      <c r="T111" s="571">
        <f>R111/(Results!$D$210*(70/190))</f>
        <v>0.669185168</v>
      </c>
      <c r="U111" s="569" t="str">
        <f t="shared" si="23"/>
        <v>C</v>
      </c>
      <c r="V111" s="500">
        <f>SUM(R111:R114)</f>
        <v>1229</v>
      </c>
      <c r="W111" s="501">
        <f>V111/(4*(MAX(R111:R114)))</f>
        <v>0.9785031847</v>
      </c>
      <c r="X111" s="501">
        <f>AVERAGE(S111:S114)</f>
        <v>244.875</v>
      </c>
      <c r="Y111" s="501">
        <f>V111/(((V111))*2)</f>
        <v>0.5</v>
      </c>
      <c r="Z111" s="511">
        <f>R111/Results!$B$158</f>
        <v>1010</v>
      </c>
      <c r="AA111" s="501">
        <f>sum(Z111:Z114)/4</f>
        <v>1024.166667</v>
      </c>
      <c r="AB111" s="503">
        <v>453.0</v>
      </c>
      <c r="AC111" s="512">
        <f>4*max(R111:R114)/Results!D210</f>
        <v>1.021969081</v>
      </c>
      <c r="AD111" s="459"/>
      <c r="AE111" s="459"/>
      <c r="AF111" s="195"/>
      <c r="AG111" s="492" t="s">
        <v>198</v>
      </c>
      <c r="AH111" s="573">
        <v>19.0</v>
      </c>
      <c r="AI111" s="573">
        <v>0.0</v>
      </c>
      <c r="AJ111" s="573">
        <v>29.0</v>
      </c>
      <c r="AK111" s="573">
        <v>0.0</v>
      </c>
      <c r="AL111" s="573">
        <v>0.0</v>
      </c>
      <c r="AM111" s="573">
        <v>0.0</v>
      </c>
      <c r="AN111" s="573">
        <v>0.0</v>
      </c>
      <c r="AO111" s="573">
        <v>2.0</v>
      </c>
      <c r="AP111" s="573">
        <v>0.0</v>
      </c>
      <c r="AQ111" s="573">
        <v>0.0</v>
      </c>
      <c r="AR111" s="573">
        <v>5.0</v>
      </c>
      <c r="AS111" s="573">
        <v>0.0</v>
      </c>
      <c r="AT111" s="574">
        <v>1.0</v>
      </c>
      <c r="AU111" s="570">
        <f t="shared" si="17"/>
        <v>56</v>
      </c>
      <c r="AV111" s="570">
        <f t="shared" si="18"/>
        <v>47</v>
      </c>
      <c r="AW111" s="575">
        <f>AU111/(Results!$F$210*(70/190))</f>
        <v>0.6229508197</v>
      </c>
      <c r="AX111" s="569" t="str">
        <f t="shared" si="21"/>
        <v>C</v>
      </c>
      <c r="AY111" s="500">
        <f>SUM(AU111:AU114)</f>
        <v>244</v>
      </c>
      <c r="AZ111" s="501">
        <f>AY111/(4*(MAX(AU111:AU114)))</f>
        <v>0.8591549296</v>
      </c>
      <c r="BA111" s="501">
        <f>AVERAGE(AV111:AV114)</f>
        <v>53.625</v>
      </c>
      <c r="BB111" s="501">
        <f>AY111/(AY111*1)</f>
        <v>1</v>
      </c>
      <c r="BC111" s="502">
        <f>AU111/Results!$B$158</f>
        <v>186.6666667</v>
      </c>
      <c r="BD111" s="501">
        <f>sum(BC111:BC114)/4</f>
        <v>203.3333333</v>
      </c>
      <c r="BE111" s="503">
        <v>90.0</v>
      </c>
      <c r="BF111" s="512">
        <f>4*max(AU111:AU114)/Results!F210</f>
        <v>1.163934426</v>
      </c>
    </row>
    <row r="112">
      <c r="A112" s="151"/>
      <c r="B112" s="459"/>
      <c r="C112" s="151"/>
      <c r="D112" s="513" t="s">
        <v>199</v>
      </c>
      <c r="E112" s="520">
        <v>85.0</v>
      </c>
      <c r="F112" s="520">
        <v>0.0</v>
      </c>
      <c r="G112" s="520">
        <v>181.0</v>
      </c>
      <c r="H112" s="520">
        <v>0.0</v>
      </c>
      <c r="I112" s="520">
        <v>0.0</v>
      </c>
      <c r="J112" s="520">
        <v>9.0</v>
      </c>
      <c r="K112" s="520">
        <v>2.0</v>
      </c>
      <c r="L112" s="520">
        <v>8.0</v>
      </c>
      <c r="M112" s="520">
        <v>0.0</v>
      </c>
      <c r="N112" s="520">
        <v>0.0</v>
      </c>
      <c r="O112" s="520">
        <v>22.0</v>
      </c>
      <c r="P112" s="520">
        <v>0.0</v>
      </c>
      <c r="Q112" s="520">
        <v>2.0</v>
      </c>
      <c r="R112" s="640">
        <f t="shared" si="14"/>
        <v>309</v>
      </c>
      <c r="S112" s="516">
        <f t="shared" si="15"/>
        <v>249</v>
      </c>
      <c r="T112" s="652">
        <f>R112/(Results!$D$210*(70/190))</f>
        <v>0.6824363594</v>
      </c>
      <c r="U112" s="515" t="str">
        <f t="shared" si="23"/>
        <v>C</v>
      </c>
      <c r="V112" s="151"/>
      <c r="W112" s="151"/>
      <c r="X112" s="151"/>
      <c r="Y112" s="151"/>
      <c r="Z112" s="517">
        <f>R112/Results!$B$158</f>
        <v>1030</v>
      </c>
      <c r="AA112" s="151"/>
      <c r="AB112" s="151"/>
      <c r="AC112" s="518"/>
      <c r="AD112" s="459"/>
      <c r="AE112" s="459"/>
      <c r="AF112" s="195"/>
      <c r="AG112" s="513" t="s">
        <v>199</v>
      </c>
      <c r="AH112" s="520">
        <v>13.0</v>
      </c>
      <c r="AI112" s="520">
        <v>0.0</v>
      </c>
      <c r="AJ112" s="520">
        <v>28.0</v>
      </c>
      <c r="AK112" s="520">
        <v>0.0</v>
      </c>
      <c r="AL112" s="520">
        <v>0.0</v>
      </c>
      <c r="AM112" s="520">
        <v>0.0</v>
      </c>
      <c r="AN112" s="520">
        <v>0.0</v>
      </c>
      <c r="AO112" s="520">
        <v>1.0</v>
      </c>
      <c r="AP112" s="520">
        <v>0.0</v>
      </c>
      <c r="AQ112" s="520">
        <v>0.0</v>
      </c>
      <c r="AR112" s="520">
        <v>14.0</v>
      </c>
      <c r="AS112" s="520">
        <v>0.0</v>
      </c>
      <c r="AT112" s="521">
        <v>2.0</v>
      </c>
      <c r="AU112" s="497">
        <f t="shared" si="17"/>
        <v>58</v>
      </c>
      <c r="AV112" s="516">
        <f t="shared" si="18"/>
        <v>57.5</v>
      </c>
      <c r="AW112" s="653">
        <f>AU112/(Results!$F$210*(70/190))</f>
        <v>0.6451990632</v>
      </c>
      <c r="AX112" s="496" t="str">
        <f t="shared" si="21"/>
        <v>C</v>
      </c>
      <c r="AY112" s="151"/>
      <c r="AZ112" s="151"/>
      <c r="BA112" s="151"/>
      <c r="BB112" s="151"/>
      <c r="BC112" s="517">
        <f>AU112/Results!$B$158</f>
        <v>193.3333333</v>
      </c>
      <c r="BD112" s="151"/>
      <c r="BE112" s="151"/>
      <c r="BF112" s="518"/>
    </row>
    <row r="113">
      <c r="A113" s="151"/>
      <c r="B113" s="459"/>
      <c r="C113" s="151"/>
      <c r="D113" s="513" t="s">
        <v>200</v>
      </c>
      <c r="E113" s="520">
        <v>89.0</v>
      </c>
      <c r="F113" s="520">
        <v>0.0</v>
      </c>
      <c r="G113" s="520">
        <v>188.0</v>
      </c>
      <c r="H113" s="520">
        <v>0.0</v>
      </c>
      <c r="I113" s="520">
        <v>0.0</v>
      </c>
      <c r="J113" s="520">
        <v>8.0</v>
      </c>
      <c r="K113" s="520">
        <v>2.0</v>
      </c>
      <c r="L113" s="520">
        <v>11.0</v>
      </c>
      <c r="M113" s="520">
        <v>0.0</v>
      </c>
      <c r="N113" s="520">
        <v>0.0</v>
      </c>
      <c r="O113" s="520">
        <v>15.0</v>
      </c>
      <c r="P113" s="520">
        <v>1.0</v>
      </c>
      <c r="Q113" s="520">
        <v>0.0</v>
      </c>
      <c r="R113" s="640">
        <f t="shared" si="14"/>
        <v>314</v>
      </c>
      <c r="S113" s="516">
        <f t="shared" si="15"/>
        <v>247</v>
      </c>
      <c r="T113" s="652">
        <f>R113/(Results!$D$210*(70/190))</f>
        <v>0.6934790189</v>
      </c>
      <c r="U113" s="515" t="str">
        <f t="shared" si="23"/>
        <v>C</v>
      </c>
      <c r="V113" s="151"/>
      <c r="W113" s="151"/>
      <c r="X113" s="151"/>
      <c r="Y113" s="151"/>
      <c r="Z113" s="517">
        <f>R113/Results!$B$158</f>
        <v>1046.666667</v>
      </c>
      <c r="AA113" s="151"/>
      <c r="AB113" s="151"/>
      <c r="AC113" s="518"/>
      <c r="AD113" s="459"/>
      <c r="AE113" s="459"/>
      <c r="AF113" s="195"/>
      <c r="AG113" s="513" t="s">
        <v>200</v>
      </c>
      <c r="AH113" s="520">
        <v>15.0</v>
      </c>
      <c r="AI113" s="520">
        <v>0.0</v>
      </c>
      <c r="AJ113" s="520">
        <v>33.0</v>
      </c>
      <c r="AK113" s="520">
        <v>0.0</v>
      </c>
      <c r="AL113" s="520">
        <v>0.0</v>
      </c>
      <c r="AM113" s="520">
        <v>0.0</v>
      </c>
      <c r="AN113" s="520">
        <v>0.0</v>
      </c>
      <c r="AO113" s="520">
        <v>3.0</v>
      </c>
      <c r="AP113" s="520">
        <v>0.0</v>
      </c>
      <c r="AQ113" s="520">
        <v>0.0</v>
      </c>
      <c r="AR113" s="520">
        <v>8.0</v>
      </c>
      <c r="AS113" s="520">
        <v>0.0</v>
      </c>
      <c r="AT113" s="521">
        <v>0.0</v>
      </c>
      <c r="AU113" s="497">
        <f t="shared" si="17"/>
        <v>59</v>
      </c>
      <c r="AV113" s="516">
        <f t="shared" si="18"/>
        <v>52</v>
      </c>
      <c r="AW113" s="653">
        <f>AU113/(Results!$F$210*(70/190))</f>
        <v>0.656323185</v>
      </c>
      <c r="AX113" s="496" t="str">
        <f t="shared" si="21"/>
        <v>C</v>
      </c>
      <c r="AY113" s="151"/>
      <c r="AZ113" s="151"/>
      <c r="BA113" s="151"/>
      <c r="BB113" s="151"/>
      <c r="BC113" s="517">
        <f>AU113/Results!$B$158</f>
        <v>196.6666667</v>
      </c>
      <c r="BD113" s="151"/>
      <c r="BE113" s="151"/>
      <c r="BF113" s="518"/>
    </row>
    <row r="114">
      <c r="A114" s="151"/>
      <c r="B114" s="459"/>
      <c r="C114" s="151"/>
      <c r="D114" s="522" t="s">
        <v>201</v>
      </c>
      <c r="E114" s="529">
        <v>88.0</v>
      </c>
      <c r="F114" s="529">
        <v>0.0</v>
      </c>
      <c r="G114" s="529">
        <v>184.0</v>
      </c>
      <c r="H114" s="529">
        <v>0.0</v>
      </c>
      <c r="I114" s="529">
        <v>0.0</v>
      </c>
      <c r="J114" s="529">
        <v>10.0</v>
      </c>
      <c r="K114" s="529">
        <v>0.0</v>
      </c>
      <c r="L114" s="529">
        <v>2.0</v>
      </c>
      <c r="M114" s="529">
        <v>0.0</v>
      </c>
      <c r="N114" s="529">
        <v>0.0</v>
      </c>
      <c r="O114" s="529">
        <v>14.0</v>
      </c>
      <c r="P114" s="529">
        <v>0.0</v>
      </c>
      <c r="Q114" s="529">
        <v>5.0</v>
      </c>
      <c r="R114" s="580">
        <f t="shared" si="14"/>
        <v>303</v>
      </c>
      <c r="S114" s="530">
        <f t="shared" si="15"/>
        <v>228.5</v>
      </c>
      <c r="T114" s="654">
        <f>R114/(Results!$D$210*(70/190))</f>
        <v>0.669185168</v>
      </c>
      <c r="U114" s="525" t="str">
        <f t="shared" si="23"/>
        <v>C</v>
      </c>
      <c r="V114" s="447"/>
      <c r="W114" s="447"/>
      <c r="X114" s="447"/>
      <c r="Y114" s="447"/>
      <c r="Z114" s="528">
        <f>R114/Results!$B$158</f>
        <v>1010</v>
      </c>
      <c r="AA114" s="447"/>
      <c r="AB114" s="447"/>
      <c r="AC114" s="184"/>
      <c r="AD114" s="459"/>
      <c r="AE114" s="459"/>
      <c r="AF114" s="195"/>
      <c r="AG114" s="522" t="s">
        <v>201</v>
      </c>
      <c r="AH114" s="529">
        <v>16.0</v>
      </c>
      <c r="AI114" s="529">
        <v>0.0</v>
      </c>
      <c r="AJ114" s="529">
        <v>43.0</v>
      </c>
      <c r="AK114" s="529">
        <v>0.0</v>
      </c>
      <c r="AL114" s="529">
        <v>0.0</v>
      </c>
      <c r="AM114" s="529">
        <v>0.0</v>
      </c>
      <c r="AN114" s="529">
        <v>0.0</v>
      </c>
      <c r="AO114" s="529">
        <v>4.0</v>
      </c>
      <c r="AP114" s="529">
        <v>0.0</v>
      </c>
      <c r="AQ114" s="529">
        <v>0.0</v>
      </c>
      <c r="AR114" s="529">
        <v>7.0</v>
      </c>
      <c r="AS114" s="529">
        <v>0.0</v>
      </c>
      <c r="AT114" s="581">
        <v>1.0</v>
      </c>
      <c r="AU114" s="523">
        <f t="shared" si="17"/>
        <v>71</v>
      </c>
      <c r="AV114" s="530">
        <f t="shared" si="18"/>
        <v>58</v>
      </c>
      <c r="AW114" s="655">
        <f>AU114/(Results!$F$210*(70/190))</f>
        <v>0.7898126464</v>
      </c>
      <c r="AX114" s="527" t="str">
        <f t="shared" si="21"/>
        <v>D</v>
      </c>
      <c r="AY114" s="447"/>
      <c r="AZ114" s="447"/>
      <c r="BA114" s="447"/>
      <c r="BB114" s="447"/>
      <c r="BC114" s="531">
        <f>AU114/Results!$B$158</f>
        <v>236.6666667</v>
      </c>
      <c r="BD114" s="447"/>
      <c r="BE114" s="447"/>
      <c r="BF114" s="184"/>
    </row>
    <row r="115">
      <c r="A115" s="151"/>
      <c r="B115" s="459"/>
      <c r="C115" s="151"/>
      <c r="D115" s="532" t="s">
        <v>202</v>
      </c>
      <c r="E115" s="543">
        <v>107.0</v>
      </c>
      <c r="F115" s="543">
        <v>0.0</v>
      </c>
      <c r="G115" s="543">
        <v>188.0</v>
      </c>
      <c r="H115" s="543">
        <v>0.0</v>
      </c>
      <c r="I115" s="543">
        <v>0.0</v>
      </c>
      <c r="J115" s="543">
        <v>14.0</v>
      </c>
      <c r="K115" s="543">
        <v>1.0</v>
      </c>
      <c r="L115" s="543">
        <v>15.0</v>
      </c>
      <c r="M115" s="543">
        <v>0.0</v>
      </c>
      <c r="N115" s="543">
        <v>0.0</v>
      </c>
      <c r="O115" s="543">
        <v>20.0</v>
      </c>
      <c r="P115" s="543">
        <v>0.0</v>
      </c>
      <c r="Q115" s="543">
        <v>3.0</v>
      </c>
      <c r="R115" s="644">
        <f t="shared" si="14"/>
        <v>348</v>
      </c>
      <c r="S115" s="533">
        <f t="shared" si="15"/>
        <v>287.5</v>
      </c>
      <c r="T115" s="536">
        <f>R115/(Results!$D$211*(70/190))</f>
        <v>0.5892522948</v>
      </c>
      <c r="U115" s="535" t="str">
        <f t="shared" si="23"/>
        <v>C</v>
      </c>
      <c r="V115" s="538">
        <f>SUM(R115:R118)</f>
        <v>1603</v>
      </c>
      <c r="W115" s="539">
        <f>V115/(4*(MAX(R115:R118)))</f>
        <v>0.9496445498</v>
      </c>
      <c r="X115" s="539">
        <f>AVERAGE(S115:S118)</f>
        <v>297.5</v>
      </c>
      <c r="Y115" s="645">
        <f>V115/(((V115))*2)</f>
        <v>0.5</v>
      </c>
      <c r="Z115" s="646">
        <f>R115/Results!$B$158</f>
        <v>1160</v>
      </c>
      <c r="AA115" s="645">
        <f>sum(Z115:Z118)/4</f>
        <v>1335.833333</v>
      </c>
      <c r="AB115" s="541">
        <v>591.0</v>
      </c>
      <c r="AC115" s="542">
        <f>4*max(R115:R118)/Results!D211</f>
        <v>1.053025577</v>
      </c>
      <c r="AD115" s="459"/>
      <c r="AE115" s="459"/>
      <c r="AF115" s="195"/>
      <c r="AG115" s="532" t="s">
        <v>202</v>
      </c>
      <c r="AH115" s="543">
        <v>13.0</v>
      </c>
      <c r="AI115" s="543">
        <v>0.0</v>
      </c>
      <c r="AJ115" s="543">
        <v>41.0</v>
      </c>
      <c r="AK115" s="543">
        <v>0.0</v>
      </c>
      <c r="AL115" s="543">
        <v>0.0</v>
      </c>
      <c r="AM115" s="543">
        <v>0.0</v>
      </c>
      <c r="AN115" s="543">
        <v>0.0</v>
      </c>
      <c r="AO115" s="543">
        <v>2.0</v>
      </c>
      <c r="AP115" s="543">
        <v>0.0</v>
      </c>
      <c r="AQ115" s="543">
        <v>0.0</v>
      </c>
      <c r="AR115" s="543">
        <v>4.0</v>
      </c>
      <c r="AS115" s="543">
        <v>0.0</v>
      </c>
      <c r="AT115" s="545">
        <v>3.0</v>
      </c>
      <c r="AU115" s="533">
        <f t="shared" si="17"/>
        <v>63</v>
      </c>
      <c r="AV115" s="533">
        <f t="shared" si="18"/>
        <v>46</v>
      </c>
      <c r="AW115" s="547">
        <f>AU115/(Results!$F$211*(70/190))</f>
        <v>0.6653696498</v>
      </c>
      <c r="AX115" s="535" t="str">
        <f t="shared" si="21"/>
        <v>C</v>
      </c>
      <c r="AY115" s="538">
        <f>SUM(AU115:AU118)</f>
        <v>257</v>
      </c>
      <c r="AZ115" s="539">
        <f>AY115/(4*(MAX(AU115:AU118)))</f>
        <v>0.9311594203</v>
      </c>
      <c r="BA115" s="539">
        <f>AVERAGE(AV115:AV118)</f>
        <v>50.875</v>
      </c>
      <c r="BB115" s="539">
        <f>AY115/(AY115*1)</f>
        <v>1</v>
      </c>
      <c r="BC115" s="540">
        <f>AU115/Results!$B$158</f>
        <v>210</v>
      </c>
      <c r="BD115" s="539">
        <f>sum(BC115:BC118)/4</f>
        <v>214.1666667</v>
      </c>
      <c r="BE115" s="541">
        <v>95.0</v>
      </c>
      <c r="BF115" s="542">
        <f>4*max(AU115:AU118)/Results!F211</f>
        <v>1.073929961</v>
      </c>
    </row>
    <row r="116">
      <c r="A116" s="151"/>
      <c r="B116" s="459"/>
      <c r="C116" s="151"/>
      <c r="D116" s="549" t="s">
        <v>203</v>
      </c>
      <c r="E116" s="553">
        <v>100.0</v>
      </c>
      <c r="F116" s="553">
        <v>0.0</v>
      </c>
      <c r="G116" s="553">
        <v>280.0</v>
      </c>
      <c r="H116" s="553">
        <v>0.0</v>
      </c>
      <c r="I116" s="553">
        <v>0.0</v>
      </c>
      <c r="J116" s="553">
        <v>14.0</v>
      </c>
      <c r="K116" s="553">
        <v>4.0</v>
      </c>
      <c r="L116" s="553">
        <v>11.0</v>
      </c>
      <c r="M116" s="553">
        <v>0.0</v>
      </c>
      <c r="N116" s="553">
        <v>0.0</v>
      </c>
      <c r="O116" s="553">
        <v>11.0</v>
      </c>
      <c r="P116" s="553">
        <v>0.0</v>
      </c>
      <c r="Q116" s="553">
        <v>2.0</v>
      </c>
      <c r="R116" s="644">
        <f t="shared" si="14"/>
        <v>422</v>
      </c>
      <c r="S116" s="551">
        <f t="shared" si="15"/>
        <v>306.5</v>
      </c>
      <c r="T116" s="647">
        <f>R116/(Results!$D$211*(70/190))</f>
        <v>0.7145530701</v>
      </c>
      <c r="U116" s="550" t="str">
        <f t="shared" si="23"/>
        <v>D</v>
      </c>
      <c r="V116" s="151"/>
      <c r="W116" s="151"/>
      <c r="X116" s="151"/>
      <c r="Y116" s="151"/>
      <c r="Z116" s="552">
        <f>R116/Results!$B$158</f>
        <v>1406.666667</v>
      </c>
      <c r="AA116" s="151"/>
      <c r="AB116" s="151"/>
      <c r="AC116" s="518"/>
      <c r="AD116" s="459"/>
      <c r="AE116" s="459"/>
      <c r="AF116" s="195"/>
      <c r="AG116" s="549" t="s">
        <v>203</v>
      </c>
      <c r="AH116" s="553">
        <v>15.0</v>
      </c>
      <c r="AI116" s="553">
        <v>0.0</v>
      </c>
      <c r="AJ116" s="553">
        <v>38.0</v>
      </c>
      <c r="AK116" s="553">
        <v>0.0</v>
      </c>
      <c r="AL116" s="553">
        <v>0.0</v>
      </c>
      <c r="AM116" s="553">
        <v>0.0</v>
      </c>
      <c r="AN116" s="553">
        <v>0.0</v>
      </c>
      <c r="AO116" s="553">
        <v>4.0</v>
      </c>
      <c r="AP116" s="553">
        <v>0.0</v>
      </c>
      <c r="AQ116" s="553">
        <v>0.0</v>
      </c>
      <c r="AR116" s="553">
        <v>9.0</v>
      </c>
      <c r="AS116" s="553">
        <v>0.0</v>
      </c>
      <c r="AT116" s="554">
        <v>0.0</v>
      </c>
      <c r="AU116" s="533">
        <f t="shared" si="17"/>
        <v>66</v>
      </c>
      <c r="AV116" s="551">
        <f t="shared" si="18"/>
        <v>58</v>
      </c>
      <c r="AW116" s="648">
        <f>AU116/(Results!$F$211*(70/190))</f>
        <v>0.6970539188</v>
      </c>
      <c r="AX116" s="535" t="str">
        <f t="shared" si="21"/>
        <v>C</v>
      </c>
      <c r="AY116" s="151"/>
      <c r="AZ116" s="151"/>
      <c r="BA116" s="151"/>
      <c r="BB116" s="151"/>
      <c r="BC116" s="552">
        <f>AU116/Results!$B$158</f>
        <v>220</v>
      </c>
      <c r="BD116" s="151"/>
      <c r="BE116" s="151"/>
      <c r="BF116" s="518"/>
    </row>
    <row r="117">
      <c r="A117" s="151"/>
      <c r="B117" s="459"/>
      <c r="C117" s="151"/>
      <c r="D117" s="549" t="s">
        <v>204</v>
      </c>
      <c r="E117" s="553">
        <v>124.0</v>
      </c>
      <c r="F117" s="553">
        <v>0.0</v>
      </c>
      <c r="G117" s="553">
        <v>269.0</v>
      </c>
      <c r="H117" s="553">
        <v>0.0</v>
      </c>
      <c r="I117" s="553">
        <v>0.0</v>
      </c>
      <c r="J117" s="553">
        <v>8.0</v>
      </c>
      <c r="K117" s="553">
        <v>0.0</v>
      </c>
      <c r="L117" s="553">
        <v>6.0</v>
      </c>
      <c r="M117" s="553">
        <v>0.0</v>
      </c>
      <c r="N117" s="553">
        <v>0.0</v>
      </c>
      <c r="O117" s="553">
        <v>10.0</v>
      </c>
      <c r="P117" s="553">
        <v>0.0</v>
      </c>
      <c r="Q117" s="553">
        <v>5.0</v>
      </c>
      <c r="R117" s="644">
        <f t="shared" si="14"/>
        <v>422</v>
      </c>
      <c r="S117" s="551">
        <f t="shared" si="15"/>
        <v>302</v>
      </c>
      <c r="T117" s="647">
        <f>R117/(Results!$D$211*(70/190))</f>
        <v>0.7145530701</v>
      </c>
      <c r="U117" s="550" t="str">
        <f t="shared" si="23"/>
        <v>D</v>
      </c>
      <c r="V117" s="151"/>
      <c r="W117" s="151"/>
      <c r="X117" s="151"/>
      <c r="Y117" s="151"/>
      <c r="Z117" s="552">
        <f>R117/Results!$B$158</f>
        <v>1406.666667</v>
      </c>
      <c r="AA117" s="151"/>
      <c r="AB117" s="151"/>
      <c r="AC117" s="518"/>
      <c r="AD117" s="459"/>
      <c r="AE117" s="459"/>
      <c r="AF117" s="195"/>
      <c r="AG117" s="549" t="s">
        <v>204</v>
      </c>
      <c r="AH117" s="553">
        <v>12.0</v>
      </c>
      <c r="AI117" s="553">
        <v>0.0</v>
      </c>
      <c r="AJ117" s="553">
        <v>45.0</v>
      </c>
      <c r="AK117" s="553">
        <v>0.0</v>
      </c>
      <c r="AL117" s="553">
        <v>0.0</v>
      </c>
      <c r="AM117" s="553">
        <v>0.0</v>
      </c>
      <c r="AN117" s="553">
        <v>0.0</v>
      </c>
      <c r="AO117" s="553">
        <v>3.0</v>
      </c>
      <c r="AP117" s="553">
        <v>0.0</v>
      </c>
      <c r="AQ117" s="553">
        <v>0.0</v>
      </c>
      <c r="AR117" s="553">
        <v>6.0</v>
      </c>
      <c r="AS117" s="553">
        <v>0.0</v>
      </c>
      <c r="AT117" s="554">
        <v>3.0</v>
      </c>
      <c r="AU117" s="533">
        <f t="shared" si="17"/>
        <v>69</v>
      </c>
      <c r="AV117" s="551">
        <f t="shared" si="18"/>
        <v>52.5</v>
      </c>
      <c r="AW117" s="648">
        <f>AU117/(Results!$F$211*(70/190))</f>
        <v>0.7287381879</v>
      </c>
      <c r="AX117" s="535" t="str">
        <f t="shared" si="21"/>
        <v>D</v>
      </c>
      <c r="AY117" s="151"/>
      <c r="AZ117" s="151"/>
      <c r="BA117" s="151"/>
      <c r="BB117" s="151"/>
      <c r="BC117" s="552">
        <f>AU117/Results!$B$158</f>
        <v>230</v>
      </c>
      <c r="BD117" s="151"/>
      <c r="BE117" s="151"/>
      <c r="BF117" s="518"/>
    </row>
    <row r="118">
      <c r="A118" s="151"/>
      <c r="B118" s="459"/>
      <c r="C118" s="151"/>
      <c r="D118" s="555" t="s">
        <v>205</v>
      </c>
      <c r="E118" s="563">
        <v>105.0</v>
      </c>
      <c r="F118" s="563">
        <v>0.0</v>
      </c>
      <c r="G118" s="563">
        <v>275.0</v>
      </c>
      <c r="H118" s="563">
        <v>0.0</v>
      </c>
      <c r="I118" s="563">
        <v>0.0</v>
      </c>
      <c r="J118" s="563">
        <v>7.0</v>
      </c>
      <c r="K118" s="563">
        <v>5.0</v>
      </c>
      <c r="L118" s="563">
        <v>9.0</v>
      </c>
      <c r="M118" s="563">
        <v>0.0</v>
      </c>
      <c r="N118" s="563">
        <v>0.0</v>
      </c>
      <c r="O118" s="563">
        <v>10.0</v>
      </c>
      <c r="P118" s="563">
        <v>0.0</v>
      </c>
      <c r="Q118" s="563">
        <v>0.0</v>
      </c>
      <c r="R118" s="626">
        <f t="shared" si="14"/>
        <v>411</v>
      </c>
      <c r="S118" s="566">
        <f t="shared" si="15"/>
        <v>294</v>
      </c>
      <c r="T118" s="649">
        <f>R118/(Results!$D$211*(70/190))</f>
        <v>0.6959272792</v>
      </c>
      <c r="U118" s="585" t="str">
        <f t="shared" si="23"/>
        <v>C</v>
      </c>
      <c r="V118" s="447"/>
      <c r="W118" s="447"/>
      <c r="X118" s="447"/>
      <c r="Y118" s="447"/>
      <c r="Z118" s="650">
        <f>R118/Results!$B$158</f>
        <v>1370</v>
      </c>
      <c r="AA118" s="447"/>
      <c r="AB118" s="447"/>
      <c r="AC118" s="184"/>
      <c r="AD118" s="459"/>
      <c r="AE118" s="459"/>
      <c r="AF118" s="195"/>
      <c r="AG118" s="555" t="s">
        <v>205</v>
      </c>
      <c r="AH118" s="563">
        <v>12.0</v>
      </c>
      <c r="AI118" s="563">
        <v>0.0</v>
      </c>
      <c r="AJ118" s="563">
        <v>37.0</v>
      </c>
      <c r="AK118" s="563">
        <v>0.0</v>
      </c>
      <c r="AL118" s="563">
        <v>0.0</v>
      </c>
      <c r="AM118" s="563">
        <v>0.0</v>
      </c>
      <c r="AN118" s="563">
        <v>0.0</v>
      </c>
      <c r="AO118" s="563">
        <v>4.0</v>
      </c>
      <c r="AP118" s="563">
        <v>0.0</v>
      </c>
      <c r="AQ118" s="563">
        <v>0.0</v>
      </c>
      <c r="AR118" s="563">
        <v>5.0</v>
      </c>
      <c r="AS118" s="563">
        <v>0.0</v>
      </c>
      <c r="AT118" s="565">
        <v>1.0</v>
      </c>
      <c r="AU118" s="556">
        <f t="shared" si="17"/>
        <v>59</v>
      </c>
      <c r="AV118" s="566">
        <f t="shared" si="18"/>
        <v>47</v>
      </c>
      <c r="AW118" s="651">
        <f>AU118/(Results!$F$211*(70/190))</f>
        <v>0.6231239578</v>
      </c>
      <c r="AX118" s="568" t="str">
        <f t="shared" si="21"/>
        <v>C</v>
      </c>
      <c r="AY118" s="447"/>
      <c r="AZ118" s="447"/>
      <c r="BA118" s="447"/>
      <c r="BB118" s="447"/>
      <c r="BC118" s="562">
        <f>AU118/Results!$B$158</f>
        <v>196.6666667</v>
      </c>
      <c r="BD118" s="447"/>
      <c r="BE118" s="447"/>
      <c r="BF118" s="184"/>
    </row>
    <row r="119">
      <c r="A119" s="151"/>
      <c r="B119" s="459"/>
      <c r="C119" s="151"/>
      <c r="D119" s="492" t="s">
        <v>206</v>
      </c>
      <c r="E119" s="573">
        <v>117.0</v>
      </c>
      <c r="F119" s="573">
        <v>0.0</v>
      </c>
      <c r="G119" s="573">
        <v>210.0</v>
      </c>
      <c r="H119" s="573">
        <v>0.0</v>
      </c>
      <c r="I119" s="573">
        <v>0.0</v>
      </c>
      <c r="J119" s="573">
        <v>7.0</v>
      </c>
      <c r="K119" s="573">
        <v>6.0</v>
      </c>
      <c r="L119" s="573">
        <v>17.0</v>
      </c>
      <c r="M119" s="573">
        <v>0.0</v>
      </c>
      <c r="N119" s="573">
        <v>0.0</v>
      </c>
      <c r="O119" s="573">
        <v>12.0</v>
      </c>
      <c r="P119" s="573">
        <v>0.0</v>
      </c>
      <c r="Q119" s="573">
        <v>7.0</v>
      </c>
      <c r="R119" s="640">
        <f t="shared" si="14"/>
        <v>376</v>
      </c>
      <c r="S119" s="570">
        <f t="shared" si="15"/>
        <v>294.5</v>
      </c>
      <c r="T119" s="571">
        <f>R119/(Results!$D$212*(70/190))</f>
        <v>0.7019060719</v>
      </c>
      <c r="U119" s="574" t="s">
        <v>249</v>
      </c>
      <c r="V119" s="500">
        <f>SUM(R119:R122)</f>
        <v>1454</v>
      </c>
      <c r="W119" s="501">
        <f>V119/(4*(MAX(R119:R122)))</f>
        <v>0.9667553191</v>
      </c>
      <c r="X119" s="501">
        <f>AVERAGE(S119:S122)</f>
        <v>279.875</v>
      </c>
      <c r="Y119" s="501">
        <f>V119/(((V119))*2)</f>
        <v>0.5</v>
      </c>
      <c r="Z119" s="511">
        <f>R119/Results!$B$158</f>
        <v>1253.333333</v>
      </c>
      <c r="AA119" s="501">
        <f>sum(Z119:Z122)/4</f>
        <v>1211.666667</v>
      </c>
      <c r="AB119" s="503">
        <v>536.0</v>
      </c>
      <c r="AC119" s="512">
        <f>4*max(R119:R122)/Results!D212</f>
        <v>1.034387895</v>
      </c>
      <c r="AD119" s="459"/>
      <c r="AE119" s="459"/>
      <c r="AF119" s="195"/>
      <c r="AG119" s="492" t="s">
        <v>206</v>
      </c>
      <c r="AH119" s="573">
        <v>14.0</v>
      </c>
      <c r="AI119" s="573">
        <v>0.0</v>
      </c>
      <c r="AJ119" s="573">
        <v>38.0</v>
      </c>
      <c r="AK119" s="573">
        <v>0.0</v>
      </c>
      <c r="AL119" s="573">
        <v>0.0</v>
      </c>
      <c r="AM119" s="573">
        <v>0.0</v>
      </c>
      <c r="AN119" s="573">
        <v>0.0</v>
      </c>
      <c r="AO119" s="573">
        <v>5.0</v>
      </c>
      <c r="AP119" s="573">
        <v>0.0</v>
      </c>
      <c r="AQ119" s="573">
        <v>0.0</v>
      </c>
      <c r="AR119" s="573">
        <v>4.0</v>
      </c>
      <c r="AS119" s="573">
        <v>0.0</v>
      </c>
      <c r="AT119" s="574">
        <v>2.0</v>
      </c>
      <c r="AU119" s="570">
        <f t="shared" si="17"/>
        <v>63</v>
      </c>
      <c r="AV119" s="570">
        <f t="shared" si="18"/>
        <v>49.5</v>
      </c>
      <c r="AW119" s="575">
        <f>AU119/(Results!$F$212*(70/190))</f>
        <v>0.6356877323</v>
      </c>
      <c r="AX119" s="569" t="str">
        <f t="shared" si="21"/>
        <v>C</v>
      </c>
      <c r="AY119" s="500">
        <f>SUM(AU119:AU122)</f>
        <v>269</v>
      </c>
      <c r="AZ119" s="501">
        <f>AY119/(4*(MAX(AU119:AU122)))</f>
        <v>0.8621794872</v>
      </c>
      <c r="BA119" s="501">
        <f>AVERAGE(AV119:AV122)</f>
        <v>51.5</v>
      </c>
      <c r="BB119" s="501">
        <f>AY119/(AY119*1)</f>
        <v>1</v>
      </c>
      <c r="BC119" s="502">
        <f>AU119/Results!$B$158</f>
        <v>210</v>
      </c>
      <c r="BD119" s="501">
        <f>sum(BC119:BC122)/4</f>
        <v>224.1666667</v>
      </c>
      <c r="BE119" s="503">
        <v>99.0</v>
      </c>
      <c r="BF119" s="512">
        <f>4*max(AU119:AU122)/Results!F212</f>
        <v>1.159851301</v>
      </c>
    </row>
    <row r="120">
      <c r="A120" s="151"/>
      <c r="B120" s="459"/>
      <c r="C120" s="151"/>
      <c r="D120" s="513" t="s">
        <v>207</v>
      </c>
      <c r="E120" s="520">
        <v>93.0</v>
      </c>
      <c r="F120" s="520">
        <v>0.0</v>
      </c>
      <c r="G120" s="520">
        <v>239.0</v>
      </c>
      <c r="H120" s="520">
        <v>0.0</v>
      </c>
      <c r="I120" s="520">
        <v>0.0</v>
      </c>
      <c r="J120" s="520">
        <v>11.0</v>
      </c>
      <c r="K120" s="520">
        <v>1.0</v>
      </c>
      <c r="L120" s="520">
        <v>7.0</v>
      </c>
      <c r="M120" s="520">
        <v>0.0</v>
      </c>
      <c r="N120" s="520">
        <v>0.0</v>
      </c>
      <c r="O120" s="520">
        <v>11.0</v>
      </c>
      <c r="P120" s="520">
        <v>0.0</v>
      </c>
      <c r="Q120" s="520">
        <v>1.0</v>
      </c>
      <c r="R120" s="640">
        <f t="shared" si="14"/>
        <v>363</v>
      </c>
      <c r="S120" s="516">
        <f t="shared" si="15"/>
        <v>263.5</v>
      </c>
      <c r="T120" s="652">
        <f>R120/(Results!$D$212*(70/190))</f>
        <v>0.6776380428</v>
      </c>
      <c r="U120" s="515" t="str">
        <f t="shared" ref="U120:U129" si="24">IFS(T120&lt;0.2,"A",AND(T120&gt;=0.21,T120&lt;=0.5),"B",AND(T120&gt;=0.51,T120&lt;=0.7),"C",AND(T120&gt;=0.71,T120&lt;=0.85),"D",AND(T120&gt;=0.86,T120&lt;=1),"E",T120&gt;1,"F")</f>
        <v>C</v>
      </c>
      <c r="V120" s="151"/>
      <c r="W120" s="151"/>
      <c r="X120" s="151"/>
      <c r="Y120" s="151"/>
      <c r="Z120" s="517">
        <f>R120/Results!$B$158</f>
        <v>1210</v>
      </c>
      <c r="AA120" s="151"/>
      <c r="AB120" s="151"/>
      <c r="AC120" s="518"/>
      <c r="AD120" s="459"/>
      <c r="AE120" s="459"/>
      <c r="AF120" s="195"/>
      <c r="AG120" s="513" t="s">
        <v>207</v>
      </c>
      <c r="AH120" s="520">
        <v>16.0</v>
      </c>
      <c r="AI120" s="520">
        <v>0.0</v>
      </c>
      <c r="AJ120" s="520">
        <v>41.0</v>
      </c>
      <c r="AK120" s="520">
        <v>0.0</v>
      </c>
      <c r="AL120" s="520">
        <v>0.0</v>
      </c>
      <c r="AM120" s="520">
        <v>0.0</v>
      </c>
      <c r="AN120" s="520">
        <v>0.0</v>
      </c>
      <c r="AO120" s="520">
        <v>3.0</v>
      </c>
      <c r="AP120" s="520">
        <v>0.0</v>
      </c>
      <c r="AQ120" s="520">
        <v>0.0</v>
      </c>
      <c r="AR120" s="520">
        <v>3.0</v>
      </c>
      <c r="AS120" s="520">
        <v>0.0</v>
      </c>
      <c r="AT120" s="521">
        <v>0.0</v>
      </c>
      <c r="AU120" s="497">
        <f t="shared" si="17"/>
        <v>63</v>
      </c>
      <c r="AV120" s="516">
        <f t="shared" si="18"/>
        <v>47</v>
      </c>
      <c r="AW120" s="653">
        <f>AU120/(Results!$F$212*(70/190))</f>
        <v>0.6356877323</v>
      </c>
      <c r="AX120" s="496" t="str">
        <f t="shared" si="21"/>
        <v>C</v>
      </c>
      <c r="AY120" s="151"/>
      <c r="AZ120" s="151"/>
      <c r="BA120" s="151"/>
      <c r="BB120" s="151"/>
      <c r="BC120" s="517">
        <f>AU120/Results!$B$158</f>
        <v>210</v>
      </c>
      <c r="BD120" s="151"/>
      <c r="BE120" s="151"/>
      <c r="BF120" s="518"/>
    </row>
    <row r="121">
      <c r="A121" s="151"/>
      <c r="B121" s="459"/>
      <c r="C121" s="151"/>
      <c r="D121" s="513" t="s">
        <v>208</v>
      </c>
      <c r="E121" s="520">
        <v>120.0</v>
      </c>
      <c r="F121" s="520">
        <v>0.0</v>
      </c>
      <c r="G121" s="520">
        <v>196.0</v>
      </c>
      <c r="H121" s="520">
        <v>0.0</v>
      </c>
      <c r="I121" s="520">
        <v>0.0</v>
      </c>
      <c r="J121" s="520">
        <v>8.0</v>
      </c>
      <c r="K121" s="520">
        <v>3.0</v>
      </c>
      <c r="L121" s="520">
        <v>9.0</v>
      </c>
      <c r="M121" s="520">
        <v>0.0</v>
      </c>
      <c r="N121" s="520">
        <v>0.0</v>
      </c>
      <c r="O121" s="520">
        <v>13.0</v>
      </c>
      <c r="P121" s="520">
        <v>0.0</v>
      </c>
      <c r="Q121" s="520">
        <v>2.0</v>
      </c>
      <c r="R121" s="640">
        <f t="shared" si="14"/>
        <v>351</v>
      </c>
      <c r="S121" s="516">
        <f t="shared" si="15"/>
        <v>275</v>
      </c>
      <c r="T121" s="652">
        <f>R121/(Results!$D$212*(70/190))</f>
        <v>0.6552367852</v>
      </c>
      <c r="U121" s="515" t="str">
        <f t="shared" si="24"/>
        <v>C</v>
      </c>
      <c r="V121" s="151"/>
      <c r="W121" s="151"/>
      <c r="X121" s="151"/>
      <c r="Y121" s="151"/>
      <c r="Z121" s="517">
        <f>R121/Results!$B$158</f>
        <v>1170</v>
      </c>
      <c r="AA121" s="151"/>
      <c r="AB121" s="151"/>
      <c r="AC121" s="518"/>
      <c r="AD121" s="459"/>
      <c r="AE121" s="459"/>
      <c r="AF121" s="195"/>
      <c r="AG121" s="513" t="s">
        <v>208</v>
      </c>
      <c r="AH121" s="520">
        <v>13.0</v>
      </c>
      <c r="AI121" s="520">
        <v>0.0</v>
      </c>
      <c r="AJ121" s="520">
        <v>48.0</v>
      </c>
      <c r="AK121" s="520">
        <v>0.0</v>
      </c>
      <c r="AL121" s="520">
        <v>0.0</v>
      </c>
      <c r="AM121" s="520">
        <v>0.0</v>
      </c>
      <c r="AN121" s="520">
        <v>0.0</v>
      </c>
      <c r="AO121" s="520">
        <v>1.0</v>
      </c>
      <c r="AP121" s="520">
        <v>0.0</v>
      </c>
      <c r="AQ121" s="520">
        <v>0.0</v>
      </c>
      <c r="AR121" s="520">
        <v>2.0</v>
      </c>
      <c r="AS121" s="520">
        <v>0.0</v>
      </c>
      <c r="AT121" s="521">
        <v>1.0</v>
      </c>
      <c r="AU121" s="497">
        <f t="shared" si="17"/>
        <v>65</v>
      </c>
      <c r="AV121" s="516">
        <f t="shared" si="18"/>
        <v>43</v>
      </c>
      <c r="AW121" s="653">
        <f>AU121/(Results!$F$212*(70/190))</f>
        <v>0.6558682953</v>
      </c>
      <c r="AX121" s="496" t="str">
        <f t="shared" si="21"/>
        <v>C</v>
      </c>
      <c r="AY121" s="151"/>
      <c r="AZ121" s="151"/>
      <c r="BA121" s="151"/>
      <c r="BB121" s="151"/>
      <c r="BC121" s="517">
        <f>AU121/Results!$B$158</f>
        <v>216.6666667</v>
      </c>
      <c r="BD121" s="151"/>
      <c r="BE121" s="151"/>
      <c r="BF121" s="518"/>
    </row>
    <row r="122">
      <c r="A122" s="151"/>
      <c r="B122" s="459"/>
      <c r="C122" s="151"/>
      <c r="D122" s="522" t="s">
        <v>209</v>
      </c>
      <c r="E122" s="529">
        <v>105.0</v>
      </c>
      <c r="F122" s="529">
        <v>0.0</v>
      </c>
      <c r="G122" s="529">
        <v>215.0</v>
      </c>
      <c r="H122" s="529">
        <v>0.0</v>
      </c>
      <c r="I122" s="529">
        <v>0.0</v>
      </c>
      <c r="J122" s="529">
        <v>12.0</v>
      </c>
      <c r="K122" s="529">
        <v>3.0</v>
      </c>
      <c r="L122" s="529">
        <v>13.0</v>
      </c>
      <c r="M122" s="529">
        <v>0.0</v>
      </c>
      <c r="N122" s="529">
        <v>0.0</v>
      </c>
      <c r="O122" s="529">
        <v>16.0</v>
      </c>
      <c r="P122" s="529">
        <v>0.0</v>
      </c>
      <c r="Q122" s="529">
        <v>0.0</v>
      </c>
      <c r="R122" s="580">
        <f t="shared" si="14"/>
        <v>364</v>
      </c>
      <c r="S122" s="530">
        <f t="shared" si="15"/>
        <v>286.5</v>
      </c>
      <c r="T122" s="654">
        <f>R122/(Results!$D$212*(70/190))</f>
        <v>0.6795048143</v>
      </c>
      <c r="U122" s="525" t="str">
        <f t="shared" si="24"/>
        <v>C</v>
      </c>
      <c r="V122" s="447"/>
      <c r="W122" s="447"/>
      <c r="X122" s="447"/>
      <c r="Y122" s="447"/>
      <c r="Z122" s="528">
        <f>R122/Results!$B$158</f>
        <v>1213.333333</v>
      </c>
      <c r="AA122" s="447"/>
      <c r="AB122" s="447"/>
      <c r="AC122" s="184"/>
      <c r="AD122" s="459"/>
      <c r="AE122" s="459"/>
      <c r="AF122" s="195"/>
      <c r="AG122" s="522" t="s">
        <v>209</v>
      </c>
      <c r="AH122" s="529">
        <v>20.0</v>
      </c>
      <c r="AI122" s="529">
        <v>0.0</v>
      </c>
      <c r="AJ122" s="529">
        <v>44.0</v>
      </c>
      <c r="AK122" s="529">
        <v>0.0</v>
      </c>
      <c r="AL122" s="529">
        <v>0.0</v>
      </c>
      <c r="AM122" s="529">
        <v>0.0</v>
      </c>
      <c r="AN122" s="529">
        <v>0.0</v>
      </c>
      <c r="AO122" s="529">
        <v>4.0</v>
      </c>
      <c r="AP122" s="529">
        <v>0.0</v>
      </c>
      <c r="AQ122" s="529">
        <v>0.0</v>
      </c>
      <c r="AR122" s="529">
        <v>9.0</v>
      </c>
      <c r="AS122" s="529">
        <v>0.0</v>
      </c>
      <c r="AT122" s="581">
        <v>1.0</v>
      </c>
      <c r="AU122" s="523">
        <f t="shared" si="17"/>
        <v>78</v>
      </c>
      <c r="AV122" s="530">
        <f t="shared" si="18"/>
        <v>66.5</v>
      </c>
      <c r="AW122" s="655">
        <f>AU122/(Results!$F$212*(70/190))</f>
        <v>0.7870419543</v>
      </c>
      <c r="AX122" s="527" t="str">
        <f t="shared" si="21"/>
        <v>D</v>
      </c>
      <c r="AY122" s="447"/>
      <c r="AZ122" s="447"/>
      <c r="BA122" s="447"/>
      <c r="BB122" s="447"/>
      <c r="BC122" s="531">
        <f>AU122/Results!$B$158</f>
        <v>260</v>
      </c>
      <c r="BD122" s="447"/>
      <c r="BE122" s="447"/>
      <c r="BF122" s="184"/>
    </row>
    <row r="123">
      <c r="A123" s="151"/>
      <c r="B123" s="459"/>
      <c r="C123" s="151"/>
      <c r="D123" s="532" t="s">
        <v>210</v>
      </c>
      <c r="E123" s="543">
        <v>92.0</v>
      </c>
      <c r="F123" s="543">
        <v>0.0</v>
      </c>
      <c r="G123" s="543">
        <v>289.0</v>
      </c>
      <c r="H123" s="543">
        <v>0.0</v>
      </c>
      <c r="I123" s="543">
        <v>0.0</v>
      </c>
      <c r="J123" s="543">
        <v>5.0</v>
      </c>
      <c r="K123" s="543">
        <v>1.0</v>
      </c>
      <c r="L123" s="543">
        <v>13.0</v>
      </c>
      <c r="M123" s="543">
        <v>0.0</v>
      </c>
      <c r="N123" s="543">
        <v>0.0</v>
      </c>
      <c r="O123" s="543">
        <v>14.0</v>
      </c>
      <c r="P123" s="543">
        <v>0.0</v>
      </c>
      <c r="Q123" s="543">
        <v>2.0</v>
      </c>
      <c r="R123" s="644">
        <f t="shared" si="14"/>
        <v>416</v>
      </c>
      <c r="S123" s="533">
        <f t="shared" si="15"/>
        <v>294</v>
      </c>
      <c r="T123" s="536">
        <f>R123/(Results!$D$213*(70/190))</f>
        <v>0.7370384185</v>
      </c>
      <c r="U123" s="535" t="str">
        <f t="shared" si="24"/>
        <v>D</v>
      </c>
      <c r="V123" s="538">
        <f>SUM(R123:R126)</f>
        <v>1532</v>
      </c>
      <c r="W123" s="539">
        <f>V123/(4*(MAX(R123:R126)))</f>
        <v>0.9206730769</v>
      </c>
      <c r="X123" s="539">
        <f>AVERAGE(S123:S126)</f>
        <v>270.25</v>
      </c>
      <c r="Y123" s="645">
        <f>V123/(((V123))*2)</f>
        <v>0.5</v>
      </c>
      <c r="Z123" s="646">
        <f>R123/Results!$B$158</f>
        <v>1386.666667</v>
      </c>
      <c r="AA123" s="645">
        <f>sum(Z123:Z126)/4</f>
        <v>1276.666667</v>
      </c>
      <c r="AB123" s="541">
        <v>564.0</v>
      </c>
      <c r="AC123" s="542">
        <f>4*max(R123:R126)/Results!D213</f>
        <v>1.08616188</v>
      </c>
      <c r="AD123" s="459"/>
      <c r="AE123" s="459"/>
      <c r="AF123" s="195"/>
      <c r="AG123" s="532" t="s">
        <v>210</v>
      </c>
      <c r="AH123" s="543">
        <v>21.0</v>
      </c>
      <c r="AI123" s="543">
        <v>0.0</v>
      </c>
      <c r="AJ123" s="543">
        <v>44.0</v>
      </c>
      <c r="AK123" s="543">
        <v>0.0</v>
      </c>
      <c r="AL123" s="543">
        <v>0.0</v>
      </c>
      <c r="AM123" s="543">
        <v>0.0</v>
      </c>
      <c r="AN123" s="543">
        <v>0.0</v>
      </c>
      <c r="AO123" s="543">
        <v>0.0</v>
      </c>
      <c r="AP123" s="543">
        <v>0.0</v>
      </c>
      <c r="AQ123" s="543">
        <v>0.0</v>
      </c>
      <c r="AR123" s="543">
        <v>6.0</v>
      </c>
      <c r="AS123" s="543">
        <v>0.0</v>
      </c>
      <c r="AT123" s="545">
        <v>1.0</v>
      </c>
      <c r="AU123" s="533">
        <f t="shared" si="17"/>
        <v>72</v>
      </c>
      <c r="AV123" s="533">
        <f t="shared" si="18"/>
        <v>55.5</v>
      </c>
      <c r="AW123" s="547">
        <f>AU123/(Results!$F$213*(70/190))</f>
        <v>0.6881287726</v>
      </c>
      <c r="AX123" s="535" t="str">
        <f t="shared" si="21"/>
        <v>C</v>
      </c>
      <c r="AY123" s="538">
        <f>SUM(AU123:AU126)</f>
        <v>284</v>
      </c>
      <c r="AZ123" s="539">
        <f>AY123/(4*(MAX(AU123:AU126)))</f>
        <v>0.9342105263</v>
      </c>
      <c r="BA123" s="539">
        <f>AVERAGE(AV123:AV126)</f>
        <v>58</v>
      </c>
      <c r="BB123" s="539">
        <f>AY123/(AY123*1)</f>
        <v>1</v>
      </c>
      <c r="BC123" s="540">
        <f>AU123/Results!$B$158</f>
        <v>240</v>
      </c>
      <c r="BD123" s="539">
        <f>sum(BC123:BC126)/4</f>
        <v>236.6666667</v>
      </c>
      <c r="BE123" s="541">
        <v>105.0</v>
      </c>
      <c r="BF123" s="542">
        <f>4*max(AU123:AU126)/Results!F213</f>
        <v>1.070422535</v>
      </c>
    </row>
    <row r="124">
      <c r="A124" s="151"/>
      <c r="B124" s="459"/>
      <c r="C124" s="151"/>
      <c r="D124" s="549" t="s">
        <v>211</v>
      </c>
      <c r="E124" s="553">
        <v>120.0</v>
      </c>
      <c r="F124" s="553">
        <v>0.0</v>
      </c>
      <c r="G124" s="553">
        <v>203.0</v>
      </c>
      <c r="H124" s="553">
        <v>0.0</v>
      </c>
      <c r="I124" s="553">
        <v>0.0</v>
      </c>
      <c r="J124" s="553">
        <v>8.0</v>
      </c>
      <c r="K124" s="553">
        <v>3.0</v>
      </c>
      <c r="L124" s="553">
        <v>12.0</v>
      </c>
      <c r="M124" s="553">
        <v>0.0</v>
      </c>
      <c r="N124" s="553">
        <v>0.0</v>
      </c>
      <c r="O124" s="553">
        <v>10.0</v>
      </c>
      <c r="P124" s="553">
        <v>0.0</v>
      </c>
      <c r="Q124" s="553">
        <v>1.0</v>
      </c>
      <c r="R124" s="644">
        <f t="shared" si="14"/>
        <v>357</v>
      </c>
      <c r="S124" s="551">
        <f t="shared" si="15"/>
        <v>276.5</v>
      </c>
      <c r="T124" s="647">
        <f>R124/(Results!$D$213*(70/190))</f>
        <v>0.6325065274</v>
      </c>
      <c r="U124" s="550" t="str">
        <f t="shared" si="24"/>
        <v>C</v>
      </c>
      <c r="V124" s="151"/>
      <c r="W124" s="151"/>
      <c r="X124" s="151"/>
      <c r="Y124" s="151"/>
      <c r="Z124" s="552">
        <f>R124/Results!$B$158</f>
        <v>1190</v>
      </c>
      <c r="AA124" s="151"/>
      <c r="AB124" s="151"/>
      <c r="AC124" s="518"/>
      <c r="AD124" s="459"/>
      <c r="AE124" s="459"/>
      <c r="AF124" s="195"/>
      <c r="AG124" s="549" t="s">
        <v>211</v>
      </c>
      <c r="AH124" s="553">
        <v>19.0</v>
      </c>
      <c r="AI124" s="553">
        <v>0.0</v>
      </c>
      <c r="AJ124" s="553">
        <v>43.0</v>
      </c>
      <c r="AK124" s="553">
        <v>0.0</v>
      </c>
      <c r="AL124" s="553">
        <v>0.0</v>
      </c>
      <c r="AM124" s="553">
        <v>0.0</v>
      </c>
      <c r="AN124" s="553">
        <v>0.0</v>
      </c>
      <c r="AO124" s="553">
        <v>2.0</v>
      </c>
      <c r="AP124" s="553">
        <v>0.0</v>
      </c>
      <c r="AQ124" s="553">
        <v>0.0</v>
      </c>
      <c r="AR124" s="553">
        <v>10.0</v>
      </c>
      <c r="AS124" s="553">
        <v>0.0</v>
      </c>
      <c r="AT124" s="554">
        <v>2.0</v>
      </c>
      <c r="AU124" s="533">
        <f t="shared" si="17"/>
        <v>76</v>
      </c>
      <c r="AV124" s="551">
        <f t="shared" si="18"/>
        <v>64.5</v>
      </c>
      <c r="AW124" s="648">
        <f>AU124/(Results!$F$213*(70/190))</f>
        <v>0.7263581489</v>
      </c>
      <c r="AX124" s="535" t="str">
        <f t="shared" si="21"/>
        <v>D</v>
      </c>
      <c r="AY124" s="151"/>
      <c r="AZ124" s="151"/>
      <c r="BA124" s="151"/>
      <c r="BB124" s="151"/>
      <c r="BC124" s="552">
        <f>AU124/Results!$B$158</f>
        <v>253.3333333</v>
      </c>
      <c r="BD124" s="151"/>
      <c r="BE124" s="151"/>
      <c r="BF124" s="518"/>
    </row>
    <row r="125">
      <c r="A125" s="151"/>
      <c r="B125" s="459"/>
      <c r="C125" s="151"/>
      <c r="D125" s="549" t="s">
        <v>212</v>
      </c>
      <c r="E125" s="553">
        <v>71.0</v>
      </c>
      <c r="F125" s="553">
        <v>0.0</v>
      </c>
      <c r="G125" s="553">
        <v>279.0</v>
      </c>
      <c r="H125" s="553">
        <v>0.0</v>
      </c>
      <c r="I125" s="553">
        <v>0.0</v>
      </c>
      <c r="J125" s="553">
        <v>6.0</v>
      </c>
      <c r="K125" s="553">
        <v>2.0</v>
      </c>
      <c r="L125" s="553">
        <v>11.0</v>
      </c>
      <c r="M125" s="553">
        <v>0.0</v>
      </c>
      <c r="N125" s="553">
        <v>0.0</v>
      </c>
      <c r="O125" s="553">
        <v>3.0</v>
      </c>
      <c r="P125" s="553">
        <v>0.0</v>
      </c>
      <c r="Q125" s="553">
        <v>1.0</v>
      </c>
      <c r="R125" s="644">
        <f t="shared" si="14"/>
        <v>373</v>
      </c>
      <c r="S125" s="551">
        <f t="shared" si="15"/>
        <v>245.5</v>
      </c>
      <c r="T125" s="647">
        <f>R125/(Results!$D$213*(70/190))</f>
        <v>0.6608541589</v>
      </c>
      <c r="U125" s="550" t="str">
        <f t="shared" si="24"/>
        <v>C</v>
      </c>
      <c r="V125" s="151"/>
      <c r="W125" s="151"/>
      <c r="X125" s="151"/>
      <c r="Y125" s="151"/>
      <c r="Z125" s="552">
        <f>R125/Results!$B$158</f>
        <v>1243.333333</v>
      </c>
      <c r="AA125" s="151"/>
      <c r="AB125" s="151"/>
      <c r="AC125" s="518"/>
      <c r="AD125" s="459"/>
      <c r="AE125" s="459"/>
      <c r="AF125" s="195"/>
      <c r="AG125" s="549" t="s">
        <v>212</v>
      </c>
      <c r="AH125" s="553">
        <v>18.0</v>
      </c>
      <c r="AI125" s="553">
        <v>0.0</v>
      </c>
      <c r="AJ125" s="553">
        <v>37.0</v>
      </c>
      <c r="AK125" s="553">
        <v>0.0</v>
      </c>
      <c r="AL125" s="553">
        <v>0.0</v>
      </c>
      <c r="AM125" s="553">
        <v>0.0</v>
      </c>
      <c r="AN125" s="553">
        <v>0.0</v>
      </c>
      <c r="AO125" s="553">
        <v>0.0</v>
      </c>
      <c r="AP125" s="553">
        <v>0.0</v>
      </c>
      <c r="AQ125" s="553">
        <v>0.0</v>
      </c>
      <c r="AR125" s="553">
        <v>11.0</v>
      </c>
      <c r="AS125" s="553">
        <v>0.0</v>
      </c>
      <c r="AT125" s="554">
        <v>1.0</v>
      </c>
      <c r="AU125" s="533">
        <f t="shared" si="17"/>
        <v>67</v>
      </c>
      <c r="AV125" s="551">
        <f t="shared" si="18"/>
        <v>59</v>
      </c>
      <c r="AW125" s="648">
        <f>AU125/(Results!$F$213*(70/190))</f>
        <v>0.6403420523</v>
      </c>
      <c r="AX125" s="535" t="str">
        <f t="shared" si="21"/>
        <v>C</v>
      </c>
      <c r="AY125" s="151"/>
      <c r="AZ125" s="151"/>
      <c r="BA125" s="151"/>
      <c r="BB125" s="151"/>
      <c r="BC125" s="552">
        <f>AU125/Results!$B$158</f>
        <v>223.3333333</v>
      </c>
      <c r="BD125" s="151"/>
      <c r="BE125" s="151"/>
      <c r="BF125" s="518"/>
    </row>
    <row r="126">
      <c r="A126" s="151"/>
      <c r="B126" s="459"/>
      <c r="C126" s="151"/>
      <c r="D126" s="555" t="s">
        <v>213</v>
      </c>
      <c r="E126" s="563">
        <v>73.0</v>
      </c>
      <c r="F126" s="563">
        <v>0.0</v>
      </c>
      <c r="G126" s="563">
        <v>276.0</v>
      </c>
      <c r="H126" s="563">
        <v>0.0</v>
      </c>
      <c r="I126" s="563">
        <v>0.0</v>
      </c>
      <c r="J126" s="563">
        <v>13.0</v>
      </c>
      <c r="K126" s="563">
        <v>1.0</v>
      </c>
      <c r="L126" s="563">
        <v>8.0</v>
      </c>
      <c r="M126" s="563">
        <v>0.0</v>
      </c>
      <c r="N126" s="563">
        <v>0.0</v>
      </c>
      <c r="O126" s="563">
        <v>9.0</v>
      </c>
      <c r="P126" s="563">
        <v>0.0</v>
      </c>
      <c r="Q126" s="563">
        <v>6.0</v>
      </c>
      <c r="R126" s="626">
        <f t="shared" si="14"/>
        <v>386</v>
      </c>
      <c r="S126" s="566">
        <f t="shared" si="15"/>
        <v>265</v>
      </c>
      <c r="T126" s="649">
        <f>R126/(Results!$D$213*(70/190))</f>
        <v>0.6838866095</v>
      </c>
      <c r="U126" s="585" t="str">
        <f t="shared" si="24"/>
        <v>C</v>
      </c>
      <c r="V126" s="447"/>
      <c r="W126" s="447"/>
      <c r="X126" s="447"/>
      <c r="Y126" s="447"/>
      <c r="Z126" s="650">
        <f>R126/Results!$B$158</f>
        <v>1286.666667</v>
      </c>
      <c r="AA126" s="447"/>
      <c r="AB126" s="447"/>
      <c r="AC126" s="184"/>
      <c r="AD126" s="459"/>
      <c r="AE126" s="459"/>
      <c r="AF126" s="195"/>
      <c r="AG126" s="555" t="s">
        <v>213</v>
      </c>
      <c r="AH126" s="563">
        <v>23.0</v>
      </c>
      <c r="AI126" s="563">
        <v>0.0</v>
      </c>
      <c r="AJ126" s="563">
        <v>39.0</v>
      </c>
      <c r="AK126" s="563">
        <v>0.0</v>
      </c>
      <c r="AL126" s="563">
        <v>0.0</v>
      </c>
      <c r="AM126" s="563">
        <v>0.0</v>
      </c>
      <c r="AN126" s="563">
        <v>0.0</v>
      </c>
      <c r="AO126" s="563">
        <v>1.0</v>
      </c>
      <c r="AP126" s="563">
        <v>0.0</v>
      </c>
      <c r="AQ126" s="563">
        <v>0.0</v>
      </c>
      <c r="AR126" s="563">
        <v>4.0</v>
      </c>
      <c r="AS126" s="563">
        <v>0.0</v>
      </c>
      <c r="AT126" s="565">
        <v>2.0</v>
      </c>
      <c r="AU126" s="556">
        <f t="shared" si="17"/>
        <v>69</v>
      </c>
      <c r="AV126" s="566">
        <f t="shared" si="18"/>
        <v>53</v>
      </c>
      <c r="AW126" s="651">
        <f>AU126/(Results!$F$213*(70/190))</f>
        <v>0.6594567404</v>
      </c>
      <c r="AX126" s="568" t="str">
        <f t="shared" si="21"/>
        <v>C</v>
      </c>
      <c r="AY126" s="447"/>
      <c r="AZ126" s="447"/>
      <c r="BA126" s="447"/>
      <c r="BB126" s="447"/>
      <c r="BC126" s="562">
        <f>AU126/Results!$B$158</f>
        <v>230</v>
      </c>
      <c r="BD126" s="447"/>
      <c r="BE126" s="447"/>
      <c r="BF126" s="184"/>
    </row>
    <row r="127">
      <c r="A127" s="151"/>
      <c r="B127" s="459"/>
      <c r="C127" s="151"/>
      <c r="D127" s="492" t="s">
        <v>214</v>
      </c>
      <c r="E127" s="573">
        <v>78.0</v>
      </c>
      <c r="F127" s="573">
        <v>0.0</v>
      </c>
      <c r="G127" s="573">
        <v>269.0</v>
      </c>
      <c r="H127" s="573">
        <v>0.0</v>
      </c>
      <c r="I127" s="573">
        <v>0.0</v>
      </c>
      <c r="J127" s="573">
        <v>11.0</v>
      </c>
      <c r="K127" s="573">
        <v>3.0</v>
      </c>
      <c r="L127" s="573">
        <v>9.0</v>
      </c>
      <c r="M127" s="573">
        <v>0.0</v>
      </c>
      <c r="N127" s="573">
        <v>0.0</v>
      </c>
      <c r="O127" s="573">
        <v>6.0</v>
      </c>
      <c r="P127" s="573">
        <v>0.0</v>
      </c>
      <c r="Q127" s="573">
        <v>1.0</v>
      </c>
      <c r="R127" s="640">
        <f t="shared" si="14"/>
        <v>377</v>
      </c>
      <c r="S127" s="570">
        <f t="shared" si="15"/>
        <v>259.5</v>
      </c>
      <c r="T127" s="571">
        <f>R127/(Results!$D$214*(70/190))</f>
        <v>0.6423639136</v>
      </c>
      <c r="U127" s="569" t="str">
        <f t="shared" si="24"/>
        <v>C</v>
      </c>
      <c r="V127" s="500">
        <f>SUM(R127:R130)</f>
        <v>1593</v>
      </c>
      <c r="W127" s="501">
        <f>V127/(4*(MAX(R127:R130)))</f>
        <v>0.9550359712</v>
      </c>
      <c r="X127" s="501">
        <f>AVERAGE(S127:S130)</f>
        <v>276.95</v>
      </c>
      <c r="Y127" s="501">
        <f>V127/(((V127))*2)</f>
        <v>0.5</v>
      </c>
      <c r="Z127" s="511">
        <f>R127/Results!$B$158</f>
        <v>1256.666667</v>
      </c>
      <c r="AA127" s="501">
        <f>sum(Z127:Z130)/4</f>
        <v>1327.5</v>
      </c>
      <c r="AB127" s="503">
        <v>587.0</v>
      </c>
      <c r="AC127" s="512">
        <f>4*max(R127:R130)/Results!D214</f>
        <v>1.047080979</v>
      </c>
      <c r="AD127" s="459"/>
      <c r="AE127" s="459"/>
      <c r="AF127" s="195"/>
      <c r="AG127" s="492" t="s">
        <v>214</v>
      </c>
      <c r="AH127" s="573">
        <v>20.0</v>
      </c>
      <c r="AI127" s="573">
        <v>0.0</v>
      </c>
      <c r="AJ127" s="573">
        <v>26.0</v>
      </c>
      <c r="AK127" s="573">
        <v>0.0</v>
      </c>
      <c r="AL127" s="573">
        <v>0.0</v>
      </c>
      <c r="AM127" s="573">
        <v>0.0</v>
      </c>
      <c r="AN127" s="573">
        <v>0.0</v>
      </c>
      <c r="AO127" s="573">
        <v>4.0</v>
      </c>
      <c r="AP127" s="573">
        <v>0.0</v>
      </c>
      <c r="AQ127" s="573">
        <v>0.0</v>
      </c>
      <c r="AR127" s="573">
        <v>11.0</v>
      </c>
      <c r="AS127" s="573">
        <v>0.0</v>
      </c>
      <c r="AT127" s="574">
        <v>2.0</v>
      </c>
      <c r="AU127" s="570">
        <f t="shared" si="17"/>
        <v>63</v>
      </c>
      <c r="AV127" s="570">
        <f t="shared" si="18"/>
        <v>62</v>
      </c>
      <c r="AW127" s="575">
        <f>AU127/(Results!$F$214*(70/190))</f>
        <v>0.6812749004</v>
      </c>
      <c r="AX127" s="569" t="str">
        <f t="shared" si="21"/>
        <v>C</v>
      </c>
      <c r="AY127" s="500">
        <f>SUM(AU127:AU130)</f>
        <v>251</v>
      </c>
      <c r="AZ127" s="501">
        <f>AY127/(4*(MAX(AU127:AU130)))</f>
        <v>0.8838028169</v>
      </c>
      <c r="BA127" s="501">
        <f>AVERAGE(AV127:AV130)</f>
        <v>51.125</v>
      </c>
      <c r="BB127" s="501">
        <f>AY127/(AY127*1)</f>
        <v>1</v>
      </c>
      <c r="BC127" s="502">
        <f>AU127/Results!$B$158</f>
        <v>210</v>
      </c>
      <c r="BD127" s="501">
        <f>sum(BC127:BC130)/4</f>
        <v>209.1666667</v>
      </c>
      <c r="BE127" s="503">
        <v>92.0</v>
      </c>
      <c r="BF127" s="512">
        <f>4*max(AU127:AU130)/Results!F214</f>
        <v>1.131474104</v>
      </c>
    </row>
    <row r="128">
      <c r="A128" s="151"/>
      <c r="B128" s="459"/>
      <c r="C128" s="151"/>
      <c r="D128" s="513" t="s">
        <v>215</v>
      </c>
      <c r="E128" s="520">
        <v>89.0</v>
      </c>
      <c r="F128" s="520">
        <v>1.0</v>
      </c>
      <c r="G128" s="520">
        <v>293.0</v>
      </c>
      <c r="H128" s="520">
        <v>0.0</v>
      </c>
      <c r="I128" s="520">
        <v>0.0</v>
      </c>
      <c r="J128" s="520">
        <v>9.0</v>
      </c>
      <c r="K128" s="520">
        <v>6.0</v>
      </c>
      <c r="L128" s="520">
        <v>12.0</v>
      </c>
      <c r="M128" s="520">
        <v>0.0</v>
      </c>
      <c r="N128" s="520">
        <v>0.0</v>
      </c>
      <c r="O128" s="520">
        <v>4.0</v>
      </c>
      <c r="P128" s="520">
        <v>0.0</v>
      </c>
      <c r="Q128" s="520">
        <v>3.0</v>
      </c>
      <c r="R128" s="640">
        <f t="shared" si="14"/>
        <v>417</v>
      </c>
      <c r="S128" s="516">
        <f t="shared" si="15"/>
        <v>286.3</v>
      </c>
      <c r="T128" s="652">
        <f>R128/(Results!$D$214*(70/190))</f>
        <v>0.7105192359</v>
      </c>
      <c r="U128" s="515" t="str">
        <f t="shared" si="24"/>
        <v>D</v>
      </c>
      <c r="V128" s="151"/>
      <c r="W128" s="151"/>
      <c r="X128" s="151"/>
      <c r="Y128" s="151"/>
      <c r="Z128" s="517">
        <f>R128/Results!$B$158</f>
        <v>1390</v>
      </c>
      <c r="AA128" s="151"/>
      <c r="AB128" s="151"/>
      <c r="AC128" s="518"/>
      <c r="AD128" s="459"/>
      <c r="AE128" s="459"/>
      <c r="AF128" s="195"/>
      <c r="AG128" s="513" t="s">
        <v>215</v>
      </c>
      <c r="AH128" s="520">
        <v>22.0</v>
      </c>
      <c r="AI128" s="520">
        <v>0.0</v>
      </c>
      <c r="AJ128" s="520">
        <v>44.0</v>
      </c>
      <c r="AK128" s="520">
        <v>0.0</v>
      </c>
      <c r="AL128" s="520">
        <v>0.0</v>
      </c>
      <c r="AM128" s="520">
        <v>0.0</v>
      </c>
      <c r="AN128" s="520">
        <v>0.0</v>
      </c>
      <c r="AO128" s="520">
        <v>1.0</v>
      </c>
      <c r="AP128" s="520">
        <v>0.0</v>
      </c>
      <c r="AQ128" s="520">
        <v>0.0</v>
      </c>
      <c r="AR128" s="520">
        <v>3.0</v>
      </c>
      <c r="AS128" s="520">
        <v>0.0</v>
      </c>
      <c r="AT128" s="521">
        <v>1.0</v>
      </c>
      <c r="AU128" s="497">
        <f t="shared" si="17"/>
        <v>71</v>
      </c>
      <c r="AV128" s="516">
        <f t="shared" si="18"/>
        <v>52</v>
      </c>
      <c r="AW128" s="653">
        <f>AU128/(Results!$F$214*(70/190))</f>
        <v>0.7677859989</v>
      </c>
      <c r="AX128" s="496" t="str">
        <f t="shared" si="21"/>
        <v>D</v>
      </c>
      <c r="AY128" s="151"/>
      <c r="AZ128" s="151"/>
      <c r="BA128" s="151"/>
      <c r="BB128" s="151"/>
      <c r="BC128" s="517">
        <f>AU128/Results!$B$158</f>
        <v>236.6666667</v>
      </c>
      <c r="BD128" s="151"/>
      <c r="BE128" s="151"/>
      <c r="BF128" s="518"/>
    </row>
    <row r="129">
      <c r="A129" s="151"/>
      <c r="B129" s="459"/>
      <c r="C129" s="151"/>
      <c r="D129" s="513" t="s">
        <v>216</v>
      </c>
      <c r="E129" s="520">
        <v>80.0</v>
      </c>
      <c r="F129" s="520">
        <v>0.0</v>
      </c>
      <c r="G129" s="520">
        <v>268.0</v>
      </c>
      <c r="H129" s="520">
        <v>0.0</v>
      </c>
      <c r="I129" s="520">
        <v>0.0</v>
      </c>
      <c r="J129" s="520">
        <v>15.0</v>
      </c>
      <c r="K129" s="520">
        <v>2.0</v>
      </c>
      <c r="L129" s="520">
        <v>8.0</v>
      </c>
      <c r="M129" s="520">
        <v>0.0</v>
      </c>
      <c r="N129" s="520">
        <v>0.0</v>
      </c>
      <c r="O129" s="520">
        <v>11.0</v>
      </c>
      <c r="P129" s="520">
        <v>0.0</v>
      </c>
      <c r="Q129" s="520">
        <v>2.0</v>
      </c>
      <c r="R129" s="640">
        <f t="shared" si="14"/>
        <v>386</v>
      </c>
      <c r="S129" s="516">
        <f t="shared" si="15"/>
        <v>274.5</v>
      </c>
      <c r="T129" s="652">
        <f>R129/(Results!$D$214*(70/190))</f>
        <v>0.6576988611</v>
      </c>
      <c r="U129" s="515" t="str">
        <f t="shared" si="24"/>
        <v>C</v>
      </c>
      <c r="V129" s="151"/>
      <c r="W129" s="151"/>
      <c r="X129" s="151"/>
      <c r="Y129" s="151"/>
      <c r="Z129" s="517">
        <f>R129/Results!$B$158</f>
        <v>1286.666667</v>
      </c>
      <c r="AA129" s="151"/>
      <c r="AB129" s="151"/>
      <c r="AC129" s="518"/>
      <c r="AD129" s="459"/>
      <c r="AE129" s="459"/>
      <c r="AF129" s="195"/>
      <c r="AG129" s="513" t="s">
        <v>216</v>
      </c>
      <c r="AH129" s="520">
        <v>18.0</v>
      </c>
      <c r="AI129" s="520">
        <v>0.0</v>
      </c>
      <c r="AJ129" s="520">
        <v>38.0</v>
      </c>
      <c r="AK129" s="520">
        <v>0.0</v>
      </c>
      <c r="AL129" s="520">
        <v>0.0</v>
      </c>
      <c r="AM129" s="520">
        <v>0.0</v>
      </c>
      <c r="AN129" s="520">
        <v>0.0</v>
      </c>
      <c r="AO129" s="520">
        <v>0.0</v>
      </c>
      <c r="AP129" s="520">
        <v>0.0</v>
      </c>
      <c r="AQ129" s="520">
        <v>0.0</v>
      </c>
      <c r="AR129" s="520">
        <v>2.0</v>
      </c>
      <c r="AS129" s="520">
        <v>0.0</v>
      </c>
      <c r="AT129" s="521">
        <v>1.0</v>
      </c>
      <c r="AU129" s="497">
        <f t="shared" si="17"/>
        <v>59</v>
      </c>
      <c r="AV129" s="516">
        <f t="shared" si="18"/>
        <v>41.5</v>
      </c>
      <c r="AW129" s="653">
        <f>AU129/(Results!$F$214*(70/190))</f>
        <v>0.6380193512</v>
      </c>
      <c r="AX129" s="496" t="str">
        <f t="shared" si="21"/>
        <v>C</v>
      </c>
      <c r="AY129" s="151"/>
      <c r="AZ129" s="151"/>
      <c r="BA129" s="151"/>
      <c r="BB129" s="151"/>
      <c r="BC129" s="517">
        <f>AU129/Results!$B$158</f>
        <v>196.6666667</v>
      </c>
      <c r="BD129" s="151"/>
      <c r="BE129" s="151"/>
      <c r="BF129" s="518"/>
    </row>
    <row r="130">
      <c r="A130" s="151"/>
      <c r="B130" s="459"/>
      <c r="C130" s="151"/>
      <c r="D130" s="522" t="s">
        <v>217</v>
      </c>
      <c r="E130" s="529">
        <v>88.0</v>
      </c>
      <c r="F130" s="529">
        <v>0.0</v>
      </c>
      <c r="G130" s="529">
        <v>290.0</v>
      </c>
      <c r="H130" s="529">
        <v>0.0</v>
      </c>
      <c r="I130" s="529">
        <v>0.0</v>
      </c>
      <c r="J130" s="529">
        <v>6.0</v>
      </c>
      <c r="K130" s="529">
        <v>7.0</v>
      </c>
      <c r="L130" s="529">
        <v>9.0</v>
      </c>
      <c r="M130" s="529">
        <v>0.0</v>
      </c>
      <c r="N130" s="529">
        <v>0.0</v>
      </c>
      <c r="O130" s="529">
        <v>10.0</v>
      </c>
      <c r="P130" s="529">
        <v>0.0</v>
      </c>
      <c r="Q130" s="529">
        <v>3.0</v>
      </c>
      <c r="R130" s="580">
        <f t="shared" si="14"/>
        <v>413</v>
      </c>
      <c r="S130" s="530">
        <f t="shared" si="15"/>
        <v>287.5</v>
      </c>
      <c r="T130" s="654">
        <f>R130/(Results!$D$214*(70/190))</f>
        <v>0.7037037037</v>
      </c>
      <c r="U130" s="581" t="s">
        <v>249</v>
      </c>
      <c r="V130" s="447"/>
      <c r="W130" s="447"/>
      <c r="X130" s="447"/>
      <c r="Y130" s="447"/>
      <c r="Z130" s="528">
        <f>R130/Results!$B$158</f>
        <v>1376.666667</v>
      </c>
      <c r="AA130" s="447"/>
      <c r="AB130" s="447"/>
      <c r="AC130" s="184"/>
      <c r="AD130" s="459"/>
      <c r="AE130" s="459"/>
      <c r="AF130" s="195"/>
      <c r="AG130" s="522" t="s">
        <v>217</v>
      </c>
      <c r="AH130" s="529">
        <v>26.0</v>
      </c>
      <c r="AI130" s="529">
        <v>0.0</v>
      </c>
      <c r="AJ130" s="529">
        <v>25.0</v>
      </c>
      <c r="AK130" s="529">
        <v>0.0</v>
      </c>
      <c r="AL130" s="529">
        <v>0.0</v>
      </c>
      <c r="AM130" s="529">
        <v>0.0</v>
      </c>
      <c r="AN130" s="529">
        <v>0.0</v>
      </c>
      <c r="AO130" s="529">
        <v>1.0</v>
      </c>
      <c r="AP130" s="529">
        <v>0.0</v>
      </c>
      <c r="AQ130" s="529">
        <v>0.0</v>
      </c>
      <c r="AR130" s="529">
        <v>4.0</v>
      </c>
      <c r="AS130" s="529">
        <v>0.0</v>
      </c>
      <c r="AT130" s="581">
        <v>2.0</v>
      </c>
      <c r="AU130" s="523">
        <f t="shared" si="17"/>
        <v>58</v>
      </c>
      <c r="AV130" s="530">
        <f t="shared" si="18"/>
        <v>49</v>
      </c>
      <c r="AW130" s="655">
        <f>AU130/(Results!$F$214*(70/190))</f>
        <v>0.6272054639</v>
      </c>
      <c r="AX130" s="527" t="str">
        <f t="shared" si="21"/>
        <v>C</v>
      </c>
      <c r="AY130" s="447"/>
      <c r="AZ130" s="447"/>
      <c r="BA130" s="447"/>
      <c r="BB130" s="447"/>
      <c r="BC130" s="531">
        <f>AU130/Results!$B$158</f>
        <v>193.3333333</v>
      </c>
      <c r="BD130" s="447"/>
      <c r="BE130" s="447"/>
      <c r="BF130" s="184"/>
    </row>
    <row r="131">
      <c r="A131" s="151"/>
      <c r="B131" s="459"/>
      <c r="C131" s="151"/>
      <c r="D131" s="532" t="s">
        <v>218</v>
      </c>
      <c r="E131" s="543">
        <v>83.0</v>
      </c>
      <c r="F131" s="543">
        <v>0.0</v>
      </c>
      <c r="G131" s="543">
        <v>208.0</v>
      </c>
      <c r="H131" s="543">
        <v>0.0</v>
      </c>
      <c r="I131" s="543">
        <v>0.0</v>
      </c>
      <c r="J131" s="543">
        <v>7.0</v>
      </c>
      <c r="K131" s="543">
        <v>3.0</v>
      </c>
      <c r="L131" s="543">
        <v>5.0</v>
      </c>
      <c r="M131" s="543">
        <v>0.0</v>
      </c>
      <c r="N131" s="543">
        <v>0.0</v>
      </c>
      <c r="O131" s="543">
        <v>11.0</v>
      </c>
      <c r="P131" s="543">
        <v>0.0</v>
      </c>
      <c r="Q131" s="543">
        <v>5.0</v>
      </c>
      <c r="R131" s="644">
        <f t="shared" si="14"/>
        <v>322</v>
      </c>
      <c r="S131" s="533">
        <f t="shared" si="15"/>
        <v>234</v>
      </c>
      <c r="T131" s="536">
        <f>R131/(Results!$D$215*(70/190))</f>
        <v>0.7235099338</v>
      </c>
      <c r="U131" s="535" t="str">
        <f t="shared" ref="U131:U134" si="25">IFS(T131&lt;0.2,"A",AND(T131&gt;=0.21,T131&lt;=0.5),"B",AND(T131&gt;=0.51,T131&lt;=0.7),"C",AND(T131&gt;=0.71,T131&lt;=0.85),"D",AND(T131&gt;=0.86,T131&lt;=1),"E",T131&gt;1,"F")</f>
        <v>D</v>
      </c>
      <c r="V131" s="538">
        <f>SUM(R131:R134)</f>
        <v>1208</v>
      </c>
      <c r="W131" s="539">
        <f>V131/(4*(MAX(R131:R134)))</f>
        <v>0.9378881988</v>
      </c>
      <c r="X131" s="539">
        <f>AVERAGE(S131:S134)</f>
        <v>216.775</v>
      </c>
      <c r="Y131" s="645">
        <f>V131/(((V131))*2)</f>
        <v>0.5</v>
      </c>
      <c r="Z131" s="646">
        <f>R131/Results!$B$158</f>
        <v>1073.333333</v>
      </c>
      <c r="AA131" s="645">
        <f>sum(Z131:Z134)/4</f>
        <v>1006.666667</v>
      </c>
      <c r="AB131" s="541">
        <v>445.0</v>
      </c>
      <c r="AC131" s="542">
        <f>4*max(R131:R134)/Results!D215</f>
        <v>1.066225166</v>
      </c>
      <c r="AD131" s="459"/>
      <c r="AE131" s="459"/>
      <c r="AF131" s="195"/>
      <c r="AG131" s="532" t="s">
        <v>218</v>
      </c>
      <c r="AH131" s="543">
        <v>23.0</v>
      </c>
      <c r="AI131" s="543">
        <v>0.0</v>
      </c>
      <c r="AJ131" s="543">
        <v>24.0</v>
      </c>
      <c r="AK131" s="543">
        <v>0.0</v>
      </c>
      <c r="AL131" s="543">
        <v>0.0</v>
      </c>
      <c r="AM131" s="543">
        <v>0.0</v>
      </c>
      <c r="AN131" s="543">
        <v>0.0</v>
      </c>
      <c r="AO131" s="543">
        <v>1.0</v>
      </c>
      <c r="AP131" s="543">
        <v>0.0</v>
      </c>
      <c r="AQ131" s="543">
        <v>0.0</v>
      </c>
      <c r="AR131" s="543">
        <v>4.0</v>
      </c>
      <c r="AS131" s="543">
        <v>0.0</v>
      </c>
      <c r="AT131" s="545">
        <v>3.0</v>
      </c>
      <c r="AU131" s="533">
        <f t="shared" si="17"/>
        <v>55</v>
      </c>
      <c r="AV131" s="533">
        <f t="shared" si="18"/>
        <v>46</v>
      </c>
      <c r="AW131" s="547">
        <f>AU131/(Results!$F$215*(70/190))</f>
        <v>0.6118266979</v>
      </c>
      <c r="AX131" s="535" t="str">
        <f t="shared" si="21"/>
        <v>C</v>
      </c>
      <c r="AY131" s="538">
        <f>SUM(AU131:AU134)</f>
        <v>244</v>
      </c>
      <c r="AZ131" s="539">
        <f>AY131/(4*(MAX(AU131:AU134)))</f>
        <v>0.8970588235</v>
      </c>
      <c r="BA131" s="539">
        <f>AVERAGE(AV131:AV134)</f>
        <v>50.25</v>
      </c>
      <c r="BB131" s="539">
        <f>AY131/(AY131*1)</f>
        <v>1</v>
      </c>
      <c r="BC131" s="540">
        <f>AU131/Results!$B$158</f>
        <v>183.3333333</v>
      </c>
      <c r="BD131" s="539">
        <f>sum(BC131:BC134)/4</f>
        <v>203.3333333</v>
      </c>
      <c r="BE131" s="541">
        <v>90.0</v>
      </c>
      <c r="BF131" s="542">
        <f>4*max(AU131:AU134)/Results!F215</f>
        <v>1.114754098</v>
      </c>
    </row>
    <row r="132">
      <c r="A132" s="151"/>
      <c r="B132" s="459"/>
      <c r="C132" s="151"/>
      <c r="D132" s="549" t="s">
        <v>219</v>
      </c>
      <c r="E132" s="553">
        <v>70.0</v>
      </c>
      <c r="F132" s="553">
        <v>2.0</v>
      </c>
      <c r="G132" s="553">
        <v>203.0</v>
      </c>
      <c r="H132" s="553">
        <v>0.0</v>
      </c>
      <c r="I132" s="553">
        <v>0.0</v>
      </c>
      <c r="J132" s="553">
        <v>3.0</v>
      </c>
      <c r="K132" s="553">
        <v>2.0</v>
      </c>
      <c r="L132" s="553">
        <v>3.0</v>
      </c>
      <c r="M132" s="553">
        <v>0.0</v>
      </c>
      <c r="N132" s="553">
        <v>1.0</v>
      </c>
      <c r="O132" s="553">
        <v>7.0</v>
      </c>
      <c r="P132" s="553">
        <v>0.0</v>
      </c>
      <c r="Q132" s="553">
        <v>1.0</v>
      </c>
      <c r="R132" s="644">
        <f t="shared" si="14"/>
        <v>292</v>
      </c>
      <c r="S132" s="551">
        <f t="shared" si="15"/>
        <v>202.1</v>
      </c>
      <c r="T132" s="647">
        <f>R132/(Results!$D$215*(70/190))</f>
        <v>0.656102176</v>
      </c>
      <c r="U132" s="550" t="str">
        <f t="shared" si="25"/>
        <v>C</v>
      </c>
      <c r="V132" s="151"/>
      <c r="W132" s="151"/>
      <c r="X132" s="151"/>
      <c r="Y132" s="151"/>
      <c r="Z132" s="552">
        <f>R132/Results!$B$158</f>
        <v>973.3333333</v>
      </c>
      <c r="AA132" s="151"/>
      <c r="AB132" s="151"/>
      <c r="AC132" s="518"/>
      <c r="AD132" s="459"/>
      <c r="AE132" s="459"/>
      <c r="AF132" s="195"/>
      <c r="AG132" s="549" t="s">
        <v>219</v>
      </c>
      <c r="AH132" s="553">
        <v>18.0</v>
      </c>
      <c r="AI132" s="553">
        <v>0.0</v>
      </c>
      <c r="AJ132" s="553">
        <v>38.0</v>
      </c>
      <c r="AK132" s="553">
        <v>0.0</v>
      </c>
      <c r="AL132" s="553">
        <v>0.0</v>
      </c>
      <c r="AM132" s="553">
        <v>0.0</v>
      </c>
      <c r="AN132" s="553">
        <v>0.0</v>
      </c>
      <c r="AO132" s="553">
        <v>1.0</v>
      </c>
      <c r="AP132" s="553">
        <v>0.0</v>
      </c>
      <c r="AQ132" s="553">
        <v>0.0</v>
      </c>
      <c r="AR132" s="553">
        <v>9.0</v>
      </c>
      <c r="AS132" s="553">
        <v>0.0</v>
      </c>
      <c r="AT132" s="554">
        <v>2.0</v>
      </c>
      <c r="AU132" s="533">
        <f t="shared" si="17"/>
        <v>68</v>
      </c>
      <c r="AV132" s="551">
        <f t="shared" si="18"/>
        <v>57.5</v>
      </c>
      <c r="AW132" s="653">
        <f>AU132/(Results!$F$215*(70/190))</f>
        <v>0.756440281</v>
      </c>
      <c r="AX132" s="535" t="str">
        <f t="shared" si="21"/>
        <v>D</v>
      </c>
      <c r="AY132" s="151"/>
      <c r="AZ132" s="151"/>
      <c r="BA132" s="151"/>
      <c r="BB132" s="151"/>
      <c r="BC132" s="552">
        <f>AU132/Results!$B$158</f>
        <v>226.6666667</v>
      </c>
      <c r="BD132" s="151"/>
      <c r="BE132" s="151"/>
      <c r="BF132" s="518"/>
    </row>
    <row r="133">
      <c r="A133" s="151"/>
      <c r="B133" s="459"/>
      <c r="C133" s="151"/>
      <c r="D133" s="549" t="s">
        <v>220</v>
      </c>
      <c r="E133" s="553">
        <v>66.0</v>
      </c>
      <c r="F133" s="553">
        <v>0.0</v>
      </c>
      <c r="G133" s="553">
        <v>197.0</v>
      </c>
      <c r="H133" s="553">
        <v>0.0</v>
      </c>
      <c r="I133" s="553">
        <v>0.0</v>
      </c>
      <c r="J133" s="553">
        <v>6.0</v>
      </c>
      <c r="K133" s="553">
        <v>5.0</v>
      </c>
      <c r="L133" s="553">
        <v>6.0</v>
      </c>
      <c r="M133" s="553">
        <v>0.0</v>
      </c>
      <c r="N133" s="553">
        <v>1.0</v>
      </c>
      <c r="O133" s="553">
        <v>12.0</v>
      </c>
      <c r="P133" s="553">
        <v>0.0</v>
      </c>
      <c r="Q133" s="553">
        <v>3.0</v>
      </c>
      <c r="R133" s="644">
        <f t="shared" si="14"/>
        <v>296</v>
      </c>
      <c r="S133" s="551">
        <f t="shared" si="15"/>
        <v>218</v>
      </c>
      <c r="T133" s="647">
        <f>R133/(Results!$D$215*(70/190))</f>
        <v>0.665089877</v>
      </c>
      <c r="U133" s="550" t="str">
        <f t="shared" si="25"/>
        <v>C</v>
      </c>
      <c r="V133" s="151"/>
      <c r="W133" s="151"/>
      <c r="X133" s="151"/>
      <c r="Y133" s="151"/>
      <c r="Z133" s="552">
        <f>R133/Results!$B$158</f>
        <v>986.6666667</v>
      </c>
      <c r="AA133" s="151"/>
      <c r="AB133" s="151"/>
      <c r="AC133" s="518"/>
      <c r="AD133" s="459"/>
      <c r="AE133" s="459"/>
      <c r="AF133" s="195"/>
      <c r="AG133" s="549" t="s">
        <v>220</v>
      </c>
      <c r="AH133" s="553">
        <v>14.0</v>
      </c>
      <c r="AI133" s="553">
        <v>0.0</v>
      </c>
      <c r="AJ133" s="553">
        <v>34.0</v>
      </c>
      <c r="AK133" s="553">
        <v>0.0</v>
      </c>
      <c r="AL133" s="553">
        <v>0.0</v>
      </c>
      <c r="AM133" s="553">
        <v>0.0</v>
      </c>
      <c r="AN133" s="553">
        <v>0.0</v>
      </c>
      <c r="AO133" s="553">
        <v>3.0</v>
      </c>
      <c r="AP133" s="553">
        <v>0.0</v>
      </c>
      <c r="AQ133" s="553">
        <v>0.0</v>
      </c>
      <c r="AR133" s="553">
        <v>2.0</v>
      </c>
      <c r="AS133" s="553">
        <v>0.0</v>
      </c>
      <c r="AT133" s="554">
        <v>1.0</v>
      </c>
      <c r="AU133" s="533">
        <f t="shared" si="17"/>
        <v>54</v>
      </c>
      <c r="AV133" s="551">
        <f t="shared" si="18"/>
        <v>40</v>
      </c>
      <c r="AW133" s="648">
        <f>AU133/(Results!$F$215*(70/190))</f>
        <v>0.6007025761</v>
      </c>
      <c r="AX133" s="535" t="str">
        <f t="shared" si="21"/>
        <v>C</v>
      </c>
      <c r="AY133" s="151"/>
      <c r="AZ133" s="151"/>
      <c r="BA133" s="151"/>
      <c r="BB133" s="151"/>
      <c r="BC133" s="552">
        <f>AU133/Results!$B$158</f>
        <v>180</v>
      </c>
      <c r="BD133" s="151"/>
      <c r="BE133" s="151"/>
      <c r="BF133" s="518"/>
    </row>
    <row r="134">
      <c r="A134" s="37"/>
      <c r="B134" s="60"/>
      <c r="C134" s="37"/>
      <c r="D134" s="555" t="s">
        <v>221</v>
      </c>
      <c r="E134" s="563">
        <v>92.0</v>
      </c>
      <c r="F134" s="563">
        <v>0.0</v>
      </c>
      <c r="G134" s="563">
        <v>192.0</v>
      </c>
      <c r="H134" s="563">
        <v>0.0</v>
      </c>
      <c r="I134" s="563">
        <v>0.0</v>
      </c>
      <c r="J134" s="563">
        <v>3.0</v>
      </c>
      <c r="K134" s="563">
        <v>1.0</v>
      </c>
      <c r="L134" s="563">
        <v>2.0</v>
      </c>
      <c r="M134" s="563">
        <v>0.0</v>
      </c>
      <c r="N134" s="563">
        <v>0.0</v>
      </c>
      <c r="O134" s="563">
        <v>8.0</v>
      </c>
      <c r="P134" s="563">
        <v>0.0</v>
      </c>
      <c r="Q134" s="563">
        <v>0.0</v>
      </c>
      <c r="R134" s="626">
        <f t="shared" si="14"/>
        <v>298</v>
      </c>
      <c r="S134" s="564">
        <f t="shared" si="15"/>
        <v>213</v>
      </c>
      <c r="T134" s="657">
        <f>R134/(Results!$D$215*(70/190))</f>
        <v>0.6695837275</v>
      </c>
      <c r="U134" s="558" t="str">
        <f t="shared" si="25"/>
        <v>C</v>
      </c>
      <c r="V134" s="447"/>
      <c r="W134" s="447"/>
      <c r="X134" s="447"/>
      <c r="Y134" s="447"/>
      <c r="Z134" s="562">
        <f>R134/Results!$B$158</f>
        <v>993.3333333</v>
      </c>
      <c r="AA134" s="447"/>
      <c r="AB134" s="447"/>
      <c r="AC134" s="184"/>
      <c r="AD134" s="60"/>
      <c r="AE134" s="60"/>
      <c r="AF134" s="59"/>
      <c r="AG134" s="555" t="s">
        <v>221</v>
      </c>
      <c r="AH134" s="563">
        <v>20.0</v>
      </c>
      <c r="AI134" s="563">
        <v>0.0</v>
      </c>
      <c r="AJ134" s="563">
        <v>36.0</v>
      </c>
      <c r="AK134" s="563">
        <v>0.0</v>
      </c>
      <c r="AL134" s="563">
        <v>0.0</v>
      </c>
      <c r="AM134" s="563">
        <v>0.0</v>
      </c>
      <c r="AN134" s="563">
        <v>0.0</v>
      </c>
      <c r="AO134" s="563">
        <v>5.0</v>
      </c>
      <c r="AP134" s="563">
        <v>0.0</v>
      </c>
      <c r="AQ134" s="563">
        <v>0.0</v>
      </c>
      <c r="AR134" s="563">
        <v>6.0</v>
      </c>
      <c r="AS134" s="563">
        <v>0.0</v>
      </c>
      <c r="AT134" s="565">
        <v>0.0</v>
      </c>
      <c r="AU134" s="556">
        <f t="shared" si="17"/>
        <v>67</v>
      </c>
      <c r="AV134" s="564">
        <f t="shared" si="18"/>
        <v>57.5</v>
      </c>
      <c r="AW134" s="658">
        <f>AU134/(Results!$F$215*(70/190))</f>
        <v>0.7453161593</v>
      </c>
      <c r="AX134" s="629" t="str">
        <f t="shared" si="21"/>
        <v>D</v>
      </c>
      <c r="AY134" s="447"/>
      <c r="AZ134" s="447"/>
      <c r="BA134" s="447"/>
      <c r="BB134" s="447"/>
      <c r="BC134" s="562">
        <f>AU134/Results!$B$158</f>
        <v>223.3333333</v>
      </c>
      <c r="BD134" s="447"/>
      <c r="BE134" s="447"/>
      <c r="BF134" s="184"/>
    </row>
    <row r="135">
      <c r="A135" s="630"/>
      <c r="B135" s="630"/>
      <c r="C135" s="630"/>
      <c r="D135" s="561"/>
      <c r="E135" s="561">
        <f t="shared" ref="E135:Q135" si="26">sum(E71:E134)</f>
        <v>5438</v>
      </c>
      <c r="F135" s="561">
        <f t="shared" si="26"/>
        <v>8</v>
      </c>
      <c r="G135" s="561">
        <f t="shared" si="26"/>
        <v>13688</v>
      </c>
      <c r="H135" s="561">
        <f t="shared" si="26"/>
        <v>9</v>
      </c>
      <c r="I135" s="561">
        <f t="shared" si="26"/>
        <v>1</v>
      </c>
      <c r="J135" s="561">
        <f t="shared" si="26"/>
        <v>699</v>
      </c>
      <c r="K135" s="561">
        <f t="shared" si="26"/>
        <v>196</v>
      </c>
      <c r="L135" s="561">
        <f t="shared" si="26"/>
        <v>615</v>
      </c>
      <c r="M135" s="561">
        <f t="shared" si="26"/>
        <v>3</v>
      </c>
      <c r="N135" s="561">
        <f t="shared" si="26"/>
        <v>2</v>
      </c>
      <c r="O135" s="561">
        <f t="shared" si="26"/>
        <v>683</v>
      </c>
      <c r="P135" s="561">
        <f t="shared" si="26"/>
        <v>10</v>
      </c>
      <c r="Q135" s="409">
        <f t="shared" si="26"/>
        <v>186</v>
      </c>
      <c r="R135" s="561">
        <f>SUM(R71:R134)</f>
        <v>21538</v>
      </c>
      <c r="S135" s="561"/>
      <c r="T135" s="561"/>
      <c r="U135" s="561"/>
      <c r="V135" s="561"/>
      <c r="W135" s="561"/>
      <c r="X135" s="561"/>
      <c r="Y135" s="561"/>
      <c r="Z135" s="561"/>
      <c r="AA135" s="561"/>
      <c r="AB135" s="631"/>
      <c r="AC135" s="561"/>
      <c r="AD135" s="561"/>
      <c r="AE135" s="561"/>
      <c r="AF135" s="561"/>
      <c r="AG135" s="561"/>
      <c r="AH135" s="561">
        <f t="shared" ref="AH135:AT135" si="27">sum(AH71:AH134)</f>
        <v>1080</v>
      </c>
      <c r="AI135" s="561">
        <f t="shared" si="27"/>
        <v>1</v>
      </c>
      <c r="AJ135" s="561">
        <f t="shared" si="27"/>
        <v>2175</v>
      </c>
      <c r="AK135" s="561">
        <f t="shared" si="27"/>
        <v>0</v>
      </c>
      <c r="AL135" s="561">
        <f t="shared" si="27"/>
        <v>0</v>
      </c>
      <c r="AM135" s="561">
        <f t="shared" si="27"/>
        <v>2</v>
      </c>
      <c r="AN135" s="561">
        <f t="shared" si="27"/>
        <v>1</v>
      </c>
      <c r="AO135" s="561">
        <f t="shared" si="27"/>
        <v>156</v>
      </c>
      <c r="AP135" s="561">
        <f t="shared" si="27"/>
        <v>0</v>
      </c>
      <c r="AQ135" s="561">
        <f t="shared" si="27"/>
        <v>0</v>
      </c>
      <c r="AR135" s="561">
        <f t="shared" si="27"/>
        <v>339</v>
      </c>
      <c r="AS135" s="561">
        <f t="shared" si="27"/>
        <v>0</v>
      </c>
      <c r="AT135" s="409">
        <f t="shared" si="27"/>
        <v>89</v>
      </c>
      <c r="AU135" s="561">
        <f>SUM(AU71:AU134)</f>
        <v>3843</v>
      </c>
      <c r="AV135" s="561"/>
      <c r="AW135" s="561"/>
      <c r="AX135" s="568"/>
      <c r="AY135" s="561"/>
      <c r="AZ135" s="561"/>
      <c r="BA135" s="561"/>
      <c r="BB135" s="561"/>
      <c r="BC135" s="561"/>
      <c r="BD135" s="561"/>
      <c r="BE135" s="631"/>
      <c r="BF135" s="561"/>
    </row>
    <row r="136">
      <c r="A136" s="630"/>
      <c r="B136" s="630"/>
      <c r="C136" s="630"/>
      <c r="D136" s="561"/>
      <c r="E136" s="561"/>
      <c r="F136" s="561"/>
      <c r="G136" s="561"/>
      <c r="H136" s="561"/>
      <c r="I136" s="561"/>
      <c r="J136" s="561"/>
      <c r="K136" s="561"/>
      <c r="L136" s="561"/>
      <c r="M136" s="561"/>
      <c r="N136" s="561"/>
      <c r="O136" s="561"/>
      <c r="P136" s="561"/>
      <c r="Q136" s="561"/>
      <c r="R136" s="561"/>
      <c r="S136" s="561"/>
      <c r="T136" s="632">
        <f>AVERAGE(T139:T142)</f>
        <v>0.6785714286</v>
      </c>
      <c r="U136" s="659" t="str">
        <f>IFS(T136&lt;0.2,"A",AND(T136&gt;=0.21,T136&lt;=0.5),"B",AND(T136&gt;=0.51,T136&lt;=0.7),"C",AND(T136&gt;=0.71,T136&lt;=0.85),"D",AND(T136&gt;=0.86,T136&lt;=1),"E",T136&gt;1,"F")</f>
        <v>C</v>
      </c>
      <c r="V136" s="561"/>
      <c r="W136" s="561"/>
      <c r="X136" s="561"/>
      <c r="Y136" s="561"/>
      <c r="Z136" s="561"/>
      <c r="AA136" s="561"/>
      <c r="AB136" s="631"/>
      <c r="AC136" s="561"/>
      <c r="AD136" s="561"/>
      <c r="AE136" s="561"/>
      <c r="AF136" s="561"/>
      <c r="AG136" s="561"/>
      <c r="AH136" s="561"/>
      <c r="AI136" s="561"/>
      <c r="AJ136" s="561"/>
      <c r="AK136" s="561"/>
      <c r="AL136" s="561"/>
      <c r="AM136" s="561"/>
      <c r="AN136" s="561"/>
      <c r="AO136" s="561"/>
      <c r="AP136" s="561"/>
      <c r="AQ136" s="561"/>
      <c r="AR136" s="561"/>
      <c r="AS136" s="561"/>
      <c r="AT136" s="561"/>
      <c r="AU136" s="561"/>
      <c r="AV136" s="561"/>
      <c r="AW136" s="632">
        <f>average(AW179:AW182)</f>
        <v>0.6785714286</v>
      </c>
      <c r="AX136" s="633" t="str">
        <f>IFS(AW136&lt;0.2,"A",AND(AW136&gt;=0.21,AW136&lt;=0.5),"B",AND(AW136&gt;=0.51,AW136&lt;=0.7),"C",AND(AW136&gt;=0.71,AW136&lt;=0.85),"D",AND(AW136&gt;=0.86,AW136&lt;=1),"E",AW136&gt;1,"F")</f>
        <v>C</v>
      </c>
      <c r="AY136" s="561"/>
      <c r="AZ136" s="561"/>
      <c r="BA136" s="561"/>
      <c r="BB136" s="561"/>
      <c r="BC136" s="561"/>
      <c r="BD136" s="561"/>
      <c r="BE136" s="631"/>
      <c r="BF136" s="561"/>
    </row>
    <row r="137">
      <c r="A137" s="463" t="s">
        <v>227</v>
      </c>
      <c r="B137" s="463" t="s">
        <v>258</v>
      </c>
      <c r="C137" s="464" t="s">
        <v>259</v>
      </c>
      <c r="D137" s="465" t="s">
        <v>156</v>
      </c>
      <c r="E137" s="466" t="s">
        <v>260</v>
      </c>
      <c r="F137" s="467"/>
      <c r="G137" s="467"/>
      <c r="H137" s="467"/>
      <c r="I137" s="467"/>
      <c r="J137" s="467"/>
      <c r="K137" s="467"/>
      <c r="L137" s="467"/>
      <c r="M137" s="467"/>
      <c r="N137" s="467"/>
      <c r="O137" s="467"/>
      <c r="P137" s="467"/>
      <c r="Q137" s="468"/>
      <c r="R137" s="480" t="s">
        <v>261</v>
      </c>
      <c r="S137" s="634" t="s">
        <v>262</v>
      </c>
      <c r="T137" s="481" t="s">
        <v>263</v>
      </c>
      <c r="U137" s="470" t="s">
        <v>157</v>
      </c>
      <c r="V137" s="471" t="s">
        <v>264</v>
      </c>
      <c r="W137" s="472" t="s">
        <v>265</v>
      </c>
      <c r="X137" s="472" t="s">
        <v>266</v>
      </c>
      <c r="Y137" s="473" t="s">
        <v>267</v>
      </c>
      <c r="Z137" s="473" t="s">
        <v>268</v>
      </c>
      <c r="AA137" s="473" t="s">
        <v>269</v>
      </c>
      <c r="AB137" s="482" t="s">
        <v>112</v>
      </c>
      <c r="AC137" s="475" t="s">
        <v>270</v>
      </c>
      <c r="AD137" s="476" t="s">
        <v>227</v>
      </c>
      <c r="AE137" s="477" t="s">
        <v>258</v>
      </c>
      <c r="AF137" s="478" t="s">
        <v>259</v>
      </c>
      <c r="AG137" s="465" t="s">
        <v>156</v>
      </c>
      <c r="AH137" s="466" t="s">
        <v>260</v>
      </c>
      <c r="AI137" s="467"/>
      <c r="AJ137" s="467"/>
      <c r="AK137" s="467"/>
      <c r="AL137" s="467"/>
      <c r="AM137" s="467"/>
      <c r="AN137" s="467"/>
      <c r="AO137" s="467"/>
      <c r="AP137" s="467"/>
      <c r="AQ137" s="467"/>
      <c r="AR137" s="467"/>
      <c r="AS137" s="467"/>
      <c r="AT137" s="468"/>
      <c r="AU137" s="480" t="s">
        <v>261</v>
      </c>
      <c r="AV137" s="635" t="s">
        <v>262</v>
      </c>
      <c r="AW137" s="470" t="s">
        <v>263</v>
      </c>
      <c r="AX137" s="470" t="s">
        <v>157</v>
      </c>
      <c r="AY137" s="471" t="s">
        <v>264</v>
      </c>
      <c r="AZ137" s="472" t="s">
        <v>265</v>
      </c>
      <c r="BA137" s="472" t="s">
        <v>266</v>
      </c>
      <c r="BB137" s="473" t="s">
        <v>267</v>
      </c>
      <c r="BC137" s="473" t="s">
        <v>268</v>
      </c>
      <c r="BD137" s="473" t="s">
        <v>269</v>
      </c>
      <c r="BE137" s="482" t="s">
        <v>112</v>
      </c>
      <c r="BF137" s="475" t="s">
        <v>270</v>
      </c>
    </row>
    <row r="138">
      <c r="A138" s="37"/>
      <c r="B138" s="37"/>
      <c r="C138" s="59"/>
      <c r="D138" s="660"/>
      <c r="E138" s="661" t="s">
        <v>271</v>
      </c>
      <c r="F138" s="662" t="s">
        <v>272</v>
      </c>
      <c r="G138" s="662" t="s">
        <v>273</v>
      </c>
      <c r="H138" s="662" t="s">
        <v>274</v>
      </c>
      <c r="I138" s="662" t="s">
        <v>275</v>
      </c>
      <c r="J138" s="662" t="s">
        <v>276</v>
      </c>
      <c r="K138" s="662" t="s">
        <v>277</v>
      </c>
      <c r="L138" s="662" t="s">
        <v>278</v>
      </c>
      <c r="M138" s="662" t="s">
        <v>279</v>
      </c>
      <c r="N138" s="661" t="s">
        <v>280</v>
      </c>
      <c r="O138" s="661" t="s">
        <v>281</v>
      </c>
      <c r="P138" s="662" t="s">
        <v>282</v>
      </c>
      <c r="Q138" s="663" t="s">
        <v>283</v>
      </c>
      <c r="R138" s="59"/>
      <c r="S138" s="664"/>
      <c r="T138" s="665"/>
      <c r="U138" s="666"/>
      <c r="V138" s="447"/>
      <c r="W138" s="447"/>
      <c r="X138" s="447"/>
      <c r="Y138" s="447"/>
      <c r="Z138" s="447"/>
      <c r="AA138" s="447"/>
      <c r="AB138" s="447"/>
      <c r="AC138" s="488"/>
      <c r="AD138" s="60"/>
      <c r="AE138" s="37"/>
      <c r="AF138" s="59"/>
      <c r="AG138" s="660"/>
      <c r="AH138" s="661" t="s">
        <v>271</v>
      </c>
      <c r="AI138" s="662" t="s">
        <v>272</v>
      </c>
      <c r="AJ138" s="662" t="s">
        <v>273</v>
      </c>
      <c r="AK138" s="662" t="s">
        <v>274</v>
      </c>
      <c r="AL138" s="662" t="s">
        <v>275</v>
      </c>
      <c r="AM138" s="662" t="s">
        <v>276</v>
      </c>
      <c r="AN138" s="662" t="s">
        <v>277</v>
      </c>
      <c r="AO138" s="662" t="s">
        <v>278</v>
      </c>
      <c r="AP138" s="662" t="s">
        <v>279</v>
      </c>
      <c r="AQ138" s="661" t="s">
        <v>280</v>
      </c>
      <c r="AR138" s="661" t="s">
        <v>281</v>
      </c>
      <c r="AS138" s="662" t="s">
        <v>282</v>
      </c>
      <c r="AT138" s="663" t="s">
        <v>283</v>
      </c>
      <c r="AU138" s="59"/>
      <c r="AV138" s="667"/>
      <c r="AW138" s="666"/>
      <c r="AX138" s="447"/>
      <c r="AY138" s="447"/>
      <c r="AZ138" s="447"/>
      <c r="BA138" s="447"/>
      <c r="BB138" s="447"/>
      <c r="BC138" s="447"/>
      <c r="BD138" s="447"/>
      <c r="BE138" s="447"/>
      <c r="BF138" s="488"/>
    </row>
    <row r="139">
      <c r="A139" s="490" t="s">
        <v>284</v>
      </c>
      <c r="B139" s="491">
        <v>45348.0</v>
      </c>
      <c r="C139" s="639" t="s">
        <v>52</v>
      </c>
      <c r="D139" s="492" t="s">
        <v>158</v>
      </c>
      <c r="E139" s="573">
        <v>22.0</v>
      </c>
      <c r="F139" s="573">
        <v>5.0</v>
      </c>
      <c r="G139" s="573">
        <v>78.0</v>
      </c>
      <c r="H139" s="570"/>
      <c r="I139" s="570"/>
      <c r="J139" s="570"/>
      <c r="K139" s="570"/>
      <c r="L139" s="573">
        <v>5.0</v>
      </c>
      <c r="M139" s="570"/>
      <c r="N139" s="570"/>
      <c r="O139" s="573">
        <v>2.0</v>
      </c>
      <c r="P139" s="570"/>
      <c r="Q139" s="574">
        <v>2.0</v>
      </c>
      <c r="R139" s="573">
        <f t="shared" ref="R139:R202" si="28">SUM(E139:Q139)</f>
        <v>114</v>
      </c>
      <c r="S139" s="668">
        <f t="shared" ref="S139:S202" si="29">(E139*1)+(F139*0.8)+(G139*0.5)+(H139*1.5)+(I139*2)+(J139*1.5)+(K139*1.5)+(L139*1.5)+(M139*2.5)+(N139*2.5)+(O139*2)+(P139*2.5)+(Q139*0.5)</f>
        <v>77.5</v>
      </c>
      <c r="T139" s="669">
        <f>R139/(Results!$D$217*(70/190))</f>
        <v>0.3992626728</v>
      </c>
      <c r="U139" s="670" t="str">
        <f t="shared" ref="U139:U156" si="30">IFS(T139&lt;0.2,"A",AND(T139&gt;=0.21,T139&lt;=0.5),"B",AND(T139&gt;=0.51,T139&lt;=0.7),"C",AND(T139&gt;=0.71,T139&lt;=0.85),"D",AND(T139&gt;=0.86,T139&lt;=1),"E",T139&gt;1,"F")</f>
        <v>B</v>
      </c>
      <c r="V139" s="500">
        <f>SUM(R139:R142)</f>
        <v>775</v>
      </c>
      <c r="W139" s="501">
        <f>V139/(4*(MAX(R139:R142)))</f>
        <v>0.6523569024</v>
      </c>
      <c r="X139" s="501">
        <f>AVERAGE(S139:S142)</f>
        <v>126.45</v>
      </c>
      <c r="Y139" s="501">
        <f>V139/(((V139))*1)</f>
        <v>1</v>
      </c>
      <c r="Z139" s="511">
        <f>R139/Results!$B$158</f>
        <v>380</v>
      </c>
      <c r="AA139" s="501">
        <f>sum(Z139:Z142)/4</f>
        <v>645.8333333</v>
      </c>
      <c r="AB139" s="643">
        <v>286.0</v>
      </c>
      <c r="AC139" s="512">
        <f>4*MAX(R139:R142)/Results!D217</f>
        <v>1.532903226</v>
      </c>
      <c r="AD139" s="505" t="s">
        <v>284</v>
      </c>
      <c r="AE139" s="506">
        <v>45348.0</v>
      </c>
      <c r="AF139" s="507" t="s">
        <v>53</v>
      </c>
      <c r="AG139" s="492" t="s">
        <v>158</v>
      </c>
      <c r="AH139" s="573">
        <v>6.0</v>
      </c>
      <c r="AI139" s="573"/>
      <c r="AJ139" s="573">
        <v>24.0</v>
      </c>
      <c r="AK139" s="570"/>
      <c r="AL139" s="570"/>
      <c r="AM139" s="570"/>
      <c r="AN139" s="570"/>
      <c r="AO139" s="573">
        <v>3.0</v>
      </c>
      <c r="AP139" s="570"/>
      <c r="AQ139" s="570"/>
      <c r="AR139" s="573">
        <v>2.0</v>
      </c>
      <c r="AS139" s="570"/>
      <c r="AT139" s="574">
        <v>1.0</v>
      </c>
      <c r="AU139" s="573">
        <f t="shared" ref="AU139:AU202" si="31">SUM(AH139:AT139)</f>
        <v>36</v>
      </c>
      <c r="AV139" s="570">
        <f t="shared" ref="AV139:AV202" si="32">(AH139*1)+(AI139*0.8)+(AJ139*0.5)+(AK139*1.5)+(AL139*2)+(AM139*1.5)+(AN139*1.5)+(AO139*1.5)+(AP139*2.5)+(AQ139*2.5)+(AR139*2)+(AS139*2.5)+(AT139*0.5)</f>
        <v>27</v>
      </c>
      <c r="AW139" s="671">
        <f>AU139/(Results!$F$217*(70/190))</f>
        <v>0.6471144749</v>
      </c>
      <c r="AX139" s="569" t="str">
        <f t="shared" ref="AX139:AX158" si="33">IFS(AW139&lt;0.2,"A",AND(AW139&gt;=0.21,AW139&lt;=0.5),"B",AND(AW139&gt;=0.51,AW139&lt;=0.7),"C",AND(AW139&gt;=0.71,AW139&lt;=0.85),"D",AND(AW139&gt;=0.86,AW139&lt;=1),"E",AW139&gt;1,"F")</f>
        <v>C</v>
      </c>
      <c r="AY139" s="500">
        <f>SUM(AU139:AU142)</f>
        <v>151</v>
      </c>
      <c r="AZ139" s="501">
        <f>AY139/(4*(MAX(AU139:AU142)))</f>
        <v>0.8206521739</v>
      </c>
      <c r="BA139" s="501">
        <f>AVERAGE(AV139:AV142)</f>
        <v>28.5</v>
      </c>
      <c r="BB139" s="501">
        <f>AY139/(AY139*1)</f>
        <v>1</v>
      </c>
      <c r="BC139" s="511">
        <f>AU139/Results!$B$158</f>
        <v>120</v>
      </c>
      <c r="BD139" s="501">
        <f>sum(BC139:BC142)/4</f>
        <v>125.8333333</v>
      </c>
      <c r="BE139" s="643">
        <v>56.0</v>
      </c>
      <c r="BF139" s="512">
        <f>4*MAX(AU139:AU142)/Results!F217</f>
        <v>1.218543046</v>
      </c>
    </row>
    <row r="140">
      <c r="A140" s="151"/>
      <c r="B140" s="459"/>
      <c r="C140" s="151"/>
      <c r="D140" s="513" t="s">
        <v>159</v>
      </c>
      <c r="E140" s="520">
        <v>22.0</v>
      </c>
      <c r="F140" s="520"/>
      <c r="G140" s="520">
        <v>119.0</v>
      </c>
      <c r="H140" s="516"/>
      <c r="I140" s="516"/>
      <c r="J140" s="516"/>
      <c r="K140" s="520">
        <v>3.0</v>
      </c>
      <c r="L140" s="520">
        <v>6.0</v>
      </c>
      <c r="M140" s="516"/>
      <c r="N140" s="516"/>
      <c r="O140" s="516"/>
      <c r="P140" s="516"/>
      <c r="Q140" s="521">
        <v>11.0</v>
      </c>
      <c r="R140" s="520">
        <f t="shared" si="28"/>
        <v>161</v>
      </c>
      <c r="S140" s="672">
        <f t="shared" si="29"/>
        <v>100.5</v>
      </c>
      <c r="T140" s="673">
        <f>R140/(Results!$D$217*(70/190))</f>
        <v>0.5638709677</v>
      </c>
      <c r="U140" s="674" t="str">
        <f t="shared" si="30"/>
        <v>C</v>
      </c>
      <c r="V140" s="151"/>
      <c r="W140" s="151"/>
      <c r="X140" s="151"/>
      <c r="Y140" s="151"/>
      <c r="Z140" s="517">
        <f>R140/Results!$B$158</f>
        <v>536.6666667</v>
      </c>
      <c r="AA140" s="151"/>
      <c r="AB140" s="151"/>
      <c r="AC140" s="518"/>
      <c r="AD140" s="459"/>
      <c r="AE140" s="459"/>
      <c r="AF140" s="195"/>
      <c r="AG140" s="513" t="s">
        <v>159</v>
      </c>
      <c r="AH140" s="520">
        <v>7.0</v>
      </c>
      <c r="AI140" s="516"/>
      <c r="AJ140" s="520">
        <v>20.0</v>
      </c>
      <c r="AK140" s="516"/>
      <c r="AL140" s="516"/>
      <c r="AM140" s="516"/>
      <c r="AN140" s="516"/>
      <c r="AO140" s="520">
        <v>3.0</v>
      </c>
      <c r="AP140" s="516"/>
      <c r="AQ140" s="516"/>
      <c r="AR140" s="516"/>
      <c r="AS140" s="516"/>
      <c r="AT140" s="521">
        <v>1.0</v>
      </c>
      <c r="AU140" s="520">
        <f t="shared" si="31"/>
        <v>31</v>
      </c>
      <c r="AV140" s="516">
        <f t="shared" si="32"/>
        <v>22</v>
      </c>
      <c r="AW140" s="675">
        <f>AU140/(Results!$F$217*(70/190))</f>
        <v>0.5572374645</v>
      </c>
      <c r="AX140" s="515" t="str">
        <f t="shared" si="33"/>
        <v>C</v>
      </c>
      <c r="AY140" s="151"/>
      <c r="AZ140" s="151"/>
      <c r="BA140" s="151"/>
      <c r="BB140" s="151"/>
      <c r="BC140" s="517">
        <f>AU140/Results!$B$158</f>
        <v>103.3333333</v>
      </c>
      <c r="BD140" s="151"/>
      <c r="BE140" s="151"/>
      <c r="BF140" s="518"/>
    </row>
    <row r="141">
      <c r="A141" s="151"/>
      <c r="B141" s="459"/>
      <c r="C141" s="151"/>
      <c r="D141" s="513" t="s">
        <v>160</v>
      </c>
      <c r="E141" s="520">
        <v>39.0</v>
      </c>
      <c r="F141" s="516"/>
      <c r="G141" s="520">
        <v>146.0</v>
      </c>
      <c r="H141" s="516"/>
      <c r="I141" s="516"/>
      <c r="J141" s="520"/>
      <c r="K141" s="516"/>
      <c r="L141" s="520">
        <v>6.0</v>
      </c>
      <c r="M141" s="516"/>
      <c r="N141" s="516"/>
      <c r="O141" s="520">
        <v>4.0</v>
      </c>
      <c r="P141" s="516"/>
      <c r="Q141" s="521">
        <v>8.0</v>
      </c>
      <c r="R141" s="520">
        <f t="shared" si="28"/>
        <v>203</v>
      </c>
      <c r="S141" s="672">
        <f t="shared" si="29"/>
        <v>133</v>
      </c>
      <c r="T141" s="673">
        <f>R141/(Results!$D$217*(70/190))</f>
        <v>0.7109677419</v>
      </c>
      <c r="U141" s="674" t="str">
        <f t="shared" si="30"/>
        <v>D</v>
      </c>
      <c r="V141" s="151"/>
      <c r="W141" s="151"/>
      <c r="X141" s="151"/>
      <c r="Y141" s="151"/>
      <c r="Z141" s="517">
        <f>R141/Results!$B$158</f>
        <v>676.6666667</v>
      </c>
      <c r="AA141" s="151"/>
      <c r="AB141" s="151"/>
      <c r="AC141" s="518"/>
      <c r="AD141" s="459"/>
      <c r="AE141" s="459"/>
      <c r="AF141" s="195"/>
      <c r="AG141" s="513" t="s">
        <v>160</v>
      </c>
      <c r="AH141" s="520">
        <v>9.0</v>
      </c>
      <c r="AI141" s="516"/>
      <c r="AJ141" s="520">
        <v>29.0</v>
      </c>
      <c r="AK141" s="516"/>
      <c r="AL141" s="516"/>
      <c r="AM141" s="516"/>
      <c r="AN141" s="516"/>
      <c r="AO141" s="520">
        <v>6.0</v>
      </c>
      <c r="AP141" s="516"/>
      <c r="AQ141" s="516"/>
      <c r="AR141" s="516"/>
      <c r="AS141" s="516"/>
      <c r="AT141" s="521">
        <v>2.0</v>
      </c>
      <c r="AU141" s="520">
        <f t="shared" si="31"/>
        <v>46</v>
      </c>
      <c r="AV141" s="516">
        <f t="shared" si="32"/>
        <v>33.5</v>
      </c>
      <c r="AW141" s="675">
        <f>AU141/(Results!$F$217*(70/190))</f>
        <v>0.8268684957</v>
      </c>
      <c r="AX141" s="515" t="str">
        <f t="shared" si="33"/>
        <v>D</v>
      </c>
      <c r="AY141" s="151"/>
      <c r="AZ141" s="151"/>
      <c r="BA141" s="151"/>
      <c r="BB141" s="151"/>
      <c r="BC141" s="517">
        <f>AU141/Results!$B$158</f>
        <v>153.3333333</v>
      </c>
      <c r="BD141" s="151"/>
      <c r="BE141" s="151"/>
      <c r="BF141" s="518"/>
    </row>
    <row r="142">
      <c r="A142" s="151"/>
      <c r="B142" s="459"/>
      <c r="C142" s="151"/>
      <c r="D142" s="522" t="s">
        <v>161</v>
      </c>
      <c r="E142" s="529">
        <v>65.0</v>
      </c>
      <c r="F142" s="529">
        <v>1.0</v>
      </c>
      <c r="G142" s="529">
        <v>209.0</v>
      </c>
      <c r="H142" s="529">
        <v>1.0</v>
      </c>
      <c r="I142" s="530"/>
      <c r="J142" s="530"/>
      <c r="K142" s="529">
        <v>2.0</v>
      </c>
      <c r="L142" s="529">
        <v>6.0</v>
      </c>
      <c r="M142" s="530"/>
      <c r="N142" s="530"/>
      <c r="O142" s="529">
        <v>3.0</v>
      </c>
      <c r="P142" s="530"/>
      <c r="Q142" s="581">
        <v>10.0</v>
      </c>
      <c r="R142" s="529">
        <f t="shared" si="28"/>
        <v>297</v>
      </c>
      <c r="S142" s="676">
        <f t="shared" si="29"/>
        <v>194.8</v>
      </c>
      <c r="T142" s="677">
        <f>R142/(Results!$D$217*(70/190))</f>
        <v>1.040184332</v>
      </c>
      <c r="U142" s="678" t="str">
        <f t="shared" si="30"/>
        <v>F</v>
      </c>
      <c r="V142" s="447"/>
      <c r="W142" s="447"/>
      <c r="X142" s="447"/>
      <c r="Y142" s="447"/>
      <c r="Z142" s="531">
        <f>R142/Results!$B$158</f>
        <v>990</v>
      </c>
      <c r="AA142" s="447"/>
      <c r="AB142" s="447"/>
      <c r="AC142" s="184"/>
      <c r="AD142" s="459"/>
      <c r="AE142" s="459"/>
      <c r="AF142" s="195"/>
      <c r="AG142" s="522" t="s">
        <v>161</v>
      </c>
      <c r="AH142" s="529">
        <v>12.0</v>
      </c>
      <c r="AI142" s="530"/>
      <c r="AJ142" s="529">
        <v>20.0</v>
      </c>
      <c r="AK142" s="530"/>
      <c r="AL142" s="530"/>
      <c r="AM142" s="529">
        <v>1.0</v>
      </c>
      <c r="AN142" s="530"/>
      <c r="AO142" s="529">
        <v>4.0</v>
      </c>
      <c r="AP142" s="530"/>
      <c r="AQ142" s="530"/>
      <c r="AR142" s="529">
        <v>1.0</v>
      </c>
      <c r="AS142" s="529"/>
      <c r="AT142" s="581"/>
      <c r="AU142" s="529">
        <f t="shared" si="31"/>
        <v>38</v>
      </c>
      <c r="AV142" s="530">
        <f t="shared" si="32"/>
        <v>31.5</v>
      </c>
      <c r="AW142" s="679">
        <f>AU142/(Results!$F$217*(70/190))</f>
        <v>0.6830652791</v>
      </c>
      <c r="AX142" s="525" t="str">
        <f t="shared" si="33"/>
        <v>C</v>
      </c>
      <c r="AY142" s="447"/>
      <c r="AZ142" s="447"/>
      <c r="BA142" s="447"/>
      <c r="BB142" s="447"/>
      <c r="BC142" s="531">
        <f>AU142/Results!$B$158</f>
        <v>126.6666667</v>
      </c>
      <c r="BD142" s="447"/>
      <c r="BE142" s="447"/>
      <c r="BF142" s="184"/>
    </row>
    <row r="143">
      <c r="A143" s="151"/>
      <c r="B143" s="459"/>
      <c r="C143" s="151"/>
      <c r="D143" s="532" t="s">
        <v>162</v>
      </c>
      <c r="E143" s="543">
        <v>52.0</v>
      </c>
      <c r="F143" s="543">
        <v>2.0</v>
      </c>
      <c r="G143" s="543">
        <v>192.0</v>
      </c>
      <c r="H143" s="544"/>
      <c r="I143" s="544"/>
      <c r="J143" s="543">
        <v>1.0</v>
      </c>
      <c r="K143" s="543">
        <v>3.0</v>
      </c>
      <c r="L143" s="543">
        <v>6.0</v>
      </c>
      <c r="M143" s="544"/>
      <c r="N143" s="544"/>
      <c r="O143" s="543">
        <v>1.0</v>
      </c>
      <c r="P143" s="544"/>
      <c r="Q143" s="545">
        <v>7.0</v>
      </c>
      <c r="R143" s="680">
        <f t="shared" si="28"/>
        <v>264</v>
      </c>
      <c r="S143" s="582">
        <f t="shared" si="29"/>
        <v>170.1</v>
      </c>
      <c r="T143" s="681">
        <f>R143/(Results!$D$218*(70/190))</f>
        <v>0.619871478</v>
      </c>
      <c r="U143" s="682" t="str">
        <f t="shared" si="30"/>
        <v>C</v>
      </c>
      <c r="V143" s="538">
        <f>SUM(R143:R146)</f>
        <v>1156</v>
      </c>
      <c r="W143" s="539">
        <f>V143/(4*(MAX(R143:R146)))</f>
        <v>0.7810810811</v>
      </c>
      <c r="X143" s="539">
        <f>AVERAGE(S143:S146)</f>
        <v>184.925</v>
      </c>
      <c r="Y143" s="539">
        <f>V143/(((V143))*1)</f>
        <v>1</v>
      </c>
      <c r="Z143" s="540">
        <f>R143/Results!$B$158</f>
        <v>880</v>
      </c>
      <c r="AA143" s="539">
        <f>sum(Z143:Z146)/4</f>
        <v>963.3333333</v>
      </c>
      <c r="AB143" s="541">
        <v>426.0</v>
      </c>
      <c r="AC143" s="542">
        <f>4*MAX(R143:R146)/Results!D218</f>
        <v>1.280276817</v>
      </c>
      <c r="AD143" s="459"/>
      <c r="AE143" s="459"/>
      <c r="AF143" s="195"/>
      <c r="AG143" s="532" t="s">
        <v>162</v>
      </c>
      <c r="AH143" s="543">
        <v>17.0</v>
      </c>
      <c r="AI143" s="544"/>
      <c r="AJ143" s="543">
        <v>29.0</v>
      </c>
      <c r="AK143" s="544"/>
      <c r="AL143" s="544"/>
      <c r="AM143" s="544"/>
      <c r="AN143" s="544"/>
      <c r="AO143" s="543">
        <v>5.0</v>
      </c>
      <c r="AP143" s="544"/>
      <c r="AQ143" s="544"/>
      <c r="AR143" s="543">
        <v>2.0</v>
      </c>
      <c r="AS143" s="544"/>
      <c r="AT143" s="545">
        <v>5.0</v>
      </c>
      <c r="AU143" s="603">
        <f t="shared" si="31"/>
        <v>58</v>
      </c>
      <c r="AV143" s="533">
        <f t="shared" si="32"/>
        <v>45.5</v>
      </c>
      <c r="AW143" s="683">
        <f>AU143/(Results!$F$218*(70/190))</f>
        <v>1.042573321</v>
      </c>
      <c r="AX143" s="535" t="str">
        <f t="shared" si="33"/>
        <v>F</v>
      </c>
      <c r="AY143" s="538">
        <f>SUM(AU143:AU146)</f>
        <v>233</v>
      </c>
      <c r="AZ143" s="539">
        <f>AY143/(4*(MAX(AU143:AU146)))</f>
        <v>0.7664473684</v>
      </c>
      <c r="BA143" s="539">
        <f>AVERAGE(AV143:AV146)</f>
        <v>42.35</v>
      </c>
      <c r="BB143" s="539">
        <f>AY143/(AY143*1)</f>
        <v>1</v>
      </c>
      <c r="BC143" s="540">
        <f>AU143/Results!$B$158</f>
        <v>193.3333333</v>
      </c>
      <c r="BD143" s="539">
        <f>sum(BC143:BC146)/4</f>
        <v>194.1666667</v>
      </c>
      <c r="BE143" s="541">
        <v>56.0</v>
      </c>
      <c r="BF143" s="542">
        <f>4*MAX(AU143:AU146)/Results!F218</f>
        <v>2.013245033</v>
      </c>
    </row>
    <row r="144">
      <c r="A144" s="151"/>
      <c r="B144" s="459"/>
      <c r="C144" s="151"/>
      <c r="D144" s="549" t="s">
        <v>163</v>
      </c>
      <c r="E144" s="553">
        <v>42.0</v>
      </c>
      <c r="F144" s="551"/>
      <c r="G144" s="553">
        <v>194.0</v>
      </c>
      <c r="H144" s="551"/>
      <c r="I144" s="551"/>
      <c r="J144" s="551"/>
      <c r="K144" s="551"/>
      <c r="L144" s="553">
        <v>2.0</v>
      </c>
      <c r="M144" s="551"/>
      <c r="N144" s="551"/>
      <c r="O144" s="553">
        <v>1.0</v>
      </c>
      <c r="P144" s="551"/>
      <c r="Q144" s="554"/>
      <c r="R144" s="554">
        <f t="shared" si="28"/>
        <v>239</v>
      </c>
      <c r="S144" s="405">
        <f t="shared" si="29"/>
        <v>144</v>
      </c>
      <c r="T144" s="684">
        <f>R144/(Results!$D$218*(70/190))</f>
        <v>0.5611715274</v>
      </c>
      <c r="U144" s="400" t="str">
        <f t="shared" si="30"/>
        <v>C</v>
      </c>
      <c r="V144" s="151"/>
      <c r="W144" s="151"/>
      <c r="X144" s="151"/>
      <c r="Y144" s="151"/>
      <c r="Z144" s="552">
        <f>R144/Results!$B$158</f>
        <v>796.6666667</v>
      </c>
      <c r="AA144" s="151"/>
      <c r="AB144" s="151"/>
      <c r="AC144" s="518"/>
      <c r="AD144" s="459"/>
      <c r="AE144" s="459"/>
      <c r="AF144" s="195"/>
      <c r="AG144" s="549" t="s">
        <v>163</v>
      </c>
      <c r="AH144" s="553">
        <v>10.0</v>
      </c>
      <c r="AI144" s="551"/>
      <c r="AJ144" s="553">
        <v>25.0</v>
      </c>
      <c r="AK144" s="551"/>
      <c r="AL144" s="551"/>
      <c r="AM144" s="551"/>
      <c r="AN144" s="551"/>
      <c r="AO144" s="553">
        <v>2.0</v>
      </c>
      <c r="AP144" s="551"/>
      <c r="AQ144" s="551"/>
      <c r="AR144" s="553"/>
      <c r="AS144" s="551"/>
      <c r="AT144" s="554">
        <v>4.0</v>
      </c>
      <c r="AU144" s="553">
        <f t="shared" si="31"/>
        <v>41</v>
      </c>
      <c r="AV144" s="551">
        <f t="shared" si="32"/>
        <v>27.5</v>
      </c>
      <c r="AW144" s="685">
        <f>AU144/(Results!$F$218*(70/190))</f>
        <v>0.7369914853</v>
      </c>
      <c r="AX144" s="550" t="str">
        <f t="shared" si="33"/>
        <v>D</v>
      </c>
      <c r="AY144" s="151"/>
      <c r="AZ144" s="151"/>
      <c r="BA144" s="151"/>
      <c r="BB144" s="151"/>
      <c r="BC144" s="552">
        <f>AU144/Results!$B$158</f>
        <v>136.6666667</v>
      </c>
      <c r="BD144" s="151"/>
      <c r="BE144" s="151"/>
      <c r="BF144" s="518"/>
    </row>
    <row r="145">
      <c r="A145" s="151"/>
      <c r="B145" s="459"/>
      <c r="C145" s="151"/>
      <c r="D145" s="549" t="s">
        <v>164</v>
      </c>
      <c r="E145" s="553">
        <v>61.0</v>
      </c>
      <c r="F145" s="553">
        <v>1.0</v>
      </c>
      <c r="G145" s="553">
        <v>198.0</v>
      </c>
      <c r="H145" s="551"/>
      <c r="I145" s="551"/>
      <c r="J145" s="553">
        <v>1.0</v>
      </c>
      <c r="K145" s="553">
        <v>1.0</v>
      </c>
      <c r="L145" s="553">
        <v>1.0</v>
      </c>
      <c r="M145" s="551"/>
      <c r="N145" s="553">
        <v>1.0</v>
      </c>
      <c r="O145" s="553">
        <v>10.0</v>
      </c>
      <c r="P145" s="551"/>
      <c r="Q145" s="554">
        <v>9.0</v>
      </c>
      <c r="R145" s="554">
        <f t="shared" si="28"/>
        <v>283</v>
      </c>
      <c r="S145" s="405">
        <f t="shared" si="29"/>
        <v>192.3</v>
      </c>
      <c r="T145" s="684">
        <f>R145/(Results!$D$218*(70/190))</f>
        <v>0.6644834404</v>
      </c>
      <c r="U145" s="400" t="str">
        <f t="shared" si="30"/>
        <v>C</v>
      </c>
      <c r="V145" s="151"/>
      <c r="W145" s="151"/>
      <c r="X145" s="151"/>
      <c r="Y145" s="151"/>
      <c r="Z145" s="552">
        <f>R145/Results!$B$158</f>
        <v>943.3333333</v>
      </c>
      <c r="AA145" s="151"/>
      <c r="AB145" s="151"/>
      <c r="AC145" s="518"/>
      <c r="AD145" s="459"/>
      <c r="AE145" s="459"/>
      <c r="AF145" s="195"/>
      <c r="AG145" s="549" t="s">
        <v>164</v>
      </c>
      <c r="AH145" s="553">
        <v>17.0</v>
      </c>
      <c r="AI145" s="553">
        <v>2.0</v>
      </c>
      <c r="AJ145" s="553">
        <v>32.0</v>
      </c>
      <c r="AK145" s="551"/>
      <c r="AL145" s="551"/>
      <c r="AM145" s="553">
        <v>1.0</v>
      </c>
      <c r="AN145" s="551"/>
      <c r="AO145" s="553">
        <v>3.0</v>
      </c>
      <c r="AP145" s="551"/>
      <c r="AQ145" s="553"/>
      <c r="AR145" s="553">
        <v>1.0</v>
      </c>
      <c r="AS145" s="551"/>
      <c r="AT145" s="554">
        <v>2.0</v>
      </c>
      <c r="AU145" s="553">
        <f t="shared" si="31"/>
        <v>58</v>
      </c>
      <c r="AV145" s="551">
        <f t="shared" si="32"/>
        <v>43.6</v>
      </c>
      <c r="AW145" s="685">
        <f>AU145/(Results!$F$218*(70/190))</f>
        <v>1.042573321</v>
      </c>
      <c r="AX145" s="550" t="str">
        <f t="shared" si="33"/>
        <v>F</v>
      </c>
      <c r="AY145" s="151"/>
      <c r="AZ145" s="151"/>
      <c r="BA145" s="151"/>
      <c r="BB145" s="151"/>
      <c r="BC145" s="552">
        <f>AU145/Results!$B$158</f>
        <v>193.3333333</v>
      </c>
      <c r="BD145" s="151"/>
      <c r="BE145" s="151"/>
      <c r="BF145" s="518"/>
    </row>
    <row r="146">
      <c r="A146" s="151"/>
      <c r="B146" s="459"/>
      <c r="C146" s="151"/>
      <c r="D146" s="555" t="s">
        <v>165</v>
      </c>
      <c r="E146" s="563">
        <v>64.0</v>
      </c>
      <c r="F146" s="563">
        <v>1.0</v>
      </c>
      <c r="G146" s="563">
        <v>279.0</v>
      </c>
      <c r="H146" s="563">
        <v>1.0</v>
      </c>
      <c r="I146" s="564"/>
      <c r="J146" s="564"/>
      <c r="K146" s="563">
        <v>2.0</v>
      </c>
      <c r="L146" s="563">
        <v>7.0</v>
      </c>
      <c r="M146" s="564"/>
      <c r="N146" s="564"/>
      <c r="O146" s="563">
        <v>4.0</v>
      </c>
      <c r="P146" s="564"/>
      <c r="Q146" s="565">
        <v>12.0</v>
      </c>
      <c r="R146" s="565">
        <f t="shared" si="28"/>
        <v>370</v>
      </c>
      <c r="S146" s="586">
        <f t="shared" si="29"/>
        <v>233.3</v>
      </c>
      <c r="T146" s="686">
        <f>R146/(Results!$D$218*(70/190))</f>
        <v>0.8687592684</v>
      </c>
      <c r="U146" s="687" t="str">
        <f t="shared" si="30"/>
        <v>E</v>
      </c>
      <c r="V146" s="447"/>
      <c r="W146" s="447"/>
      <c r="X146" s="447"/>
      <c r="Y146" s="447"/>
      <c r="Z146" s="562">
        <f>R146/Results!$B$158</f>
        <v>1233.333333</v>
      </c>
      <c r="AA146" s="447"/>
      <c r="AB146" s="447"/>
      <c r="AC146" s="184"/>
      <c r="AD146" s="459"/>
      <c r="AE146" s="459"/>
      <c r="AF146" s="195"/>
      <c r="AG146" s="555" t="s">
        <v>165</v>
      </c>
      <c r="AH146" s="563">
        <v>19.0</v>
      </c>
      <c r="AI146" s="563">
        <v>1.0</v>
      </c>
      <c r="AJ146" s="563">
        <v>48.0</v>
      </c>
      <c r="AK146" s="564"/>
      <c r="AL146" s="564"/>
      <c r="AM146" s="564"/>
      <c r="AN146" s="564"/>
      <c r="AO146" s="563">
        <v>3.0</v>
      </c>
      <c r="AP146" s="564"/>
      <c r="AQ146" s="563">
        <v>1.0</v>
      </c>
      <c r="AR146" s="564"/>
      <c r="AS146" s="564"/>
      <c r="AT146" s="565">
        <v>4.0</v>
      </c>
      <c r="AU146" s="688">
        <f t="shared" si="31"/>
        <v>76</v>
      </c>
      <c r="AV146" s="566">
        <f t="shared" si="32"/>
        <v>52.8</v>
      </c>
      <c r="AW146" s="689">
        <f>AU146/(Results!$F$218*(70/190))</f>
        <v>1.366130558</v>
      </c>
      <c r="AX146" s="585" t="str">
        <f t="shared" si="33"/>
        <v>F</v>
      </c>
      <c r="AY146" s="447"/>
      <c r="AZ146" s="447"/>
      <c r="BA146" s="447"/>
      <c r="BB146" s="447"/>
      <c r="BC146" s="562">
        <f>AU146/Results!$B$158</f>
        <v>253.3333333</v>
      </c>
      <c r="BD146" s="447"/>
      <c r="BE146" s="447"/>
      <c r="BF146" s="184"/>
    </row>
    <row r="147">
      <c r="A147" s="151"/>
      <c r="B147" s="459"/>
      <c r="C147" s="151"/>
      <c r="D147" s="492" t="s">
        <v>166</v>
      </c>
      <c r="E147" s="573">
        <v>49.0</v>
      </c>
      <c r="F147" s="573"/>
      <c r="G147" s="573">
        <v>265.0</v>
      </c>
      <c r="H147" s="573">
        <v>2.0</v>
      </c>
      <c r="I147" s="570"/>
      <c r="J147" s="570"/>
      <c r="K147" s="573">
        <v>1.0</v>
      </c>
      <c r="L147" s="573">
        <v>4.0</v>
      </c>
      <c r="M147" s="570"/>
      <c r="N147" s="573">
        <v>1.0</v>
      </c>
      <c r="O147" s="573"/>
      <c r="P147" s="570"/>
      <c r="Q147" s="574">
        <v>7.0</v>
      </c>
      <c r="R147" s="510">
        <f t="shared" si="28"/>
        <v>329</v>
      </c>
      <c r="S147" s="589">
        <f t="shared" si="29"/>
        <v>198</v>
      </c>
      <c r="T147" s="669">
        <f>R147/(Results!$D$219*(70/190))</f>
        <v>0.8299256506</v>
      </c>
      <c r="U147" s="670" t="str">
        <f t="shared" si="30"/>
        <v>D</v>
      </c>
      <c r="V147" s="500">
        <f>SUM(R147:R150)</f>
        <v>1076</v>
      </c>
      <c r="W147" s="501">
        <f>V147/(4*(MAX(R147:R150)))</f>
        <v>0.8176291793</v>
      </c>
      <c r="X147" s="501">
        <f>AVERAGE(S147:S150)</f>
        <v>178</v>
      </c>
      <c r="Y147" s="501">
        <f>V147/(((V147))*1)</f>
        <v>1</v>
      </c>
      <c r="Z147" s="502">
        <f>R147/Results!$B$158</f>
        <v>1096.666667</v>
      </c>
      <c r="AA147" s="501">
        <f>sum(Z147:Z150)/4</f>
        <v>896.6666667</v>
      </c>
      <c r="AB147" s="503">
        <v>396.0</v>
      </c>
      <c r="AC147" s="512">
        <f>4*MAX(R147:R150)/Results!D219</f>
        <v>1.223048327</v>
      </c>
      <c r="AD147" s="459"/>
      <c r="AE147" s="459"/>
      <c r="AF147" s="195"/>
      <c r="AG147" s="492" t="s">
        <v>166</v>
      </c>
      <c r="AH147" s="573">
        <v>22.0</v>
      </c>
      <c r="AI147" s="570"/>
      <c r="AJ147" s="573">
        <v>20.0</v>
      </c>
      <c r="AK147" s="570"/>
      <c r="AL147" s="570"/>
      <c r="AM147" s="573">
        <v>1.0</v>
      </c>
      <c r="AN147" s="570"/>
      <c r="AO147" s="573">
        <v>3.0</v>
      </c>
      <c r="AP147" s="570"/>
      <c r="AQ147" s="573">
        <v>2.0</v>
      </c>
      <c r="AR147" s="573">
        <v>1.0</v>
      </c>
      <c r="AS147" s="573">
        <v>1.0</v>
      </c>
      <c r="AT147" s="574">
        <v>1.0</v>
      </c>
      <c r="AU147" s="573">
        <f t="shared" si="31"/>
        <v>51</v>
      </c>
      <c r="AV147" s="570">
        <f t="shared" si="32"/>
        <v>48</v>
      </c>
      <c r="AW147" s="671">
        <f>AU147/(Results!$F$219*(70/190))</f>
        <v>0.7820823245</v>
      </c>
      <c r="AX147" s="569" t="str">
        <f t="shared" si="33"/>
        <v>D</v>
      </c>
      <c r="AY147" s="500">
        <f>SUM(AU147:AU150)</f>
        <v>177</v>
      </c>
      <c r="AZ147" s="501">
        <f>AY147/(4*(MAX(AU147:AU150)))</f>
        <v>0.8676470588</v>
      </c>
      <c r="BA147" s="501">
        <f>AVERAGE(AV147:AV150)</f>
        <v>36.8</v>
      </c>
      <c r="BB147" s="501">
        <f>AY147/(AY147*1)</f>
        <v>1</v>
      </c>
      <c r="BC147" s="502">
        <f>AU147/Results!$B$158</f>
        <v>170</v>
      </c>
      <c r="BD147" s="501">
        <f>sum(BC147:BC150)/4</f>
        <v>147.5</v>
      </c>
      <c r="BE147" s="503">
        <v>65.0</v>
      </c>
      <c r="BF147" s="512">
        <f>4*MAX(AU147:AU150)/Results!F219</f>
        <v>1.152542373</v>
      </c>
    </row>
    <row r="148">
      <c r="A148" s="151"/>
      <c r="B148" s="459"/>
      <c r="C148" s="151"/>
      <c r="D148" s="513" t="s">
        <v>167</v>
      </c>
      <c r="E148" s="520">
        <v>39.0</v>
      </c>
      <c r="F148" s="520"/>
      <c r="G148" s="520">
        <v>164.0</v>
      </c>
      <c r="H148" s="520">
        <v>1.0</v>
      </c>
      <c r="I148" s="516"/>
      <c r="J148" s="516"/>
      <c r="K148" s="516"/>
      <c r="L148" s="520">
        <v>5.0</v>
      </c>
      <c r="M148" s="516"/>
      <c r="N148" s="520">
        <v>1.0</v>
      </c>
      <c r="O148" s="520">
        <v>8.0</v>
      </c>
      <c r="P148" s="516"/>
      <c r="Q148" s="521">
        <v>4.0</v>
      </c>
      <c r="R148" s="521">
        <f t="shared" si="28"/>
        <v>222</v>
      </c>
      <c r="S148" s="593">
        <f t="shared" si="29"/>
        <v>150.5</v>
      </c>
      <c r="T148" s="673">
        <f>R148/(Results!$D$219*(70/190))</f>
        <v>0.5600106213</v>
      </c>
      <c r="U148" s="674" t="str">
        <f t="shared" si="30"/>
        <v>C</v>
      </c>
      <c r="V148" s="151"/>
      <c r="W148" s="151"/>
      <c r="X148" s="151"/>
      <c r="Y148" s="151"/>
      <c r="Z148" s="517">
        <f>R148/Results!$B$158</f>
        <v>740</v>
      </c>
      <c r="AA148" s="151"/>
      <c r="AB148" s="151"/>
      <c r="AC148" s="518"/>
      <c r="AD148" s="459"/>
      <c r="AE148" s="459"/>
      <c r="AF148" s="195"/>
      <c r="AG148" s="513" t="s">
        <v>167</v>
      </c>
      <c r="AH148" s="520">
        <v>14.0</v>
      </c>
      <c r="AI148" s="520">
        <v>2.0</v>
      </c>
      <c r="AJ148" s="520">
        <v>23.0</v>
      </c>
      <c r="AK148" s="516"/>
      <c r="AL148" s="516"/>
      <c r="AM148" s="520">
        <v>1.0</v>
      </c>
      <c r="AN148" s="516"/>
      <c r="AO148" s="520">
        <v>3.0</v>
      </c>
      <c r="AP148" s="516"/>
      <c r="AQ148" s="520">
        <v>1.0</v>
      </c>
      <c r="AR148" s="520"/>
      <c r="AS148" s="516"/>
      <c r="AT148" s="521">
        <v>1.0</v>
      </c>
      <c r="AU148" s="520">
        <f t="shared" si="31"/>
        <v>45</v>
      </c>
      <c r="AV148" s="516">
        <f t="shared" si="32"/>
        <v>36.1</v>
      </c>
      <c r="AW148" s="675">
        <f>AU148/(Results!$F$219*(70/190))</f>
        <v>0.6900726392</v>
      </c>
      <c r="AX148" s="515" t="str">
        <f t="shared" si="33"/>
        <v>C</v>
      </c>
      <c r="AY148" s="151"/>
      <c r="AZ148" s="151"/>
      <c r="BA148" s="151"/>
      <c r="BB148" s="151"/>
      <c r="BC148" s="517">
        <f>AU148/Results!$B$158</f>
        <v>150</v>
      </c>
      <c r="BD148" s="151"/>
      <c r="BE148" s="151"/>
      <c r="BF148" s="518"/>
    </row>
    <row r="149">
      <c r="A149" s="151"/>
      <c r="B149" s="459"/>
      <c r="C149" s="151"/>
      <c r="D149" s="513" t="s">
        <v>168</v>
      </c>
      <c r="E149" s="520">
        <v>53.0</v>
      </c>
      <c r="F149" s="520"/>
      <c r="G149" s="520">
        <v>189.0</v>
      </c>
      <c r="H149" s="520">
        <v>2.0</v>
      </c>
      <c r="I149" s="516"/>
      <c r="J149" s="516"/>
      <c r="K149" s="516"/>
      <c r="L149" s="520">
        <v>6.0</v>
      </c>
      <c r="M149" s="516"/>
      <c r="N149" s="520"/>
      <c r="O149" s="520">
        <v>6.0</v>
      </c>
      <c r="P149" s="516"/>
      <c r="Q149" s="521">
        <v>6.0</v>
      </c>
      <c r="R149" s="521">
        <f t="shared" si="28"/>
        <v>262</v>
      </c>
      <c r="S149" s="593">
        <f t="shared" si="29"/>
        <v>174.5</v>
      </c>
      <c r="T149" s="673">
        <f>R149/(Results!$D$219*(70/190))</f>
        <v>0.660913436</v>
      </c>
      <c r="U149" s="674" t="str">
        <f t="shared" si="30"/>
        <v>C</v>
      </c>
      <c r="V149" s="151"/>
      <c r="W149" s="151"/>
      <c r="X149" s="151"/>
      <c r="Y149" s="151"/>
      <c r="Z149" s="517">
        <f>R149/Results!$B$158</f>
        <v>873.3333333</v>
      </c>
      <c r="AA149" s="151"/>
      <c r="AB149" s="151"/>
      <c r="AC149" s="518"/>
      <c r="AD149" s="459"/>
      <c r="AE149" s="459"/>
      <c r="AF149" s="195"/>
      <c r="AG149" s="513" t="s">
        <v>168</v>
      </c>
      <c r="AH149" s="520">
        <v>10.0</v>
      </c>
      <c r="AI149" s="520">
        <v>1.0</v>
      </c>
      <c r="AJ149" s="520">
        <v>15.0</v>
      </c>
      <c r="AK149" s="516"/>
      <c r="AL149" s="516"/>
      <c r="AM149" s="516"/>
      <c r="AN149" s="516"/>
      <c r="AO149" s="520">
        <v>4.0</v>
      </c>
      <c r="AP149" s="516"/>
      <c r="AQ149" s="520"/>
      <c r="AR149" s="516"/>
      <c r="AS149" s="516"/>
      <c r="AT149" s="521">
        <v>4.0</v>
      </c>
      <c r="AU149" s="520">
        <f t="shared" si="31"/>
        <v>34</v>
      </c>
      <c r="AV149" s="516">
        <f t="shared" si="32"/>
        <v>26.3</v>
      </c>
      <c r="AW149" s="675">
        <f>AU149/(Results!$F$219*(70/190))</f>
        <v>0.5213882163</v>
      </c>
      <c r="AX149" s="515" t="str">
        <f t="shared" si="33"/>
        <v>C</v>
      </c>
      <c r="AY149" s="151"/>
      <c r="AZ149" s="151"/>
      <c r="BA149" s="151"/>
      <c r="BB149" s="151"/>
      <c r="BC149" s="517">
        <f>AU149/Results!$B$158</f>
        <v>113.3333333</v>
      </c>
      <c r="BD149" s="151"/>
      <c r="BE149" s="151"/>
      <c r="BF149" s="518"/>
    </row>
    <row r="150">
      <c r="A150" s="151"/>
      <c r="B150" s="459"/>
      <c r="C150" s="151"/>
      <c r="D150" s="522" t="s">
        <v>169</v>
      </c>
      <c r="E150" s="529">
        <v>45.0</v>
      </c>
      <c r="F150" s="530"/>
      <c r="G150" s="529">
        <v>193.0</v>
      </c>
      <c r="H150" s="529"/>
      <c r="I150" s="530"/>
      <c r="J150" s="530"/>
      <c r="K150" s="529">
        <v>1.0</v>
      </c>
      <c r="L150" s="529">
        <v>8.0</v>
      </c>
      <c r="M150" s="529"/>
      <c r="N150" s="529">
        <v>4.0</v>
      </c>
      <c r="O150" s="529">
        <v>12.0</v>
      </c>
      <c r="P150" s="530"/>
      <c r="Q150" s="581"/>
      <c r="R150" s="581">
        <f t="shared" si="28"/>
        <v>263</v>
      </c>
      <c r="S150" s="596">
        <f t="shared" si="29"/>
        <v>189</v>
      </c>
      <c r="T150" s="677">
        <f>R150/(Results!$D$219*(70/190))</f>
        <v>0.6634360064</v>
      </c>
      <c r="U150" s="678" t="str">
        <f t="shared" si="30"/>
        <v>C</v>
      </c>
      <c r="V150" s="447"/>
      <c r="W150" s="447"/>
      <c r="X150" s="447"/>
      <c r="Y150" s="447"/>
      <c r="Z150" s="531">
        <f>R150/Results!$B$158</f>
        <v>876.6666667</v>
      </c>
      <c r="AA150" s="447"/>
      <c r="AB150" s="447"/>
      <c r="AC150" s="184"/>
      <c r="AD150" s="459"/>
      <c r="AE150" s="459"/>
      <c r="AF150" s="195"/>
      <c r="AG150" s="522" t="s">
        <v>169</v>
      </c>
      <c r="AH150" s="529">
        <v>16.0</v>
      </c>
      <c r="AI150" s="529">
        <v>1.0</v>
      </c>
      <c r="AJ150" s="529">
        <v>26.0</v>
      </c>
      <c r="AK150" s="530"/>
      <c r="AL150" s="530"/>
      <c r="AM150" s="530"/>
      <c r="AN150" s="530"/>
      <c r="AO150" s="529">
        <v>3.0</v>
      </c>
      <c r="AP150" s="530"/>
      <c r="AQ150" s="529">
        <v>1.0</v>
      </c>
      <c r="AR150" s="530"/>
      <c r="AS150" s="530"/>
      <c r="AT150" s="581"/>
      <c r="AU150" s="529">
        <f t="shared" si="31"/>
        <v>47</v>
      </c>
      <c r="AV150" s="530">
        <f t="shared" si="32"/>
        <v>36.8</v>
      </c>
      <c r="AW150" s="679">
        <f>AU150/(Results!$F$219*(70/190))</f>
        <v>0.7207425343</v>
      </c>
      <c r="AX150" s="525" t="str">
        <f t="shared" si="33"/>
        <v>D</v>
      </c>
      <c r="AY150" s="447"/>
      <c r="AZ150" s="447"/>
      <c r="BA150" s="447"/>
      <c r="BB150" s="447"/>
      <c r="BC150" s="531">
        <f>AU150/Results!$B$158</f>
        <v>156.6666667</v>
      </c>
      <c r="BD150" s="447"/>
      <c r="BE150" s="447"/>
      <c r="BF150" s="184"/>
    </row>
    <row r="151">
      <c r="A151" s="151"/>
      <c r="B151" s="459"/>
      <c r="C151" s="151"/>
      <c r="D151" s="532" t="s">
        <v>170</v>
      </c>
      <c r="E151" s="543">
        <v>46.0</v>
      </c>
      <c r="F151" s="544"/>
      <c r="G151" s="543">
        <v>99.0</v>
      </c>
      <c r="H151" s="543"/>
      <c r="I151" s="544"/>
      <c r="J151" s="544"/>
      <c r="K151" s="543">
        <v>2.0</v>
      </c>
      <c r="L151" s="543">
        <v>6.0</v>
      </c>
      <c r="M151" s="544"/>
      <c r="N151" s="543">
        <v>1.0</v>
      </c>
      <c r="O151" s="543">
        <v>9.0</v>
      </c>
      <c r="P151" s="543"/>
      <c r="Q151" s="545"/>
      <c r="R151" s="680">
        <f t="shared" si="28"/>
        <v>163</v>
      </c>
      <c r="S151" s="582">
        <f t="shared" si="29"/>
        <v>128</v>
      </c>
      <c r="T151" s="681">
        <f>R151/(Results!$D$220*(70/190))</f>
        <v>0.6266693646</v>
      </c>
      <c r="U151" s="682" t="str">
        <f t="shared" si="30"/>
        <v>C</v>
      </c>
      <c r="V151" s="538">
        <f>SUM(R151:R154)</f>
        <v>706</v>
      </c>
      <c r="W151" s="539">
        <f>V151/(4*(MAX(R151:R154)))</f>
        <v>0.9051282051</v>
      </c>
      <c r="X151" s="539">
        <f>AVERAGE(S151:S154)</f>
        <v>127.875</v>
      </c>
      <c r="Y151" s="539">
        <f>V151/(((V151))*1)</f>
        <v>1</v>
      </c>
      <c r="Z151" s="540">
        <f>R151/Results!$B$158</f>
        <v>543.3333333</v>
      </c>
      <c r="AA151" s="539">
        <f>sum(Z151:Z154)/4</f>
        <v>588.3333333</v>
      </c>
      <c r="AB151" s="541">
        <v>260.0</v>
      </c>
      <c r="AC151" s="542">
        <f>4*MAX(R151:R154)/Results!D220</f>
        <v>1.104815864</v>
      </c>
      <c r="AD151" s="459"/>
      <c r="AE151" s="459"/>
      <c r="AF151" s="195"/>
      <c r="AG151" s="532" t="s">
        <v>170</v>
      </c>
      <c r="AH151" s="543">
        <v>22.0</v>
      </c>
      <c r="AI151" s="543"/>
      <c r="AJ151" s="543">
        <v>17.0</v>
      </c>
      <c r="AK151" s="544"/>
      <c r="AL151" s="544"/>
      <c r="AM151" s="544"/>
      <c r="AN151" s="544"/>
      <c r="AO151" s="543">
        <v>7.0</v>
      </c>
      <c r="AP151" s="544"/>
      <c r="AQ151" s="543">
        <v>2.0</v>
      </c>
      <c r="AR151" s="543">
        <v>8.0</v>
      </c>
      <c r="AS151" s="543">
        <v>1.0</v>
      </c>
      <c r="AT151" s="545">
        <v>2.0</v>
      </c>
      <c r="AU151" s="603">
        <f t="shared" si="31"/>
        <v>59</v>
      </c>
      <c r="AV151" s="533">
        <f t="shared" si="32"/>
        <v>65.5</v>
      </c>
      <c r="AW151" s="683">
        <f>AU151/(Results!$F$220*(70/190))</f>
        <v>0.834077381</v>
      </c>
      <c r="AX151" s="535" t="str">
        <f t="shared" si="33"/>
        <v>D</v>
      </c>
      <c r="AY151" s="538">
        <f>SUM(AU151:AU154)</f>
        <v>192</v>
      </c>
      <c r="AZ151" s="539">
        <f>AY151/(4*(MAX(AU151:AU154)))</f>
        <v>0.813559322</v>
      </c>
      <c r="BA151" s="539">
        <f>AVERAGE(AV151:AV154)</f>
        <v>48.275</v>
      </c>
      <c r="BB151" s="539">
        <f>AY151/(AY151*1)</f>
        <v>1</v>
      </c>
      <c r="BC151" s="540">
        <f>AU151/Results!$B$158</f>
        <v>196.6666667</v>
      </c>
      <c r="BD151" s="539">
        <f>sum(BC151:BC154)/4</f>
        <v>160</v>
      </c>
      <c r="BE151" s="541">
        <v>71.0</v>
      </c>
      <c r="BF151" s="542">
        <f>4*MAX(AU151:AU154)/Results!F220</f>
        <v>1.229166667</v>
      </c>
    </row>
    <row r="152">
      <c r="A152" s="151"/>
      <c r="B152" s="459"/>
      <c r="C152" s="151"/>
      <c r="D152" s="549" t="s">
        <v>171</v>
      </c>
      <c r="E152" s="553">
        <v>42.0</v>
      </c>
      <c r="F152" s="551"/>
      <c r="G152" s="553">
        <v>131.0</v>
      </c>
      <c r="H152" s="553">
        <v>1.0</v>
      </c>
      <c r="I152" s="551"/>
      <c r="J152" s="551"/>
      <c r="K152" s="553">
        <v>1.0</v>
      </c>
      <c r="L152" s="553">
        <v>7.0</v>
      </c>
      <c r="M152" s="551"/>
      <c r="N152" s="553">
        <v>2.0</v>
      </c>
      <c r="O152" s="553">
        <v>8.0</v>
      </c>
      <c r="P152" s="553">
        <v>1.0</v>
      </c>
      <c r="Q152" s="554">
        <v>2.0</v>
      </c>
      <c r="R152" s="554">
        <f t="shared" si="28"/>
        <v>195</v>
      </c>
      <c r="S152" s="405">
        <f t="shared" si="29"/>
        <v>145.5</v>
      </c>
      <c r="T152" s="684">
        <f>R152/(Results!$D$220*(70/190))</f>
        <v>0.7496964792</v>
      </c>
      <c r="U152" s="400" t="str">
        <f t="shared" si="30"/>
        <v>D</v>
      </c>
      <c r="V152" s="151"/>
      <c r="W152" s="151"/>
      <c r="X152" s="151"/>
      <c r="Y152" s="151"/>
      <c r="Z152" s="552">
        <f>R152/Results!$B$158</f>
        <v>650</v>
      </c>
      <c r="AA152" s="151"/>
      <c r="AB152" s="151"/>
      <c r="AC152" s="518"/>
      <c r="AD152" s="459"/>
      <c r="AE152" s="459"/>
      <c r="AF152" s="195"/>
      <c r="AG152" s="549" t="s">
        <v>171</v>
      </c>
      <c r="AH152" s="553">
        <v>14.0</v>
      </c>
      <c r="AI152" s="551"/>
      <c r="AJ152" s="553">
        <v>18.0</v>
      </c>
      <c r="AK152" s="551"/>
      <c r="AL152" s="551"/>
      <c r="AM152" s="551"/>
      <c r="AN152" s="551"/>
      <c r="AO152" s="553">
        <v>1.0</v>
      </c>
      <c r="AP152" s="551"/>
      <c r="AQ152" s="553">
        <v>3.0</v>
      </c>
      <c r="AR152" s="553">
        <v>5.0</v>
      </c>
      <c r="AS152" s="551"/>
      <c r="AT152" s="554">
        <v>3.0</v>
      </c>
      <c r="AU152" s="553">
        <f t="shared" si="31"/>
        <v>44</v>
      </c>
      <c r="AV152" s="551">
        <f t="shared" si="32"/>
        <v>43.5</v>
      </c>
      <c r="AW152" s="685">
        <f>AU152/(Results!$F$220*(70/190))</f>
        <v>0.6220238095</v>
      </c>
      <c r="AX152" s="550" t="str">
        <f t="shared" si="33"/>
        <v>C</v>
      </c>
      <c r="AY152" s="151"/>
      <c r="AZ152" s="151"/>
      <c r="BA152" s="151"/>
      <c r="BB152" s="151"/>
      <c r="BC152" s="552">
        <f>AU152/Results!$B$158</f>
        <v>146.6666667</v>
      </c>
      <c r="BD152" s="151"/>
      <c r="BE152" s="151"/>
      <c r="BF152" s="518"/>
    </row>
    <row r="153">
      <c r="A153" s="151"/>
      <c r="B153" s="459"/>
      <c r="C153" s="151"/>
      <c r="D153" s="549" t="s">
        <v>172</v>
      </c>
      <c r="E153" s="553">
        <v>24.0</v>
      </c>
      <c r="F153" s="551"/>
      <c r="G153" s="553">
        <v>134.0</v>
      </c>
      <c r="H153" s="551"/>
      <c r="I153" s="551"/>
      <c r="J153" s="551"/>
      <c r="K153" s="551"/>
      <c r="L153" s="553">
        <v>5.0</v>
      </c>
      <c r="M153" s="551"/>
      <c r="N153" s="553">
        <v>2.0</v>
      </c>
      <c r="O153" s="553">
        <v>8.0</v>
      </c>
      <c r="P153" s="553">
        <v>1.0</v>
      </c>
      <c r="Q153" s="554">
        <v>5.0</v>
      </c>
      <c r="R153" s="554">
        <f t="shared" si="28"/>
        <v>179</v>
      </c>
      <c r="S153" s="405">
        <f t="shared" si="29"/>
        <v>124.5</v>
      </c>
      <c r="T153" s="684">
        <f>R153/(Results!$D$220*(70/190))</f>
        <v>0.6881829219</v>
      </c>
      <c r="U153" s="400" t="str">
        <f t="shared" si="30"/>
        <v>C</v>
      </c>
      <c r="V153" s="151"/>
      <c r="W153" s="151"/>
      <c r="X153" s="151"/>
      <c r="Y153" s="151"/>
      <c r="Z153" s="552">
        <f>R153/Results!$B$158</f>
        <v>596.6666667</v>
      </c>
      <c r="AA153" s="151"/>
      <c r="AB153" s="151"/>
      <c r="AC153" s="518"/>
      <c r="AD153" s="459"/>
      <c r="AE153" s="459"/>
      <c r="AF153" s="195"/>
      <c r="AG153" s="549" t="s">
        <v>172</v>
      </c>
      <c r="AH153" s="553">
        <v>16.0</v>
      </c>
      <c r="AI153" s="553">
        <v>1.0</v>
      </c>
      <c r="AJ153" s="553">
        <v>20.0</v>
      </c>
      <c r="AK153" s="551"/>
      <c r="AL153" s="551"/>
      <c r="AM153" s="551"/>
      <c r="AN153" s="551"/>
      <c r="AO153" s="553">
        <v>4.0</v>
      </c>
      <c r="AP153" s="551"/>
      <c r="AQ153" s="551"/>
      <c r="AR153" s="553">
        <v>6.0</v>
      </c>
      <c r="AS153" s="551"/>
      <c r="AT153" s="550"/>
      <c r="AU153" s="553">
        <f t="shared" si="31"/>
        <v>47</v>
      </c>
      <c r="AV153" s="551">
        <f t="shared" si="32"/>
        <v>44.8</v>
      </c>
      <c r="AW153" s="685">
        <f>AU153/(Results!$F$220*(70/190))</f>
        <v>0.6644345238</v>
      </c>
      <c r="AX153" s="550" t="str">
        <f t="shared" si="33"/>
        <v>C</v>
      </c>
      <c r="AY153" s="151"/>
      <c r="AZ153" s="151"/>
      <c r="BA153" s="151"/>
      <c r="BB153" s="151"/>
      <c r="BC153" s="552">
        <f>AU153/Results!$B$158</f>
        <v>156.6666667</v>
      </c>
      <c r="BD153" s="151"/>
      <c r="BE153" s="151"/>
      <c r="BF153" s="518"/>
    </row>
    <row r="154">
      <c r="A154" s="151"/>
      <c r="B154" s="459"/>
      <c r="C154" s="151"/>
      <c r="D154" s="555" t="s">
        <v>173</v>
      </c>
      <c r="E154" s="563">
        <v>33.0</v>
      </c>
      <c r="F154" s="564"/>
      <c r="G154" s="563">
        <v>124.0</v>
      </c>
      <c r="H154" s="564"/>
      <c r="I154" s="563">
        <v>1.0</v>
      </c>
      <c r="J154" s="563">
        <v>1.0</v>
      </c>
      <c r="K154" s="564"/>
      <c r="L154" s="563">
        <v>4.0</v>
      </c>
      <c r="M154" s="564"/>
      <c r="N154" s="564"/>
      <c r="O154" s="563">
        <v>4.0</v>
      </c>
      <c r="P154" s="564"/>
      <c r="Q154" s="565">
        <v>2.0</v>
      </c>
      <c r="R154" s="565">
        <f t="shared" si="28"/>
        <v>169</v>
      </c>
      <c r="S154" s="586">
        <f t="shared" si="29"/>
        <v>113.5</v>
      </c>
      <c r="T154" s="686">
        <f>R154/(Results!$D$220*(70/190))</f>
        <v>0.6497369486</v>
      </c>
      <c r="U154" s="687" t="str">
        <f t="shared" si="30"/>
        <v>C</v>
      </c>
      <c r="V154" s="447"/>
      <c r="W154" s="447"/>
      <c r="X154" s="447"/>
      <c r="Y154" s="447"/>
      <c r="Z154" s="562">
        <f>R154/Results!$B$158</f>
        <v>563.3333333</v>
      </c>
      <c r="AA154" s="447"/>
      <c r="AB154" s="447"/>
      <c r="AC154" s="184"/>
      <c r="AD154" s="459"/>
      <c r="AE154" s="459"/>
      <c r="AF154" s="195"/>
      <c r="AG154" s="555" t="s">
        <v>173</v>
      </c>
      <c r="AH154" s="563">
        <v>19.0</v>
      </c>
      <c r="AI154" s="563">
        <v>1.0</v>
      </c>
      <c r="AJ154" s="563">
        <v>16.0</v>
      </c>
      <c r="AK154" s="564"/>
      <c r="AL154" s="564"/>
      <c r="AM154" s="564"/>
      <c r="AN154" s="564"/>
      <c r="AO154" s="564"/>
      <c r="AP154" s="563">
        <v>1.0</v>
      </c>
      <c r="AQ154" s="563">
        <v>1.0</v>
      </c>
      <c r="AR154" s="563">
        <v>3.0</v>
      </c>
      <c r="AS154" s="563"/>
      <c r="AT154" s="565">
        <v>1.0</v>
      </c>
      <c r="AU154" s="688">
        <f t="shared" si="31"/>
        <v>42</v>
      </c>
      <c r="AV154" s="566">
        <f t="shared" si="32"/>
        <v>39.3</v>
      </c>
      <c r="AW154" s="689">
        <f>AU154/(Results!$F$220*(70/190))</f>
        <v>0.59375</v>
      </c>
      <c r="AX154" s="585" t="str">
        <f t="shared" si="33"/>
        <v>C</v>
      </c>
      <c r="AY154" s="447"/>
      <c r="AZ154" s="447"/>
      <c r="BA154" s="447"/>
      <c r="BB154" s="447"/>
      <c r="BC154" s="562">
        <f>AU154/Results!$B$158</f>
        <v>140</v>
      </c>
      <c r="BD154" s="447"/>
      <c r="BE154" s="447"/>
      <c r="BF154" s="184"/>
    </row>
    <row r="155">
      <c r="A155" s="151"/>
      <c r="B155" s="459"/>
      <c r="C155" s="151"/>
      <c r="D155" s="492" t="s">
        <v>174</v>
      </c>
      <c r="E155" s="573">
        <v>31.0</v>
      </c>
      <c r="F155" s="570"/>
      <c r="G155" s="573">
        <v>150.0</v>
      </c>
      <c r="H155" s="573">
        <v>1.0</v>
      </c>
      <c r="I155" s="570"/>
      <c r="J155" s="570"/>
      <c r="K155" s="570"/>
      <c r="L155" s="573">
        <v>3.0</v>
      </c>
      <c r="M155" s="573">
        <v>1.0</v>
      </c>
      <c r="N155" s="573">
        <v>1.0</v>
      </c>
      <c r="O155" s="573">
        <v>6.0</v>
      </c>
      <c r="P155" s="570"/>
      <c r="Q155" s="569"/>
      <c r="R155" s="510">
        <f t="shared" si="28"/>
        <v>193</v>
      </c>
      <c r="S155" s="589">
        <f t="shared" si="29"/>
        <v>129</v>
      </c>
      <c r="T155" s="669">
        <f>R155/(Results!$D$221*(70/190))</f>
        <v>0.616302521</v>
      </c>
      <c r="U155" s="670" t="str">
        <f t="shared" si="30"/>
        <v>C</v>
      </c>
      <c r="V155" s="500">
        <f>SUM(R155:R158)</f>
        <v>850</v>
      </c>
      <c r="W155" s="501">
        <f>V155/(4*(MAX(R155:R158)))</f>
        <v>0.9402654867</v>
      </c>
      <c r="X155" s="501">
        <f>AVERAGE(S155:S158)</f>
        <v>154.125</v>
      </c>
      <c r="Y155" s="501">
        <f>V155/(((V155))*1)</f>
        <v>1</v>
      </c>
      <c r="Z155" s="502">
        <f>R155/Results!$B$158</f>
        <v>643.3333333</v>
      </c>
      <c r="AA155" s="501">
        <f>sum(Z155:Z158)/4</f>
        <v>708.3333333</v>
      </c>
      <c r="AB155" s="503">
        <v>313.0</v>
      </c>
      <c r="AC155" s="512">
        <f>4*MAX(R155:R158)/Results!D221</f>
        <v>1.063529412</v>
      </c>
      <c r="AD155" s="459"/>
      <c r="AE155" s="459"/>
      <c r="AF155" s="195"/>
      <c r="AG155" s="492" t="s">
        <v>174</v>
      </c>
      <c r="AH155" s="573">
        <v>12.0</v>
      </c>
      <c r="AI155" s="573">
        <v>1.0</v>
      </c>
      <c r="AJ155" s="573">
        <v>29.0</v>
      </c>
      <c r="AK155" s="570"/>
      <c r="AL155" s="570"/>
      <c r="AM155" s="570"/>
      <c r="AN155" s="570"/>
      <c r="AO155" s="573">
        <v>1.0</v>
      </c>
      <c r="AP155" s="573">
        <v>1.0</v>
      </c>
      <c r="AQ155" s="570"/>
      <c r="AR155" s="573">
        <v>5.0</v>
      </c>
      <c r="AS155" s="573">
        <v>1.0</v>
      </c>
      <c r="AT155" s="569"/>
      <c r="AU155" s="573">
        <f t="shared" si="31"/>
        <v>50</v>
      </c>
      <c r="AV155" s="570">
        <f t="shared" si="32"/>
        <v>43.8</v>
      </c>
      <c r="AW155" s="671">
        <f>AU155/(Results!$F$221*(70/190))</f>
        <v>0.5260243632</v>
      </c>
      <c r="AX155" s="569" t="str">
        <f t="shared" si="33"/>
        <v>C</v>
      </c>
      <c r="AY155" s="500">
        <f>SUM(AU155:AU158)</f>
        <v>258</v>
      </c>
      <c r="AZ155" s="501">
        <f>AY155/(4*(MAX(AU155:AU158)))</f>
        <v>0.8164556962</v>
      </c>
      <c r="BA155" s="501">
        <f>AVERAGE(AV155:AV158)</f>
        <v>55.525</v>
      </c>
      <c r="BB155" s="501">
        <f>AY155/(AY155*1)</f>
        <v>1</v>
      </c>
      <c r="BC155" s="502">
        <f>AU155/Results!$B$158</f>
        <v>166.6666667</v>
      </c>
      <c r="BD155" s="501">
        <f>sum(BC155:BC158)/4</f>
        <v>215</v>
      </c>
      <c r="BE155" s="503">
        <v>95.0</v>
      </c>
      <c r="BF155" s="512">
        <f>4*MAX(AU155:AU158)/Results!F221</f>
        <v>1.224806202</v>
      </c>
    </row>
    <row r="156">
      <c r="A156" s="151"/>
      <c r="B156" s="459"/>
      <c r="C156" s="151"/>
      <c r="D156" s="513" t="s">
        <v>175</v>
      </c>
      <c r="E156" s="520">
        <v>63.0</v>
      </c>
      <c r="F156" s="516"/>
      <c r="G156" s="520">
        <v>144.0</v>
      </c>
      <c r="H156" s="520">
        <v>1.0</v>
      </c>
      <c r="I156" s="516"/>
      <c r="J156" s="520">
        <v>2.0</v>
      </c>
      <c r="K156" s="520">
        <v>1.0</v>
      </c>
      <c r="L156" s="520">
        <v>6.0</v>
      </c>
      <c r="M156" s="516"/>
      <c r="N156" s="516"/>
      <c r="O156" s="520">
        <v>9.0</v>
      </c>
      <c r="P156" s="516"/>
      <c r="Q156" s="515"/>
      <c r="R156" s="521">
        <f t="shared" si="28"/>
        <v>226</v>
      </c>
      <c r="S156" s="593">
        <f t="shared" si="29"/>
        <v>168</v>
      </c>
      <c r="T156" s="673">
        <f>R156/(Results!$D$221*(70/190))</f>
        <v>0.7216806723</v>
      </c>
      <c r="U156" s="674" t="str">
        <f t="shared" si="30"/>
        <v>D</v>
      </c>
      <c r="V156" s="151"/>
      <c r="W156" s="151"/>
      <c r="X156" s="151"/>
      <c r="Y156" s="151"/>
      <c r="Z156" s="517">
        <f>R156/Results!$B$158</f>
        <v>753.3333333</v>
      </c>
      <c r="AA156" s="151"/>
      <c r="AB156" s="151"/>
      <c r="AC156" s="518"/>
      <c r="AD156" s="459"/>
      <c r="AE156" s="459"/>
      <c r="AF156" s="195"/>
      <c r="AG156" s="513" t="s">
        <v>175</v>
      </c>
      <c r="AH156" s="520">
        <v>21.0</v>
      </c>
      <c r="AI156" s="520">
        <v>1.0</v>
      </c>
      <c r="AJ156" s="520">
        <v>45.0</v>
      </c>
      <c r="AK156" s="516"/>
      <c r="AL156" s="516"/>
      <c r="AM156" s="520">
        <v>1.0</v>
      </c>
      <c r="AN156" s="516"/>
      <c r="AO156" s="516"/>
      <c r="AP156" s="516"/>
      <c r="AQ156" s="516"/>
      <c r="AR156" s="520">
        <v>8.0</v>
      </c>
      <c r="AS156" s="520">
        <v>2.0</v>
      </c>
      <c r="AT156" s="521">
        <v>1.0</v>
      </c>
      <c r="AU156" s="520">
        <f t="shared" si="31"/>
        <v>79</v>
      </c>
      <c r="AV156" s="516">
        <f t="shared" si="32"/>
        <v>67.3</v>
      </c>
      <c r="AW156" s="675">
        <f>AU156/(Results!$F$221*(70/190))</f>
        <v>0.8311184939</v>
      </c>
      <c r="AX156" s="515" t="str">
        <f t="shared" si="33"/>
        <v>D</v>
      </c>
      <c r="AY156" s="151"/>
      <c r="AZ156" s="151"/>
      <c r="BA156" s="151"/>
      <c r="BB156" s="151"/>
      <c r="BC156" s="517">
        <f>AU156/Results!$B$158</f>
        <v>263.3333333</v>
      </c>
      <c r="BD156" s="151"/>
      <c r="BE156" s="151"/>
      <c r="BF156" s="518"/>
    </row>
    <row r="157">
      <c r="A157" s="151"/>
      <c r="B157" s="459"/>
      <c r="C157" s="151"/>
      <c r="D157" s="513" t="s">
        <v>176</v>
      </c>
      <c r="E157" s="520">
        <v>56.0</v>
      </c>
      <c r="F157" s="516"/>
      <c r="G157" s="520">
        <v>137.0</v>
      </c>
      <c r="H157" s="520">
        <v>4.0</v>
      </c>
      <c r="I157" s="516"/>
      <c r="J157" s="516"/>
      <c r="K157" s="520">
        <v>1.0</v>
      </c>
      <c r="L157" s="520">
        <v>10.0</v>
      </c>
      <c r="M157" s="520">
        <v>2.0</v>
      </c>
      <c r="N157" s="520">
        <v>1.0</v>
      </c>
      <c r="O157" s="520">
        <v>9.0</v>
      </c>
      <c r="P157" s="516"/>
      <c r="Q157" s="521">
        <v>1.0</v>
      </c>
      <c r="R157" s="521">
        <f t="shared" si="28"/>
        <v>221</v>
      </c>
      <c r="S157" s="593">
        <f t="shared" si="29"/>
        <v>173</v>
      </c>
      <c r="T157" s="673">
        <f>R157/(Results!$D$221*(70/190))</f>
        <v>0.7057142857</v>
      </c>
      <c r="U157" s="690" t="s">
        <v>257</v>
      </c>
      <c r="V157" s="151"/>
      <c r="W157" s="151"/>
      <c r="X157" s="151"/>
      <c r="Y157" s="151"/>
      <c r="Z157" s="517">
        <f>R157/Results!$B$158</f>
        <v>736.6666667</v>
      </c>
      <c r="AA157" s="151"/>
      <c r="AB157" s="151"/>
      <c r="AC157" s="518"/>
      <c r="AD157" s="459"/>
      <c r="AE157" s="459"/>
      <c r="AF157" s="195"/>
      <c r="AG157" s="513" t="s">
        <v>176</v>
      </c>
      <c r="AH157" s="520">
        <v>20.0</v>
      </c>
      <c r="AI157" s="516"/>
      <c r="AJ157" s="520">
        <v>24.0</v>
      </c>
      <c r="AK157" s="516"/>
      <c r="AL157" s="520">
        <v>1.0</v>
      </c>
      <c r="AM157" s="516"/>
      <c r="AN157" s="516"/>
      <c r="AO157" s="520">
        <v>5.0</v>
      </c>
      <c r="AP157" s="516"/>
      <c r="AQ157" s="516"/>
      <c r="AR157" s="520">
        <v>1.0</v>
      </c>
      <c r="AS157" s="516"/>
      <c r="AT157" s="515"/>
      <c r="AU157" s="520">
        <f t="shared" si="31"/>
        <v>51</v>
      </c>
      <c r="AV157" s="516">
        <f t="shared" si="32"/>
        <v>43.5</v>
      </c>
      <c r="AW157" s="675">
        <f>AU157/(Results!$F$221*(70/190))</f>
        <v>0.5365448505</v>
      </c>
      <c r="AX157" s="515" t="str">
        <f t="shared" si="33"/>
        <v>C</v>
      </c>
      <c r="AY157" s="151"/>
      <c r="AZ157" s="151"/>
      <c r="BA157" s="151"/>
      <c r="BB157" s="151"/>
      <c r="BC157" s="517">
        <f>AU157/Results!$B$158</f>
        <v>170</v>
      </c>
      <c r="BD157" s="151"/>
      <c r="BE157" s="151"/>
      <c r="BF157" s="518"/>
    </row>
    <row r="158">
      <c r="A158" s="151"/>
      <c r="B158" s="459"/>
      <c r="C158" s="151"/>
      <c r="D158" s="522" t="s">
        <v>177</v>
      </c>
      <c r="E158" s="529">
        <v>44.0</v>
      </c>
      <c r="F158" s="530"/>
      <c r="G158" s="529">
        <v>148.0</v>
      </c>
      <c r="H158" s="529">
        <v>1.0</v>
      </c>
      <c r="I158" s="530"/>
      <c r="J158" s="530"/>
      <c r="K158" s="530"/>
      <c r="L158" s="529">
        <v>8.0</v>
      </c>
      <c r="M158" s="530"/>
      <c r="N158" s="530"/>
      <c r="O158" s="529">
        <v>7.0</v>
      </c>
      <c r="P158" s="530"/>
      <c r="Q158" s="581">
        <v>2.0</v>
      </c>
      <c r="R158" s="581">
        <f t="shared" si="28"/>
        <v>210</v>
      </c>
      <c r="S158" s="596">
        <f t="shared" si="29"/>
        <v>146.5</v>
      </c>
      <c r="T158" s="677">
        <f>R158/(Results!$D$221*(70/190))</f>
        <v>0.6705882353</v>
      </c>
      <c r="U158" s="678" t="str">
        <f t="shared" ref="U158:U170" si="34">IFS(T158&lt;0.2,"A",AND(T158&gt;=0.21,T158&lt;=0.5),"B",AND(T158&gt;=0.51,T158&lt;=0.7),"C",AND(T158&gt;=0.71,T158&lt;=0.85),"D",AND(T158&gt;=0.86,T158&lt;=1),"E",T158&gt;1,"F")</f>
        <v>C</v>
      </c>
      <c r="V158" s="447"/>
      <c r="W158" s="447"/>
      <c r="X158" s="447"/>
      <c r="Y158" s="447"/>
      <c r="Z158" s="531">
        <f>R158/Results!$B$158</f>
        <v>700</v>
      </c>
      <c r="AA158" s="447"/>
      <c r="AB158" s="447"/>
      <c r="AC158" s="184"/>
      <c r="AD158" s="459"/>
      <c r="AE158" s="459"/>
      <c r="AF158" s="195"/>
      <c r="AG158" s="522" t="s">
        <v>177</v>
      </c>
      <c r="AH158" s="529">
        <v>29.0</v>
      </c>
      <c r="AI158" s="530"/>
      <c r="AJ158" s="529">
        <v>34.0</v>
      </c>
      <c r="AK158" s="530"/>
      <c r="AL158" s="530"/>
      <c r="AM158" s="530"/>
      <c r="AN158" s="530"/>
      <c r="AO158" s="529">
        <v>8.0</v>
      </c>
      <c r="AP158" s="530"/>
      <c r="AQ158" s="530"/>
      <c r="AR158" s="529">
        <v>4.0</v>
      </c>
      <c r="AS158" s="530"/>
      <c r="AT158" s="581">
        <v>3.0</v>
      </c>
      <c r="AU158" s="529">
        <f t="shared" si="31"/>
        <v>78</v>
      </c>
      <c r="AV158" s="530">
        <f t="shared" si="32"/>
        <v>67.5</v>
      </c>
      <c r="AW158" s="679">
        <f>AU158/(Results!$F$221*(70/190))</f>
        <v>0.8205980066</v>
      </c>
      <c r="AX158" s="525" t="str">
        <f t="shared" si="33"/>
        <v>D</v>
      </c>
      <c r="AY158" s="447"/>
      <c r="AZ158" s="447"/>
      <c r="BA158" s="447"/>
      <c r="BB158" s="447"/>
      <c r="BC158" s="531">
        <f>AU158/Results!$B$158</f>
        <v>260</v>
      </c>
      <c r="BD158" s="447"/>
      <c r="BE158" s="447"/>
      <c r="BF158" s="184"/>
    </row>
    <row r="159">
      <c r="A159" s="151"/>
      <c r="B159" s="459"/>
      <c r="C159" s="151"/>
      <c r="D159" s="532" t="s">
        <v>178</v>
      </c>
      <c r="E159" s="543">
        <v>57.0</v>
      </c>
      <c r="F159" s="544"/>
      <c r="G159" s="543">
        <v>142.0</v>
      </c>
      <c r="H159" s="544"/>
      <c r="I159" s="544"/>
      <c r="J159" s="544"/>
      <c r="K159" s="544"/>
      <c r="L159" s="543">
        <v>6.0</v>
      </c>
      <c r="M159" s="543">
        <v>3.0</v>
      </c>
      <c r="N159" s="544"/>
      <c r="O159" s="543">
        <v>5.0</v>
      </c>
      <c r="P159" s="544"/>
      <c r="Q159" s="545">
        <v>2.0</v>
      </c>
      <c r="R159" s="680">
        <f t="shared" si="28"/>
        <v>215</v>
      </c>
      <c r="S159" s="582">
        <f t="shared" si="29"/>
        <v>155.5</v>
      </c>
      <c r="T159" s="681">
        <f>R159/(Results!$D$222*(70/190))</f>
        <v>0.6906170752</v>
      </c>
      <c r="U159" s="682" t="str">
        <f t="shared" si="34"/>
        <v>C</v>
      </c>
      <c r="V159" s="538">
        <f>SUM(R159:R162)</f>
        <v>845</v>
      </c>
      <c r="W159" s="539">
        <f>V159/(4*(MAX(R159:R162)))</f>
        <v>0.9825581395</v>
      </c>
      <c r="X159" s="539">
        <f>AVERAGE(S159:S162)</f>
        <v>159.875</v>
      </c>
      <c r="Y159" s="539">
        <f>V159/(((V159))*1)</f>
        <v>1</v>
      </c>
      <c r="Z159" s="540">
        <f>R159/Results!$B$158</f>
        <v>716.6666667</v>
      </c>
      <c r="AA159" s="539">
        <f>sum(Z159:Z162)/4</f>
        <v>704.1666667</v>
      </c>
      <c r="AB159" s="541">
        <v>311.0</v>
      </c>
      <c r="AC159" s="542">
        <f>4*MAX(R159:R162)/Results!D222</f>
        <v>1.017751479</v>
      </c>
      <c r="AD159" s="459"/>
      <c r="AE159" s="459"/>
      <c r="AF159" s="195"/>
      <c r="AG159" s="532" t="s">
        <v>178</v>
      </c>
      <c r="AH159" s="543">
        <v>26.0</v>
      </c>
      <c r="AI159" s="544"/>
      <c r="AJ159" s="543">
        <v>31.0</v>
      </c>
      <c r="AK159" s="544"/>
      <c r="AL159" s="544"/>
      <c r="AM159" s="544"/>
      <c r="AN159" s="544"/>
      <c r="AO159" s="543">
        <v>6.0</v>
      </c>
      <c r="AP159" s="543">
        <v>1.0</v>
      </c>
      <c r="AQ159" s="544"/>
      <c r="AR159" s="543">
        <v>4.0</v>
      </c>
      <c r="AS159" s="544"/>
      <c r="AT159" s="546"/>
      <c r="AU159" s="603">
        <f t="shared" si="31"/>
        <v>68</v>
      </c>
      <c r="AV159" s="533">
        <f t="shared" si="32"/>
        <v>61</v>
      </c>
      <c r="AW159" s="683">
        <f>AU159/(Results!$F$222*(70/190))</f>
        <v>0.7098901099</v>
      </c>
      <c r="AX159" s="680" t="s">
        <v>257</v>
      </c>
      <c r="AY159" s="538">
        <f>SUM(AU159:AU162)</f>
        <v>260</v>
      </c>
      <c r="AZ159" s="539">
        <f>AY159/(4*(MAX(AU159:AU162)))</f>
        <v>0.9027777778</v>
      </c>
      <c r="BA159" s="539">
        <f>AVERAGE(AV159:AV162)</f>
        <v>56.325</v>
      </c>
      <c r="BB159" s="539">
        <f>AY159/(AY159*1)</f>
        <v>1</v>
      </c>
      <c r="BC159" s="540">
        <f>AU159/Results!$B$158</f>
        <v>226.6666667</v>
      </c>
      <c r="BD159" s="539">
        <f>sum(BC159:BC162)/4</f>
        <v>216.6666667</v>
      </c>
      <c r="BE159" s="541">
        <v>96.0</v>
      </c>
      <c r="BF159" s="542">
        <f>4*MAX(AU159:AU162)/Results!F222</f>
        <v>1.107692308</v>
      </c>
    </row>
    <row r="160">
      <c r="A160" s="151"/>
      <c r="B160" s="459"/>
      <c r="C160" s="151"/>
      <c r="D160" s="549" t="s">
        <v>179</v>
      </c>
      <c r="E160" s="553">
        <v>52.0</v>
      </c>
      <c r="F160" s="551"/>
      <c r="G160" s="553">
        <v>135.0</v>
      </c>
      <c r="H160" s="553">
        <v>2.0</v>
      </c>
      <c r="I160" s="551"/>
      <c r="J160" s="553">
        <v>1.0</v>
      </c>
      <c r="K160" s="553">
        <v>1.0</v>
      </c>
      <c r="L160" s="553">
        <v>8.0</v>
      </c>
      <c r="M160" s="553">
        <v>3.0</v>
      </c>
      <c r="N160" s="553">
        <v>1.0</v>
      </c>
      <c r="O160" s="553">
        <v>8.0</v>
      </c>
      <c r="P160" s="551"/>
      <c r="Q160" s="554">
        <v>3.0</v>
      </c>
      <c r="R160" s="554">
        <f t="shared" si="28"/>
        <v>214</v>
      </c>
      <c r="S160" s="405">
        <f t="shared" si="29"/>
        <v>165</v>
      </c>
      <c r="T160" s="684">
        <f>R160/(Results!$D$222*(70/190))</f>
        <v>0.6874049028</v>
      </c>
      <c r="U160" s="400" t="str">
        <f t="shared" si="34"/>
        <v>C</v>
      </c>
      <c r="V160" s="151"/>
      <c r="W160" s="151"/>
      <c r="X160" s="151"/>
      <c r="Y160" s="151"/>
      <c r="Z160" s="552">
        <f>R160/Results!$B$158</f>
        <v>713.3333333</v>
      </c>
      <c r="AA160" s="151"/>
      <c r="AB160" s="151"/>
      <c r="AC160" s="518"/>
      <c r="AD160" s="459"/>
      <c r="AE160" s="459"/>
      <c r="AF160" s="195"/>
      <c r="AG160" s="549" t="s">
        <v>179</v>
      </c>
      <c r="AH160" s="553">
        <v>24.0</v>
      </c>
      <c r="AI160" s="551"/>
      <c r="AJ160" s="553">
        <v>38.0</v>
      </c>
      <c r="AK160" s="551"/>
      <c r="AL160" s="551"/>
      <c r="AM160" s="551"/>
      <c r="AN160" s="551"/>
      <c r="AO160" s="553">
        <v>5.0</v>
      </c>
      <c r="AP160" s="551"/>
      <c r="AQ160" s="553">
        <v>1.0</v>
      </c>
      <c r="AR160" s="553">
        <v>2.0</v>
      </c>
      <c r="AS160" s="551"/>
      <c r="AT160" s="554">
        <v>2.0</v>
      </c>
      <c r="AU160" s="553">
        <f t="shared" si="31"/>
        <v>72</v>
      </c>
      <c r="AV160" s="551">
        <f t="shared" si="32"/>
        <v>58</v>
      </c>
      <c r="AW160" s="685">
        <f>AU160/(Results!$F$222*(70/190))</f>
        <v>0.7516483516</v>
      </c>
      <c r="AX160" s="550" t="str">
        <f t="shared" ref="AX160:AX163" si="35">IFS(AW160&lt;0.2,"A",AND(AW160&gt;=0.21,AW160&lt;=0.5),"B",AND(AW160&gt;=0.51,AW160&lt;=0.7),"C",AND(AW160&gt;=0.71,AW160&lt;=0.85),"D",AND(AW160&gt;=0.86,AW160&lt;=1),"E",AW160&gt;1,"F")</f>
        <v>D</v>
      </c>
      <c r="AY160" s="151"/>
      <c r="AZ160" s="151"/>
      <c r="BA160" s="151"/>
      <c r="BB160" s="151"/>
      <c r="BC160" s="552">
        <f>AU160/Results!$B$158</f>
        <v>240</v>
      </c>
      <c r="BD160" s="151"/>
      <c r="BE160" s="151"/>
      <c r="BF160" s="518"/>
    </row>
    <row r="161">
      <c r="A161" s="151"/>
      <c r="B161" s="459"/>
      <c r="C161" s="151"/>
      <c r="D161" s="549" t="s">
        <v>180</v>
      </c>
      <c r="E161" s="553">
        <v>60.0</v>
      </c>
      <c r="F161" s="551"/>
      <c r="G161" s="553">
        <v>135.0</v>
      </c>
      <c r="H161" s="553">
        <v>1.0</v>
      </c>
      <c r="I161" s="551"/>
      <c r="J161" s="551"/>
      <c r="K161" s="551"/>
      <c r="L161" s="553">
        <v>3.0</v>
      </c>
      <c r="M161" s="553">
        <v>2.0</v>
      </c>
      <c r="N161" s="553">
        <v>2.0</v>
      </c>
      <c r="O161" s="553">
        <v>8.0</v>
      </c>
      <c r="P161" s="553">
        <v>1.0</v>
      </c>
      <c r="Q161" s="554">
        <v>1.0</v>
      </c>
      <c r="R161" s="554">
        <f t="shared" si="28"/>
        <v>213</v>
      </c>
      <c r="S161" s="405">
        <f t="shared" si="29"/>
        <v>162.5</v>
      </c>
      <c r="T161" s="684">
        <f>R161/(Results!$D$222*(70/190))</f>
        <v>0.6841927303</v>
      </c>
      <c r="U161" s="400" t="str">
        <f t="shared" si="34"/>
        <v>C</v>
      </c>
      <c r="V161" s="151"/>
      <c r="W161" s="151"/>
      <c r="X161" s="151"/>
      <c r="Y161" s="151"/>
      <c r="Z161" s="552">
        <f>R161/Results!$B$158</f>
        <v>710</v>
      </c>
      <c r="AA161" s="151"/>
      <c r="AB161" s="151"/>
      <c r="AC161" s="518"/>
      <c r="AD161" s="459"/>
      <c r="AE161" s="459"/>
      <c r="AF161" s="195"/>
      <c r="AG161" s="549" t="s">
        <v>180</v>
      </c>
      <c r="AH161" s="553">
        <v>22.0</v>
      </c>
      <c r="AI161" s="553">
        <v>1.0</v>
      </c>
      <c r="AJ161" s="553">
        <v>29.0</v>
      </c>
      <c r="AK161" s="551"/>
      <c r="AL161" s="551"/>
      <c r="AM161" s="551"/>
      <c r="AN161" s="551"/>
      <c r="AO161" s="553">
        <v>4.0</v>
      </c>
      <c r="AP161" s="551"/>
      <c r="AQ161" s="553">
        <v>2.0</v>
      </c>
      <c r="AR161" s="553">
        <v>2.0</v>
      </c>
      <c r="AS161" s="551"/>
      <c r="AT161" s="550"/>
      <c r="AU161" s="553">
        <f t="shared" si="31"/>
        <v>60</v>
      </c>
      <c r="AV161" s="551">
        <f t="shared" si="32"/>
        <v>52.3</v>
      </c>
      <c r="AW161" s="685">
        <f>AU161/(Results!$F$222*(70/190))</f>
        <v>0.6263736264</v>
      </c>
      <c r="AX161" s="550" t="str">
        <f t="shared" si="35"/>
        <v>C</v>
      </c>
      <c r="AY161" s="151"/>
      <c r="AZ161" s="151"/>
      <c r="BA161" s="151"/>
      <c r="BB161" s="151"/>
      <c r="BC161" s="552">
        <f>AU161/Results!$B$158</f>
        <v>200</v>
      </c>
      <c r="BD161" s="151"/>
      <c r="BE161" s="151"/>
      <c r="BF161" s="518"/>
    </row>
    <row r="162">
      <c r="A162" s="151"/>
      <c r="B162" s="459"/>
      <c r="C162" s="151"/>
      <c r="D162" s="555" t="s">
        <v>181</v>
      </c>
      <c r="E162" s="563">
        <v>55.0</v>
      </c>
      <c r="F162" s="564"/>
      <c r="G162" s="563">
        <v>129.0</v>
      </c>
      <c r="H162" s="563">
        <v>1.0</v>
      </c>
      <c r="I162" s="564"/>
      <c r="J162" s="563">
        <v>1.0</v>
      </c>
      <c r="K162" s="563">
        <v>2.0</v>
      </c>
      <c r="L162" s="563">
        <v>1.0</v>
      </c>
      <c r="M162" s="563">
        <v>1.0</v>
      </c>
      <c r="N162" s="563">
        <v>2.0</v>
      </c>
      <c r="O162" s="563">
        <v>11.0</v>
      </c>
      <c r="P162" s="564"/>
      <c r="Q162" s="558"/>
      <c r="R162" s="565">
        <f t="shared" si="28"/>
        <v>203</v>
      </c>
      <c r="S162" s="586">
        <f t="shared" si="29"/>
        <v>156.5</v>
      </c>
      <c r="T162" s="686">
        <f>R162/(Results!$D$222*(70/190))</f>
        <v>0.6520710059</v>
      </c>
      <c r="U162" s="687" t="str">
        <f t="shared" si="34"/>
        <v>C</v>
      </c>
      <c r="V162" s="447"/>
      <c r="W162" s="447"/>
      <c r="X162" s="447"/>
      <c r="Y162" s="447"/>
      <c r="Z162" s="562">
        <f>R162/Results!$B$158</f>
        <v>676.6666667</v>
      </c>
      <c r="AA162" s="447"/>
      <c r="AB162" s="447"/>
      <c r="AC162" s="184"/>
      <c r="AD162" s="459"/>
      <c r="AE162" s="459"/>
      <c r="AF162" s="195"/>
      <c r="AG162" s="555" t="s">
        <v>181</v>
      </c>
      <c r="AH162" s="563">
        <v>24.0</v>
      </c>
      <c r="AI162" s="564"/>
      <c r="AJ162" s="563">
        <v>27.0</v>
      </c>
      <c r="AK162" s="564"/>
      <c r="AL162" s="564"/>
      <c r="AM162" s="564"/>
      <c r="AN162" s="564"/>
      <c r="AO162" s="563">
        <v>5.0</v>
      </c>
      <c r="AP162" s="563">
        <v>2.0</v>
      </c>
      <c r="AQ162" s="564"/>
      <c r="AR162" s="563">
        <v>2.0</v>
      </c>
      <c r="AS162" s="564"/>
      <c r="AT162" s="558"/>
      <c r="AU162" s="688">
        <f t="shared" si="31"/>
        <v>60</v>
      </c>
      <c r="AV162" s="566">
        <f t="shared" si="32"/>
        <v>54</v>
      </c>
      <c r="AW162" s="689">
        <f>AU162/(Results!$F$222*(70/190))</f>
        <v>0.6263736264</v>
      </c>
      <c r="AX162" s="585" t="str">
        <f t="shared" si="35"/>
        <v>C</v>
      </c>
      <c r="AY162" s="447"/>
      <c r="AZ162" s="447"/>
      <c r="BA162" s="447"/>
      <c r="BB162" s="447"/>
      <c r="BC162" s="562">
        <f>AU162/Results!$B$158</f>
        <v>200</v>
      </c>
      <c r="BD162" s="447"/>
      <c r="BE162" s="447"/>
      <c r="BF162" s="184"/>
    </row>
    <row r="163">
      <c r="A163" s="151"/>
      <c r="B163" s="459"/>
      <c r="C163" s="151"/>
      <c r="D163" s="492" t="s">
        <v>182</v>
      </c>
      <c r="E163" s="573">
        <v>56.0</v>
      </c>
      <c r="F163" s="570"/>
      <c r="G163" s="573">
        <v>162.0</v>
      </c>
      <c r="H163" s="573">
        <v>1.0</v>
      </c>
      <c r="I163" s="570"/>
      <c r="J163" s="570"/>
      <c r="K163" s="573">
        <v>1.0</v>
      </c>
      <c r="L163" s="573">
        <v>6.0</v>
      </c>
      <c r="M163" s="573">
        <v>4.0</v>
      </c>
      <c r="N163" s="573">
        <v>1.0</v>
      </c>
      <c r="O163" s="573">
        <v>7.0</v>
      </c>
      <c r="P163" s="570"/>
      <c r="Q163" s="574">
        <v>4.0</v>
      </c>
      <c r="R163" s="510">
        <f t="shared" si="28"/>
        <v>242</v>
      </c>
      <c r="S163" s="589">
        <f t="shared" si="29"/>
        <v>177.5</v>
      </c>
      <c r="T163" s="669">
        <f>R163/(Results!$D$223*(70/190))</f>
        <v>0.8356961105</v>
      </c>
      <c r="U163" s="670" t="str">
        <f t="shared" si="34"/>
        <v>D</v>
      </c>
      <c r="V163" s="500">
        <f>SUM(R163:R166)</f>
        <v>786</v>
      </c>
      <c r="W163" s="501">
        <f>V163/(4*(MAX(R163:R166)))</f>
        <v>0.8119834711</v>
      </c>
      <c r="X163" s="501">
        <f>AVERAGE(S163:S166)</f>
        <v>147.65</v>
      </c>
      <c r="Y163" s="501">
        <f>V163/(((V163))*1)</f>
        <v>1</v>
      </c>
      <c r="Z163" s="502">
        <f>R163/Results!$B$158</f>
        <v>806.6666667</v>
      </c>
      <c r="AA163" s="501">
        <f>sum(Z163:Z166)/4</f>
        <v>655</v>
      </c>
      <c r="AB163" s="503">
        <v>290.0</v>
      </c>
      <c r="AC163" s="512">
        <f>4*MAX(R163:R166)/Results!D223</f>
        <v>1.231552163</v>
      </c>
      <c r="AD163" s="459"/>
      <c r="AE163" s="459"/>
      <c r="AF163" s="195"/>
      <c r="AG163" s="492" t="s">
        <v>182</v>
      </c>
      <c r="AH163" s="573">
        <v>11.0</v>
      </c>
      <c r="AI163" s="570"/>
      <c r="AJ163" s="573">
        <v>25.0</v>
      </c>
      <c r="AK163" s="570"/>
      <c r="AL163" s="570"/>
      <c r="AM163" s="570"/>
      <c r="AN163" s="570"/>
      <c r="AO163" s="573">
        <v>3.0</v>
      </c>
      <c r="AP163" s="573">
        <v>3.0</v>
      </c>
      <c r="AQ163" s="570"/>
      <c r="AR163" s="570"/>
      <c r="AS163" s="570"/>
      <c r="AT163" s="569"/>
      <c r="AU163" s="573">
        <f t="shared" si="31"/>
        <v>42</v>
      </c>
      <c r="AV163" s="570">
        <f t="shared" si="32"/>
        <v>35.5</v>
      </c>
      <c r="AW163" s="671">
        <f>AU163/(Results!$F$223*(70/190))</f>
        <v>0.5906735751</v>
      </c>
      <c r="AX163" s="569" t="str">
        <f t="shared" si="35"/>
        <v>C</v>
      </c>
      <c r="AY163" s="500">
        <f>SUM(AU163:AU166)</f>
        <v>193</v>
      </c>
      <c r="AZ163" s="501">
        <f>AY163/(4*(MAX(AU163:AU166)))</f>
        <v>0.8177966102</v>
      </c>
      <c r="BA163" s="501">
        <f>AVERAGE(AV163:AV166)</f>
        <v>40.75</v>
      </c>
      <c r="BB163" s="501">
        <f>AY163/(AY163*1)</f>
        <v>1</v>
      </c>
      <c r="BC163" s="502">
        <f>AU163/Results!$B$158</f>
        <v>140</v>
      </c>
      <c r="BD163" s="501">
        <f>sum(BC163:BC166)/4</f>
        <v>160.8333333</v>
      </c>
      <c r="BE163" s="503">
        <v>71.0</v>
      </c>
      <c r="BF163" s="512">
        <f>4*MAX(AU163:AU166)/Results!F223</f>
        <v>1.222797927</v>
      </c>
    </row>
    <row r="164">
      <c r="A164" s="151"/>
      <c r="B164" s="459"/>
      <c r="C164" s="151"/>
      <c r="D164" s="513" t="s">
        <v>183</v>
      </c>
      <c r="E164" s="520">
        <v>57.0</v>
      </c>
      <c r="F164" s="516"/>
      <c r="G164" s="520">
        <v>110.0</v>
      </c>
      <c r="H164" s="520">
        <v>3.0</v>
      </c>
      <c r="I164" s="516"/>
      <c r="J164" s="520">
        <v>1.0</v>
      </c>
      <c r="K164" s="516"/>
      <c r="L164" s="520">
        <v>6.0</v>
      </c>
      <c r="M164" s="516"/>
      <c r="N164" s="520">
        <v>2.0</v>
      </c>
      <c r="O164" s="520">
        <v>12.0</v>
      </c>
      <c r="P164" s="516"/>
      <c r="Q164" s="521">
        <v>7.0</v>
      </c>
      <c r="R164" s="521">
        <f t="shared" si="28"/>
        <v>198</v>
      </c>
      <c r="S164" s="593">
        <f t="shared" si="29"/>
        <v>159.5</v>
      </c>
      <c r="T164" s="673">
        <f>R164/(Results!$D$223*(70/190))</f>
        <v>0.6837513631</v>
      </c>
      <c r="U164" s="674" t="str">
        <f t="shared" si="34"/>
        <v>C</v>
      </c>
      <c r="V164" s="151"/>
      <c r="W164" s="151"/>
      <c r="X164" s="151"/>
      <c r="Y164" s="151"/>
      <c r="Z164" s="517">
        <f>R164/Results!$B$158</f>
        <v>660</v>
      </c>
      <c r="AA164" s="151"/>
      <c r="AB164" s="151"/>
      <c r="AC164" s="518"/>
      <c r="AD164" s="459"/>
      <c r="AE164" s="459"/>
      <c r="AF164" s="195"/>
      <c r="AG164" s="513" t="s">
        <v>183</v>
      </c>
      <c r="AH164" s="520">
        <v>16.0</v>
      </c>
      <c r="AI164" s="516"/>
      <c r="AJ164" s="520">
        <v>24.0</v>
      </c>
      <c r="AK164" s="516"/>
      <c r="AL164" s="516"/>
      <c r="AM164" s="516"/>
      <c r="AN164" s="516"/>
      <c r="AO164" s="520">
        <v>6.0</v>
      </c>
      <c r="AP164" s="516"/>
      <c r="AQ164" s="520">
        <v>1.0</v>
      </c>
      <c r="AR164" s="520">
        <v>1.0</v>
      </c>
      <c r="AS164" s="516"/>
      <c r="AT164" s="521">
        <v>2.0</v>
      </c>
      <c r="AU164" s="520">
        <f t="shared" si="31"/>
        <v>50</v>
      </c>
      <c r="AV164" s="516">
        <f t="shared" si="32"/>
        <v>42.5</v>
      </c>
      <c r="AW164" s="675">
        <f>AU164/(Results!$F$223*(70/190))</f>
        <v>0.7031828275</v>
      </c>
      <c r="AX164" s="521" t="s">
        <v>249</v>
      </c>
      <c r="AY164" s="151"/>
      <c r="AZ164" s="151"/>
      <c r="BA164" s="151"/>
      <c r="BB164" s="151"/>
      <c r="BC164" s="517">
        <f>AU164/Results!$B$158</f>
        <v>166.6666667</v>
      </c>
      <c r="BD164" s="151"/>
      <c r="BE164" s="151"/>
      <c r="BF164" s="518"/>
    </row>
    <row r="165">
      <c r="A165" s="151"/>
      <c r="B165" s="459"/>
      <c r="C165" s="151"/>
      <c r="D165" s="513" t="s">
        <v>184</v>
      </c>
      <c r="E165" s="520">
        <v>42.0</v>
      </c>
      <c r="F165" s="516"/>
      <c r="G165" s="520">
        <v>110.0</v>
      </c>
      <c r="H165" s="520">
        <v>1.0</v>
      </c>
      <c r="I165" s="516"/>
      <c r="J165" s="516"/>
      <c r="K165" s="516"/>
      <c r="L165" s="520">
        <v>4.0</v>
      </c>
      <c r="M165" s="520">
        <v>1.0</v>
      </c>
      <c r="N165" s="516"/>
      <c r="O165" s="520">
        <v>5.0</v>
      </c>
      <c r="P165" s="516"/>
      <c r="Q165" s="521">
        <v>2.0</v>
      </c>
      <c r="R165" s="521">
        <f t="shared" si="28"/>
        <v>165</v>
      </c>
      <c r="S165" s="593">
        <f t="shared" si="29"/>
        <v>118</v>
      </c>
      <c r="T165" s="673">
        <f>R165/(Results!$D$223*(70/190))</f>
        <v>0.5697928026</v>
      </c>
      <c r="U165" s="674" t="str">
        <f t="shared" si="34"/>
        <v>C</v>
      </c>
      <c r="V165" s="151"/>
      <c r="W165" s="151"/>
      <c r="X165" s="151"/>
      <c r="Y165" s="151"/>
      <c r="Z165" s="517">
        <f>R165/Results!$B$158</f>
        <v>550</v>
      </c>
      <c r="AA165" s="151"/>
      <c r="AB165" s="151"/>
      <c r="AC165" s="518"/>
      <c r="AD165" s="459"/>
      <c r="AE165" s="459"/>
      <c r="AF165" s="195"/>
      <c r="AG165" s="513" t="s">
        <v>184</v>
      </c>
      <c r="AH165" s="520">
        <v>15.0</v>
      </c>
      <c r="AI165" s="516"/>
      <c r="AJ165" s="520">
        <v>20.0</v>
      </c>
      <c r="AK165" s="516"/>
      <c r="AL165" s="516"/>
      <c r="AM165" s="516"/>
      <c r="AN165" s="516"/>
      <c r="AO165" s="520">
        <v>4.0</v>
      </c>
      <c r="AP165" s="520">
        <v>1.0</v>
      </c>
      <c r="AQ165" s="516"/>
      <c r="AR165" s="520">
        <v>1.0</v>
      </c>
      <c r="AS165" s="516"/>
      <c r="AT165" s="521">
        <v>1.0</v>
      </c>
      <c r="AU165" s="520">
        <f t="shared" si="31"/>
        <v>42</v>
      </c>
      <c r="AV165" s="516">
        <f t="shared" si="32"/>
        <v>36</v>
      </c>
      <c r="AW165" s="675">
        <f>AU165/(Results!$F$223*(70/190))</f>
        <v>0.5906735751</v>
      </c>
      <c r="AX165" s="515" t="str">
        <f t="shared" ref="AX165:AX186" si="36">IFS(AW165&lt;0.2,"A",AND(AW165&gt;=0.21,AW165&lt;=0.5),"B",AND(AW165&gt;=0.51,AW165&lt;=0.7),"C",AND(AW165&gt;=0.71,AW165&lt;=0.85),"D",AND(AW165&gt;=0.86,AW165&lt;=1),"E",AW165&gt;1,"F")</f>
        <v>C</v>
      </c>
      <c r="AY165" s="151"/>
      <c r="AZ165" s="151"/>
      <c r="BA165" s="151"/>
      <c r="BB165" s="151"/>
      <c r="BC165" s="517">
        <f>AU165/Results!$B$158</f>
        <v>140</v>
      </c>
      <c r="BD165" s="151"/>
      <c r="BE165" s="151"/>
      <c r="BF165" s="518"/>
    </row>
    <row r="166">
      <c r="A166" s="151"/>
      <c r="B166" s="459"/>
      <c r="C166" s="151"/>
      <c r="D166" s="522" t="s">
        <v>185</v>
      </c>
      <c r="E166" s="529">
        <v>46.0</v>
      </c>
      <c r="F166" s="529">
        <v>2.0</v>
      </c>
      <c r="G166" s="529">
        <v>115.0</v>
      </c>
      <c r="H166" s="530"/>
      <c r="I166" s="530"/>
      <c r="J166" s="529">
        <v>1.0</v>
      </c>
      <c r="K166" s="529">
        <v>2.0</v>
      </c>
      <c r="L166" s="529">
        <v>2.0</v>
      </c>
      <c r="M166" s="530"/>
      <c r="N166" s="529">
        <v>3.0</v>
      </c>
      <c r="O166" s="529">
        <v>7.0</v>
      </c>
      <c r="P166" s="530"/>
      <c r="Q166" s="581">
        <v>3.0</v>
      </c>
      <c r="R166" s="581">
        <f t="shared" si="28"/>
        <v>181</v>
      </c>
      <c r="S166" s="596">
        <f t="shared" si="29"/>
        <v>135.6</v>
      </c>
      <c r="T166" s="677">
        <f>R166/(Results!$D$223*(70/190))</f>
        <v>0.625045438</v>
      </c>
      <c r="U166" s="678" t="str">
        <f t="shared" si="34"/>
        <v>C</v>
      </c>
      <c r="V166" s="447"/>
      <c r="W166" s="447"/>
      <c r="X166" s="447"/>
      <c r="Y166" s="447"/>
      <c r="Z166" s="531">
        <f>R166/Results!$B$158</f>
        <v>603.3333333</v>
      </c>
      <c r="AA166" s="447"/>
      <c r="AB166" s="447"/>
      <c r="AC166" s="184"/>
      <c r="AD166" s="459"/>
      <c r="AE166" s="459"/>
      <c r="AF166" s="195"/>
      <c r="AG166" s="522" t="s">
        <v>185</v>
      </c>
      <c r="AH166" s="529">
        <v>14.0</v>
      </c>
      <c r="AI166" s="530"/>
      <c r="AJ166" s="529">
        <v>36.0</v>
      </c>
      <c r="AK166" s="530"/>
      <c r="AL166" s="530"/>
      <c r="AM166" s="530"/>
      <c r="AN166" s="530"/>
      <c r="AO166" s="529">
        <v>3.0</v>
      </c>
      <c r="AP166" s="529">
        <v>2.0</v>
      </c>
      <c r="AQ166" s="529">
        <v>1.0</v>
      </c>
      <c r="AR166" s="529">
        <v>1.0</v>
      </c>
      <c r="AS166" s="529">
        <v>1.0</v>
      </c>
      <c r="AT166" s="581">
        <v>1.0</v>
      </c>
      <c r="AU166" s="529">
        <f t="shared" si="31"/>
        <v>59</v>
      </c>
      <c r="AV166" s="530">
        <f t="shared" si="32"/>
        <v>49</v>
      </c>
      <c r="AW166" s="679">
        <f>AU166/(Results!$F$223*(70/190))</f>
        <v>0.8297557365</v>
      </c>
      <c r="AX166" s="525" t="str">
        <f t="shared" si="36"/>
        <v>D</v>
      </c>
      <c r="AY166" s="447"/>
      <c r="AZ166" s="447"/>
      <c r="BA166" s="447"/>
      <c r="BB166" s="447"/>
      <c r="BC166" s="531">
        <f>AU166/Results!$B$158</f>
        <v>196.6666667</v>
      </c>
      <c r="BD166" s="447"/>
      <c r="BE166" s="447"/>
      <c r="BF166" s="184"/>
    </row>
    <row r="167">
      <c r="A167" s="151"/>
      <c r="B167" s="459"/>
      <c r="C167" s="151"/>
      <c r="D167" s="532" t="s">
        <v>186</v>
      </c>
      <c r="E167" s="543">
        <v>60.0</v>
      </c>
      <c r="F167" s="544"/>
      <c r="G167" s="543">
        <v>123.0</v>
      </c>
      <c r="H167" s="543">
        <v>2.0</v>
      </c>
      <c r="I167" s="544"/>
      <c r="J167" s="544"/>
      <c r="K167" s="544"/>
      <c r="L167" s="543">
        <v>5.0</v>
      </c>
      <c r="M167" s="543">
        <v>1.0</v>
      </c>
      <c r="N167" s="543">
        <v>4.0</v>
      </c>
      <c r="O167" s="543">
        <v>6.0</v>
      </c>
      <c r="P167" s="544"/>
      <c r="Q167" s="545">
        <v>1.0</v>
      </c>
      <c r="R167" s="680">
        <f t="shared" si="28"/>
        <v>202</v>
      </c>
      <c r="S167" s="582">
        <f t="shared" si="29"/>
        <v>157</v>
      </c>
      <c r="T167" s="681">
        <f>R167/(Results!$D$224*(70/190))</f>
        <v>0.6368010619</v>
      </c>
      <c r="U167" s="682" t="str">
        <f t="shared" si="34"/>
        <v>C</v>
      </c>
      <c r="V167" s="538">
        <f>SUM(R167:R170)</f>
        <v>861</v>
      </c>
      <c r="W167" s="539">
        <f>V167/(4*(MAX(R167:R170)))</f>
        <v>0.9159574468</v>
      </c>
      <c r="X167" s="539">
        <f>AVERAGE(S167:S170)</f>
        <v>164.825</v>
      </c>
      <c r="Y167" s="539">
        <f>V167/(((V167))*1)</f>
        <v>1</v>
      </c>
      <c r="Z167" s="540">
        <f>R167/Results!$B$158</f>
        <v>673.3333333</v>
      </c>
      <c r="AA167" s="539">
        <f>sum(Z167:Z170)/4</f>
        <v>717.5</v>
      </c>
      <c r="AB167" s="541">
        <v>317.0</v>
      </c>
      <c r="AC167" s="542">
        <f>4*MAX(R167:R170)/Results!D224</f>
        <v>1.091753775</v>
      </c>
      <c r="AD167" s="459"/>
      <c r="AE167" s="459"/>
      <c r="AF167" s="195"/>
      <c r="AG167" s="532" t="s">
        <v>186</v>
      </c>
      <c r="AH167" s="543">
        <v>25.0</v>
      </c>
      <c r="AI167" s="543">
        <v>1.0</v>
      </c>
      <c r="AJ167" s="543">
        <v>29.0</v>
      </c>
      <c r="AK167" s="544"/>
      <c r="AL167" s="544"/>
      <c r="AM167" s="544"/>
      <c r="AN167" s="544"/>
      <c r="AO167" s="544"/>
      <c r="AP167" s="544"/>
      <c r="AQ167" s="544"/>
      <c r="AR167" s="543">
        <v>1.0</v>
      </c>
      <c r="AS167" s="544"/>
      <c r="AT167" s="545">
        <v>1.0</v>
      </c>
      <c r="AU167" s="603">
        <f t="shared" si="31"/>
        <v>57</v>
      </c>
      <c r="AV167" s="533">
        <f t="shared" si="32"/>
        <v>42.8</v>
      </c>
      <c r="AW167" s="683">
        <f>AU167/(Results!$F$224*(70/190))</f>
        <v>0.5709014233</v>
      </c>
      <c r="AX167" s="535" t="str">
        <f t="shared" si="36"/>
        <v>C</v>
      </c>
      <c r="AY167" s="538">
        <f>SUM(AU167:AU170)</f>
        <v>271</v>
      </c>
      <c r="AZ167" s="539">
        <f>AY167/(4*(MAX(AU167:AU170)))</f>
        <v>0.8798701299</v>
      </c>
      <c r="BA167" s="539">
        <f>AVERAGE(AV167:AV170)</f>
        <v>58.825</v>
      </c>
      <c r="BB167" s="539">
        <f>AY167/(AY167*1)</f>
        <v>1</v>
      </c>
      <c r="BC167" s="540">
        <f>AU167/Results!$B$158</f>
        <v>190</v>
      </c>
      <c r="BD167" s="539">
        <f>sum(BC167:BC170)/4</f>
        <v>225.8333333</v>
      </c>
      <c r="BE167" s="541">
        <v>100.0</v>
      </c>
      <c r="BF167" s="542">
        <f>4*MAX(AU167:AU170)/Results!F224</f>
        <v>1.136531365</v>
      </c>
    </row>
    <row r="168">
      <c r="A168" s="151"/>
      <c r="B168" s="459"/>
      <c r="C168" s="151"/>
      <c r="D168" s="549" t="s">
        <v>187</v>
      </c>
      <c r="E168" s="553">
        <v>49.0</v>
      </c>
      <c r="F168" s="551"/>
      <c r="G168" s="553">
        <v>136.0</v>
      </c>
      <c r="H168" s="553">
        <v>1.0</v>
      </c>
      <c r="I168" s="551"/>
      <c r="J168" s="551"/>
      <c r="K168" s="553">
        <v>1.0</v>
      </c>
      <c r="L168" s="551"/>
      <c r="M168" s="551"/>
      <c r="N168" s="553">
        <v>1.0</v>
      </c>
      <c r="O168" s="553">
        <v>15.0</v>
      </c>
      <c r="P168" s="551"/>
      <c r="Q168" s="554">
        <v>2.0</v>
      </c>
      <c r="R168" s="554">
        <f t="shared" si="28"/>
        <v>205</v>
      </c>
      <c r="S168" s="405">
        <f t="shared" si="29"/>
        <v>153.5</v>
      </c>
      <c r="T168" s="684">
        <f>R168/(Results!$D$224*(70/190))</f>
        <v>0.6462585034</v>
      </c>
      <c r="U168" s="400" t="str">
        <f t="shared" si="34"/>
        <v>C</v>
      </c>
      <c r="V168" s="151"/>
      <c r="W168" s="151"/>
      <c r="X168" s="151"/>
      <c r="Y168" s="151"/>
      <c r="Z168" s="552">
        <f>R168/Results!$B$158</f>
        <v>683.3333333</v>
      </c>
      <c r="AA168" s="151"/>
      <c r="AB168" s="151"/>
      <c r="AC168" s="518"/>
      <c r="AD168" s="459"/>
      <c r="AE168" s="459"/>
      <c r="AF168" s="195"/>
      <c r="AG168" s="549" t="s">
        <v>187</v>
      </c>
      <c r="AH168" s="553">
        <v>28.0</v>
      </c>
      <c r="AI168" s="551"/>
      <c r="AJ168" s="553">
        <v>30.0</v>
      </c>
      <c r="AK168" s="551"/>
      <c r="AL168" s="551"/>
      <c r="AM168" s="551"/>
      <c r="AN168" s="551"/>
      <c r="AO168" s="553">
        <v>4.0</v>
      </c>
      <c r="AP168" s="553">
        <v>2.0</v>
      </c>
      <c r="AQ168" s="553">
        <v>1.0</v>
      </c>
      <c r="AR168" s="553">
        <v>4.0</v>
      </c>
      <c r="AS168" s="551"/>
      <c r="AT168" s="550"/>
      <c r="AU168" s="553">
        <f t="shared" si="31"/>
        <v>69</v>
      </c>
      <c r="AV168" s="551">
        <f t="shared" si="32"/>
        <v>64.5</v>
      </c>
      <c r="AW168" s="685">
        <f>AU168/(Results!$F$224*(70/190))</f>
        <v>0.6910911966</v>
      </c>
      <c r="AX168" s="550" t="str">
        <f t="shared" si="36"/>
        <v>C</v>
      </c>
      <c r="AY168" s="151"/>
      <c r="AZ168" s="151"/>
      <c r="BA168" s="151"/>
      <c r="BB168" s="151"/>
      <c r="BC168" s="552">
        <f>AU168/Results!$B$158</f>
        <v>230</v>
      </c>
      <c r="BD168" s="151"/>
      <c r="BE168" s="151"/>
      <c r="BF168" s="518"/>
    </row>
    <row r="169">
      <c r="A169" s="151"/>
      <c r="B169" s="459"/>
      <c r="C169" s="151"/>
      <c r="D169" s="549" t="s">
        <v>188</v>
      </c>
      <c r="E169" s="553">
        <v>59.0</v>
      </c>
      <c r="F169" s="551"/>
      <c r="G169" s="553">
        <v>159.0</v>
      </c>
      <c r="H169" s="553">
        <v>1.0</v>
      </c>
      <c r="I169" s="551"/>
      <c r="J169" s="551"/>
      <c r="K169" s="553">
        <v>1.0</v>
      </c>
      <c r="L169" s="553">
        <v>2.0</v>
      </c>
      <c r="M169" s="553">
        <v>2.0</v>
      </c>
      <c r="N169" s="553">
        <v>1.0</v>
      </c>
      <c r="O169" s="553">
        <v>10.0</v>
      </c>
      <c r="P169" s="551"/>
      <c r="Q169" s="550"/>
      <c r="R169" s="554">
        <f t="shared" si="28"/>
        <v>235</v>
      </c>
      <c r="S169" s="405">
        <f t="shared" si="29"/>
        <v>172</v>
      </c>
      <c r="T169" s="684">
        <f>R169/(Results!$D$224*(70/190))</f>
        <v>0.7408329185</v>
      </c>
      <c r="U169" s="400" t="str">
        <f t="shared" si="34"/>
        <v>D</v>
      </c>
      <c r="V169" s="151"/>
      <c r="W169" s="151"/>
      <c r="X169" s="151"/>
      <c r="Y169" s="151"/>
      <c r="Z169" s="552">
        <f>R169/Results!$B$158</f>
        <v>783.3333333</v>
      </c>
      <c r="AA169" s="151"/>
      <c r="AB169" s="151"/>
      <c r="AC169" s="518"/>
      <c r="AD169" s="459"/>
      <c r="AE169" s="459"/>
      <c r="AF169" s="195"/>
      <c r="AG169" s="549" t="s">
        <v>188</v>
      </c>
      <c r="AH169" s="553">
        <v>30.0</v>
      </c>
      <c r="AI169" s="551"/>
      <c r="AJ169" s="553">
        <v>35.0</v>
      </c>
      <c r="AK169" s="551"/>
      <c r="AL169" s="551"/>
      <c r="AM169" s="551"/>
      <c r="AN169" s="551"/>
      <c r="AO169" s="553">
        <v>2.0</v>
      </c>
      <c r="AP169" s="551"/>
      <c r="AQ169" s="553">
        <v>1.0</v>
      </c>
      <c r="AR169" s="553">
        <v>8.0</v>
      </c>
      <c r="AS169" s="553">
        <v>1.0</v>
      </c>
      <c r="AT169" s="550"/>
      <c r="AU169" s="553">
        <f t="shared" si="31"/>
        <v>77</v>
      </c>
      <c r="AV169" s="551">
        <f t="shared" si="32"/>
        <v>71.5</v>
      </c>
      <c r="AW169" s="685">
        <f>AU169/(Results!$F$224*(70/190))</f>
        <v>0.7712177122</v>
      </c>
      <c r="AX169" s="550" t="str">
        <f t="shared" si="36"/>
        <v>D</v>
      </c>
      <c r="AY169" s="151"/>
      <c r="AZ169" s="151"/>
      <c r="BA169" s="151"/>
      <c r="BB169" s="151"/>
      <c r="BC169" s="552">
        <f>AU169/Results!$B$158</f>
        <v>256.6666667</v>
      </c>
      <c r="BD169" s="151"/>
      <c r="BE169" s="151"/>
      <c r="BF169" s="518"/>
    </row>
    <row r="170">
      <c r="A170" s="151"/>
      <c r="B170" s="459"/>
      <c r="C170" s="151"/>
      <c r="D170" s="555" t="s">
        <v>189</v>
      </c>
      <c r="E170" s="563">
        <v>50.0</v>
      </c>
      <c r="F170" s="563">
        <v>1.0</v>
      </c>
      <c r="G170" s="563">
        <v>138.0</v>
      </c>
      <c r="H170" s="563">
        <v>1.0</v>
      </c>
      <c r="I170" s="564"/>
      <c r="J170" s="564"/>
      <c r="K170" s="564"/>
      <c r="L170" s="563">
        <v>8.0</v>
      </c>
      <c r="M170" s="563">
        <v>2.0</v>
      </c>
      <c r="N170" s="564"/>
      <c r="O170" s="563">
        <v>18.0</v>
      </c>
      <c r="P170" s="563">
        <v>1.0</v>
      </c>
      <c r="Q170" s="565"/>
      <c r="R170" s="565">
        <f t="shared" si="28"/>
        <v>219</v>
      </c>
      <c r="S170" s="586">
        <f t="shared" si="29"/>
        <v>176.8</v>
      </c>
      <c r="T170" s="686">
        <f>R170/(Results!$D$224*(70/190))</f>
        <v>0.6903932305</v>
      </c>
      <c r="U170" s="687" t="str">
        <f t="shared" si="34"/>
        <v>C</v>
      </c>
      <c r="V170" s="447"/>
      <c r="W170" s="447"/>
      <c r="X170" s="447"/>
      <c r="Y170" s="447"/>
      <c r="Z170" s="562">
        <f>R170/Results!$B$158</f>
        <v>730</v>
      </c>
      <c r="AA170" s="447"/>
      <c r="AB170" s="447"/>
      <c r="AC170" s="184"/>
      <c r="AD170" s="459"/>
      <c r="AE170" s="459"/>
      <c r="AF170" s="195"/>
      <c r="AG170" s="555" t="s">
        <v>189</v>
      </c>
      <c r="AH170" s="563">
        <v>24.0</v>
      </c>
      <c r="AI170" s="564"/>
      <c r="AJ170" s="563">
        <v>36.0</v>
      </c>
      <c r="AK170" s="564"/>
      <c r="AL170" s="564"/>
      <c r="AM170" s="564"/>
      <c r="AN170" s="564"/>
      <c r="AO170" s="563">
        <v>5.0</v>
      </c>
      <c r="AP170" s="563">
        <v>1.0</v>
      </c>
      <c r="AQ170" s="563">
        <v>1.0</v>
      </c>
      <c r="AR170" s="563">
        <v>1.0</v>
      </c>
      <c r="AS170" s="564"/>
      <c r="AT170" s="558"/>
      <c r="AU170" s="688">
        <f t="shared" si="31"/>
        <v>68</v>
      </c>
      <c r="AV170" s="566">
        <f t="shared" si="32"/>
        <v>56.5</v>
      </c>
      <c r="AW170" s="689">
        <f>AU170/(Results!$F$224*(70/190))</f>
        <v>0.6810753822</v>
      </c>
      <c r="AX170" s="585" t="str">
        <f t="shared" si="36"/>
        <v>C</v>
      </c>
      <c r="AY170" s="447"/>
      <c r="AZ170" s="447"/>
      <c r="BA170" s="447"/>
      <c r="BB170" s="447"/>
      <c r="BC170" s="562">
        <f>AU170/Results!$B$158</f>
        <v>226.6666667</v>
      </c>
      <c r="BD170" s="447"/>
      <c r="BE170" s="447"/>
      <c r="BF170" s="184"/>
    </row>
    <row r="171">
      <c r="A171" s="151"/>
      <c r="B171" s="459"/>
      <c r="C171" s="151"/>
      <c r="D171" s="492" t="s">
        <v>190</v>
      </c>
      <c r="E171" s="573">
        <v>60.0</v>
      </c>
      <c r="F171" s="570"/>
      <c r="G171" s="573">
        <v>158.0</v>
      </c>
      <c r="H171" s="573">
        <v>1.0</v>
      </c>
      <c r="I171" s="570"/>
      <c r="J171" s="570"/>
      <c r="K171" s="570"/>
      <c r="L171" s="573">
        <v>8.0</v>
      </c>
      <c r="M171" s="573">
        <v>3.0</v>
      </c>
      <c r="N171" s="570"/>
      <c r="O171" s="573">
        <v>12.0</v>
      </c>
      <c r="P171" s="570"/>
      <c r="Q171" s="574">
        <v>2.0</v>
      </c>
      <c r="R171" s="510">
        <f t="shared" si="28"/>
        <v>244</v>
      </c>
      <c r="S171" s="589">
        <f t="shared" si="29"/>
        <v>185</v>
      </c>
      <c r="T171" s="669">
        <f>R171/(Results!$D$225*(70/190))</f>
        <v>0.7090853472</v>
      </c>
      <c r="U171" s="691" t="s">
        <v>257</v>
      </c>
      <c r="V171" s="500">
        <f>SUM(R171:R174)</f>
        <v>934</v>
      </c>
      <c r="W171" s="501">
        <f>V171/(4*(MAX(R171:R174)))</f>
        <v>0.9569672131</v>
      </c>
      <c r="X171" s="501">
        <f>AVERAGE(S171:S174)</f>
        <v>184.15</v>
      </c>
      <c r="Y171" s="501">
        <f>V171/(((V171))*1)</f>
        <v>1</v>
      </c>
      <c r="Z171" s="502">
        <f>R171/Results!$B$158</f>
        <v>813.3333333</v>
      </c>
      <c r="AA171" s="501">
        <f>sum(Z171:Z174)/4</f>
        <v>778.3333333</v>
      </c>
      <c r="AB171" s="503">
        <v>344.0</v>
      </c>
      <c r="AC171" s="512">
        <f>4*MAX(R171:R174)/Results!D225</f>
        <v>1.04496788</v>
      </c>
      <c r="AD171" s="459"/>
      <c r="AE171" s="459"/>
      <c r="AF171" s="195"/>
      <c r="AG171" s="492" t="s">
        <v>190</v>
      </c>
      <c r="AH171" s="573">
        <v>12.0</v>
      </c>
      <c r="AI171" s="570"/>
      <c r="AJ171" s="573">
        <v>18.0</v>
      </c>
      <c r="AK171" s="570"/>
      <c r="AL171" s="570"/>
      <c r="AM171" s="570"/>
      <c r="AN171" s="570"/>
      <c r="AO171" s="573">
        <v>2.0</v>
      </c>
      <c r="AP171" s="573">
        <v>1.0</v>
      </c>
      <c r="AQ171" s="573">
        <v>2.0</v>
      </c>
      <c r="AR171" s="570"/>
      <c r="AS171" s="570"/>
      <c r="AT171" s="569"/>
      <c r="AU171" s="573">
        <f t="shared" si="31"/>
        <v>35</v>
      </c>
      <c r="AV171" s="570">
        <f t="shared" si="32"/>
        <v>31.5</v>
      </c>
      <c r="AW171" s="671">
        <f>AU171/(Results!$F$225*(70/190))</f>
        <v>0.5688622754</v>
      </c>
      <c r="AX171" s="569" t="str">
        <f t="shared" si="36"/>
        <v>C</v>
      </c>
      <c r="AY171" s="500">
        <f>SUM(AU171:AU174)</f>
        <v>167</v>
      </c>
      <c r="AZ171" s="501">
        <f>AY171/(4*(MAX(AU171:AU174)))</f>
        <v>0.8520408163</v>
      </c>
      <c r="BA171" s="501">
        <f>AVERAGE(AV171:AV174)</f>
        <v>36.75</v>
      </c>
      <c r="BB171" s="501">
        <f>AY171/(AY171*1)</f>
        <v>1</v>
      </c>
      <c r="BC171" s="502">
        <f>AU171/Results!$B$158</f>
        <v>116.6666667</v>
      </c>
      <c r="BD171" s="501">
        <f>sum(BC171:BC174)/4</f>
        <v>139.1666667</v>
      </c>
      <c r="BE171" s="503">
        <v>62.0</v>
      </c>
      <c r="BF171" s="512">
        <f>4*MAX(AU171:AU174)/Results!F225</f>
        <v>1.173652695</v>
      </c>
    </row>
    <row r="172">
      <c r="A172" s="151"/>
      <c r="B172" s="459"/>
      <c r="C172" s="151"/>
      <c r="D172" s="513" t="s">
        <v>191</v>
      </c>
      <c r="E172" s="520">
        <v>64.0</v>
      </c>
      <c r="F172" s="516"/>
      <c r="G172" s="520">
        <v>136.0</v>
      </c>
      <c r="H172" s="520">
        <v>2.0</v>
      </c>
      <c r="I172" s="516"/>
      <c r="J172" s="520">
        <v>1.0</v>
      </c>
      <c r="K172" s="520">
        <v>1.0</v>
      </c>
      <c r="L172" s="520">
        <v>6.0</v>
      </c>
      <c r="M172" s="520">
        <v>4.0</v>
      </c>
      <c r="N172" s="520">
        <v>2.0</v>
      </c>
      <c r="O172" s="520">
        <v>13.0</v>
      </c>
      <c r="P172" s="520">
        <v>1.0</v>
      </c>
      <c r="Q172" s="521">
        <v>4.0</v>
      </c>
      <c r="R172" s="521">
        <f t="shared" si="28"/>
        <v>234</v>
      </c>
      <c r="S172" s="593">
        <f t="shared" si="29"/>
        <v>192.5</v>
      </c>
      <c r="T172" s="673">
        <f>R172/(Results!$D$225*(70/190))</f>
        <v>0.6800244723</v>
      </c>
      <c r="U172" s="674" t="str">
        <f t="shared" ref="U172:U180" si="37">IFS(T172&lt;0.2,"A",AND(T172&gt;=0.21,T172&lt;=0.5),"B",AND(T172&gt;=0.51,T172&lt;=0.7),"C",AND(T172&gt;=0.71,T172&lt;=0.85),"D",AND(T172&gt;=0.86,T172&lt;=1),"E",T172&gt;1,"F")</f>
        <v>C</v>
      </c>
      <c r="V172" s="151"/>
      <c r="W172" s="151"/>
      <c r="X172" s="151"/>
      <c r="Y172" s="151"/>
      <c r="Z172" s="517">
        <f>R172/Results!$B$158</f>
        <v>780</v>
      </c>
      <c r="AA172" s="151"/>
      <c r="AB172" s="151"/>
      <c r="AC172" s="518"/>
      <c r="AD172" s="459"/>
      <c r="AE172" s="459"/>
      <c r="AF172" s="195"/>
      <c r="AG172" s="513" t="s">
        <v>191</v>
      </c>
      <c r="AH172" s="520">
        <v>13.0</v>
      </c>
      <c r="AI172" s="516"/>
      <c r="AJ172" s="520">
        <v>22.0</v>
      </c>
      <c r="AK172" s="516"/>
      <c r="AL172" s="516"/>
      <c r="AM172" s="516"/>
      <c r="AN172" s="516"/>
      <c r="AO172" s="520">
        <v>6.0</v>
      </c>
      <c r="AP172" s="516"/>
      <c r="AQ172" s="520">
        <v>1.0</v>
      </c>
      <c r="AR172" s="520">
        <v>5.0</v>
      </c>
      <c r="AS172" s="516"/>
      <c r="AT172" s="515"/>
      <c r="AU172" s="520">
        <f t="shared" si="31"/>
        <v>47</v>
      </c>
      <c r="AV172" s="516">
        <f t="shared" si="32"/>
        <v>45.5</v>
      </c>
      <c r="AW172" s="675">
        <f>AU172/(Results!$F$225*(70/190))</f>
        <v>0.7639007699</v>
      </c>
      <c r="AX172" s="515" t="str">
        <f t="shared" si="36"/>
        <v>D</v>
      </c>
      <c r="AY172" s="151"/>
      <c r="AZ172" s="151"/>
      <c r="BA172" s="151"/>
      <c r="BB172" s="151"/>
      <c r="BC172" s="517">
        <f>AU172/Results!$B$158</f>
        <v>156.6666667</v>
      </c>
      <c r="BD172" s="151"/>
      <c r="BE172" s="151"/>
      <c r="BF172" s="518"/>
    </row>
    <row r="173">
      <c r="A173" s="151"/>
      <c r="B173" s="459"/>
      <c r="C173" s="151"/>
      <c r="D173" s="513" t="s">
        <v>192</v>
      </c>
      <c r="E173" s="520">
        <v>70.0</v>
      </c>
      <c r="F173" s="520">
        <v>1.0</v>
      </c>
      <c r="G173" s="520">
        <v>143.0</v>
      </c>
      <c r="H173" s="520">
        <v>3.0</v>
      </c>
      <c r="I173" s="516"/>
      <c r="J173" s="516"/>
      <c r="K173" s="516"/>
      <c r="L173" s="520">
        <v>4.0</v>
      </c>
      <c r="M173" s="520">
        <v>2.0</v>
      </c>
      <c r="N173" s="520">
        <v>4.0</v>
      </c>
      <c r="O173" s="520">
        <v>9.0</v>
      </c>
      <c r="P173" s="516"/>
      <c r="Q173" s="521">
        <v>3.0</v>
      </c>
      <c r="R173" s="521">
        <f t="shared" si="28"/>
        <v>239</v>
      </c>
      <c r="S173" s="593">
        <f t="shared" si="29"/>
        <v>187.3</v>
      </c>
      <c r="T173" s="673">
        <f>R173/(Results!$D$225*(70/190))</f>
        <v>0.6945549098</v>
      </c>
      <c r="U173" s="674" t="str">
        <f t="shared" si="37"/>
        <v>C</v>
      </c>
      <c r="V173" s="151"/>
      <c r="W173" s="151"/>
      <c r="X173" s="151"/>
      <c r="Y173" s="151"/>
      <c r="Z173" s="517">
        <f>R173/Results!$B$158</f>
        <v>796.6666667</v>
      </c>
      <c r="AA173" s="151"/>
      <c r="AB173" s="151"/>
      <c r="AC173" s="518"/>
      <c r="AD173" s="459"/>
      <c r="AE173" s="459"/>
      <c r="AF173" s="195"/>
      <c r="AG173" s="513" t="s">
        <v>192</v>
      </c>
      <c r="AH173" s="520">
        <v>13.0</v>
      </c>
      <c r="AI173" s="516"/>
      <c r="AJ173" s="520">
        <v>27.0</v>
      </c>
      <c r="AK173" s="516"/>
      <c r="AL173" s="516"/>
      <c r="AM173" s="520">
        <v>1.0</v>
      </c>
      <c r="AN173" s="516"/>
      <c r="AO173" s="520">
        <v>6.0</v>
      </c>
      <c r="AP173" s="520">
        <v>1.0</v>
      </c>
      <c r="AQ173" s="516"/>
      <c r="AR173" s="520">
        <v>1.0</v>
      </c>
      <c r="AS173" s="516"/>
      <c r="AT173" s="515"/>
      <c r="AU173" s="520">
        <f t="shared" si="31"/>
        <v>49</v>
      </c>
      <c r="AV173" s="516">
        <f t="shared" si="32"/>
        <v>41.5</v>
      </c>
      <c r="AW173" s="675">
        <f>AU173/(Results!$F$225*(70/190))</f>
        <v>0.7964071856</v>
      </c>
      <c r="AX173" s="515" t="str">
        <f t="shared" si="36"/>
        <v>D</v>
      </c>
      <c r="AY173" s="151"/>
      <c r="AZ173" s="151"/>
      <c r="BA173" s="151"/>
      <c r="BB173" s="151"/>
      <c r="BC173" s="517">
        <f>AU173/Results!$B$158</f>
        <v>163.3333333</v>
      </c>
      <c r="BD173" s="151"/>
      <c r="BE173" s="151"/>
      <c r="BF173" s="518"/>
    </row>
    <row r="174">
      <c r="A174" s="151"/>
      <c r="B174" s="459"/>
      <c r="C174" s="151"/>
      <c r="D174" s="522" t="s">
        <v>193</v>
      </c>
      <c r="E174" s="529">
        <v>65.0</v>
      </c>
      <c r="F174" s="529">
        <v>1.0</v>
      </c>
      <c r="G174" s="529">
        <v>129.0</v>
      </c>
      <c r="H174" s="530"/>
      <c r="I174" s="530"/>
      <c r="J174" s="530"/>
      <c r="K174" s="529">
        <v>1.0</v>
      </c>
      <c r="L174" s="529">
        <v>5.0</v>
      </c>
      <c r="M174" s="529">
        <v>2.0</v>
      </c>
      <c r="N174" s="529">
        <v>2.0</v>
      </c>
      <c r="O174" s="529">
        <v>11.0</v>
      </c>
      <c r="P174" s="529"/>
      <c r="Q174" s="581">
        <v>1.0</v>
      </c>
      <c r="R174" s="581">
        <f t="shared" si="28"/>
        <v>217</v>
      </c>
      <c r="S174" s="596">
        <f t="shared" si="29"/>
        <v>171.8</v>
      </c>
      <c r="T174" s="677">
        <f>R174/(Results!$D$225*(70/190))</f>
        <v>0.630620985</v>
      </c>
      <c r="U174" s="678" t="str">
        <f t="shared" si="37"/>
        <v>C</v>
      </c>
      <c r="V174" s="447"/>
      <c r="W174" s="447"/>
      <c r="X174" s="447"/>
      <c r="Y174" s="447"/>
      <c r="Z174" s="531">
        <f>R174/Results!$B$158</f>
        <v>723.3333333</v>
      </c>
      <c r="AA174" s="447"/>
      <c r="AB174" s="447"/>
      <c r="AC174" s="184"/>
      <c r="AD174" s="459"/>
      <c r="AE174" s="459"/>
      <c r="AF174" s="195"/>
      <c r="AG174" s="522" t="s">
        <v>193</v>
      </c>
      <c r="AH174" s="529">
        <v>9.0</v>
      </c>
      <c r="AI174" s="530"/>
      <c r="AJ174" s="529">
        <v>23.0</v>
      </c>
      <c r="AK174" s="530"/>
      <c r="AL174" s="530"/>
      <c r="AM174" s="530"/>
      <c r="AN174" s="530"/>
      <c r="AO174" s="529">
        <v>2.0</v>
      </c>
      <c r="AP174" s="530"/>
      <c r="AQ174" s="529">
        <v>1.0</v>
      </c>
      <c r="AR174" s="530"/>
      <c r="AS174" s="529">
        <v>1.0</v>
      </c>
      <c r="AT174" s="525"/>
      <c r="AU174" s="529">
        <f t="shared" si="31"/>
        <v>36</v>
      </c>
      <c r="AV174" s="530">
        <f t="shared" si="32"/>
        <v>28.5</v>
      </c>
      <c r="AW174" s="679">
        <f>AU174/(Results!$F$225*(70/190))</f>
        <v>0.5851154833</v>
      </c>
      <c r="AX174" s="525" t="str">
        <f t="shared" si="36"/>
        <v>C</v>
      </c>
      <c r="AY174" s="447"/>
      <c r="AZ174" s="447"/>
      <c r="BA174" s="447"/>
      <c r="BB174" s="447"/>
      <c r="BC174" s="531">
        <f>AU174/Results!$B$158</f>
        <v>120</v>
      </c>
      <c r="BD174" s="447"/>
      <c r="BE174" s="447"/>
      <c r="BF174" s="184"/>
    </row>
    <row r="175">
      <c r="A175" s="151"/>
      <c r="B175" s="459"/>
      <c r="C175" s="151"/>
      <c r="D175" s="532" t="s">
        <v>194</v>
      </c>
      <c r="E175" s="543">
        <v>76.0</v>
      </c>
      <c r="F175" s="543">
        <v>1.0</v>
      </c>
      <c r="G175" s="543">
        <v>164.0</v>
      </c>
      <c r="H175" s="543">
        <v>1.0</v>
      </c>
      <c r="I175" s="544"/>
      <c r="J175" s="543">
        <v>1.0</v>
      </c>
      <c r="K175" s="543">
        <v>2.0</v>
      </c>
      <c r="L175" s="543">
        <v>7.0</v>
      </c>
      <c r="M175" s="543">
        <v>3.0</v>
      </c>
      <c r="N175" s="544"/>
      <c r="O175" s="543">
        <v>13.0</v>
      </c>
      <c r="P175" s="543">
        <v>1.0</v>
      </c>
      <c r="Q175" s="545">
        <v>2.0</v>
      </c>
      <c r="R175" s="680">
        <f t="shared" si="28"/>
        <v>271</v>
      </c>
      <c r="S175" s="582">
        <f t="shared" si="29"/>
        <v>212.3</v>
      </c>
      <c r="T175" s="681">
        <f>R175/(Results!$D$226*(70/190))</f>
        <v>0.7311843226</v>
      </c>
      <c r="U175" s="682" t="str">
        <f t="shared" si="37"/>
        <v>D</v>
      </c>
      <c r="V175" s="538">
        <f>SUM(R175:R178)</f>
        <v>1006</v>
      </c>
      <c r="W175" s="539">
        <f>V175/(4*(MAX(R175:R178)))</f>
        <v>0.9280442804</v>
      </c>
      <c r="X175" s="539">
        <f>AVERAGE(S175:S178)</f>
        <v>193.675</v>
      </c>
      <c r="Y175" s="539">
        <f>V175/(((V175))*1)</f>
        <v>1</v>
      </c>
      <c r="Z175" s="540">
        <f>R175/Results!$B$158</f>
        <v>903.3333333</v>
      </c>
      <c r="AA175" s="539">
        <f>sum(Z175:Z178)/4</f>
        <v>838.3333333</v>
      </c>
      <c r="AB175" s="541">
        <v>371.0</v>
      </c>
      <c r="AC175" s="542">
        <f>4*MAX(R175:R178)/Results!D226</f>
        <v>1.077534791</v>
      </c>
      <c r="AD175" s="459"/>
      <c r="AE175" s="459"/>
      <c r="AF175" s="195"/>
      <c r="AG175" s="532" t="s">
        <v>194</v>
      </c>
      <c r="AH175" s="543">
        <v>19.0</v>
      </c>
      <c r="AI175" s="543">
        <v>1.0</v>
      </c>
      <c r="AJ175" s="543">
        <v>28.0</v>
      </c>
      <c r="AK175" s="544"/>
      <c r="AL175" s="544"/>
      <c r="AM175" s="544"/>
      <c r="AN175" s="544"/>
      <c r="AO175" s="543">
        <v>4.0</v>
      </c>
      <c r="AP175" s="543">
        <v>1.0</v>
      </c>
      <c r="AQ175" s="544"/>
      <c r="AR175" s="543">
        <v>3.0</v>
      </c>
      <c r="AS175" s="544"/>
      <c r="AT175" s="545">
        <v>1.0</v>
      </c>
      <c r="AU175" s="603">
        <f t="shared" si="31"/>
        <v>57</v>
      </c>
      <c r="AV175" s="533">
        <f t="shared" si="32"/>
        <v>48.8</v>
      </c>
      <c r="AW175" s="683">
        <f>AU175/(Results!$F$226*(70/190))</f>
        <v>0.7659123055</v>
      </c>
      <c r="AX175" s="535" t="str">
        <f t="shared" si="36"/>
        <v>D</v>
      </c>
      <c r="AY175" s="538">
        <f>SUM(AU175:AU178)</f>
        <v>202</v>
      </c>
      <c r="AZ175" s="539">
        <f>AY175/(4*(MAX(AU175:AU178)))</f>
        <v>0.8859649123</v>
      </c>
      <c r="BA175" s="539">
        <f>AVERAGE(AV175:AV178)</f>
        <v>42.175</v>
      </c>
      <c r="BB175" s="539">
        <f>AY175/(AY175*1)</f>
        <v>1</v>
      </c>
      <c r="BC175" s="540">
        <f>AU175/Results!$B$158</f>
        <v>190</v>
      </c>
      <c r="BD175" s="539">
        <f>sum(BC175:BC178)/4</f>
        <v>168.3333333</v>
      </c>
      <c r="BE175" s="541">
        <v>74.0</v>
      </c>
      <c r="BF175" s="542">
        <f>4*MAX(AU175:AU178)/Results!F226</f>
        <v>1.128712871</v>
      </c>
    </row>
    <row r="176">
      <c r="A176" s="151"/>
      <c r="B176" s="459"/>
      <c r="C176" s="151"/>
      <c r="D176" s="549" t="s">
        <v>195</v>
      </c>
      <c r="E176" s="553">
        <v>54.0</v>
      </c>
      <c r="F176" s="551"/>
      <c r="G176" s="553">
        <v>147.0</v>
      </c>
      <c r="H176" s="553">
        <v>1.0</v>
      </c>
      <c r="I176" s="551"/>
      <c r="J176" s="551"/>
      <c r="K176" s="551"/>
      <c r="L176" s="553">
        <v>7.0</v>
      </c>
      <c r="M176" s="553">
        <v>3.0</v>
      </c>
      <c r="N176" s="553">
        <v>1.0</v>
      </c>
      <c r="O176" s="553">
        <v>9.0</v>
      </c>
      <c r="P176" s="551"/>
      <c r="Q176" s="554">
        <v>3.0</v>
      </c>
      <c r="R176" s="554">
        <f t="shared" si="28"/>
        <v>225</v>
      </c>
      <c r="S176" s="405">
        <f t="shared" si="29"/>
        <v>169</v>
      </c>
      <c r="T176" s="684">
        <f>R176/(Results!$D$226*(70/190))</f>
        <v>0.6070718546</v>
      </c>
      <c r="U176" s="400" t="str">
        <f t="shared" si="37"/>
        <v>C</v>
      </c>
      <c r="V176" s="151"/>
      <c r="W176" s="151"/>
      <c r="X176" s="151"/>
      <c r="Y176" s="151"/>
      <c r="Z176" s="552">
        <f>R176/Results!$B$158</f>
        <v>750</v>
      </c>
      <c r="AA176" s="151"/>
      <c r="AB176" s="151"/>
      <c r="AC176" s="518"/>
      <c r="AD176" s="459"/>
      <c r="AE176" s="459"/>
      <c r="AF176" s="195"/>
      <c r="AG176" s="549" t="s">
        <v>195</v>
      </c>
      <c r="AH176" s="553">
        <v>12.0</v>
      </c>
      <c r="AI176" s="553">
        <v>1.0</v>
      </c>
      <c r="AJ176" s="553">
        <v>24.0</v>
      </c>
      <c r="AK176" s="551"/>
      <c r="AL176" s="551"/>
      <c r="AM176" s="551"/>
      <c r="AN176" s="551"/>
      <c r="AO176" s="553">
        <v>5.0</v>
      </c>
      <c r="AP176" s="551"/>
      <c r="AQ176" s="551"/>
      <c r="AR176" s="553">
        <v>1.0</v>
      </c>
      <c r="AS176" s="551"/>
      <c r="AT176" s="554">
        <v>1.0</v>
      </c>
      <c r="AU176" s="553">
        <f t="shared" si="31"/>
        <v>44</v>
      </c>
      <c r="AV176" s="551">
        <f t="shared" si="32"/>
        <v>34.8</v>
      </c>
      <c r="AW176" s="685">
        <f>AU176/(Results!$F$226*(70/190))</f>
        <v>0.5912305516</v>
      </c>
      <c r="AX176" s="550" t="str">
        <f t="shared" si="36"/>
        <v>C</v>
      </c>
      <c r="AY176" s="151"/>
      <c r="AZ176" s="151"/>
      <c r="BA176" s="151"/>
      <c r="BB176" s="151"/>
      <c r="BC176" s="552">
        <f>AU176/Results!$B$158</f>
        <v>146.6666667</v>
      </c>
      <c r="BD176" s="151"/>
      <c r="BE176" s="151"/>
      <c r="BF176" s="518"/>
    </row>
    <row r="177">
      <c r="A177" s="151"/>
      <c r="B177" s="459"/>
      <c r="C177" s="151"/>
      <c r="D177" s="549" t="s">
        <v>196</v>
      </c>
      <c r="E177" s="553">
        <v>62.0</v>
      </c>
      <c r="F177" s="553">
        <v>2.0</v>
      </c>
      <c r="G177" s="553">
        <v>163.0</v>
      </c>
      <c r="H177" s="553">
        <v>2.0</v>
      </c>
      <c r="I177" s="553">
        <v>1.0</v>
      </c>
      <c r="J177" s="551"/>
      <c r="K177" s="551"/>
      <c r="L177" s="553">
        <v>5.0</v>
      </c>
      <c r="M177" s="553">
        <v>3.0</v>
      </c>
      <c r="N177" s="553">
        <v>3.0</v>
      </c>
      <c r="O177" s="553">
        <v>10.0</v>
      </c>
      <c r="P177" s="551"/>
      <c r="Q177" s="550"/>
      <c r="R177" s="554">
        <f t="shared" si="28"/>
        <v>251</v>
      </c>
      <c r="S177" s="405">
        <f t="shared" si="29"/>
        <v>192.6</v>
      </c>
      <c r="T177" s="684">
        <f>R177/(Results!$D$226*(70/190))</f>
        <v>0.67722238</v>
      </c>
      <c r="U177" s="400" t="str">
        <f t="shared" si="37"/>
        <v>C</v>
      </c>
      <c r="V177" s="151"/>
      <c r="W177" s="151"/>
      <c r="X177" s="151"/>
      <c r="Y177" s="151"/>
      <c r="Z177" s="552">
        <f>R177/Results!$B$158</f>
        <v>836.6666667</v>
      </c>
      <c r="AA177" s="151"/>
      <c r="AB177" s="151"/>
      <c r="AC177" s="518"/>
      <c r="AD177" s="459"/>
      <c r="AE177" s="459"/>
      <c r="AF177" s="195"/>
      <c r="AG177" s="549" t="s">
        <v>196</v>
      </c>
      <c r="AH177" s="553">
        <v>15.0</v>
      </c>
      <c r="AI177" s="553">
        <v>1.0</v>
      </c>
      <c r="AJ177" s="553">
        <v>30.0</v>
      </c>
      <c r="AK177" s="551"/>
      <c r="AL177" s="551"/>
      <c r="AM177" s="551"/>
      <c r="AN177" s="551"/>
      <c r="AO177" s="553">
        <v>4.0</v>
      </c>
      <c r="AP177" s="551"/>
      <c r="AQ177" s="553">
        <v>1.0</v>
      </c>
      <c r="AR177" s="553">
        <v>5.0</v>
      </c>
      <c r="AS177" s="551"/>
      <c r="AT177" s="550"/>
      <c r="AU177" s="553">
        <f t="shared" si="31"/>
        <v>56</v>
      </c>
      <c r="AV177" s="551">
        <f t="shared" si="32"/>
        <v>49.3</v>
      </c>
      <c r="AW177" s="685">
        <f>AU177/(Results!$F$226*(70/190))</f>
        <v>0.7524752475</v>
      </c>
      <c r="AX177" s="550" t="str">
        <f t="shared" si="36"/>
        <v>D</v>
      </c>
      <c r="AY177" s="151"/>
      <c r="AZ177" s="151"/>
      <c r="BA177" s="151"/>
      <c r="BB177" s="151"/>
      <c r="BC177" s="552">
        <f>AU177/Results!$B$158</f>
        <v>186.6666667</v>
      </c>
      <c r="BD177" s="151"/>
      <c r="BE177" s="151"/>
      <c r="BF177" s="518"/>
    </row>
    <row r="178">
      <c r="A178" s="151"/>
      <c r="B178" s="459"/>
      <c r="C178" s="151"/>
      <c r="D178" s="555" t="s">
        <v>286</v>
      </c>
      <c r="E178" s="563">
        <v>73.0</v>
      </c>
      <c r="F178" s="563">
        <v>1.0</v>
      </c>
      <c r="G178" s="563">
        <v>157.0</v>
      </c>
      <c r="H178" s="563">
        <v>1.0</v>
      </c>
      <c r="I178" s="564"/>
      <c r="J178" s="564"/>
      <c r="K178" s="563">
        <v>1.0</v>
      </c>
      <c r="L178" s="563">
        <v>8.0</v>
      </c>
      <c r="M178" s="564"/>
      <c r="N178" s="563">
        <v>1.0</v>
      </c>
      <c r="O178" s="563">
        <v>15.0</v>
      </c>
      <c r="P178" s="564"/>
      <c r="Q178" s="565">
        <v>2.0</v>
      </c>
      <c r="R178" s="565">
        <f t="shared" si="28"/>
        <v>259</v>
      </c>
      <c r="S178" s="586">
        <f t="shared" si="29"/>
        <v>200.8</v>
      </c>
      <c r="T178" s="686">
        <f>R178/(Results!$D$226*(70/190))</f>
        <v>0.6988071571</v>
      </c>
      <c r="U178" s="687" t="str">
        <f t="shared" si="37"/>
        <v>C</v>
      </c>
      <c r="V178" s="447"/>
      <c r="W178" s="447"/>
      <c r="X178" s="447"/>
      <c r="Y178" s="447"/>
      <c r="Z178" s="562">
        <f>R178/Results!$B$158</f>
        <v>863.3333333</v>
      </c>
      <c r="AA178" s="447"/>
      <c r="AB178" s="447"/>
      <c r="AC178" s="184"/>
      <c r="AD178" s="459"/>
      <c r="AE178" s="459"/>
      <c r="AF178" s="195"/>
      <c r="AG178" s="555" t="s">
        <v>286</v>
      </c>
      <c r="AH178" s="563">
        <v>18.0</v>
      </c>
      <c r="AI178" s="563">
        <v>1.0</v>
      </c>
      <c r="AJ178" s="563">
        <v>23.0</v>
      </c>
      <c r="AK178" s="564"/>
      <c r="AL178" s="564"/>
      <c r="AM178" s="564"/>
      <c r="AN178" s="564"/>
      <c r="AO178" s="563">
        <v>1.0</v>
      </c>
      <c r="AP178" s="564"/>
      <c r="AQ178" s="564"/>
      <c r="AR178" s="563">
        <v>2.0</v>
      </c>
      <c r="AS178" s="564"/>
      <c r="AT178" s="558"/>
      <c r="AU178" s="688">
        <f t="shared" si="31"/>
        <v>45</v>
      </c>
      <c r="AV178" s="566">
        <f t="shared" si="32"/>
        <v>35.8</v>
      </c>
      <c r="AW178" s="689">
        <f>AU178/(Results!$F$226*(70/190))</f>
        <v>0.6046676096</v>
      </c>
      <c r="AX178" s="585" t="str">
        <f t="shared" si="36"/>
        <v>C</v>
      </c>
      <c r="AY178" s="447"/>
      <c r="AZ178" s="447"/>
      <c r="BA178" s="447"/>
      <c r="BB178" s="447"/>
      <c r="BC178" s="562">
        <f>AU178/Results!$B$158</f>
        <v>150</v>
      </c>
      <c r="BD178" s="447"/>
      <c r="BE178" s="447"/>
      <c r="BF178" s="184"/>
    </row>
    <row r="179">
      <c r="A179" s="151"/>
      <c r="B179" s="459"/>
      <c r="C179" s="151"/>
      <c r="D179" s="492" t="s">
        <v>198</v>
      </c>
      <c r="E179" s="573">
        <v>60.0</v>
      </c>
      <c r="F179" s="570"/>
      <c r="G179" s="573">
        <v>167.0</v>
      </c>
      <c r="H179" s="573">
        <v>2.0</v>
      </c>
      <c r="I179" s="570"/>
      <c r="J179" s="570"/>
      <c r="K179" s="570"/>
      <c r="L179" s="573">
        <v>4.0</v>
      </c>
      <c r="M179" s="570"/>
      <c r="N179" s="570"/>
      <c r="O179" s="573">
        <v>11.0</v>
      </c>
      <c r="P179" s="573">
        <v>4.0</v>
      </c>
      <c r="Q179" s="574">
        <v>6.0</v>
      </c>
      <c r="R179" s="510">
        <f t="shared" si="28"/>
        <v>254</v>
      </c>
      <c r="S179" s="589">
        <f t="shared" si="29"/>
        <v>187.5</v>
      </c>
      <c r="T179" s="669">
        <f>R179/(Results!$D$227*(70/190))</f>
        <v>0.6296151337</v>
      </c>
      <c r="U179" s="670" t="str">
        <f t="shared" si="37"/>
        <v>C</v>
      </c>
      <c r="V179" s="500">
        <f>SUM(R179:R182)</f>
        <v>1095</v>
      </c>
      <c r="W179" s="501">
        <f>V179/(4*(MAX(R179:R182)))</f>
        <v>0.9155518395</v>
      </c>
      <c r="X179" s="501">
        <f>AVERAGE(S179:S182)</f>
        <v>202.3</v>
      </c>
      <c r="Y179" s="501">
        <f>V179/(((V179))*1)</f>
        <v>1</v>
      </c>
      <c r="Z179" s="502">
        <f>R179/Results!$B$158</f>
        <v>846.6666667</v>
      </c>
      <c r="AA179" s="501">
        <f>sum(Z179:Z182)/4</f>
        <v>912.5</v>
      </c>
      <c r="AB179" s="503">
        <v>403.0</v>
      </c>
      <c r="AC179" s="512">
        <f>4*MAX(R179:R182)/Results!D227</f>
        <v>1.092237443</v>
      </c>
      <c r="AD179" s="459"/>
      <c r="AE179" s="459"/>
      <c r="AF179" s="195"/>
      <c r="AG179" s="492" t="s">
        <v>198</v>
      </c>
      <c r="AH179" s="573">
        <v>26.0</v>
      </c>
      <c r="AI179" s="570"/>
      <c r="AJ179" s="573">
        <v>40.0</v>
      </c>
      <c r="AK179" s="570"/>
      <c r="AL179" s="570"/>
      <c r="AM179" s="570"/>
      <c r="AN179" s="570"/>
      <c r="AO179" s="570"/>
      <c r="AP179" s="570"/>
      <c r="AQ179" s="573">
        <v>1.0</v>
      </c>
      <c r="AR179" s="573">
        <v>1.0</v>
      </c>
      <c r="AS179" s="570"/>
      <c r="AT179" s="574">
        <v>2.0</v>
      </c>
      <c r="AU179" s="573">
        <f t="shared" si="31"/>
        <v>70</v>
      </c>
      <c r="AV179" s="570">
        <f t="shared" si="32"/>
        <v>51.5</v>
      </c>
      <c r="AW179" s="671">
        <f>AU179/(Results!$F$227*(70/190))</f>
        <v>0.7723577236</v>
      </c>
      <c r="AX179" s="569" t="str">
        <f t="shared" si="36"/>
        <v>D</v>
      </c>
      <c r="AY179" s="500">
        <f>SUM(AU179:AU182)</f>
        <v>246</v>
      </c>
      <c r="AZ179" s="501">
        <f>AY179/(4*(MAX(AU179:AU182)))</f>
        <v>0.76875</v>
      </c>
      <c r="BA179" s="501">
        <f>AVERAGE(AV179:AV182)</f>
        <v>47.825</v>
      </c>
      <c r="BB179" s="501">
        <f>AY179/(AY179*1)</f>
        <v>1</v>
      </c>
      <c r="BC179" s="502">
        <f>AU179/Results!$B$158</f>
        <v>233.3333333</v>
      </c>
      <c r="BD179" s="501">
        <f>sum(BC179:BC182)/4</f>
        <v>205</v>
      </c>
      <c r="BE179" s="503">
        <v>91.0</v>
      </c>
      <c r="BF179" s="512">
        <f>4*MAX(AU179:AU182)/Results!F227</f>
        <v>1.300813008</v>
      </c>
    </row>
    <row r="180">
      <c r="A180" s="151"/>
      <c r="B180" s="459"/>
      <c r="C180" s="151"/>
      <c r="D180" s="513" t="s">
        <v>199</v>
      </c>
      <c r="E180" s="520">
        <v>87.0</v>
      </c>
      <c r="F180" s="520">
        <v>1.0</v>
      </c>
      <c r="G180" s="520">
        <v>184.0</v>
      </c>
      <c r="H180" s="520">
        <v>2.0</v>
      </c>
      <c r="I180" s="516"/>
      <c r="J180" s="516"/>
      <c r="K180" s="520">
        <v>2.0</v>
      </c>
      <c r="L180" s="520">
        <v>7.0</v>
      </c>
      <c r="M180" s="520">
        <v>2.0</v>
      </c>
      <c r="N180" s="520">
        <v>3.0</v>
      </c>
      <c r="O180" s="520">
        <v>7.0</v>
      </c>
      <c r="P180" s="516"/>
      <c r="Q180" s="521">
        <v>4.0</v>
      </c>
      <c r="R180" s="521">
        <f t="shared" si="28"/>
        <v>299</v>
      </c>
      <c r="S180" s="593">
        <f t="shared" si="29"/>
        <v>224.8</v>
      </c>
      <c r="T180" s="673">
        <f>R180/(Results!$D$227*(70/190))</f>
        <v>0.741161122</v>
      </c>
      <c r="U180" s="674" t="str">
        <f t="shared" si="37"/>
        <v>D</v>
      </c>
      <c r="V180" s="151"/>
      <c r="W180" s="151"/>
      <c r="X180" s="151"/>
      <c r="Y180" s="151"/>
      <c r="Z180" s="517">
        <f>R180/Results!$B$158</f>
        <v>996.6666667</v>
      </c>
      <c r="AA180" s="151"/>
      <c r="AB180" s="151"/>
      <c r="AC180" s="518"/>
      <c r="AD180" s="459"/>
      <c r="AE180" s="459"/>
      <c r="AF180" s="195"/>
      <c r="AG180" s="513" t="s">
        <v>199</v>
      </c>
      <c r="AH180" s="520">
        <v>26.0</v>
      </c>
      <c r="AI180" s="516"/>
      <c r="AJ180" s="520">
        <v>40.0</v>
      </c>
      <c r="AK180" s="516"/>
      <c r="AL180" s="516"/>
      <c r="AM180" s="516"/>
      <c r="AN180" s="516"/>
      <c r="AO180" s="520">
        <v>8.0</v>
      </c>
      <c r="AP180" s="516"/>
      <c r="AQ180" s="520">
        <v>1.0</v>
      </c>
      <c r="AR180" s="520">
        <v>3.0</v>
      </c>
      <c r="AS180" s="516"/>
      <c r="AT180" s="521">
        <v>2.0</v>
      </c>
      <c r="AU180" s="520">
        <f t="shared" si="31"/>
        <v>80</v>
      </c>
      <c r="AV180" s="516">
        <f t="shared" si="32"/>
        <v>67.5</v>
      </c>
      <c r="AW180" s="675">
        <f>AU180/(Results!$F$227*(70/190))</f>
        <v>0.8826945412</v>
      </c>
      <c r="AX180" s="515" t="str">
        <f t="shared" si="36"/>
        <v>E</v>
      </c>
      <c r="AY180" s="151"/>
      <c r="AZ180" s="151"/>
      <c r="BA180" s="151"/>
      <c r="BB180" s="151"/>
      <c r="BC180" s="517">
        <f>AU180/Results!$B$158</f>
        <v>266.6666667</v>
      </c>
      <c r="BD180" s="151"/>
      <c r="BE180" s="151"/>
      <c r="BF180" s="518"/>
    </row>
    <row r="181">
      <c r="A181" s="151"/>
      <c r="B181" s="459"/>
      <c r="C181" s="151"/>
      <c r="D181" s="513" t="s">
        <v>200</v>
      </c>
      <c r="E181" s="520">
        <v>71.0</v>
      </c>
      <c r="F181" s="516"/>
      <c r="G181" s="520">
        <v>190.0</v>
      </c>
      <c r="H181" s="516"/>
      <c r="I181" s="516"/>
      <c r="J181" s="520">
        <v>1.0</v>
      </c>
      <c r="K181" s="516"/>
      <c r="L181" s="520">
        <v>7.0</v>
      </c>
      <c r="M181" s="520">
        <v>2.0</v>
      </c>
      <c r="N181" s="520">
        <v>3.0</v>
      </c>
      <c r="O181" s="520">
        <v>8.0</v>
      </c>
      <c r="P181" s="516"/>
      <c r="Q181" s="521">
        <v>4.0</v>
      </c>
      <c r="R181" s="521">
        <f t="shared" si="28"/>
        <v>286</v>
      </c>
      <c r="S181" s="593">
        <f t="shared" si="29"/>
        <v>208.5</v>
      </c>
      <c r="T181" s="673">
        <f>R181/(Results!$D$227*(70/190))</f>
        <v>0.7089367254</v>
      </c>
      <c r="U181" s="690" t="s">
        <v>257</v>
      </c>
      <c r="V181" s="151"/>
      <c r="W181" s="151"/>
      <c r="X181" s="151"/>
      <c r="Y181" s="151"/>
      <c r="Z181" s="517">
        <f>R181/Results!$B$158</f>
        <v>953.3333333</v>
      </c>
      <c r="AA181" s="151"/>
      <c r="AB181" s="151"/>
      <c r="AC181" s="518"/>
      <c r="AD181" s="459"/>
      <c r="AE181" s="459"/>
      <c r="AF181" s="195"/>
      <c r="AG181" s="513" t="s">
        <v>200</v>
      </c>
      <c r="AH181" s="520">
        <v>13.0</v>
      </c>
      <c r="AI181" s="520">
        <v>1.0</v>
      </c>
      <c r="AJ181" s="520">
        <v>29.0</v>
      </c>
      <c r="AK181" s="516"/>
      <c r="AL181" s="516"/>
      <c r="AM181" s="516"/>
      <c r="AN181" s="516"/>
      <c r="AO181" s="520">
        <v>4.0</v>
      </c>
      <c r="AP181" s="516"/>
      <c r="AQ181" s="520">
        <v>1.0</v>
      </c>
      <c r="AR181" s="520">
        <v>1.0</v>
      </c>
      <c r="AS181" s="516"/>
      <c r="AT181" s="521">
        <v>2.0</v>
      </c>
      <c r="AU181" s="520">
        <f t="shared" si="31"/>
        <v>51</v>
      </c>
      <c r="AV181" s="516">
        <f t="shared" si="32"/>
        <v>39.8</v>
      </c>
      <c r="AW181" s="675">
        <f>AU181/(Results!$F$227*(70/190))</f>
        <v>0.56271777</v>
      </c>
      <c r="AX181" s="515" t="str">
        <f t="shared" si="36"/>
        <v>C</v>
      </c>
      <c r="AY181" s="151"/>
      <c r="AZ181" s="151"/>
      <c r="BA181" s="151"/>
      <c r="BB181" s="151"/>
      <c r="BC181" s="517">
        <f>AU181/Results!$B$158</f>
        <v>170</v>
      </c>
      <c r="BD181" s="151"/>
      <c r="BE181" s="151"/>
      <c r="BF181" s="518"/>
    </row>
    <row r="182">
      <c r="A182" s="151"/>
      <c r="B182" s="459"/>
      <c r="C182" s="151"/>
      <c r="D182" s="522" t="s">
        <v>201</v>
      </c>
      <c r="E182" s="529">
        <v>70.0</v>
      </c>
      <c r="F182" s="529">
        <v>3.0</v>
      </c>
      <c r="G182" s="529">
        <v>155.0</v>
      </c>
      <c r="H182" s="529">
        <v>3.0</v>
      </c>
      <c r="I182" s="530"/>
      <c r="J182" s="530"/>
      <c r="K182" s="529">
        <v>1.0</v>
      </c>
      <c r="L182" s="529">
        <v>7.0</v>
      </c>
      <c r="M182" s="529">
        <v>1.0</v>
      </c>
      <c r="N182" s="529">
        <v>2.0</v>
      </c>
      <c r="O182" s="529">
        <v>5.0</v>
      </c>
      <c r="P182" s="530"/>
      <c r="Q182" s="581">
        <v>9.0</v>
      </c>
      <c r="R182" s="581">
        <f t="shared" si="28"/>
        <v>256</v>
      </c>
      <c r="S182" s="596">
        <f t="shared" si="29"/>
        <v>188.4</v>
      </c>
      <c r="T182" s="677">
        <f>R182/(Results!$D$227*(70/190))</f>
        <v>0.6345727332</v>
      </c>
      <c r="U182" s="678" t="str">
        <f t="shared" ref="U182:U190" si="38">IFS(T182&lt;0.2,"A",AND(T182&gt;=0.21,T182&lt;=0.5),"B",AND(T182&gt;=0.51,T182&lt;=0.7),"C",AND(T182&gt;=0.71,T182&lt;=0.85),"D",AND(T182&gt;=0.86,T182&lt;=1),"E",T182&gt;1,"F")</f>
        <v>C</v>
      </c>
      <c r="V182" s="447"/>
      <c r="W182" s="447"/>
      <c r="X182" s="447"/>
      <c r="Y182" s="447"/>
      <c r="Z182" s="531">
        <f>R182/Results!$B$158</f>
        <v>853.3333333</v>
      </c>
      <c r="AA182" s="447"/>
      <c r="AB182" s="447"/>
      <c r="AC182" s="184"/>
      <c r="AD182" s="459"/>
      <c r="AE182" s="459"/>
      <c r="AF182" s="195"/>
      <c r="AG182" s="522" t="s">
        <v>201</v>
      </c>
      <c r="AH182" s="529">
        <v>9.0</v>
      </c>
      <c r="AI182" s="530"/>
      <c r="AJ182" s="529">
        <v>28.0</v>
      </c>
      <c r="AK182" s="530"/>
      <c r="AL182" s="530"/>
      <c r="AM182" s="529">
        <v>1.0</v>
      </c>
      <c r="AN182" s="530"/>
      <c r="AO182" s="529">
        <v>3.0</v>
      </c>
      <c r="AP182" s="530"/>
      <c r="AQ182" s="530"/>
      <c r="AR182" s="529">
        <v>1.0</v>
      </c>
      <c r="AS182" s="530"/>
      <c r="AT182" s="581">
        <v>3.0</v>
      </c>
      <c r="AU182" s="529">
        <f t="shared" si="31"/>
        <v>45</v>
      </c>
      <c r="AV182" s="530">
        <f t="shared" si="32"/>
        <v>32.5</v>
      </c>
      <c r="AW182" s="679">
        <f>AU182/(Results!$F$227*(70/190))</f>
        <v>0.4965156794</v>
      </c>
      <c r="AX182" s="525" t="str">
        <f t="shared" si="36"/>
        <v>B</v>
      </c>
      <c r="AY182" s="447"/>
      <c r="AZ182" s="447"/>
      <c r="BA182" s="447"/>
      <c r="BB182" s="447"/>
      <c r="BC182" s="531">
        <f>AU182/Results!$B$158</f>
        <v>150</v>
      </c>
      <c r="BD182" s="447"/>
      <c r="BE182" s="447"/>
      <c r="BF182" s="184"/>
    </row>
    <row r="183">
      <c r="A183" s="151"/>
      <c r="B183" s="459"/>
      <c r="C183" s="151"/>
      <c r="D183" s="532" t="s">
        <v>202</v>
      </c>
      <c r="E183" s="543">
        <v>92.0</v>
      </c>
      <c r="F183" s="544"/>
      <c r="G183" s="543">
        <v>259.0</v>
      </c>
      <c r="H183" s="543">
        <v>1.0</v>
      </c>
      <c r="I183" s="544"/>
      <c r="J183" s="544"/>
      <c r="K183" s="543">
        <v>1.0</v>
      </c>
      <c r="L183" s="543">
        <v>8.0</v>
      </c>
      <c r="M183" s="544"/>
      <c r="N183" s="543">
        <v>1.0</v>
      </c>
      <c r="O183" s="543">
        <v>3.0</v>
      </c>
      <c r="P183" s="544"/>
      <c r="Q183" s="545">
        <v>25.0</v>
      </c>
      <c r="R183" s="680">
        <f t="shared" si="28"/>
        <v>390</v>
      </c>
      <c r="S183" s="582">
        <f t="shared" si="29"/>
        <v>257.5</v>
      </c>
      <c r="T183" s="681">
        <f>R183/(Results!$D$228*(70/190))</f>
        <v>0.638462864</v>
      </c>
      <c r="U183" s="682" t="str">
        <f t="shared" si="38"/>
        <v>C</v>
      </c>
      <c r="V183" s="538">
        <f>SUM(R183:R186)</f>
        <v>1658</v>
      </c>
      <c r="W183" s="539">
        <f>V183/(4*(MAX(R183:R186)))</f>
        <v>0.899132321</v>
      </c>
      <c r="X183" s="539">
        <f>AVERAGE(S183:S186)</f>
        <v>266.975</v>
      </c>
      <c r="Y183" s="539">
        <f>V183/(((V183))*1)</f>
        <v>1</v>
      </c>
      <c r="Z183" s="540">
        <f>R183/Results!$B$158</f>
        <v>1300</v>
      </c>
      <c r="AA183" s="539">
        <f>sum(Z183:Z186)/4</f>
        <v>1381.666667</v>
      </c>
      <c r="AB183" s="541">
        <v>611.0</v>
      </c>
      <c r="AC183" s="542">
        <f>4*MAX(R183:R186)/Results!D228</f>
        <v>1.112183353</v>
      </c>
      <c r="AD183" s="459"/>
      <c r="AE183" s="459"/>
      <c r="AF183" s="195"/>
      <c r="AG183" s="532" t="s">
        <v>202</v>
      </c>
      <c r="AH183" s="543">
        <v>27.0</v>
      </c>
      <c r="AI183" s="544"/>
      <c r="AJ183" s="543">
        <v>51.0</v>
      </c>
      <c r="AK183" s="544"/>
      <c r="AL183" s="544"/>
      <c r="AM183" s="543">
        <v>1.0</v>
      </c>
      <c r="AN183" s="544"/>
      <c r="AO183" s="543">
        <v>5.0</v>
      </c>
      <c r="AP183" s="544"/>
      <c r="AQ183" s="544"/>
      <c r="AR183" s="543">
        <v>2.0</v>
      </c>
      <c r="AS183" s="544"/>
      <c r="AT183" s="545">
        <v>5.0</v>
      </c>
      <c r="AU183" s="603">
        <f t="shared" si="31"/>
        <v>91</v>
      </c>
      <c r="AV183" s="533">
        <f t="shared" si="32"/>
        <v>68</v>
      </c>
      <c r="AW183" s="683">
        <f>AU183/(Results!$F$228*(70/190))</f>
        <v>0.8916967509</v>
      </c>
      <c r="AX183" s="535" t="str">
        <f t="shared" si="36"/>
        <v>E</v>
      </c>
      <c r="AY183" s="538">
        <f>SUM(AU183:AU186)</f>
        <v>277</v>
      </c>
      <c r="AZ183" s="539">
        <f>AY183/(4*(MAX(AU183:AU186)))</f>
        <v>0.760989011</v>
      </c>
      <c r="BA183" s="539">
        <f>AVERAGE(AV183:AV186)</f>
        <v>50.075</v>
      </c>
      <c r="BB183" s="539">
        <f>AY183/(AY183*1)</f>
        <v>1</v>
      </c>
      <c r="BC183" s="540">
        <f>AU183/Results!$B$158</f>
        <v>303.3333333</v>
      </c>
      <c r="BD183" s="539">
        <f>sum(BC183:BC186)/4</f>
        <v>230.8333333</v>
      </c>
      <c r="BE183" s="541">
        <v>102.0</v>
      </c>
      <c r="BF183" s="542">
        <f>4*MAX(AU183:AU186)/Results!F228</f>
        <v>1.314079422</v>
      </c>
    </row>
    <row r="184">
      <c r="A184" s="151"/>
      <c r="B184" s="459"/>
      <c r="C184" s="151"/>
      <c r="D184" s="549" t="s">
        <v>203</v>
      </c>
      <c r="E184" s="553">
        <v>85.0</v>
      </c>
      <c r="F184" s="553">
        <v>1.0</v>
      </c>
      <c r="G184" s="553">
        <v>344.0</v>
      </c>
      <c r="H184" s="551"/>
      <c r="I184" s="551"/>
      <c r="J184" s="553">
        <v>1.0</v>
      </c>
      <c r="K184" s="553">
        <v>1.0</v>
      </c>
      <c r="L184" s="553">
        <v>6.0</v>
      </c>
      <c r="M184" s="551"/>
      <c r="N184" s="551"/>
      <c r="O184" s="553">
        <v>1.0</v>
      </c>
      <c r="P184" s="551"/>
      <c r="Q184" s="554">
        <v>22.0</v>
      </c>
      <c r="R184" s="554">
        <f t="shared" si="28"/>
        <v>461</v>
      </c>
      <c r="S184" s="405">
        <f t="shared" si="29"/>
        <v>282.8</v>
      </c>
      <c r="T184" s="684">
        <f>R184/(Results!$D$228*(70/190))</f>
        <v>0.754695847</v>
      </c>
      <c r="U184" s="400" t="str">
        <f t="shared" si="38"/>
        <v>D</v>
      </c>
      <c r="V184" s="151"/>
      <c r="W184" s="151"/>
      <c r="X184" s="151"/>
      <c r="Y184" s="151"/>
      <c r="Z184" s="552">
        <f>R184/Results!$B$158</f>
        <v>1536.666667</v>
      </c>
      <c r="AA184" s="151"/>
      <c r="AB184" s="151"/>
      <c r="AC184" s="518"/>
      <c r="AD184" s="459"/>
      <c r="AE184" s="459"/>
      <c r="AF184" s="195"/>
      <c r="AG184" s="549" t="s">
        <v>203</v>
      </c>
      <c r="AH184" s="553">
        <v>20.0</v>
      </c>
      <c r="AI184" s="551"/>
      <c r="AJ184" s="553">
        <v>41.0</v>
      </c>
      <c r="AK184" s="551"/>
      <c r="AL184" s="551"/>
      <c r="AM184" s="551"/>
      <c r="AN184" s="551"/>
      <c r="AO184" s="553">
        <v>1.0</v>
      </c>
      <c r="AP184" s="551"/>
      <c r="AQ184" s="551"/>
      <c r="AR184" s="553">
        <v>1.0</v>
      </c>
      <c r="AS184" s="551"/>
      <c r="AT184" s="550"/>
      <c r="AU184" s="553">
        <f t="shared" si="31"/>
        <v>63</v>
      </c>
      <c r="AV184" s="551">
        <f t="shared" si="32"/>
        <v>44</v>
      </c>
      <c r="AW184" s="685">
        <f>AU184/(Results!$F$228*(70/190))</f>
        <v>0.6173285199</v>
      </c>
      <c r="AX184" s="550" t="str">
        <f t="shared" si="36"/>
        <v>C</v>
      </c>
      <c r="AY184" s="151"/>
      <c r="AZ184" s="151"/>
      <c r="BA184" s="151"/>
      <c r="BB184" s="151"/>
      <c r="BC184" s="552">
        <f>AU184/Results!$B$158</f>
        <v>210</v>
      </c>
      <c r="BD184" s="151"/>
      <c r="BE184" s="151"/>
      <c r="BF184" s="518"/>
    </row>
    <row r="185">
      <c r="A185" s="151"/>
      <c r="B185" s="459"/>
      <c r="C185" s="151"/>
      <c r="D185" s="549" t="s">
        <v>204</v>
      </c>
      <c r="E185" s="553">
        <v>91.0</v>
      </c>
      <c r="F185" s="551"/>
      <c r="G185" s="553">
        <v>300.0</v>
      </c>
      <c r="H185" s="551"/>
      <c r="I185" s="551"/>
      <c r="J185" s="551"/>
      <c r="K185" s="551"/>
      <c r="L185" s="553">
        <v>10.0</v>
      </c>
      <c r="M185" s="551"/>
      <c r="N185" s="551"/>
      <c r="O185" s="553">
        <v>4.0</v>
      </c>
      <c r="P185" s="551"/>
      <c r="Q185" s="554">
        <v>10.0</v>
      </c>
      <c r="R185" s="554">
        <f t="shared" si="28"/>
        <v>415</v>
      </c>
      <c r="S185" s="405">
        <f t="shared" si="29"/>
        <v>269</v>
      </c>
      <c r="T185" s="684">
        <f>R185/(Results!$D$228*(70/190))</f>
        <v>0.6793899707</v>
      </c>
      <c r="U185" s="400" t="str">
        <f t="shared" si="38"/>
        <v>C</v>
      </c>
      <c r="V185" s="151"/>
      <c r="W185" s="151"/>
      <c r="X185" s="151"/>
      <c r="Y185" s="151"/>
      <c r="Z185" s="552">
        <f>R185/Results!$B$158</f>
        <v>1383.333333</v>
      </c>
      <c r="AA185" s="151"/>
      <c r="AB185" s="151"/>
      <c r="AC185" s="518"/>
      <c r="AD185" s="459"/>
      <c r="AE185" s="459"/>
      <c r="AF185" s="195"/>
      <c r="AG185" s="549" t="s">
        <v>204</v>
      </c>
      <c r="AH185" s="553">
        <v>19.0</v>
      </c>
      <c r="AI185" s="551"/>
      <c r="AJ185" s="553">
        <v>32.0</v>
      </c>
      <c r="AK185" s="551"/>
      <c r="AL185" s="551"/>
      <c r="AM185" s="553">
        <v>1.0</v>
      </c>
      <c r="AN185" s="551"/>
      <c r="AO185" s="553">
        <v>3.0</v>
      </c>
      <c r="AP185" s="551"/>
      <c r="AQ185" s="551"/>
      <c r="AR185" s="551"/>
      <c r="AS185" s="551"/>
      <c r="AT185" s="554">
        <v>2.0</v>
      </c>
      <c r="AU185" s="553">
        <f t="shared" si="31"/>
        <v>57</v>
      </c>
      <c r="AV185" s="551">
        <f t="shared" si="32"/>
        <v>42</v>
      </c>
      <c r="AW185" s="685">
        <f>AU185/(Results!$F$228*(70/190))</f>
        <v>0.5585353275</v>
      </c>
      <c r="AX185" s="550" t="str">
        <f t="shared" si="36"/>
        <v>C</v>
      </c>
      <c r="AY185" s="151"/>
      <c r="AZ185" s="151"/>
      <c r="BA185" s="151"/>
      <c r="BB185" s="151"/>
      <c r="BC185" s="552">
        <f>AU185/Results!$B$158</f>
        <v>190</v>
      </c>
      <c r="BD185" s="151"/>
      <c r="BE185" s="151"/>
      <c r="BF185" s="518"/>
    </row>
    <row r="186">
      <c r="A186" s="151"/>
      <c r="B186" s="459"/>
      <c r="C186" s="151"/>
      <c r="D186" s="555" t="s">
        <v>205</v>
      </c>
      <c r="E186" s="563">
        <v>92.0</v>
      </c>
      <c r="F186" s="563">
        <v>2.0</v>
      </c>
      <c r="G186" s="563">
        <v>269.0</v>
      </c>
      <c r="H186" s="563">
        <v>2.0</v>
      </c>
      <c r="I186" s="564"/>
      <c r="J186" s="564"/>
      <c r="K186" s="564"/>
      <c r="L186" s="563">
        <v>9.0</v>
      </c>
      <c r="M186" s="563">
        <v>1.0</v>
      </c>
      <c r="N186" s="564"/>
      <c r="O186" s="563">
        <v>2.0</v>
      </c>
      <c r="P186" s="564"/>
      <c r="Q186" s="565">
        <v>15.0</v>
      </c>
      <c r="R186" s="565">
        <f t="shared" si="28"/>
        <v>392</v>
      </c>
      <c r="S186" s="586">
        <f t="shared" si="29"/>
        <v>258.6</v>
      </c>
      <c r="T186" s="686">
        <f>R186/(Results!$D$228*(70/190))</f>
        <v>0.6417370326</v>
      </c>
      <c r="U186" s="687" t="str">
        <f t="shared" si="38"/>
        <v>C</v>
      </c>
      <c r="V186" s="447"/>
      <c r="W186" s="447"/>
      <c r="X186" s="447"/>
      <c r="Y186" s="447"/>
      <c r="Z186" s="562">
        <f>R186/Results!$B$158</f>
        <v>1306.666667</v>
      </c>
      <c r="AA186" s="447"/>
      <c r="AB186" s="447"/>
      <c r="AC186" s="184"/>
      <c r="AD186" s="459"/>
      <c r="AE186" s="459"/>
      <c r="AF186" s="195"/>
      <c r="AG186" s="555" t="s">
        <v>205</v>
      </c>
      <c r="AH186" s="563">
        <v>20.0</v>
      </c>
      <c r="AI186" s="563">
        <v>1.0</v>
      </c>
      <c r="AJ186" s="563">
        <v>42.0</v>
      </c>
      <c r="AK186" s="563">
        <v>1.0</v>
      </c>
      <c r="AL186" s="564"/>
      <c r="AM186" s="564"/>
      <c r="AN186" s="564"/>
      <c r="AO186" s="563">
        <v>2.0</v>
      </c>
      <c r="AP186" s="564"/>
      <c r="AQ186" s="564"/>
      <c r="AR186" s="564"/>
      <c r="AS186" s="564"/>
      <c r="AT186" s="558"/>
      <c r="AU186" s="688">
        <f t="shared" si="31"/>
        <v>66</v>
      </c>
      <c r="AV186" s="566">
        <f t="shared" si="32"/>
        <v>46.3</v>
      </c>
      <c r="AW186" s="689">
        <f>AU186/(Results!$F$228*(70/190))</f>
        <v>0.646725116</v>
      </c>
      <c r="AX186" s="585" t="str">
        <f t="shared" si="36"/>
        <v>C</v>
      </c>
      <c r="AY186" s="447"/>
      <c r="AZ186" s="447"/>
      <c r="BA186" s="447"/>
      <c r="BB186" s="447"/>
      <c r="BC186" s="562">
        <f>AU186/Results!$B$158</f>
        <v>220</v>
      </c>
      <c r="BD186" s="447"/>
      <c r="BE186" s="447"/>
      <c r="BF186" s="184"/>
    </row>
    <row r="187">
      <c r="A187" s="151"/>
      <c r="B187" s="459"/>
      <c r="C187" s="151"/>
      <c r="D187" s="492" t="s">
        <v>206</v>
      </c>
      <c r="E187" s="573">
        <v>84.0</v>
      </c>
      <c r="F187" s="570"/>
      <c r="G187" s="573">
        <v>268.0</v>
      </c>
      <c r="H187" s="573">
        <v>3.0</v>
      </c>
      <c r="I187" s="570"/>
      <c r="J187" s="570"/>
      <c r="K187" s="573">
        <v>1.0</v>
      </c>
      <c r="L187" s="573">
        <v>8.0</v>
      </c>
      <c r="M187" s="570"/>
      <c r="N187" s="573">
        <v>1.0</v>
      </c>
      <c r="O187" s="573">
        <v>3.0</v>
      </c>
      <c r="P187" s="570"/>
      <c r="Q187" s="574">
        <v>6.0</v>
      </c>
      <c r="R187" s="510">
        <f t="shared" si="28"/>
        <v>374</v>
      </c>
      <c r="S187" s="589">
        <f t="shared" si="29"/>
        <v>247.5</v>
      </c>
      <c r="T187" s="669">
        <f>R187/(Results!$D$229*(70/190))</f>
        <v>0.7297935709</v>
      </c>
      <c r="U187" s="670" t="str">
        <f t="shared" si="38"/>
        <v>D</v>
      </c>
      <c r="V187" s="500">
        <f>SUM(R187:R190)</f>
        <v>1391</v>
      </c>
      <c r="W187" s="501">
        <f>V187/(4*(MAX(R187:R190)))</f>
        <v>0.8759445844</v>
      </c>
      <c r="X187" s="501">
        <f>AVERAGE(S187:S190)</f>
        <v>231.025</v>
      </c>
      <c r="Y187" s="501">
        <f>V187/(((V187))*1)</f>
        <v>1</v>
      </c>
      <c r="Z187" s="502">
        <f>R187/Results!$B$158</f>
        <v>1246.666667</v>
      </c>
      <c r="AA187" s="501">
        <f>sum(Z187:Z190)/4</f>
        <v>1159.166667</v>
      </c>
      <c r="AB187" s="503">
        <v>512.0</v>
      </c>
      <c r="AC187" s="512">
        <f>4*MAX(R187:R190)/Results!D229</f>
        <v>1.14162473</v>
      </c>
      <c r="AD187" s="459"/>
      <c r="AE187" s="459"/>
      <c r="AF187" s="195"/>
      <c r="AG187" s="492" t="s">
        <v>206</v>
      </c>
      <c r="AH187" s="573">
        <v>18.0</v>
      </c>
      <c r="AI187" s="570"/>
      <c r="AJ187" s="573">
        <v>36.0</v>
      </c>
      <c r="AK187" s="570"/>
      <c r="AL187" s="570"/>
      <c r="AM187" s="573">
        <v>1.0</v>
      </c>
      <c r="AN187" s="570"/>
      <c r="AO187" s="573">
        <v>4.0</v>
      </c>
      <c r="AP187" s="570"/>
      <c r="AQ187" s="570"/>
      <c r="AR187" s="573">
        <v>1.0</v>
      </c>
      <c r="AS187" s="570"/>
      <c r="AT187" s="569"/>
      <c r="AU187" s="573">
        <f t="shared" si="31"/>
        <v>60</v>
      </c>
      <c r="AV187" s="570">
        <f t="shared" si="32"/>
        <v>45.5</v>
      </c>
      <c r="AW187" s="671">
        <f>AU187/(Results!$F$229*(70/190))</f>
        <v>0.7080745342</v>
      </c>
      <c r="AX187" s="574" t="s">
        <v>257</v>
      </c>
      <c r="AY187" s="500">
        <f>SUM(AU187:AU190)</f>
        <v>230</v>
      </c>
      <c r="AZ187" s="501">
        <f>AY187/(4*(MAX(AU187:AU190)))</f>
        <v>0.8712121212</v>
      </c>
      <c r="BA187" s="501">
        <f>AVERAGE(AV187:AV190)</f>
        <v>41.95</v>
      </c>
      <c r="BB187" s="501">
        <f>AY187/(AY187*1)</f>
        <v>1</v>
      </c>
      <c r="BC187" s="502">
        <f>AU187/Results!$B$158</f>
        <v>200</v>
      </c>
      <c r="BD187" s="501">
        <f>sum(BC187:BC190)/4</f>
        <v>191.6666667</v>
      </c>
      <c r="BE187" s="503">
        <v>85.0</v>
      </c>
      <c r="BF187" s="512">
        <f>4*MAX(AU187:AU190)/Results!F229</f>
        <v>1.147826087</v>
      </c>
    </row>
    <row r="188">
      <c r="A188" s="151"/>
      <c r="B188" s="459"/>
      <c r="C188" s="151"/>
      <c r="D188" s="513" t="s">
        <v>207</v>
      </c>
      <c r="E188" s="520">
        <v>89.0</v>
      </c>
      <c r="F188" s="516"/>
      <c r="G188" s="520">
        <v>290.0</v>
      </c>
      <c r="H188" s="520">
        <v>1.0</v>
      </c>
      <c r="I188" s="516"/>
      <c r="J188" s="516"/>
      <c r="K188" s="520">
        <v>1.0</v>
      </c>
      <c r="L188" s="520">
        <v>6.0</v>
      </c>
      <c r="M188" s="516"/>
      <c r="N188" s="516"/>
      <c r="O188" s="520">
        <v>5.0</v>
      </c>
      <c r="P188" s="516"/>
      <c r="Q188" s="521">
        <v>5.0</v>
      </c>
      <c r="R188" s="521">
        <f t="shared" si="28"/>
        <v>397</v>
      </c>
      <c r="S188" s="593">
        <f t="shared" si="29"/>
        <v>258.5</v>
      </c>
      <c r="T188" s="673">
        <f>R188/(Results!$D$229*(70/190))</f>
        <v>0.7746739242</v>
      </c>
      <c r="U188" s="674" t="str">
        <f t="shared" si="38"/>
        <v>D</v>
      </c>
      <c r="V188" s="151"/>
      <c r="W188" s="151"/>
      <c r="X188" s="151"/>
      <c r="Y188" s="151"/>
      <c r="Z188" s="517">
        <f>R188/Results!$B$158</f>
        <v>1323.333333</v>
      </c>
      <c r="AA188" s="151"/>
      <c r="AB188" s="151"/>
      <c r="AC188" s="518"/>
      <c r="AD188" s="459"/>
      <c r="AE188" s="459"/>
      <c r="AF188" s="195"/>
      <c r="AG188" s="513" t="s">
        <v>207</v>
      </c>
      <c r="AH188" s="520">
        <v>18.0</v>
      </c>
      <c r="AI188" s="516"/>
      <c r="AJ188" s="520">
        <v>39.0</v>
      </c>
      <c r="AK188" s="516"/>
      <c r="AL188" s="516"/>
      <c r="AM188" s="520">
        <v>1.0</v>
      </c>
      <c r="AN188" s="516"/>
      <c r="AO188" s="520">
        <v>4.0</v>
      </c>
      <c r="AP188" s="516"/>
      <c r="AQ188" s="516"/>
      <c r="AR188" s="520">
        <v>2.0</v>
      </c>
      <c r="AS188" s="516"/>
      <c r="AT188" s="521">
        <v>2.0</v>
      </c>
      <c r="AU188" s="520">
        <f t="shared" si="31"/>
        <v>66</v>
      </c>
      <c r="AV188" s="516">
        <f t="shared" si="32"/>
        <v>50</v>
      </c>
      <c r="AW188" s="675">
        <f>AU188/(Results!$F$229*(70/190))</f>
        <v>0.7788819876</v>
      </c>
      <c r="AX188" s="515" t="str">
        <f t="shared" ref="AX188:AX202" si="39">IFS(AW188&lt;0.2,"A",AND(AW188&gt;=0.21,AW188&lt;=0.5),"B",AND(AW188&gt;=0.51,AW188&lt;=0.7),"C",AND(AW188&gt;=0.71,AW188&lt;=0.85),"D",AND(AW188&gt;=0.86,AW188&lt;=1),"E",AW188&gt;1,"F")</f>
        <v>D</v>
      </c>
      <c r="AY188" s="151"/>
      <c r="AZ188" s="151"/>
      <c r="BA188" s="151"/>
      <c r="BB188" s="151"/>
      <c r="BC188" s="517">
        <f>AU188/Results!$B$158</f>
        <v>220</v>
      </c>
      <c r="BD188" s="151"/>
      <c r="BE188" s="151"/>
      <c r="BF188" s="518"/>
    </row>
    <row r="189">
      <c r="A189" s="151"/>
      <c r="B189" s="459"/>
      <c r="C189" s="151"/>
      <c r="D189" s="513" t="s">
        <v>208</v>
      </c>
      <c r="E189" s="520">
        <v>76.0</v>
      </c>
      <c r="F189" s="520">
        <v>2.0</v>
      </c>
      <c r="G189" s="520">
        <v>224.0</v>
      </c>
      <c r="H189" s="520">
        <v>2.0</v>
      </c>
      <c r="I189" s="516"/>
      <c r="J189" s="520">
        <v>1.0</v>
      </c>
      <c r="K189" s="520">
        <v>1.0</v>
      </c>
      <c r="L189" s="520">
        <v>11.0</v>
      </c>
      <c r="M189" s="516"/>
      <c r="N189" s="520">
        <v>1.0</v>
      </c>
      <c r="O189" s="516"/>
      <c r="P189" s="520">
        <v>1.0</v>
      </c>
      <c r="Q189" s="521">
        <v>7.0</v>
      </c>
      <c r="R189" s="521">
        <f t="shared" si="28"/>
        <v>326</v>
      </c>
      <c r="S189" s="593">
        <f t="shared" si="29"/>
        <v>220.6</v>
      </c>
      <c r="T189" s="673">
        <f>R189/(Results!$D$229*(70/190))</f>
        <v>0.6361302249</v>
      </c>
      <c r="U189" s="674" t="str">
        <f t="shared" si="38"/>
        <v>C</v>
      </c>
      <c r="V189" s="151"/>
      <c r="W189" s="151"/>
      <c r="X189" s="151"/>
      <c r="Y189" s="151"/>
      <c r="Z189" s="517">
        <f>R189/Results!$B$158</f>
        <v>1086.666667</v>
      </c>
      <c r="AA189" s="151"/>
      <c r="AB189" s="151"/>
      <c r="AC189" s="518"/>
      <c r="AD189" s="459"/>
      <c r="AE189" s="459"/>
      <c r="AF189" s="195"/>
      <c r="AG189" s="513" t="s">
        <v>208</v>
      </c>
      <c r="AH189" s="520">
        <v>15.0</v>
      </c>
      <c r="AI189" s="520">
        <v>1.0</v>
      </c>
      <c r="AJ189" s="520">
        <v>26.0</v>
      </c>
      <c r="AK189" s="516"/>
      <c r="AL189" s="516"/>
      <c r="AM189" s="516"/>
      <c r="AN189" s="516"/>
      <c r="AO189" s="520">
        <v>3.0</v>
      </c>
      <c r="AP189" s="516"/>
      <c r="AQ189" s="516"/>
      <c r="AR189" s="516"/>
      <c r="AS189" s="516"/>
      <c r="AT189" s="521">
        <v>1.0</v>
      </c>
      <c r="AU189" s="520">
        <f t="shared" si="31"/>
        <v>46</v>
      </c>
      <c r="AV189" s="516">
        <f t="shared" si="32"/>
        <v>33.8</v>
      </c>
      <c r="AW189" s="675">
        <f>AU189/(Results!$F$229*(70/190))</f>
        <v>0.5428571429</v>
      </c>
      <c r="AX189" s="515" t="str">
        <f t="shared" si="39"/>
        <v>C</v>
      </c>
      <c r="AY189" s="151"/>
      <c r="AZ189" s="151"/>
      <c r="BA189" s="151"/>
      <c r="BB189" s="151"/>
      <c r="BC189" s="517">
        <f>AU189/Results!$B$158</f>
        <v>153.3333333</v>
      </c>
      <c r="BD189" s="151"/>
      <c r="BE189" s="151"/>
      <c r="BF189" s="518"/>
    </row>
    <row r="190">
      <c r="A190" s="151"/>
      <c r="B190" s="459"/>
      <c r="C190" s="151"/>
      <c r="D190" s="522" t="s">
        <v>209</v>
      </c>
      <c r="E190" s="529">
        <v>72.0</v>
      </c>
      <c r="F190" s="530"/>
      <c r="G190" s="529">
        <v>203.0</v>
      </c>
      <c r="H190" s="530"/>
      <c r="I190" s="530"/>
      <c r="J190" s="529"/>
      <c r="K190" s="529">
        <v>1.0</v>
      </c>
      <c r="L190" s="529">
        <v>8.0</v>
      </c>
      <c r="M190" s="529">
        <v>2.0</v>
      </c>
      <c r="N190" s="530"/>
      <c r="O190" s="529">
        <v>1.0</v>
      </c>
      <c r="P190" s="530"/>
      <c r="Q190" s="581">
        <v>7.0</v>
      </c>
      <c r="R190" s="581">
        <f t="shared" si="28"/>
        <v>294</v>
      </c>
      <c r="S190" s="596">
        <f t="shared" si="29"/>
        <v>197.5</v>
      </c>
      <c r="T190" s="677">
        <f>R190/(Results!$D$229*(70/190))</f>
        <v>0.5736879942</v>
      </c>
      <c r="U190" s="678" t="str">
        <f t="shared" si="38"/>
        <v>C</v>
      </c>
      <c r="V190" s="447"/>
      <c r="W190" s="447"/>
      <c r="X190" s="447"/>
      <c r="Y190" s="447"/>
      <c r="Z190" s="531">
        <f>R190/Results!$B$158</f>
        <v>980</v>
      </c>
      <c r="AA190" s="447"/>
      <c r="AB190" s="447"/>
      <c r="AC190" s="184"/>
      <c r="AD190" s="459"/>
      <c r="AE190" s="459"/>
      <c r="AF190" s="195"/>
      <c r="AG190" s="522" t="s">
        <v>209</v>
      </c>
      <c r="AH190" s="529">
        <v>17.0</v>
      </c>
      <c r="AI190" s="530"/>
      <c r="AJ190" s="529">
        <v>39.0</v>
      </c>
      <c r="AK190" s="530"/>
      <c r="AL190" s="530"/>
      <c r="AM190" s="530"/>
      <c r="AN190" s="530"/>
      <c r="AO190" s="529">
        <v>1.0</v>
      </c>
      <c r="AP190" s="530"/>
      <c r="AQ190" s="530"/>
      <c r="AR190" s="530"/>
      <c r="AS190" s="530"/>
      <c r="AT190" s="581">
        <v>1.0</v>
      </c>
      <c r="AU190" s="529">
        <f t="shared" si="31"/>
        <v>58</v>
      </c>
      <c r="AV190" s="530">
        <f t="shared" si="32"/>
        <v>38.5</v>
      </c>
      <c r="AW190" s="679">
        <f>AU190/(Results!$F$229*(70/190))</f>
        <v>0.6844720497</v>
      </c>
      <c r="AX190" s="525" t="str">
        <f t="shared" si="39"/>
        <v>C</v>
      </c>
      <c r="AY190" s="447"/>
      <c r="AZ190" s="447"/>
      <c r="BA190" s="447"/>
      <c r="BB190" s="447"/>
      <c r="BC190" s="531">
        <f>AU190/Results!$B$158</f>
        <v>193.3333333</v>
      </c>
      <c r="BD190" s="447"/>
      <c r="BE190" s="447"/>
      <c r="BF190" s="184"/>
    </row>
    <row r="191">
      <c r="A191" s="151"/>
      <c r="B191" s="459"/>
      <c r="C191" s="151"/>
      <c r="D191" s="532" t="s">
        <v>210</v>
      </c>
      <c r="E191" s="543">
        <v>57.0</v>
      </c>
      <c r="F191" s="544"/>
      <c r="G191" s="543">
        <v>195.0</v>
      </c>
      <c r="H191" s="543">
        <v>3.0</v>
      </c>
      <c r="I191" s="544"/>
      <c r="J191" s="543">
        <v>2.0</v>
      </c>
      <c r="K191" s="544"/>
      <c r="L191" s="543">
        <v>9.0</v>
      </c>
      <c r="M191" s="543">
        <v>3.0</v>
      </c>
      <c r="N191" s="543">
        <v>4.0</v>
      </c>
      <c r="O191" s="544"/>
      <c r="P191" s="544"/>
      <c r="Q191" s="545">
        <v>4.0</v>
      </c>
      <c r="R191" s="680">
        <f t="shared" si="28"/>
        <v>277</v>
      </c>
      <c r="S191" s="582">
        <f t="shared" si="29"/>
        <v>195</v>
      </c>
      <c r="T191" s="681">
        <f>R191/(Results!$D$230*(70/190))</f>
        <v>0.7092991914</v>
      </c>
      <c r="U191" s="692" t="s">
        <v>257</v>
      </c>
      <c r="V191" s="538">
        <f>SUM(R191:R194)</f>
        <v>1060</v>
      </c>
      <c r="W191" s="539">
        <f>V191/(4*(MAX(R191:R194)))</f>
        <v>0.9137931034</v>
      </c>
      <c r="X191" s="539">
        <f>AVERAGE(S191:S194)</f>
        <v>183.075</v>
      </c>
      <c r="Y191" s="539">
        <f>V191/(((V191))*1)</f>
        <v>1</v>
      </c>
      <c r="Z191" s="540">
        <f>R191/Results!$B$158</f>
        <v>923.3333333</v>
      </c>
      <c r="AA191" s="539">
        <f>sum(Z191:Z194)/4</f>
        <v>883.3333333</v>
      </c>
      <c r="AB191" s="541">
        <v>391.0</v>
      </c>
      <c r="AC191" s="542">
        <f>4*MAX(R191:R194)/Results!D230</f>
        <v>1.094339623</v>
      </c>
      <c r="AD191" s="459"/>
      <c r="AE191" s="459"/>
      <c r="AF191" s="195"/>
      <c r="AG191" s="532" t="s">
        <v>210</v>
      </c>
      <c r="AH191" s="543">
        <v>17.0</v>
      </c>
      <c r="AI191" s="544"/>
      <c r="AJ191" s="543">
        <v>34.0</v>
      </c>
      <c r="AK191" s="544"/>
      <c r="AL191" s="544"/>
      <c r="AM191" s="544"/>
      <c r="AN191" s="544"/>
      <c r="AO191" s="543">
        <v>7.0</v>
      </c>
      <c r="AP191" s="543">
        <v>2.0</v>
      </c>
      <c r="AQ191" s="543">
        <v>1.0</v>
      </c>
      <c r="AR191" s="544"/>
      <c r="AS191" s="544"/>
      <c r="AT191" s="546"/>
      <c r="AU191" s="603">
        <f t="shared" si="31"/>
        <v>61</v>
      </c>
      <c r="AV191" s="533">
        <f t="shared" si="32"/>
        <v>52</v>
      </c>
      <c r="AW191" s="683">
        <f>AU191/(Results!$F$230*(70/190))</f>
        <v>0.7198757764</v>
      </c>
      <c r="AX191" s="535" t="str">
        <f t="shared" si="39"/>
        <v>D</v>
      </c>
      <c r="AY191" s="538">
        <f>SUM(AU191:AU194)</f>
        <v>230</v>
      </c>
      <c r="AZ191" s="539">
        <f>AY191/(4*(MAX(AU191:AU194)))</f>
        <v>0.9126984127</v>
      </c>
      <c r="BA191" s="539">
        <f>AVERAGE(AV191:AV194)</f>
        <v>43.625</v>
      </c>
      <c r="BB191" s="539">
        <f>AY191/(AY191*1)</f>
        <v>1</v>
      </c>
      <c r="BC191" s="540">
        <f>AU191/Results!$B$158</f>
        <v>203.3333333</v>
      </c>
      <c r="BD191" s="539">
        <f>sum(BC191:BC194)/4</f>
        <v>191.6666667</v>
      </c>
      <c r="BE191" s="541">
        <v>85.0</v>
      </c>
      <c r="BF191" s="542">
        <f>4*MAX(AU191:AU194)/Results!F230</f>
        <v>1.095652174</v>
      </c>
    </row>
    <row r="192">
      <c r="A192" s="151"/>
      <c r="B192" s="459"/>
      <c r="C192" s="151"/>
      <c r="D192" s="549" t="s">
        <v>211</v>
      </c>
      <c r="E192" s="553">
        <v>64.0</v>
      </c>
      <c r="F192" s="551"/>
      <c r="G192" s="553">
        <v>200.0</v>
      </c>
      <c r="H192" s="551"/>
      <c r="I192" s="551"/>
      <c r="J192" s="551"/>
      <c r="K192" s="553">
        <v>1.0</v>
      </c>
      <c r="L192" s="553">
        <v>9.0</v>
      </c>
      <c r="M192" s="553">
        <v>4.0</v>
      </c>
      <c r="N192" s="553">
        <v>1.0</v>
      </c>
      <c r="O192" s="553">
        <v>3.0</v>
      </c>
      <c r="P192" s="551"/>
      <c r="Q192" s="554">
        <v>8.0</v>
      </c>
      <c r="R192" s="554">
        <f t="shared" si="28"/>
        <v>290</v>
      </c>
      <c r="S192" s="405">
        <f t="shared" si="29"/>
        <v>201.5</v>
      </c>
      <c r="T192" s="684">
        <f>R192/(Results!$D$230*(70/190))</f>
        <v>0.7425876011</v>
      </c>
      <c r="U192" s="400" t="str">
        <f t="shared" ref="U192:U202" si="40">IFS(T192&lt;0.2,"A",AND(T192&gt;=0.21,T192&lt;=0.5),"B",AND(T192&gt;=0.51,T192&lt;=0.7),"C",AND(T192&gt;=0.71,T192&lt;=0.85),"D",AND(T192&gt;=0.86,T192&lt;=1),"E",T192&gt;1,"F")</f>
        <v>D</v>
      </c>
      <c r="V192" s="151"/>
      <c r="W192" s="151"/>
      <c r="X192" s="151"/>
      <c r="Y192" s="151"/>
      <c r="Z192" s="552">
        <f>R192/Results!$B$158</f>
        <v>966.6666667</v>
      </c>
      <c r="AA192" s="151"/>
      <c r="AB192" s="151"/>
      <c r="AC192" s="518"/>
      <c r="AD192" s="459"/>
      <c r="AE192" s="459"/>
      <c r="AF192" s="195"/>
      <c r="AG192" s="549" t="s">
        <v>211</v>
      </c>
      <c r="AH192" s="553">
        <v>15.0</v>
      </c>
      <c r="AI192" s="551"/>
      <c r="AJ192" s="553">
        <v>44.0</v>
      </c>
      <c r="AK192" s="551"/>
      <c r="AL192" s="551"/>
      <c r="AM192" s="551"/>
      <c r="AN192" s="551"/>
      <c r="AO192" s="553">
        <v>2.0</v>
      </c>
      <c r="AP192" s="551"/>
      <c r="AQ192" s="551"/>
      <c r="AR192" s="551"/>
      <c r="AS192" s="551"/>
      <c r="AT192" s="554">
        <v>2.0</v>
      </c>
      <c r="AU192" s="553">
        <f t="shared" si="31"/>
        <v>63</v>
      </c>
      <c r="AV192" s="551">
        <f t="shared" si="32"/>
        <v>41</v>
      </c>
      <c r="AW192" s="685">
        <f>AU192/(Results!$F$230*(70/190))</f>
        <v>0.7434782609</v>
      </c>
      <c r="AX192" s="550" t="str">
        <f t="shared" si="39"/>
        <v>D</v>
      </c>
      <c r="AY192" s="151"/>
      <c r="AZ192" s="151"/>
      <c r="BA192" s="151"/>
      <c r="BB192" s="151"/>
      <c r="BC192" s="552">
        <f>AU192/Results!$B$158</f>
        <v>210</v>
      </c>
      <c r="BD192" s="151"/>
      <c r="BE192" s="151"/>
      <c r="BF192" s="518"/>
    </row>
    <row r="193">
      <c r="A193" s="151"/>
      <c r="B193" s="459"/>
      <c r="C193" s="151"/>
      <c r="D193" s="549" t="s">
        <v>212</v>
      </c>
      <c r="E193" s="553">
        <v>53.0</v>
      </c>
      <c r="F193" s="551"/>
      <c r="G193" s="553">
        <v>185.0</v>
      </c>
      <c r="H193" s="551"/>
      <c r="I193" s="551"/>
      <c r="J193" s="551"/>
      <c r="K193" s="551"/>
      <c r="L193" s="553">
        <v>10.0</v>
      </c>
      <c r="M193" s="551"/>
      <c r="N193" s="553">
        <v>1.0</v>
      </c>
      <c r="O193" s="553">
        <v>1.0</v>
      </c>
      <c r="P193" s="551"/>
      <c r="Q193" s="554">
        <v>4.0</v>
      </c>
      <c r="R193" s="554">
        <f t="shared" si="28"/>
        <v>254</v>
      </c>
      <c r="S193" s="405">
        <f t="shared" si="29"/>
        <v>167</v>
      </c>
      <c r="T193" s="684">
        <f>R193/(Results!$D$230*(70/190))</f>
        <v>0.6504043127</v>
      </c>
      <c r="U193" s="400" t="str">
        <f t="shared" si="40"/>
        <v>C</v>
      </c>
      <c r="V193" s="151"/>
      <c r="W193" s="151"/>
      <c r="X193" s="151"/>
      <c r="Y193" s="151"/>
      <c r="Z193" s="552">
        <f>R193/Results!$B$158</f>
        <v>846.6666667</v>
      </c>
      <c r="AA193" s="151"/>
      <c r="AB193" s="151"/>
      <c r="AC193" s="518"/>
      <c r="AD193" s="459"/>
      <c r="AE193" s="459"/>
      <c r="AF193" s="195"/>
      <c r="AG193" s="549" t="s">
        <v>212</v>
      </c>
      <c r="AH193" s="553">
        <v>16.0</v>
      </c>
      <c r="AI193" s="551"/>
      <c r="AJ193" s="553">
        <v>29.0</v>
      </c>
      <c r="AK193" s="551"/>
      <c r="AL193" s="551"/>
      <c r="AM193" s="551"/>
      <c r="AN193" s="551"/>
      <c r="AO193" s="553">
        <v>3.0</v>
      </c>
      <c r="AP193" s="551"/>
      <c r="AQ193" s="551"/>
      <c r="AR193" s="553">
        <v>1.0</v>
      </c>
      <c r="AS193" s="551"/>
      <c r="AT193" s="554">
        <v>5.0</v>
      </c>
      <c r="AU193" s="553">
        <f t="shared" si="31"/>
        <v>54</v>
      </c>
      <c r="AV193" s="551">
        <f t="shared" si="32"/>
        <v>39.5</v>
      </c>
      <c r="AW193" s="685">
        <f>AU193/(Results!$F$230*(70/190))</f>
        <v>0.6372670807</v>
      </c>
      <c r="AX193" s="550" t="str">
        <f t="shared" si="39"/>
        <v>C</v>
      </c>
      <c r="AY193" s="151"/>
      <c r="AZ193" s="151"/>
      <c r="BA193" s="151"/>
      <c r="BB193" s="151"/>
      <c r="BC193" s="552">
        <f>AU193/Results!$B$158</f>
        <v>180</v>
      </c>
      <c r="BD193" s="151"/>
      <c r="BE193" s="151"/>
      <c r="BF193" s="518"/>
    </row>
    <row r="194">
      <c r="A194" s="151"/>
      <c r="B194" s="459"/>
      <c r="C194" s="151"/>
      <c r="D194" s="555" t="s">
        <v>213</v>
      </c>
      <c r="E194" s="563">
        <v>63.0</v>
      </c>
      <c r="F194" s="563">
        <v>1.0</v>
      </c>
      <c r="G194" s="563">
        <v>159.0</v>
      </c>
      <c r="H194" s="563">
        <v>2.0</v>
      </c>
      <c r="I194" s="564"/>
      <c r="J194" s="564"/>
      <c r="K194" s="564"/>
      <c r="L194" s="563">
        <v>5.0</v>
      </c>
      <c r="M194" s="563">
        <v>3.0</v>
      </c>
      <c r="N194" s="564"/>
      <c r="O194" s="563">
        <v>3.0</v>
      </c>
      <c r="P194" s="564"/>
      <c r="Q194" s="565">
        <v>3.0</v>
      </c>
      <c r="R194" s="565">
        <f t="shared" si="28"/>
        <v>239</v>
      </c>
      <c r="S194" s="586">
        <f t="shared" si="29"/>
        <v>168.8</v>
      </c>
      <c r="T194" s="686">
        <f>R194/(Results!$D$230*(70/190))</f>
        <v>0.6119946092</v>
      </c>
      <c r="U194" s="687" t="str">
        <f t="shared" si="40"/>
        <v>C</v>
      </c>
      <c r="V194" s="447"/>
      <c r="W194" s="447"/>
      <c r="X194" s="447"/>
      <c r="Y194" s="447"/>
      <c r="Z194" s="562">
        <f>R194/Results!$B$158</f>
        <v>796.6666667</v>
      </c>
      <c r="AA194" s="447"/>
      <c r="AB194" s="447"/>
      <c r="AC194" s="184"/>
      <c r="AD194" s="459"/>
      <c r="AE194" s="459"/>
      <c r="AF194" s="195"/>
      <c r="AG194" s="555" t="s">
        <v>213</v>
      </c>
      <c r="AH194" s="563">
        <v>20.0</v>
      </c>
      <c r="AI194" s="564"/>
      <c r="AJ194" s="563">
        <v>24.0</v>
      </c>
      <c r="AK194" s="564"/>
      <c r="AL194" s="564"/>
      <c r="AM194" s="564"/>
      <c r="AN194" s="564"/>
      <c r="AO194" s="563">
        <v>6.0</v>
      </c>
      <c r="AP194" s="564"/>
      <c r="AQ194" s="564"/>
      <c r="AR194" s="564"/>
      <c r="AS194" s="564"/>
      <c r="AT194" s="565">
        <v>2.0</v>
      </c>
      <c r="AU194" s="688">
        <f t="shared" si="31"/>
        <v>52</v>
      </c>
      <c r="AV194" s="566">
        <f t="shared" si="32"/>
        <v>42</v>
      </c>
      <c r="AW194" s="689">
        <f>AU194/(Results!$F$230*(70/190))</f>
        <v>0.6136645963</v>
      </c>
      <c r="AX194" s="585" t="str">
        <f t="shared" si="39"/>
        <v>C</v>
      </c>
      <c r="AY194" s="447"/>
      <c r="AZ194" s="447"/>
      <c r="BA194" s="447"/>
      <c r="BB194" s="447"/>
      <c r="BC194" s="562">
        <f>AU194/Results!$B$158</f>
        <v>173.3333333</v>
      </c>
      <c r="BD194" s="447"/>
      <c r="BE194" s="447"/>
      <c r="BF194" s="184"/>
    </row>
    <row r="195">
      <c r="A195" s="151"/>
      <c r="B195" s="459"/>
      <c r="C195" s="151"/>
      <c r="D195" s="492" t="s">
        <v>214</v>
      </c>
      <c r="E195" s="573">
        <v>48.0</v>
      </c>
      <c r="F195" s="570"/>
      <c r="G195" s="573">
        <v>132.0</v>
      </c>
      <c r="H195" s="573">
        <v>1.0</v>
      </c>
      <c r="I195" s="570"/>
      <c r="J195" s="573">
        <v>1.0</v>
      </c>
      <c r="K195" s="573">
        <v>1.0</v>
      </c>
      <c r="L195" s="573">
        <v>8.0</v>
      </c>
      <c r="M195" s="573">
        <v>2.0</v>
      </c>
      <c r="N195" s="570"/>
      <c r="O195" s="573">
        <v>1.0</v>
      </c>
      <c r="P195" s="570"/>
      <c r="Q195" s="574">
        <v>1.0</v>
      </c>
      <c r="R195" s="510">
        <f t="shared" si="28"/>
        <v>195</v>
      </c>
      <c r="S195" s="589">
        <f t="shared" si="29"/>
        <v>138</v>
      </c>
      <c r="T195" s="669">
        <f>R195/(Results!$D$231*(70/190))</f>
        <v>0.6462585034</v>
      </c>
      <c r="U195" s="670" t="str">
        <f t="shared" si="40"/>
        <v>C</v>
      </c>
      <c r="V195" s="500">
        <f>SUM(R195:R198)</f>
        <v>819</v>
      </c>
      <c r="W195" s="501">
        <f>V195/(4*(MAX(R195:R198)))</f>
        <v>0.91</v>
      </c>
      <c r="X195" s="501">
        <f>AVERAGE(S195:S198)</f>
        <v>145.575</v>
      </c>
      <c r="Y195" s="501">
        <f>V195/(((V195))*1)</f>
        <v>1</v>
      </c>
      <c r="Z195" s="502">
        <f>R195/Results!$B$158</f>
        <v>650</v>
      </c>
      <c r="AA195" s="501">
        <f>sum(Z195:Z198)/4</f>
        <v>682.5</v>
      </c>
      <c r="AB195" s="503">
        <v>302.0</v>
      </c>
      <c r="AC195" s="512">
        <f>4*MAX(R195:R198)/Results!D231</f>
        <v>1.098901099</v>
      </c>
      <c r="AD195" s="459"/>
      <c r="AE195" s="459"/>
      <c r="AF195" s="195"/>
      <c r="AG195" s="492" t="s">
        <v>214</v>
      </c>
      <c r="AH195" s="573">
        <v>15.0</v>
      </c>
      <c r="AI195" s="570"/>
      <c r="AJ195" s="573">
        <v>35.0</v>
      </c>
      <c r="AK195" s="570"/>
      <c r="AL195" s="570"/>
      <c r="AM195" s="570"/>
      <c r="AN195" s="570"/>
      <c r="AO195" s="573">
        <v>1.0</v>
      </c>
      <c r="AP195" s="570"/>
      <c r="AQ195" s="570"/>
      <c r="AR195" s="570"/>
      <c r="AS195" s="570"/>
      <c r="AT195" s="574">
        <v>2.0</v>
      </c>
      <c r="AU195" s="573">
        <f t="shared" si="31"/>
        <v>53</v>
      </c>
      <c r="AV195" s="570">
        <f t="shared" si="32"/>
        <v>35</v>
      </c>
      <c r="AW195" s="671">
        <f>AU195/(Results!$F$231*(70/190))</f>
        <v>0.7571428571</v>
      </c>
      <c r="AX195" s="569" t="str">
        <f t="shared" si="39"/>
        <v>D</v>
      </c>
      <c r="AY195" s="500">
        <f>SUM(AU195:AU198)</f>
        <v>190</v>
      </c>
      <c r="AZ195" s="501">
        <f>AY195/(4*(MAX(AU195:AU198)))</f>
        <v>0.8962264151</v>
      </c>
      <c r="BA195" s="501">
        <f>AVERAGE(AV195:AV198)</f>
        <v>36.875</v>
      </c>
      <c r="BB195" s="501">
        <f>AY195/(AY195*1)</f>
        <v>1</v>
      </c>
      <c r="BC195" s="502">
        <f>AU195/Results!$B$158</f>
        <v>176.6666667</v>
      </c>
      <c r="BD195" s="501">
        <f>sum(BC195:BC198)/4</f>
        <v>158.3333333</v>
      </c>
      <c r="BE195" s="503">
        <v>70.0</v>
      </c>
      <c r="BF195" s="512">
        <f>4*MAX(AU195:AU198)/Results!F231</f>
        <v>1.115789474</v>
      </c>
    </row>
    <row r="196">
      <c r="A196" s="151"/>
      <c r="B196" s="459"/>
      <c r="C196" s="151"/>
      <c r="D196" s="513" t="s">
        <v>215</v>
      </c>
      <c r="E196" s="520">
        <v>46.0</v>
      </c>
      <c r="F196" s="520">
        <v>1.0</v>
      </c>
      <c r="G196" s="520">
        <v>156.0</v>
      </c>
      <c r="H196" s="520">
        <v>1.0</v>
      </c>
      <c r="I196" s="516"/>
      <c r="J196" s="516"/>
      <c r="K196" s="516"/>
      <c r="L196" s="520">
        <v>4.0</v>
      </c>
      <c r="M196" s="520">
        <v>1.0</v>
      </c>
      <c r="N196" s="520">
        <v>1.0</v>
      </c>
      <c r="O196" s="520">
        <v>4.0</v>
      </c>
      <c r="P196" s="520">
        <v>1.0</v>
      </c>
      <c r="Q196" s="521">
        <v>3.0</v>
      </c>
      <c r="R196" s="521">
        <f t="shared" si="28"/>
        <v>218</v>
      </c>
      <c r="S196" s="593">
        <f t="shared" si="29"/>
        <v>149.3</v>
      </c>
      <c r="T196" s="673">
        <f>R196/(Results!$D$231*(70/190))</f>
        <v>0.7224838653</v>
      </c>
      <c r="U196" s="674" t="str">
        <f t="shared" si="40"/>
        <v>D</v>
      </c>
      <c r="V196" s="151"/>
      <c r="W196" s="151"/>
      <c r="X196" s="151"/>
      <c r="Y196" s="151"/>
      <c r="Z196" s="517">
        <f>R196/Results!$B$158</f>
        <v>726.6666667</v>
      </c>
      <c r="AA196" s="151"/>
      <c r="AB196" s="151"/>
      <c r="AC196" s="518"/>
      <c r="AD196" s="459"/>
      <c r="AE196" s="459"/>
      <c r="AF196" s="195"/>
      <c r="AG196" s="513" t="s">
        <v>215</v>
      </c>
      <c r="AH196" s="520">
        <v>11.0</v>
      </c>
      <c r="AI196" s="516"/>
      <c r="AJ196" s="520">
        <v>29.0</v>
      </c>
      <c r="AK196" s="516"/>
      <c r="AL196" s="516"/>
      <c r="AM196" s="516"/>
      <c r="AN196" s="516"/>
      <c r="AO196" s="520">
        <v>8.0</v>
      </c>
      <c r="AP196" s="516"/>
      <c r="AQ196" s="520">
        <v>1.0</v>
      </c>
      <c r="AR196" s="520">
        <v>1.0</v>
      </c>
      <c r="AS196" s="516"/>
      <c r="AT196" s="515"/>
      <c r="AU196" s="520">
        <f t="shared" si="31"/>
        <v>50</v>
      </c>
      <c r="AV196" s="516">
        <f t="shared" si="32"/>
        <v>42</v>
      </c>
      <c r="AW196" s="675">
        <f>AU196/(Results!$F$231*(70/190))</f>
        <v>0.7142857143</v>
      </c>
      <c r="AX196" s="515" t="str">
        <f t="shared" si="39"/>
        <v>D</v>
      </c>
      <c r="AY196" s="151"/>
      <c r="AZ196" s="151"/>
      <c r="BA196" s="151"/>
      <c r="BB196" s="151"/>
      <c r="BC196" s="517">
        <f>AU196/Results!$B$158</f>
        <v>166.6666667</v>
      </c>
      <c r="BD196" s="151"/>
      <c r="BE196" s="151"/>
      <c r="BF196" s="518"/>
    </row>
    <row r="197">
      <c r="A197" s="151"/>
      <c r="B197" s="459"/>
      <c r="C197" s="151"/>
      <c r="D197" s="513" t="s">
        <v>216</v>
      </c>
      <c r="E197" s="520">
        <v>45.0</v>
      </c>
      <c r="F197" s="516"/>
      <c r="G197" s="520">
        <v>160.0</v>
      </c>
      <c r="H197" s="520">
        <v>1.0</v>
      </c>
      <c r="I197" s="520">
        <v>1.0</v>
      </c>
      <c r="J197" s="520">
        <v>1.0</v>
      </c>
      <c r="K197" s="516"/>
      <c r="L197" s="520">
        <v>10.0</v>
      </c>
      <c r="M197" s="516"/>
      <c r="N197" s="520">
        <v>1.0</v>
      </c>
      <c r="O197" s="520">
        <v>4.0</v>
      </c>
      <c r="P197" s="516"/>
      <c r="Q197" s="521">
        <v>2.0</v>
      </c>
      <c r="R197" s="521">
        <f t="shared" si="28"/>
        <v>225</v>
      </c>
      <c r="S197" s="593">
        <f t="shared" si="29"/>
        <v>156.5</v>
      </c>
      <c r="T197" s="673">
        <f>R197/(Results!$D$231*(70/190))</f>
        <v>0.7456828885</v>
      </c>
      <c r="U197" s="674" t="str">
        <f t="shared" si="40"/>
        <v>D</v>
      </c>
      <c r="V197" s="151"/>
      <c r="W197" s="151"/>
      <c r="X197" s="151"/>
      <c r="Y197" s="151"/>
      <c r="Z197" s="517">
        <f>R197/Results!$B$158</f>
        <v>750</v>
      </c>
      <c r="AA197" s="151"/>
      <c r="AB197" s="151"/>
      <c r="AC197" s="518"/>
      <c r="AD197" s="459"/>
      <c r="AE197" s="459"/>
      <c r="AF197" s="195"/>
      <c r="AG197" s="513" t="s">
        <v>216</v>
      </c>
      <c r="AH197" s="520">
        <v>8.0</v>
      </c>
      <c r="AI197" s="516"/>
      <c r="AJ197" s="520">
        <v>23.0</v>
      </c>
      <c r="AK197" s="516"/>
      <c r="AL197" s="516"/>
      <c r="AM197" s="516"/>
      <c r="AN197" s="516"/>
      <c r="AO197" s="520">
        <v>4.0</v>
      </c>
      <c r="AP197" s="516"/>
      <c r="AQ197" s="520">
        <v>1.0</v>
      </c>
      <c r="AR197" s="516"/>
      <c r="AS197" s="516"/>
      <c r="AT197" s="515"/>
      <c r="AU197" s="520">
        <f t="shared" si="31"/>
        <v>36</v>
      </c>
      <c r="AV197" s="516">
        <f t="shared" si="32"/>
        <v>28</v>
      </c>
      <c r="AW197" s="675">
        <f>AU197/(Results!$F$231*(70/190))</f>
        <v>0.5142857143</v>
      </c>
      <c r="AX197" s="515" t="str">
        <f t="shared" si="39"/>
        <v>C</v>
      </c>
      <c r="AY197" s="151"/>
      <c r="AZ197" s="151"/>
      <c r="BA197" s="151"/>
      <c r="BB197" s="151"/>
      <c r="BC197" s="517">
        <f>AU197/Results!$B$158</f>
        <v>120</v>
      </c>
      <c r="BD197" s="151"/>
      <c r="BE197" s="151"/>
      <c r="BF197" s="518"/>
    </row>
    <row r="198">
      <c r="A198" s="151"/>
      <c r="B198" s="459"/>
      <c r="C198" s="151"/>
      <c r="D198" s="522" t="s">
        <v>217</v>
      </c>
      <c r="E198" s="529">
        <v>34.0</v>
      </c>
      <c r="F198" s="530"/>
      <c r="G198" s="529">
        <v>122.0</v>
      </c>
      <c r="H198" s="530"/>
      <c r="I198" s="530"/>
      <c r="J198" s="529">
        <v>1.0</v>
      </c>
      <c r="K198" s="530"/>
      <c r="L198" s="529">
        <v>10.0</v>
      </c>
      <c r="M198" s="529">
        <v>4.0</v>
      </c>
      <c r="N198" s="529">
        <v>3.0</v>
      </c>
      <c r="O198" s="529">
        <v>4.0</v>
      </c>
      <c r="P198" s="530"/>
      <c r="Q198" s="581">
        <v>3.0</v>
      </c>
      <c r="R198" s="581">
        <f t="shared" si="28"/>
        <v>181</v>
      </c>
      <c r="S198" s="596">
        <f t="shared" si="29"/>
        <v>138.5</v>
      </c>
      <c r="T198" s="677">
        <f>R198/(Results!$D$231*(70/190))</f>
        <v>0.599860457</v>
      </c>
      <c r="U198" s="678" t="str">
        <f t="shared" si="40"/>
        <v>C</v>
      </c>
      <c r="V198" s="447"/>
      <c r="W198" s="447"/>
      <c r="X198" s="447"/>
      <c r="Y198" s="447"/>
      <c r="Z198" s="531">
        <f>R198/Results!$B$158</f>
        <v>603.3333333</v>
      </c>
      <c r="AA198" s="447"/>
      <c r="AB198" s="447"/>
      <c r="AC198" s="184"/>
      <c r="AD198" s="459"/>
      <c r="AE198" s="459"/>
      <c r="AF198" s="195"/>
      <c r="AG198" s="522" t="s">
        <v>217</v>
      </c>
      <c r="AH198" s="529">
        <v>18.0</v>
      </c>
      <c r="AI198" s="530"/>
      <c r="AJ198" s="529">
        <v>26.0</v>
      </c>
      <c r="AK198" s="530"/>
      <c r="AL198" s="530"/>
      <c r="AM198" s="530"/>
      <c r="AN198" s="530"/>
      <c r="AO198" s="529">
        <v>4.0</v>
      </c>
      <c r="AP198" s="530"/>
      <c r="AQ198" s="529">
        <v>2.0</v>
      </c>
      <c r="AR198" s="530"/>
      <c r="AS198" s="530"/>
      <c r="AT198" s="581">
        <v>1.0</v>
      </c>
      <c r="AU198" s="529">
        <f t="shared" si="31"/>
        <v>51</v>
      </c>
      <c r="AV198" s="530">
        <f t="shared" si="32"/>
        <v>42.5</v>
      </c>
      <c r="AW198" s="679">
        <f>AU198/(Results!$F$231*(70/190))</f>
        <v>0.7285714286</v>
      </c>
      <c r="AX198" s="525" t="str">
        <f t="shared" si="39"/>
        <v>D</v>
      </c>
      <c r="AY198" s="447"/>
      <c r="AZ198" s="447"/>
      <c r="BA198" s="447"/>
      <c r="BB198" s="447"/>
      <c r="BC198" s="531">
        <f>AU198/Results!$B$158</f>
        <v>170</v>
      </c>
      <c r="BD198" s="447"/>
      <c r="BE198" s="447"/>
      <c r="BF198" s="184"/>
    </row>
    <row r="199">
      <c r="A199" s="151"/>
      <c r="B199" s="459"/>
      <c r="C199" s="151"/>
      <c r="D199" s="532" t="s">
        <v>218</v>
      </c>
      <c r="E199" s="543">
        <v>45.0</v>
      </c>
      <c r="F199" s="544"/>
      <c r="G199" s="543">
        <v>121.0</v>
      </c>
      <c r="H199" s="543">
        <v>1.0</v>
      </c>
      <c r="I199" s="544"/>
      <c r="J199" s="544"/>
      <c r="K199" s="544"/>
      <c r="L199" s="543">
        <v>9.0</v>
      </c>
      <c r="M199" s="543">
        <v>1.0</v>
      </c>
      <c r="N199" s="543">
        <v>1.0</v>
      </c>
      <c r="O199" s="544"/>
      <c r="P199" s="544"/>
      <c r="Q199" s="546"/>
      <c r="R199" s="680">
        <f t="shared" si="28"/>
        <v>178</v>
      </c>
      <c r="S199" s="582">
        <f t="shared" si="29"/>
        <v>125.5</v>
      </c>
      <c r="T199" s="681">
        <f>R199/(Results!$D$232*(70/190))</f>
        <v>0.6092595929</v>
      </c>
      <c r="U199" s="682" t="str">
        <f t="shared" si="40"/>
        <v>C</v>
      </c>
      <c r="V199" s="538">
        <f>SUM(R199:R202)</f>
        <v>793</v>
      </c>
      <c r="W199" s="539">
        <f>V199/(4*(MAX(R199:R202)))</f>
        <v>0.7342592593</v>
      </c>
      <c r="X199" s="539">
        <f>AVERAGE(S199:S202)</f>
        <v>136.125</v>
      </c>
      <c r="Y199" s="539">
        <f>V199/(((V199))*1)</f>
        <v>1</v>
      </c>
      <c r="Z199" s="540">
        <f>R199/Results!$B$158</f>
        <v>593.3333333</v>
      </c>
      <c r="AA199" s="539">
        <f>sum(Z199:Z202)/4</f>
        <v>660.8333333</v>
      </c>
      <c r="AB199" s="541">
        <v>292.0</v>
      </c>
      <c r="AC199" s="542">
        <f>4*MAX(R199:R202)/Results!D232</f>
        <v>1.361916772</v>
      </c>
      <c r="AD199" s="459"/>
      <c r="AE199" s="459"/>
      <c r="AF199" s="195"/>
      <c r="AG199" s="532" t="s">
        <v>218</v>
      </c>
      <c r="AH199" s="543">
        <v>12.0</v>
      </c>
      <c r="AI199" s="544"/>
      <c r="AJ199" s="543">
        <v>28.0</v>
      </c>
      <c r="AK199" s="544"/>
      <c r="AL199" s="544"/>
      <c r="AM199" s="544"/>
      <c r="AN199" s="544"/>
      <c r="AO199" s="543">
        <v>4.0</v>
      </c>
      <c r="AP199" s="544"/>
      <c r="AQ199" s="544"/>
      <c r="AR199" s="544"/>
      <c r="AS199" s="544"/>
      <c r="AT199" s="545">
        <v>1.0</v>
      </c>
      <c r="AU199" s="603">
        <f t="shared" si="31"/>
        <v>45</v>
      </c>
      <c r="AV199" s="533">
        <f t="shared" si="32"/>
        <v>32.5</v>
      </c>
      <c r="AW199" s="683">
        <f>AU199/(Results!$F$232*(70/190))</f>
        <v>0.6361607143</v>
      </c>
      <c r="AX199" s="535" t="str">
        <f t="shared" si="39"/>
        <v>C</v>
      </c>
      <c r="AY199" s="538">
        <f>SUM(AU199:AU202)</f>
        <v>192</v>
      </c>
      <c r="AZ199" s="539">
        <f>AY199/(4*(MAX(AU199:AU202)))</f>
        <v>0.8275862069</v>
      </c>
      <c r="BA199" s="539">
        <f>AVERAGE(AV199:AV202)</f>
        <v>37.125</v>
      </c>
      <c r="BB199" s="539">
        <f>AY199/(AY199*1)</f>
        <v>1</v>
      </c>
      <c r="BC199" s="540">
        <f>AU199/Results!$B$158</f>
        <v>150</v>
      </c>
      <c r="BD199" s="539">
        <f>sum(BC199:BC202)/4</f>
        <v>160</v>
      </c>
      <c r="BE199" s="541">
        <v>71.0</v>
      </c>
      <c r="BF199" s="542">
        <f>4*MAX(AU199:AU202)/Results!F232</f>
        <v>1.208333333</v>
      </c>
    </row>
    <row r="200">
      <c r="A200" s="151"/>
      <c r="B200" s="459"/>
      <c r="C200" s="151"/>
      <c r="D200" s="549" t="s">
        <v>219</v>
      </c>
      <c r="E200" s="553">
        <v>55.0</v>
      </c>
      <c r="F200" s="551"/>
      <c r="G200" s="553">
        <v>194.0</v>
      </c>
      <c r="H200" s="551"/>
      <c r="I200" s="551"/>
      <c r="J200" s="553">
        <v>3.0</v>
      </c>
      <c r="K200" s="553">
        <v>1.0</v>
      </c>
      <c r="L200" s="553">
        <v>8.0</v>
      </c>
      <c r="M200" s="553">
        <v>1.0</v>
      </c>
      <c r="N200" s="553">
        <v>1.0</v>
      </c>
      <c r="O200" s="553">
        <v>2.0</v>
      </c>
      <c r="P200" s="551"/>
      <c r="Q200" s="554">
        <v>5.0</v>
      </c>
      <c r="R200" s="554">
        <f t="shared" si="28"/>
        <v>270</v>
      </c>
      <c r="S200" s="405">
        <f t="shared" si="29"/>
        <v>181.5</v>
      </c>
      <c r="T200" s="684">
        <f>R200/(Results!$D$232*(70/190))</f>
        <v>0.9241578094</v>
      </c>
      <c r="U200" s="400" t="str">
        <f t="shared" si="40"/>
        <v>E</v>
      </c>
      <c r="V200" s="151"/>
      <c r="W200" s="151"/>
      <c r="X200" s="151"/>
      <c r="Y200" s="151"/>
      <c r="Z200" s="552">
        <f>R200/Results!$B$158</f>
        <v>900</v>
      </c>
      <c r="AA200" s="151"/>
      <c r="AB200" s="151"/>
      <c r="AC200" s="518"/>
      <c r="AD200" s="459"/>
      <c r="AE200" s="459"/>
      <c r="AF200" s="195"/>
      <c r="AG200" s="549" t="s">
        <v>219</v>
      </c>
      <c r="AH200" s="553">
        <v>17.0</v>
      </c>
      <c r="AI200" s="551"/>
      <c r="AJ200" s="553">
        <v>37.0</v>
      </c>
      <c r="AK200" s="551"/>
      <c r="AL200" s="551"/>
      <c r="AM200" s="551"/>
      <c r="AN200" s="551"/>
      <c r="AO200" s="553">
        <v>2.0</v>
      </c>
      <c r="AP200" s="551"/>
      <c r="AQ200" s="553">
        <v>2.0</v>
      </c>
      <c r="AR200" s="551"/>
      <c r="AS200" s="551"/>
      <c r="AT200" s="550"/>
      <c r="AU200" s="553">
        <f t="shared" si="31"/>
        <v>58</v>
      </c>
      <c r="AV200" s="551">
        <f t="shared" si="32"/>
        <v>43.5</v>
      </c>
      <c r="AW200" s="685">
        <f>AU200/(Results!$F$232*(70/190))</f>
        <v>0.8199404762</v>
      </c>
      <c r="AX200" s="550" t="str">
        <f t="shared" si="39"/>
        <v>D</v>
      </c>
      <c r="AY200" s="151"/>
      <c r="AZ200" s="151"/>
      <c r="BA200" s="151"/>
      <c r="BB200" s="151"/>
      <c r="BC200" s="552">
        <f>AU200/Results!$B$158</f>
        <v>193.3333333</v>
      </c>
      <c r="BD200" s="151"/>
      <c r="BE200" s="151"/>
      <c r="BF200" s="518"/>
    </row>
    <row r="201">
      <c r="A201" s="151"/>
      <c r="B201" s="459"/>
      <c r="C201" s="151"/>
      <c r="D201" s="549" t="s">
        <v>220</v>
      </c>
      <c r="E201" s="553">
        <v>32.0</v>
      </c>
      <c r="F201" s="551"/>
      <c r="G201" s="553">
        <v>126.0</v>
      </c>
      <c r="H201" s="551"/>
      <c r="I201" s="551"/>
      <c r="J201" s="553">
        <v>1.0</v>
      </c>
      <c r="K201" s="551"/>
      <c r="L201" s="553">
        <v>2.0</v>
      </c>
      <c r="M201" s="553">
        <v>4.0</v>
      </c>
      <c r="N201" s="553">
        <v>2.0</v>
      </c>
      <c r="O201" s="553">
        <v>2.0</v>
      </c>
      <c r="P201" s="551"/>
      <c r="Q201" s="554">
        <v>3.0</v>
      </c>
      <c r="R201" s="554">
        <f t="shared" si="28"/>
        <v>172</v>
      </c>
      <c r="S201" s="405">
        <f t="shared" si="29"/>
        <v>120</v>
      </c>
      <c r="T201" s="684">
        <f>R201/(Results!$D$232*(70/190))</f>
        <v>0.5887227527</v>
      </c>
      <c r="U201" s="400" t="str">
        <f t="shared" si="40"/>
        <v>C</v>
      </c>
      <c r="V201" s="151"/>
      <c r="W201" s="151"/>
      <c r="X201" s="151"/>
      <c r="Y201" s="151"/>
      <c r="Z201" s="552">
        <f>R201/Results!$B$158</f>
        <v>573.3333333</v>
      </c>
      <c r="AA201" s="151"/>
      <c r="AB201" s="151"/>
      <c r="AC201" s="518"/>
      <c r="AD201" s="459"/>
      <c r="AE201" s="459"/>
      <c r="AF201" s="195"/>
      <c r="AG201" s="549" t="s">
        <v>220</v>
      </c>
      <c r="AH201" s="553">
        <v>15.0</v>
      </c>
      <c r="AI201" s="551"/>
      <c r="AJ201" s="553">
        <v>27.0</v>
      </c>
      <c r="AK201" s="551"/>
      <c r="AL201" s="551"/>
      <c r="AM201" s="551"/>
      <c r="AN201" s="551"/>
      <c r="AO201" s="553">
        <v>3.0</v>
      </c>
      <c r="AP201" s="553">
        <v>2.0</v>
      </c>
      <c r="AQ201" s="551"/>
      <c r="AR201" s="551"/>
      <c r="AS201" s="553">
        <v>1.0</v>
      </c>
      <c r="AT201" s="550"/>
      <c r="AU201" s="553">
        <f t="shared" si="31"/>
        <v>48</v>
      </c>
      <c r="AV201" s="551">
        <f t="shared" si="32"/>
        <v>40.5</v>
      </c>
      <c r="AW201" s="685">
        <f>AU201/(Results!$F$232*(70/190))</f>
        <v>0.6785714286</v>
      </c>
      <c r="AX201" s="550" t="str">
        <f t="shared" si="39"/>
        <v>C</v>
      </c>
      <c r="AY201" s="151"/>
      <c r="AZ201" s="151"/>
      <c r="BA201" s="151"/>
      <c r="BB201" s="151"/>
      <c r="BC201" s="552">
        <f>AU201/Results!$B$158</f>
        <v>160</v>
      </c>
      <c r="BD201" s="151"/>
      <c r="BE201" s="151"/>
      <c r="BF201" s="518"/>
    </row>
    <row r="202">
      <c r="A202" s="37"/>
      <c r="B202" s="60"/>
      <c r="C202" s="37"/>
      <c r="D202" s="555" t="s">
        <v>221</v>
      </c>
      <c r="E202" s="563">
        <v>34.0</v>
      </c>
      <c r="F202" s="564"/>
      <c r="G202" s="563">
        <v>128.0</v>
      </c>
      <c r="H202" s="564"/>
      <c r="I202" s="564"/>
      <c r="J202" s="563">
        <v>1.0</v>
      </c>
      <c r="K202" s="564"/>
      <c r="L202" s="563">
        <v>3.0</v>
      </c>
      <c r="M202" s="563">
        <v>4.0</v>
      </c>
      <c r="N202" s="563">
        <v>1.0</v>
      </c>
      <c r="O202" s="564"/>
      <c r="P202" s="564"/>
      <c r="Q202" s="565">
        <v>2.0</v>
      </c>
      <c r="R202" s="565">
        <f t="shared" si="28"/>
        <v>173</v>
      </c>
      <c r="S202" s="624">
        <f t="shared" si="29"/>
        <v>117.5</v>
      </c>
      <c r="T202" s="693">
        <f>R202/(Results!$D$232*(70/190))</f>
        <v>0.5921455594</v>
      </c>
      <c r="U202" s="694" t="str">
        <f t="shared" si="40"/>
        <v>C</v>
      </c>
      <c r="V202" s="447"/>
      <c r="W202" s="447"/>
      <c r="X202" s="447"/>
      <c r="Y202" s="447"/>
      <c r="Z202" s="562">
        <f>R202/Results!$B$158</f>
        <v>576.6666667</v>
      </c>
      <c r="AA202" s="447"/>
      <c r="AB202" s="447"/>
      <c r="AC202" s="184"/>
      <c r="AD202" s="60"/>
      <c r="AE202" s="60"/>
      <c r="AF202" s="59"/>
      <c r="AG202" s="555" t="s">
        <v>221</v>
      </c>
      <c r="AH202" s="563">
        <v>11.0</v>
      </c>
      <c r="AI202" s="564"/>
      <c r="AJ202" s="563">
        <v>24.0</v>
      </c>
      <c r="AK202" s="564"/>
      <c r="AL202" s="564"/>
      <c r="AM202" s="564"/>
      <c r="AN202" s="564"/>
      <c r="AO202" s="563">
        <v>2.0</v>
      </c>
      <c r="AP202" s="563">
        <v>1.0</v>
      </c>
      <c r="AQ202" s="563">
        <v>1.0</v>
      </c>
      <c r="AR202" s="564"/>
      <c r="AS202" s="564"/>
      <c r="AT202" s="565">
        <v>2.0</v>
      </c>
      <c r="AU202" s="563">
        <f t="shared" si="31"/>
        <v>41</v>
      </c>
      <c r="AV202" s="564">
        <f t="shared" si="32"/>
        <v>32</v>
      </c>
      <c r="AW202" s="695">
        <f>AU202/(Results!$F$232*(70/190))</f>
        <v>0.5796130952</v>
      </c>
      <c r="AX202" s="558" t="str">
        <f t="shared" si="39"/>
        <v>C</v>
      </c>
      <c r="AY202" s="447"/>
      <c r="AZ202" s="447"/>
      <c r="BA202" s="447"/>
      <c r="BB202" s="447"/>
      <c r="BC202" s="562">
        <f>AU202/Results!$B$158</f>
        <v>136.6666667</v>
      </c>
      <c r="BD202" s="447"/>
      <c r="BE202" s="447"/>
      <c r="BF202" s="184"/>
    </row>
    <row r="203">
      <c r="A203" s="630"/>
      <c r="B203" s="630"/>
      <c r="C203" s="630"/>
      <c r="D203" s="561"/>
      <c r="E203" s="561">
        <f t="shared" ref="E203:H203" si="41">sum(E139:E202)</f>
        <v>3604</v>
      </c>
      <c r="F203" s="561">
        <f t="shared" si="41"/>
        <v>30</v>
      </c>
      <c r="G203" s="561">
        <f t="shared" si="41"/>
        <v>10815</v>
      </c>
      <c r="H203" s="561">
        <f t="shared" si="41"/>
        <v>65</v>
      </c>
      <c r="I203" s="561">
        <f>sum(I134:I139)</f>
        <v>1</v>
      </c>
      <c r="J203" s="561">
        <f t="shared" ref="J203:Q203" si="42">sum(J139:J202)</f>
        <v>24</v>
      </c>
      <c r="K203" s="561">
        <f t="shared" si="42"/>
        <v>43</v>
      </c>
      <c r="L203" s="561">
        <f t="shared" si="42"/>
        <v>390</v>
      </c>
      <c r="M203" s="561">
        <f t="shared" si="42"/>
        <v>77</v>
      </c>
      <c r="N203" s="561">
        <f t="shared" si="42"/>
        <v>71</v>
      </c>
      <c r="O203" s="561">
        <f t="shared" si="42"/>
        <v>389</v>
      </c>
      <c r="P203" s="561">
        <f t="shared" si="42"/>
        <v>12</v>
      </c>
      <c r="Q203" s="409">
        <f t="shared" si="42"/>
        <v>288</v>
      </c>
      <c r="R203" s="561">
        <f>SUM(R139:R202)</f>
        <v>15811</v>
      </c>
      <c r="S203" s="561"/>
      <c r="T203" s="696">
        <f>R203/(Results!$D$217*(70/190))</f>
        <v>55.37493088</v>
      </c>
      <c r="U203" s="561"/>
      <c r="V203" s="561"/>
      <c r="W203" s="561"/>
      <c r="X203" s="561"/>
      <c r="Y203" s="561"/>
      <c r="Z203" s="561"/>
      <c r="AA203" s="561"/>
      <c r="AB203" s="631"/>
      <c r="AC203" s="561"/>
      <c r="AD203" s="561"/>
      <c r="AE203" s="561"/>
      <c r="AF203" s="561"/>
      <c r="AG203" s="561"/>
      <c r="AH203" s="561">
        <f t="shared" ref="AH203:AT203" si="43">sum(AH139:AH202)</f>
        <v>1085</v>
      </c>
      <c r="AI203" s="561">
        <f t="shared" si="43"/>
        <v>20</v>
      </c>
      <c r="AJ203" s="561">
        <f t="shared" si="43"/>
        <v>1872</v>
      </c>
      <c r="AK203" s="561">
        <f t="shared" si="43"/>
        <v>1</v>
      </c>
      <c r="AL203" s="561">
        <f t="shared" si="43"/>
        <v>1</v>
      </c>
      <c r="AM203" s="561">
        <f t="shared" si="43"/>
        <v>11</v>
      </c>
      <c r="AN203" s="561">
        <f t="shared" si="43"/>
        <v>0</v>
      </c>
      <c r="AO203" s="561">
        <f t="shared" si="43"/>
        <v>229</v>
      </c>
      <c r="AP203" s="561">
        <f t="shared" si="43"/>
        <v>22</v>
      </c>
      <c r="AQ203" s="561">
        <f t="shared" si="43"/>
        <v>35</v>
      </c>
      <c r="AR203" s="561">
        <f t="shared" si="43"/>
        <v>105</v>
      </c>
      <c r="AS203" s="561">
        <f t="shared" si="43"/>
        <v>9</v>
      </c>
      <c r="AT203" s="409">
        <f t="shared" si="43"/>
        <v>79</v>
      </c>
      <c r="AU203" s="561">
        <f>SUM(AU139:AU202)</f>
        <v>3469</v>
      </c>
      <c r="AV203" s="561"/>
      <c r="AW203" s="561"/>
      <c r="AX203" s="568"/>
      <c r="AY203" s="561"/>
      <c r="AZ203" s="561"/>
      <c r="BA203" s="561"/>
      <c r="BB203" s="561"/>
      <c r="BC203" s="561"/>
      <c r="BD203" s="561"/>
      <c r="BE203" s="561"/>
      <c r="BF203" s="561"/>
    </row>
    <row r="204">
      <c r="A204" s="630"/>
      <c r="B204" s="630"/>
      <c r="C204" s="630"/>
      <c r="D204" s="561"/>
      <c r="E204" s="561"/>
      <c r="F204" s="561"/>
      <c r="G204" s="561"/>
      <c r="H204" s="561"/>
      <c r="I204" s="561"/>
      <c r="J204" s="561"/>
      <c r="K204" s="561"/>
      <c r="L204" s="561"/>
      <c r="M204" s="561"/>
      <c r="N204" s="561"/>
      <c r="O204" s="561"/>
      <c r="P204" s="561"/>
      <c r="Q204" s="561"/>
      <c r="R204" s="561"/>
      <c r="S204" s="561"/>
      <c r="T204" s="561"/>
      <c r="U204" s="561"/>
      <c r="V204" s="561"/>
      <c r="W204" s="561"/>
      <c r="X204" s="561"/>
      <c r="Y204" s="561"/>
      <c r="Z204" s="561"/>
      <c r="AA204" s="561"/>
      <c r="AB204" s="631"/>
      <c r="AC204" s="561"/>
      <c r="AD204" s="561"/>
      <c r="AE204" s="561"/>
      <c r="AF204" s="561"/>
      <c r="AG204" s="561"/>
      <c r="AH204" s="561"/>
      <c r="AI204" s="561"/>
      <c r="AJ204" s="561"/>
      <c r="AK204" s="561"/>
      <c r="AL204" s="561"/>
      <c r="AM204" s="561"/>
      <c r="AN204" s="561"/>
      <c r="AO204" s="561"/>
      <c r="AP204" s="561"/>
      <c r="AQ204" s="561"/>
      <c r="AR204" s="561"/>
      <c r="AS204" s="561"/>
      <c r="AT204" s="561"/>
      <c r="AU204" s="561"/>
      <c r="AV204" s="561"/>
      <c r="AW204" s="697">
        <f>AVERAGE(AW255:AW258)</f>
        <v>0.6785714286</v>
      </c>
      <c r="AX204" s="633" t="str">
        <f>IFS(AW204&lt;0.2,"A",AND(AW204&gt;=0.21,AW204&lt;=0.5),"B",AND(AW204&gt;=0.51,AW204&lt;=0.7),"C",AND(AW204&gt;=0.71,AW204&lt;=0.85),"D",AND(AW204&gt;=0.86,AW204&lt;=1),"E",AW204&gt;1,"F")</f>
        <v>C</v>
      </c>
      <c r="AY204" s="561"/>
      <c r="AZ204" s="561"/>
      <c r="BA204" s="561"/>
      <c r="BB204" s="561"/>
      <c r="BC204" s="561"/>
      <c r="BD204" s="561"/>
      <c r="BE204" s="561"/>
      <c r="BF204" s="561"/>
    </row>
    <row r="205">
      <c r="A205" s="463" t="s">
        <v>227</v>
      </c>
      <c r="B205" s="463" t="s">
        <v>258</v>
      </c>
      <c r="C205" s="464" t="s">
        <v>259</v>
      </c>
      <c r="D205" s="465" t="s">
        <v>156</v>
      </c>
      <c r="E205" s="466" t="s">
        <v>260</v>
      </c>
      <c r="F205" s="467"/>
      <c r="G205" s="467"/>
      <c r="H205" s="467"/>
      <c r="I205" s="467"/>
      <c r="J205" s="467"/>
      <c r="K205" s="467"/>
      <c r="L205" s="467"/>
      <c r="M205" s="467"/>
      <c r="N205" s="467"/>
      <c r="O205" s="467"/>
      <c r="P205" s="467"/>
      <c r="Q205" s="468"/>
      <c r="R205" s="480" t="s">
        <v>261</v>
      </c>
      <c r="S205" s="634" t="s">
        <v>262</v>
      </c>
      <c r="T205" s="634" t="s">
        <v>263</v>
      </c>
      <c r="U205" s="481" t="s">
        <v>157</v>
      </c>
      <c r="V205" s="471" t="s">
        <v>264</v>
      </c>
      <c r="W205" s="472" t="s">
        <v>265</v>
      </c>
      <c r="X205" s="472" t="s">
        <v>266</v>
      </c>
      <c r="Y205" s="473" t="s">
        <v>267</v>
      </c>
      <c r="Z205" s="698" t="s">
        <v>268</v>
      </c>
      <c r="AA205" s="473" t="s">
        <v>269</v>
      </c>
      <c r="AB205" s="482" t="s">
        <v>112</v>
      </c>
      <c r="AC205" s="475" t="s">
        <v>270</v>
      </c>
      <c r="AD205" s="476" t="s">
        <v>227</v>
      </c>
      <c r="AE205" s="477" t="s">
        <v>258</v>
      </c>
      <c r="AF205" s="478" t="s">
        <v>259</v>
      </c>
      <c r="AG205" s="465" t="s">
        <v>156</v>
      </c>
      <c r="AH205" s="466" t="s">
        <v>260</v>
      </c>
      <c r="AI205" s="467"/>
      <c r="AJ205" s="467"/>
      <c r="AK205" s="467"/>
      <c r="AL205" s="467"/>
      <c r="AM205" s="467"/>
      <c r="AN205" s="467"/>
      <c r="AO205" s="467"/>
      <c r="AP205" s="467"/>
      <c r="AQ205" s="467"/>
      <c r="AR205" s="467"/>
      <c r="AS205" s="467"/>
      <c r="AT205" s="468"/>
      <c r="AU205" s="480" t="s">
        <v>261</v>
      </c>
      <c r="AV205" s="481" t="s">
        <v>262</v>
      </c>
      <c r="AW205" s="470" t="s">
        <v>263</v>
      </c>
      <c r="AX205" s="470" t="s">
        <v>157</v>
      </c>
      <c r="AY205" s="471" t="s">
        <v>264</v>
      </c>
      <c r="AZ205" s="472" t="s">
        <v>265</v>
      </c>
      <c r="BA205" s="472" t="s">
        <v>266</v>
      </c>
      <c r="BB205" s="473" t="s">
        <v>267</v>
      </c>
      <c r="BC205" s="473" t="s">
        <v>268</v>
      </c>
      <c r="BD205" s="473" t="s">
        <v>269</v>
      </c>
      <c r="BE205" s="473" t="s">
        <v>112</v>
      </c>
      <c r="BF205" s="475" t="s">
        <v>270</v>
      </c>
    </row>
    <row r="206">
      <c r="A206" s="37"/>
      <c r="B206" s="37"/>
      <c r="C206" s="59"/>
      <c r="D206" s="660"/>
      <c r="E206" s="661" t="s">
        <v>271</v>
      </c>
      <c r="F206" s="662" t="s">
        <v>272</v>
      </c>
      <c r="G206" s="662" t="s">
        <v>273</v>
      </c>
      <c r="H206" s="662" t="s">
        <v>274</v>
      </c>
      <c r="I206" s="662" t="s">
        <v>275</v>
      </c>
      <c r="J206" s="662" t="s">
        <v>276</v>
      </c>
      <c r="K206" s="662" t="s">
        <v>277</v>
      </c>
      <c r="L206" s="662" t="s">
        <v>278</v>
      </c>
      <c r="M206" s="662" t="s">
        <v>279</v>
      </c>
      <c r="N206" s="661" t="s">
        <v>280</v>
      </c>
      <c r="O206" s="661" t="s">
        <v>281</v>
      </c>
      <c r="P206" s="662" t="s">
        <v>282</v>
      </c>
      <c r="Q206" s="663" t="s">
        <v>283</v>
      </c>
      <c r="R206" s="59"/>
      <c r="S206" s="664"/>
      <c r="T206" s="664"/>
      <c r="U206" s="665"/>
      <c r="V206" s="447"/>
      <c r="W206" s="447"/>
      <c r="X206" s="447"/>
      <c r="Y206" s="447"/>
      <c r="Z206" s="183"/>
      <c r="AA206" s="447"/>
      <c r="AB206" s="447"/>
      <c r="AC206" s="488"/>
      <c r="AD206" s="60"/>
      <c r="AE206" s="37"/>
      <c r="AF206" s="59"/>
      <c r="AG206" s="660"/>
      <c r="AH206" s="661" t="s">
        <v>271</v>
      </c>
      <c r="AI206" s="662" t="s">
        <v>272</v>
      </c>
      <c r="AJ206" s="662" t="s">
        <v>273</v>
      </c>
      <c r="AK206" s="662" t="s">
        <v>274</v>
      </c>
      <c r="AL206" s="662" t="s">
        <v>275</v>
      </c>
      <c r="AM206" s="662" t="s">
        <v>276</v>
      </c>
      <c r="AN206" s="662" t="s">
        <v>277</v>
      </c>
      <c r="AO206" s="662" t="s">
        <v>278</v>
      </c>
      <c r="AP206" s="662" t="s">
        <v>279</v>
      </c>
      <c r="AQ206" s="661" t="s">
        <v>280</v>
      </c>
      <c r="AR206" s="661" t="s">
        <v>281</v>
      </c>
      <c r="AS206" s="662" t="s">
        <v>282</v>
      </c>
      <c r="AT206" s="663" t="s">
        <v>283</v>
      </c>
      <c r="AU206" s="59"/>
      <c r="AV206" s="665"/>
      <c r="AW206" s="666"/>
      <c r="AX206" s="447"/>
      <c r="AY206" s="447"/>
      <c r="AZ206" s="447"/>
      <c r="BA206" s="447"/>
      <c r="BB206" s="447"/>
      <c r="BC206" s="447"/>
      <c r="BD206" s="447"/>
      <c r="BE206" s="447"/>
      <c r="BF206" s="488"/>
    </row>
    <row r="207">
      <c r="A207" s="490" t="s">
        <v>284</v>
      </c>
      <c r="B207" s="491">
        <v>45348.0</v>
      </c>
      <c r="C207" s="639" t="s">
        <v>50</v>
      </c>
      <c r="D207" s="492" t="s">
        <v>158</v>
      </c>
      <c r="E207" s="573">
        <v>14.0</v>
      </c>
      <c r="F207" s="573">
        <v>4.0</v>
      </c>
      <c r="G207" s="573">
        <v>97.0</v>
      </c>
      <c r="H207" s="570">
        <v>0.0</v>
      </c>
      <c r="I207" s="570">
        <v>1.0</v>
      </c>
      <c r="J207" s="570">
        <v>0.0</v>
      </c>
      <c r="K207" s="570">
        <v>3.0</v>
      </c>
      <c r="L207" s="570">
        <v>2.0</v>
      </c>
      <c r="M207" s="570">
        <v>0.0</v>
      </c>
      <c r="N207" s="570">
        <v>0.0</v>
      </c>
      <c r="O207" s="573">
        <v>8.0</v>
      </c>
      <c r="P207" s="570">
        <v>0.0</v>
      </c>
      <c r="Q207" s="574">
        <v>7.0</v>
      </c>
      <c r="R207" s="569">
        <f t="shared" ref="R207:R270" si="44">sum(E207:Q207)</f>
        <v>136</v>
      </c>
      <c r="S207" s="570">
        <f t="shared" ref="S207:S270" si="45">(E207*1)+(F207*0.8)+(G207*0.5)+(H207*1.5)+(I207*2)+(J207*1.5)+(K207*1.5)+(L207*1.5)+(M207*2.5)+(N207*2.5)+(O207*2)+(P207*2.5)+(Q207*0.5)</f>
        <v>94.7</v>
      </c>
      <c r="T207" s="571">
        <f>R207/(Results!$D$234*(70/190))</f>
        <v>0.289978678</v>
      </c>
      <c r="U207" s="569" t="str">
        <f t="shared" ref="U207:U214" si="46">IFS(T207&lt;0.2,"A",AND(T207&gt;=0.21,T207&lt;=0.5),"B",AND(T207&gt;=0.51,T207&lt;=0.7),"C",AND(T207&gt;=0.71,T207&lt;=0.85),"D",AND(T207&gt;=0.86,T207&lt;=1),"E",T207&gt;1,"F")</f>
        <v>B</v>
      </c>
      <c r="V207" s="500">
        <f>SUM(R207:R210)</f>
        <v>669</v>
      </c>
      <c r="W207" s="501">
        <f>V207/(4*(MAX(R207:R210)))</f>
        <v>0.8118932039</v>
      </c>
      <c r="X207" s="501">
        <f>AVERAGE(S207:S210)</f>
        <v>119.2</v>
      </c>
      <c r="Y207" s="699">
        <f>V207/(((V207))*1)</f>
        <v>1</v>
      </c>
      <c r="Z207" s="511">
        <f>R207/Results!$B$158</f>
        <v>453.3333333</v>
      </c>
      <c r="AA207" s="501">
        <f>sum(Z207:Z210)/4</f>
        <v>557.5</v>
      </c>
      <c r="AB207" s="643">
        <v>469.0</v>
      </c>
      <c r="AC207" s="700">
        <f>4*MAX(R207:R210)/Results!D234</f>
        <v>0.6472898665</v>
      </c>
      <c r="AD207" s="505" t="s">
        <v>284</v>
      </c>
      <c r="AE207" s="506">
        <v>45348.0</v>
      </c>
      <c r="AF207" s="507" t="s">
        <v>49</v>
      </c>
      <c r="AG207" s="492" t="s">
        <v>158</v>
      </c>
      <c r="AH207" s="573">
        <v>16.0</v>
      </c>
      <c r="AI207" s="570">
        <v>0.0</v>
      </c>
      <c r="AJ207" s="573">
        <v>89.0</v>
      </c>
      <c r="AK207" s="570">
        <v>0.0</v>
      </c>
      <c r="AL207" s="570">
        <v>0.0</v>
      </c>
      <c r="AM207" s="573">
        <v>2.0</v>
      </c>
      <c r="AN207" s="570">
        <v>0.0</v>
      </c>
      <c r="AO207" s="573">
        <v>3.0</v>
      </c>
      <c r="AP207" s="570">
        <v>0.0</v>
      </c>
      <c r="AQ207" s="570">
        <v>0.0</v>
      </c>
      <c r="AR207" s="573">
        <v>6.0</v>
      </c>
      <c r="AS207" s="570">
        <v>0.0</v>
      </c>
      <c r="AT207" s="701">
        <v>1.0</v>
      </c>
      <c r="AU207" s="494">
        <f t="shared" ref="AU207:AU270" si="47">sum(AH207:AT207)</f>
        <v>117</v>
      </c>
      <c r="AV207" s="570">
        <f t="shared" ref="AV207:AV270" si="48">(AH207*1)+(AI207*0.8)+(AJ207*0.5)+(AK207*1.5)+(AL207*2)+(AM207*1.5)+(AN207*1.5)+(AO207*1.5)+(AP207*2.5)+(AQ207*2.5)+(AR207*2)+(AS207*2.5)+(AT207*0.5)</f>
        <v>80.5</v>
      </c>
      <c r="AW207" s="575">
        <f>AU207/(Results!$F$234*(70/190))</f>
        <v>0.5257805109</v>
      </c>
      <c r="AX207" s="569" t="str">
        <f t="shared" ref="AX207:AX208" si="49">IFS(AW207&lt;0.2,"A",AND(AW207&gt;=0.21,AW207&lt;=0.5),"B",AND(AW207&gt;=0.51,AW207&lt;=0.7),"C",AND(AW207&gt;=0.71,AW207&lt;=0.85),"D",AND(AW207&gt;=0.86,AW207&lt;=1),"E",AW207&gt;1,"F")</f>
        <v>C</v>
      </c>
      <c r="AY207" s="500">
        <f>SUM(AU207:AU210)</f>
        <v>604</v>
      </c>
      <c r="AZ207" s="501">
        <f>AY207/(4*(MAX(AU207:AU210)))</f>
        <v>0.7947368421</v>
      </c>
      <c r="BA207" s="501">
        <f>AVERAGE(AV207:AV210)</f>
        <v>94.4</v>
      </c>
      <c r="BB207" s="501">
        <f>AY207/(AY207*1)</f>
        <v>1</v>
      </c>
      <c r="BC207" s="511">
        <f>AU207/Results!$B$158</f>
        <v>390</v>
      </c>
      <c r="BD207" s="501">
        <f>sum(BC207:BC210)/4</f>
        <v>503.3333333</v>
      </c>
      <c r="BE207" s="702">
        <v>223.0</v>
      </c>
      <c r="BF207" s="512">
        <f>4*MAX(AU207:AU210)/Results!F234</f>
        <v>1.258278146</v>
      </c>
    </row>
    <row r="208">
      <c r="A208" s="151"/>
      <c r="B208" s="459"/>
      <c r="C208" s="151"/>
      <c r="D208" s="513" t="s">
        <v>159</v>
      </c>
      <c r="E208" s="520">
        <v>33.0</v>
      </c>
      <c r="F208" s="516">
        <v>0.0</v>
      </c>
      <c r="G208" s="516">
        <v>95.0</v>
      </c>
      <c r="H208" s="516">
        <v>0.0</v>
      </c>
      <c r="I208" s="516">
        <v>0.0</v>
      </c>
      <c r="J208" s="516">
        <v>0.0</v>
      </c>
      <c r="K208" s="516">
        <v>1.0</v>
      </c>
      <c r="L208" s="520">
        <v>5.0</v>
      </c>
      <c r="M208" s="516">
        <v>0.0</v>
      </c>
      <c r="N208" s="516">
        <v>0.0</v>
      </c>
      <c r="O208" s="516">
        <v>5.0</v>
      </c>
      <c r="P208" s="516">
        <v>0.0</v>
      </c>
      <c r="Q208" s="515">
        <v>2.0</v>
      </c>
      <c r="R208" s="515">
        <f t="shared" si="44"/>
        <v>141</v>
      </c>
      <c r="S208" s="516">
        <f t="shared" si="45"/>
        <v>100.5</v>
      </c>
      <c r="T208" s="652">
        <f>R208/(Results!$D$234*(70/190))</f>
        <v>0.3006396588</v>
      </c>
      <c r="U208" s="515" t="str">
        <f t="shared" si="46"/>
        <v>B</v>
      </c>
      <c r="V208" s="151"/>
      <c r="W208" s="151"/>
      <c r="X208" s="151"/>
      <c r="Y208" s="151"/>
      <c r="Z208" s="517">
        <f>R208/Results!$B$158</f>
        <v>470</v>
      </c>
      <c r="AA208" s="151"/>
      <c r="AB208" s="151"/>
      <c r="AC208" s="703"/>
      <c r="AD208" s="459"/>
      <c r="AE208" s="459"/>
      <c r="AF208" s="195"/>
      <c r="AG208" s="513" t="s">
        <v>159</v>
      </c>
      <c r="AH208" s="704">
        <v>18.0</v>
      </c>
      <c r="AI208" s="516">
        <v>0.0</v>
      </c>
      <c r="AJ208" s="520">
        <v>148.0</v>
      </c>
      <c r="AK208" s="516">
        <v>0.0</v>
      </c>
      <c r="AL208" s="516">
        <v>0.0</v>
      </c>
      <c r="AM208" s="516">
        <v>0.0</v>
      </c>
      <c r="AN208" s="516">
        <v>0.0</v>
      </c>
      <c r="AO208" s="516">
        <v>1.0</v>
      </c>
      <c r="AP208" s="516">
        <v>0.0</v>
      </c>
      <c r="AQ208" s="516">
        <v>0.0</v>
      </c>
      <c r="AR208" s="516">
        <v>4.0</v>
      </c>
      <c r="AS208" s="516">
        <v>0.0</v>
      </c>
      <c r="AT208" s="516">
        <v>0.0</v>
      </c>
      <c r="AU208" s="514">
        <f t="shared" si="47"/>
        <v>171</v>
      </c>
      <c r="AV208" s="516">
        <f t="shared" si="48"/>
        <v>101.5</v>
      </c>
      <c r="AW208" s="653">
        <f>AU208/(Results!$F$234*(70/190))</f>
        <v>0.768448439</v>
      </c>
      <c r="AX208" s="515" t="str">
        <f t="shared" si="49"/>
        <v>D</v>
      </c>
      <c r="AY208" s="151"/>
      <c r="AZ208" s="151"/>
      <c r="BA208" s="151"/>
      <c r="BB208" s="151"/>
      <c r="BC208" s="517">
        <f>AU208/Results!$B$158</f>
        <v>570</v>
      </c>
      <c r="BD208" s="151"/>
      <c r="BE208" s="151"/>
      <c r="BF208" s="518"/>
    </row>
    <row r="209">
      <c r="A209" s="151"/>
      <c r="B209" s="459"/>
      <c r="C209" s="151"/>
      <c r="D209" s="513" t="s">
        <v>160</v>
      </c>
      <c r="E209" s="516">
        <v>56.0</v>
      </c>
      <c r="F209" s="516">
        <v>1.0</v>
      </c>
      <c r="G209" s="520">
        <v>128.0</v>
      </c>
      <c r="H209" s="516">
        <v>0.0</v>
      </c>
      <c r="I209" s="516">
        <v>0.0</v>
      </c>
      <c r="J209" s="516">
        <v>0.0</v>
      </c>
      <c r="K209" s="516">
        <v>2.0</v>
      </c>
      <c r="L209" s="516">
        <v>2.0</v>
      </c>
      <c r="M209" s="516">
        <v>0.0</v>
      </c>
      <c r="N209" s="516">
        <v>0.0</v>
      </c>
      <c r="O209" s="516">
        <v>3.0</v>
      </c>
      <c r="P209" s="516">
        <v>0.0</v>
      </c>
      <c r="Q209" s="521">
        <v>14.0</v>
      </c>
      <c r="R209" s="515">
        <f t="shared" si="44"/>
        <v>206</v>
      </c>
      <c r="S209" s="516">
        <f t="shared" si="45"/>
        <v>139.8</v>
      </c>
      <c r="T209" s="652">
        <f>R209/(Results!$D$234*(70/190))</f>
        <v>0.4392324094</v>
      </c>
      <c r="U209" s="515" t="str">
        <f t="shared" si="46"/>
        <v>B</v>
      </c>
      <c r="V209" s="151"/>
      <c r="W209" s="151"/>
      <c r="X209" s="151"/>
      <c r="Y209" s="151"/>
      <c r="Z209" s="517">
        <f>R209/Results!$B$158</f>
        <v>686.6666667</v>
      </c>
      <c r="AA209" s="151"/>
      <c r="AB209" s="151"/>
      <c r="AC209" s="703"/>
      <c r="AD209" s="459"/>
      <c r="AE209" s="459"/>
      <c r="AF209" s="195"/>
      <c r="AG209" s="513" t="s">
        <v>160</v>
      </c>
      <c r="AH209" s="520">
        <v>25.0</v>
      </c>
      <c r="AI209" s="516">
        <v>2.0</v>
      </c>
      <c r="AJ209" s="516">
        <v>146.0</v>
      </c>
      <c r="AK209" s="516">
        <v>0.0</v>
      </c>
      <c r="AL209" s="516">
        <v>0.0</v>
      </c>
      <c r="AM209" s="516">
        <v>0.0</v>
      </c>
      <c r="AN209" s="516">
        <v>0.0</v>
      </c>
      <c r="AO209" s="520">
        <v>3.0</v>
      </c>
      <c r="AP209" s="516">
        <v>0.0</v>
      </c>
      <c r="AQ209" s="516">
        <v>0.0</v>
      </c>
      <c r="AR209" s="520">
        <v>5.0</v>
      </c>
      <c r="AS209" s="516">
        <v>0.0</v>
      </c>
      <c r="AT209" s="516">
        <v>9.0</v>
      </c>
      <c r="AU209" s="514">
        <f t="shared" si="47"/>
        <v>190</v>
      </c>
      <c r="AV209" s="516">
        <f t="shared" si="48"/>
        <v>118.6</v>
      </c>
      <c r="AW209" s="653">
        <f>AU209/(Results!$F$234*(70/190))</f>
        <v>0.8538315989</v>
      </c>
      <c r="AX209" s="521" t="s">
        <v>257</v>
      </c>
      <c r="AY209" s="151"/>
      <c r="AZ209" s="151"/>
      <c r="BA209" s="151"/>
      <c r="BB209" s="151"/>
      <c r="BC209" s="517">
        <f>AU209/Results!$B$158</f>
        <v>633.3333333</v>
      </c>
      <c r="BD209" s="151"/>
      <c r="BE209" s="151"/>
      <c r="BF209" s="518"/>
    </row>
    <row r="210">
      <c r="A210" s="151"/>
      <c r="B210" s="459"/>
      <c r="C210" s="151"/>
      <c r="D210" s="522" t="s">
        <v>161</v>
      </c>
      <c r="E210" s="529">
        <v>60.0</v>
      </c>
      <c r="F210" s="530">
        <v>1.0</v>
      </c>
      <c r="G210" s="530">
        <v>104.0</v>
      </c>
      <c r="H210" s="530">
        <v>0.0</v>
      </c>
      <c r="I210" s="530">
        <v>0.0</v>
      </c>
      <c r="J210" s="530">
        <v>0.0</v>
      </c>
      <c r="K210" s="530">
        <v>4.0</v>
      </c>
      <c r="L210" s="529">
        <v>4.0</v>
      </c>
      <c r="M210" s="530">
        <v>0.0</v>
      </c>
      <c r="N210" s="530">
        <v>0.0</v>
      </c>
      <c r="O210" s="529">
        <v>7.0</v>
      </c>
      <c r="P210" s="530">
        <v>0.0</v>
      </c>
      <c r="Q210" s="525">
        <v>6.0</v>
      </c>
      <c r="R210" s="525">
        <f t="shared" si="44"/>
        <v>186</v>
      </c>
      <c r="S210" s="530">
        <f t="shared" si="45"/>
        <v>141.8</v>
      </c>
      <c r="T210" s="654">
        <f>R210/(Results!$D$234*(70/190))</f>
        <v>0.3965884861</v>
      </c>
      <c r="U210" s="525" t="str">
        <f t="shared" si="46"/>
        <v>B</v>
      </c>
      <c r="V210" s="447"/>
      <c r="W210" s="447"/>
      <c r="X210" s="447"/>
      <c r="Y210" s="447"/>
      <c r="Z210" s="531">
        <f>R210/Results!$B$158</f>
        <v>620</v>
      </c>
      <c r="AA210" s="447"/>
      <c r="AB210" s="447"/>
      <c r="AC210" s="488"/>
      <c r="AD210" s="459"/>
      <c r="AE210" s="459"/>
      <c r="AF210" s="195"/>
      <c r="AG210" s="522" t="s">
        <v>161</v>
      </c>
      <c r="AH210" s="529">
        <v>17.0</v>
      </c>
      <c r="AI210" s="530">
        <v>0.0</v>
      </c>
      <c r="AJ210" s="529">
        <v>103.0</v>
      </c>
      <c r="AK210" s="530">
        <v>0.0</v>
      </c>
      <c r="AL210" s="530">
        <v>0.0</v>
      </c>
      <c r="AM210" s="530">
        <v>1.0</v>
      </c>
      <c r="AN210" s="530">
        <v>0.0</v>
      </c>
      <c r="AO210" s="530">
        <v>3.0</v>
      </c>
      <c r="AP210" s="530">
        <v>0.0</v>
      </c>
      <c r="AQ210" s="530">
        <v>0.0</v>
      </c>
      <c r="AR210" s="530">
        <v>1.0</v>
      </c>
      <c r="AS210" s="530">
        <v>0.0</v>
      </c>
      <c r="AT210" s="530">
        <v>1.0</v>
      </c>
      <c r="AU210" s="524">
        <f t="shared" si="47"/>
        <v>126</v>
      </c>
      <c r="AV210" s="530">
        <f t="shared" si="48"/>
        <v>77</v>
      </c>
      <c r="AW210" s="655">
        <f>AU210/(Results!$F$234*(70/190))</f>
        <v>0.5662251656</v>
      </c>
      <c r="AX210" s="525" t="str">
        <f t="shared" ref="AX210:AX213" si="50">IFS(AW210&lt;0.2,"A",AND(AW210&gt;=0.21,AW210&lt;=0.5),"B",AND(AW210&gt;=0.51,AW210&lt;=0.7),"C",AND(AW210&gt;=0.71,AW210&lt;=0.85),"D",AND(AW210&gt;=0.86,AW210&lt;=1),"E",AW210&gt;1,"F")</f>
        <v>C</v>
      </c>
      <c r="AY210" s="447"/>
      <c r="AZ210" s="447"/>
      <c r="BA210" s="447"/>
      <c r="BB210" s="447"/>
      <c r="BC210" s="531">
        <f>AU210/Results!$B$158</f>
        <v>420</v>
      </c>
      <c r="BD210" s="447"/>
      <c r="BE210" s="447"/>
      <c r="BF210" s="184"/>
    </row>
    <row r="211">
      <c r="A211" s="151"/>
      <c r="B211" s="459"/>
      <c r="C211" s="151"/>
      <c r="D211" s="532" t="s">
        <v>162</v>
      </c>
      <c r="E211" s="543">
        <v>62.0</v>
      </c>
      <c r="F211" s="544">
        <v>1.0</v>
      </c>
      <c r="G211" s="543">
        <v>165.0</v>
      </c>
      <c r="H211" s="544">
        <v>0.0</v>
      </c>
      <c r="I211" s="544">
        <v>0.0</v>
      </c>
      <c r="J211" s="544">
        <v>0.0</v>
      </c>
      <c r="K211" s="544">
        <v>5.0</v>
      </c>
      <c r="L211" s="543">
        <v>5.0</v>
      </c>
      <c r="M211" s="544">
        <v>0.0</v>
      </c>
      <c r="N211" s="544">
        <v>0.0</v>
      </c>
      <c r="O211" s="544">
        <v>9.0</v>
      </c>
      <c r="P211" s="544">
        <v>0.0</v>
      </c>
      <c r="Q211" s="545">
        <v>11.0</v>
      </c>
      <c r="R211" s="546">
        <f t="shared" si="44"/>
        <v>258</v>
      </c>
      <c r="S211" s="533">
        <f t="shared" si="45"/>
        <v>183.8</v>
      </c>
      <c r="T211" s="536">
        <f>R211/(Results!$D$235*(70/190))</f>
        <v>0.3916586769</v>
      </c>
      <c r="U211" s="535" t="str">
        <f t="shared" si="46"/>
        <v>B</v>
      </c>
      <c r="V211" s="538">
        <f>SUM(R211:R214)</f>
        <v>1029</v>
      </c>
      <c r="W211" s="539">
        <f>V211/(4*(MAX(R211:R214)))</f>
        <v>0.9781368821</v>
      </c>
      <c r="X211" s="539">
        <f>AVERAGE(S211:S214)</f>
        <v>176.85</v>
      </c>
      <c r="Y211" s="705">
        <f>V211/(((V211))*1)</f>
        <v>1</v>
      </c>
      <c r="Z211" s="540">
        <f>R211/Results!$B$158</f>
        <v>860</v>
      </c>
      <c r="AA211" s="539">
        <f>sum(Z211:Z214)/4</f>
        <v>857.5</v>
      </c>
      <c r="AB211" s="541">
        <v>659.0</v>
      </c>
      <c r="AC211" s="706">
        <f>4*MAX(R211:R214)/Results!D235</f>
        <v>0.5883668904</v>
      </c>
      <c r="AD211" s="459"/>
      <c r="AE211" s="459"/>
      <c r="AF211" s="195"/>
      <c r="AG211" s="532" t="s">
        <v>162</v>
      </c>
      <c r="AH211" s="543">
        <v>33.0</v>
      </c>
      <c r="AI211" s="544">
        <v>0.0</v>
      </c>
      <c r="AJ211" s="543">
        <v>167.0</v>
      </c>
      <c r="AK211" s="544">
        <v>0.0</v>
      </c>
      <c r="AL211" s="544">
        <v>0.0</v>
      </c>
      <c r="AM211" s="544">
        <v>0.0</v>
      </c>
      <c r="AN211" s="544">
        <v>0.0</v>
      </c>
      <c r="AO211" s="544">
        <v>6.0</v>
      </c>
      <c r="AP211" s="544">
        <v>0.0</v>
      </c>
      <c r="AQ211" s="544">
        <v>0.0</v>
      </c>
      <c r="AR211" s="544">
        <v>1.0</v>
      </c>
      <c r="AS211" s="544">
        <v>0.0</v>
      </c>
      <c r="AT211" s="544">
        <v>1.0</v>
      </c>
      <c r="AU211" s="534">
        <f t="shared" si="47"/>
        <v>208</v>
      </c>
      <c r="AV211" s="533">
        <f t="shared" si="48"/>
        <v>128</v>
      </c>
      <c r="AW211" s="547">
        <f>AU211/(Results!$F$235*(70/190))</f>
        <v>0.7438358743</v>
      </c>
      <c r="AX211" s="535" t="str">
        <f t="shared" si="50"/>
        <v>D</v>
      </c>
      <c r="AY211" s="538">
        <f>SUM(AU211:AU214)</f>
        <v>759</v>
      </c>
      <c r="AZ211" s="539">
        <f>AY211/(4*(MAX(AU211:AU214)))</f>
        <v>0.9122596154</v>
      </c>
      <c r="BA211" s="539">
        <f>AVERAGE(AV211:AV214)</f>
        <v>126.325</v>
      </c>
      <c r="BB211" s="539">
        <f>AY211/(AY211*1)</f>
        <v>1</v>
      </c>
      <c r="BC211" s="540">
        <f>AU211/Results!$B$158</f>
        <v>693.3333333</v>
      </c>
      <c r="BD211" s="539">
        <f>sum(BC211:BC214)/4</f>
        <v>632.5</v>
      </c>
      <c r="BE211" s="707">
        <v>280.0</v>
      </c>
      <c r="BF211" s="542">
        <f>4*MAX(AU211:AU214)/Results!F235</f>
        <v>1.096179183</v>
      </c>
    </row>
    <row r="212">
      <c r="A212" s="151"/>
      <c r="B212" s="459"/>
      <c r="C212" s="151"/>
      <c r="D212" s="549" t="s">
        <v>163</v>
      </c>
      <c r="E212" s="551">
        <v>48.0</v>
      </c>
      <c r="F212" s="551">
        <v>0.0</v>
      </c>
      <c r="G212" s="553">
        <v>183.0</v>
      </c>
      <c r="H212" s="551">
        <v>0.0</v>
      </c>
      <c r="I212" s="551">
        <v>0.0</v>
      </c>
      <c r="J212" s="551">
        <v>0.0</v>
      </c>
      <c r="K212" s="553">
        <v>1.0</v>
      </c>
      <c r="L212" s="551">
        <v>2.0</v>
      </c>
      <c r="M212" s="551">
        <v>0.0</v>
      </c>
      <c r="N212" s="551">
        <v>0.0</v>
      </c>
      <c r="O212" s="553">
        <v>13.0</v>
      </c>
      <c r="P212" s="551">
        <v>0.0</v>
      </c>
      <c r="Q212" s="550">
        <v>10.0</v>
      </c>
      <c r="R212" s="550">
        <f t="shared" si="44"/>
        <v>257</v>
      </c>
      <c r="S212" s="551">
        <f t="shared" si="45"/>
        <v>175</v>
      </c>
      <c r="T212" s="647">
        <f>R212/(Results!$D$235*(70/190))</f>
        <v>0.39014062</v>
      </c>
      <c r="U212" s="550" t="str">
        <f t="shared" si="46"/>
        <v>B</v>
      </c>
      <c r="V212" s="151"/>
      <c r="W212" s="151"/>
      <c r="X212" s="151"/>
      <c r="Y212" s="151"/>
      <c r="Z212" s="552">
        <f>R212/Results!$B$158</f>
        <v>856.6666667</v>
      </c>
      <c r="AA212" s="151"/>
      <c r="AB212" s="151"/>
      <c r="AC212" s="703"/>
      <c r="AD212" s="459"/>
      <c r="AE212" s="459"/>
      <c r="AF212" s="195"/>
      <c r="AG212" s="549" t="s">
        <v>163</v>
      </c>
      <c r="AH212" s="553">
        <v>34.0</v>
      </c>
      <c r="AI212" s="551">
        <v>0.0</v>
      </c>
      <c r="AJ212" s="553">
        <v>133.0</v>
      </c>
      <c r="AK212" s="551">
        <v>0.0</v>
      </c>
      <c r="AL212" s="551">
        <v>0.0</v>
      </c>
      <c r="AM212" s="551">
        <v>0.0</v>
      </c>
      <c r="AN212" s="551">
        <v>0.0</v>
      </c>
      <c r="AO212" s="553">
        <v>6.0</v>
      </c>
      <c r="AP212" s="551">
        <v>0.0</v>
      </c>
      <c r="AQ212" s="551">
        <v>0.0</v>
      </c>
      <c r="AR212" s="551">
        <v>5.0</v>
      </c>
      <c r="AS212" s="551">
        <v>0.0</v>
      </c>
      <c r="AT212" s="551">
        <v>0.0</v>
      </c>
      <c r="AU212" s="534">
        <f t="shared" si="47"/>
        <v>178</v>
      </c>
      <c r="AV212" s="551">
        <f t="shared" si="48"/>
        <v>119.5</v>
      </c>
      <c r="AW212" s="648">
        <f>AU212/(Results!$F$235*(70/190))</f>
        <v>0.6365518539</v>
      </c>
      <c r="AX212" s="550" t="str">
        <f t="shared" si="50"/>
        <v>C</v>
      </c>
      <c r="AY212" s="151"/>
      <c r="AZ212" s="151"/>
      <c r="BA212" s="151"/>
      <c r="BB212" s="151"/>
      <c r="BC212" s="552">
        <f>AU212/Results!$B$158</f>
        <v>593.3333333</v>
      </c>
      <c r="BD212" s="151"/>
      <c r="BE212" s="151"/>
      <c r="BF212" s="518"/>
    </row>
    <row r="213">
      <c r="A213" s="151"/>
      <c r="B213" s="459"/>
      <c r="C213" s="151"/>
      <c r="D213" s="549" t="s">
        <v>164</v>
      </c>
      <c r="E213" s="553">
        <v>58.0</v>
      </c>
      <c r="F213" s="551">
        <v>2.0</v>
      </c>
      <c r="G213" s="551">
        <v>174.0</v>
      </c>
      <c r="H213" s="551">
        <v>0.0</v>
      </c>
      <c r="I213" s="551">
        <v>0.0</v>
      </c>
      <c r="J213" s="551">
        <v>0.0</v>
      </c>
      <c r="K213" s="551">
        <v>2.0</v>
      </c>
      <c r="L213" s="551">
        <v>1.0</v>
      </c>
      <c r="M213" s="551">
        <v>0.0</v>
      </c>
      <c r="N213" s="551">
        <v>0.0</v>
      </c>
      <c r="O213" s="551">
        <v>9.0</v>
      </c>
      <c r="P213" s="551">
        <v>0.0</v>
      </c>
      <c r="Q213" s="550">
        <v>5.0</v>
      </c>
      <c r="R213" s="550">
        <f t="shared" si="44"/>
        <v>251</v>
      </c>
      <c r="S213" s="551">
        <f t="shared" si="45"/>
        <v>171.6</v>
      </c>
      <c r="T213" s="647">
        <f>R213/(Results!$D$235*(70/190))</f>
        <v>0.3810322787</v>
      </c>
      <c r="U213" s="550" t="str">
        <f t="shared" si="46"/>
        <v>B</v>
      </c>
      <c r="V213" s="151"/>
      <c r="W213" s="151"/>
      <c r="X213" s="151"/>
      <c r="Y213" s="151"/>
      <c r="Z213" s="552">
        <f>R213/Results!$B$158</f>
        <v>836.6666667</v>
      </c>
      <c r="AA213" s="151"/>
      <c r="AB213" s="151"/>
      <c r="AC213" s="703"/>
      <c r="AD213" s="459"/>
      <c r="AE213" s="459"/>
      <c r="AF213" s="195"/>
      <c r="AG213" s="549" t="s">
        <v>164</v>
      </c>
      <c r="AH213" s="553">
        <v>35.0</v>
      </c>
      <c r="AI213" s="551">
        <v>0.0</v>
      </c>
      <c r="AJ213" s="553">
        <v>125.0</v>
      </c>
      <c r="AK213" s="551">
        <v>0.0</v>
      </c>
      <c r="AL213" s="551">
        <v>0.0</v>
      </c>
      <c r="AM213" s="551">
        <v>0.0</v>
      </c>
      <c r="AN213" s="551">
        <v>0.0</v>
      </c>
      <c r="AO213" s="551">
        <v>4.0</v>
      </c>
      <c r="AP213" s="551">
        <v>0.0</v>
      </c>
      <c r="AQ213" s="551">
        <v>0.0</v>
      </c>
      <c r="AR213" s="551">
        <v>10.0</v>
      </c>
      <c r="AS213" s="551">
        <v>0.0</v>
      </c>
      <c r="AT213" s="551">
        <v>2.0</v>
      </c>
      <c r="AU213" s="534">
        <f t="shared" si="47"/>
        <v>176</v>
      </c>
      <c r="AV213" s="551">
        <f t="shared" si="48"/>
        <v>124.5</v>
      </c>
      <c r="AW213" s="648">
        <f>AU213/(Results!$F$235*(70/190))</f>
        <v>0.6293995859</v>
      </c>
      <c r="AX213" s="550" t="str">
        <f t="shared" si="50"/>
        <v>C</v>
      </c>
      <c r="AY213" s="151"/>
      <c r="AZ213" s="151"/>
      <c r="BA213" s="151"/>
      <c r="BB213" s="151"/>
      <c r="BC213" s="552">
        <f>AU213/Results!$B$158</f>
        <v>586.6666667</v>
      </c>
      <c r="BD213" s="151"/>
      <c r="BE213" s="151"/>
      <c r="BF213" s="518"/>
    </row>
    <row r="214">
      <c r="A214" s="151"/>
      <c r="B214" s="459"/>
      <c r="C214" s="151"/>
      <c r="D214" s="555" t="s">
        <v>165</v>
      </c>
      <c r="E214" s="563">
        <v>64.0</v>
      </c>
      <c r="F214" s="564">
        <v>0.0</v>
      </c>
      <c r="G214" s="563">
        <v>186.0</v>
      </c>
      <c r="H214" s="564">
        <v>0.0</v>
      </c>
      <c r="I214" s="564">
        <v>0.0</v>
      </c>
      <c r="J214" s="564">
        <v>0.0</v>
      </c>
      <c r="K214" s="564">
        <v>1.0</v>
      </c>
      <c r="L214" s="564">
        <v>5.0</v>
      </c>
      <c r="M214" s="564">
        <v>0.0</v>
      </c>
      <c r="N214" s="564">
        <v>0.0</v>
      </c>
      <c r="O214" s="564">
        <v>5.0</v>
      </c>
      <c r="P214" s="564">
        <v>0.0</v>
      </c>
      <c r="Q214" s="558">
        <v>2.0</v>
      </c>
      <c r="R214" s="558">
        <f t="shared" si="44"/>
        <v>263</v>
      </c>
      <c r="S214" s="566">
        <f t="shared" si="45"/>
        <v>177</v>
      </c>
      <c r="T214" s="649">
        <f>R214/(Results!$D$235*(70/190))</f>
        <v>0.3992489613</v>
      </c>
      <c r="U214" s="585" t="str">
        <f t="shared" si="46"/>
        <v>B</v>
      </c>
      <c r="V214" s="447"/>
      <c r="W214" s="447"/>
      <c r="X214" s="447"/>
      <c r="Y214" s="447"/>
      <c r="Z214" s="562">
        <f>R214/Results!$B$158</f>
        <v>876.6666667</v>
      </c>
      <c r="AA214" s="447"/>
      <c r="AB214" s="447"/>
      <c r="AC214" s="488"/>
      <c r="AD214" s="459"/>
      <c r="AE214" s="459"/>
      <c r="AF214" s="195"/>
      <c r="AG214" s="555" t="s">
        <v>165</v>
      </c>
      <c r="AH214" s="563">
        <v>38.0</v>
      </c>
      <c r="AI214" s="564">
        <v>1.0</v>
      </c>
      <c r="AJ214" s="563">
        <v>146.0</v>
      </c>
      <c r="AK214" s="564">
        <v>0.0</v>
      </c>
      <c r="AL214" s="564">
        <v>0.0</v>
      </c>
      <c r="AM214" s="564">
        <v>1.0</v>
      </c>
      <c r="AN214" s="564">
        <v>0.0</v>
      </c>
      <c r="AO214" s="564">
        <v>1.0</v>
      </c>
      <c r="AP214" s="564">
        <v>0.0</v>
      </c>
      <c r="AQ214" s="564">
        <v>0.0</v>
      </c>
      <c r="AR214" s="563">
        <v>9.0</v>
      </c>
      <c r="AS214" s="564">
        <v>0.0</v>
      </c>
      <c r="AT214" s="563">
        <v>1.0</v>
      </c>
      <c r="AU214" s="557">
        <f t="shared" si="47"/>
        <v>197</v>
      </c>
      <c r="AV214" s="566">
        <f t="shared" si="48"/>
        <v>133.3</v>
      </c>
      <c r="AW214" s="651">
        <f>AU214/(Results!$F$235*(70/190))</f>
        <v>0.7044984002</v>
      </c>
      <c r="AX214" s="656" t="s">
        <v>249</v>
      </c>
      <c r="AY214" s="447"/>
      <c r="AZ214" s="447"/>
      <c r="BA214" s="447"/>
      <c r="BB214" s="447"/>
      <c r="BC214" s="562">
        <f>AU214/Results!$B$158</f>
        <v>656.6666667</v>
      </c>
      <c r="BD214" s="447"/>
      <c r="BE214" s="447"/>
      <c r="BF214" s="184"/>
    </row>
    <row r="215">
      <c r="A215" s="151"/>
      <c r="B215" s="459"/>
      <c r="C215" s="151"/>
      <c r="D215" s="492" t="s">
        <v>166</v>
      </c>
      <c r="E215" s="573">
        <v>39.0</v>
      </c>
      <c r="F215" s="573">
        <v>2.0</v>
      </c>
      <c r="G215" s="573">
        <v>200.0</v>
      </c>
      <c r="H215" s="570">
        <v>0.0</v>
      </c>
      <c r="I215" s="570">
        <v>0.0</v>
      </c>
      <c r="J215" s="573">
        <v>3.0</v>
      </c>
      <c r="K215" s="573">
        <v>4.0</v>
      </c>
      <c r="L215" s="573">
        <v>3.0</v>
      </c>
      <c r="M215" s="570">
        <v>0.0</v>
      </c>
      <c r="N215" s="570">
        <v>0.0</v>
      </c>
      <c r="O215" s="570">
        <v>8.0</v>
      </c>
      <c r="P215" s="570">
        <v>0.0</v>
      </c>
      <c r="Q215" s="569">
        <v>4.0</v>
      </c>
      <c r="R215" s="569">
        <f t="shared" si="44"/>
        <v>263</v>
      </c>
      <c r="S215" s="570">
        <f t="shared" si="45"/>
        <v>173.6</v>
      </c>
      <c r="T215" s="571">
        <f>R215/(Results!$D$236*(70/190))</f>
        <v>0.5059228511</v>
      </c>
      <c r="U215" s="574" t="s">
        <v>249</v>
      </c>
      <c r="V215" s="500">
        <f>SUM(R215:R218)</f>
        <v>877</v>
      </c>
      <c r="W215" s="501">
        <f>V215/(4*(MAX(R215:R218)))</f>
        <v>0.8336501901</v>
      </c>
      <c r="X215" s="501">
        <f>AVERAGE(S215:S218)</f>
        <v>151.15</v>
      </c>
      <c r="Y215" s="699">
        <f>V215/(((V215))*1)</f>
        <v>1</v>
      </c>
      <c r="Z215" s="502">
        <f>R215/Results!$B$158</f>
        <v>876.6666667</v>
      </c>
      <c r="AA215" s="501">
        <f>sum(Z215:Z218)/4</f>
        <v>730.8333333</v>
      </c>
      <c r="AB215" s="503">
        <v>520.0</v>
      </c>
      <c r="AC215" s="700">
        <f>4*MAX(R215:R218)/Results!D236</f>
        <v>0.7455705174</v>
      </c>
      <c r="AD215" s="459"/>
      <c r="AE215" s="459"/>
      <c r="AF215" s="195"/>
      <c r="AG215" s="492" t="s">
        <v>166</v>
      </c>
      <c r="AH215" s="573">
        <v>32.0</v>
      </c>
      <c r="AI215" s="570">
        <v>0.0</v>
      </c>
      <c r="AJ215" s="573">
        <v>106.0</v>
      </c>
      <c r="AK215" s="570">
        <v>0.0</v>
      </c>
      <c r="AL215" s="570">
        <v>0.0</v>
      </c>
      <c r="AM215" s="570">
        <v>0.0</v>
      </c>
      <c r="AN215" s="570">
        <v>0.0</v>
      </c>
      <c r="AO215" s="573">
        <v>4.0</v>
      </c>
      <c r="AP215" s="570">
        <v>0.0</v>
      </c>
      <c r="AQ215" s="570">
        <v>0.0</v>
      </c>
      <c r="AR215" s="573">
        <v>10.0</v>
      </c>
      <c r="AS215" s="570">
        <v>0.0</v>
      </c>
      <c r="AT215" s="570">
        <v>1.0</v>
      </c>
      <c r="AU215" s="495">
        <f t="shared" si="47"/>
        <v>153</v>
      </c>
      <c r="AV215" s="570">
        <f t="shared" si="48"/>
        <v>111.5</v>
      </c>
      <c r="AW215" s="575">
        <f>AU215/(Results!$F$236*(70/190))</f>
        <v>0.7776886035</v>
      </c>
      <c r="AX215" s="569" t="str">
        <f t="shared" ref="AX215:AX223" si="51">IFS(AW215&lt;0.2,"A",AND(AW215&gt;=0.21,AW215&lt;=0.5),"B",AND(AW215&gt;=0.51,AW215&lt;=0.7),"C",AND(AW215&gt;=0.71,AW215&lt;=0.85),"D",AND(AW215&gt;=0.86,AW215&lt;=1),"E",AW215&gt;1,"F")</f>
        <v>D</v>
      </c>
      <c r="AY215" s="500">
        <f>SUM(AU215:AU218)</f>
        <v>534</v>
      </c>
      <c r="AZ215" s="501">
        <f>AY215/(4*(MAX(AU215:AU218)))</f>
        <v>0.8725490196</v>
      </c>
      <c r="BA215" s="501">
        <f>AVERAGE(AV215:AV218)</f>
        <v>103.575</v>
      </c>
      <c r="BB215" s="501">
        <f>AY215/(AY215*1)</f>
        <v>1</v>
      </c>
      <c r="BC215" s="502">
        <f>AU215/Results!$B$158</f>
        <v>510</v>
      </c>
      <c r="BD215" s="501">
        <f>sum(BC215:BC218)/4</f>
        <v>445</v>
      </c>
      <c r="BE215" s="708">
        <v>197.0</v>
      </c>
      <c r="BF215" s="512">
        <f>4*MAX(AU215:AU218)/Results!F236</f>
        <v>1.146067416</v>
      </c>
    </row>
    <row r="216">
      <c r="A216" s="151"/>
      <c r="B216" s="459"/>
      <c r="C216" s="151"/>
      <c r="D216" s="513" t="s">
        <v>167</v>
      </c>
      <c r="E216" s="516">
        <v>35.0</v>
      </c>
      <c r="F216" s="516">
        <v>0.0</v>
      </c>
      <c r="G216" s="520">
        <v>175.0</v>
      </c>
      <c r="H216" s="516">
        <v>0.0</v>
      </c>
      <c r="I216" s="516">
        <v>0.0</v>
      </c>
      <c r="J216" s="516">
        <v>0.0</v>
      </c>
      <c r="K216" s="516">
        <v>0.0</v>
      </c>
      <c r="L216" s="516">
        <v>9.0</v>
      </c>
      <c r="M216" s="516">
        <v>0.0</v>
      </c>
      <c r="N216" s="516">
        <v>0.0</v>
      </c>
      <c r="O216" s="516">
        <v>9.0</v>
      </c>
      <c r="P216" s="516">
        <v>0.0</v>
      </c>
      <c r="Q216" s="521">
        <v>7.0</v>
      </c>
      <c r="R216" s="515">
        <f t="shared" si="44"/>
        <v>235</v>
      </c>
      <c r="S216" s="516">
        <f t="shared" si="45"/>
        <v>157.5</v>
      </c>
      <c r="T216" s="652">
        <f>R216/(Results!$D$236*(70/190))</f>
        <v>0.4520603422</v>
      </c>
      <c r="U216" s="515" t="str">
        <f t="shared" ref="U216:U270" si="52">IFS(T216&lt;0.2,"A",AND(T216&gt;=0.21,T216&lt;=0.5),"B",AND(T216&gt;=0.51,T216&lt;=0.7),"C",AND(T216&gt;=0.71,T216&lt;=0.85),"D",AND(T216&gt;=0.86,T216&lt;=1),"E",T216&gt;1,"F")</f>
        <v>B</v>
      </c>
      <c r="V216" s="151"/>
      <c r="W216" s="151"/>
      <c r="X216" s="151"/>
      <c r="Y216" s="151"/>
      <c r="Z216" s="517">
        <f>R216/Results!$B$158</f>
        <v>783.3333333</v>
      </c>
      <c r="AA216" s="151"/>
      <c r="AB216" s="151"/>
      <c r="AC216" s="703"/>
      <c r="AD216" s="459"/>
      <c r="AE216" s="459"/>
      <c r="AF216" s="195"/>
      <c r="AG216" s="513" t="s">
        <v>167</v>
      </c>
      <c r="AH216" s="520">
        <v>26.0</v>
      </c>
      <c r="AI216" s="516">
        <v>0.0</v>
      </c>
      <c r="AJ216" s="520">
        <v>96.0</v>
      </c>
      <c r="AK216" s="516">
        <v>0.0</v>
      </c>
      <c r="AL216" s="516">
        <v>0.0</v>
      </c>
      <c r="AM216" s="516">
        <v>0.0</v>
      </c>
      <c r="AN216" s="516">
        <v>0.0</v>
      </c>
      <c r="AO216" s="516">
        <v>2.0</v>
      </c>
      <c r="AP216" s="516">
        <v>0.0</v>
      </c>
      <c r="AQ216" s="516">
        <v>0.0</v>
      </c>
      <c r="AR216" s="516">
        <v>12.0</v>
      </c>
      <c r="AS216" s="516">
        <v>0.0</v>
      </c>
      <c r="AT216" s="520">
        <v>1.0</v>
      </c>
      <c r="AU216" s="514">
        <f t="shared" si="47"/>
        <v>137</v>
      </c>
      <c r="AV216" s="516">
        <f t="shared" si="48"/>
        <v>101.5</v>
      </c>
      <c r="AW216" s="653">
        <f>AU216/(Results!$F$236*(70/190))</f>
        <v>0.6963616907</v>
      </c>
      <c r="AX216" s="515" t="str">
        <f t="shared" si="51"/>
        <v>C</v>
      </c>
      <c r="AY216" s="151"/>
      <c r="AZ216" s="151"/>
      <c r="BA216" s="151"/>
      <c r="BB216" s="151"/>
      <c r="BC216" s="517">
        <f>AU216/Results!$B$158</f>
        <v>456.6666667</v>
      </c>
      <c r="BD216" s="151"/>
      <c r="BE216" s="151"/>
      <c r="BF216" s="518"/>
    </row>
    <row r="217">
      <c r="A217" s="151"/>
      <c r="B217" s="459"/>
      <c r="C217" s="151"/>
      <c r="D217" s="513" t="s">
        <v>168</v>
      </c>
      <c r="E217" s="520">
        <v>36.0</v>
      </c>
      <c r="F217" s="516">
        <v>0.0</v>
      </c>
      <c r="G217" s="520">
        <v>157.0</v>
      </c>
      <c r="H217" s="516">
        <v>0.0</v>
      </c>
      <c r="I217" s="516">
        <v>0.0</v>
      </c>
      <c r="J217" s="516">
        <v>0.0</v>
      </c>
      <c r="K217" s="516">
        <v>2.0</v>
      </c>
      <c r="L217" s="520">
        <v>6.0</v>
      </c>
      <c r="M217" s="516">
        <v>0.0</v>
      </c>
      <c r="N217" s="516">
        <v>0.0</v>
      </c>
      <c r="O217" s="520">
        <v>12.0</v>
      </c>
      <c r="P217" s="516">
        <v>0.0</v>
      </c>
      <c r="Q217" s="515">
        <v>4.0</v>
      </c>
      <c r="R217" s="515">
        <f t="shared" si="44"/>
        <v>217</v>
      </c>
      <c r="S217" s="516">
        <f t="shared" si="45"/>
        <v>152.5</v>
      </c>
      <c r="T217" s="652">
        <f>R217/(Results!$D$236*(70/190))</f>
        <v>0.4174344437</v>
      </c>
      <c r="U217" s="515" t="str">
        <f t="shared" si="52"/>
        <v>B</v>
      </c>
      <c r="V217" s="151"/>
      <c r="W217" s="151"/>
      <c r="X217" s="151"/>
      <c r="Y217" s="151"/>
      <c r="Z217" s="517">
        <f>R217/Results!$B$158</f>
        <v>723.3333333</v>
      </c>
      <c r="AA217" s="151"/>
      <c r="AB217" s="151"/>
      <c r="AC217" s="703"/>
      <c r="AD217" s="459"/>
      <c r="AE217" s="459"/>
      <c r="AF217" s="195"/>
      <c r="AG217" s="513" t="s">
        <v>168</v>
      </c>
      <c r="AH217" s="520">
        <v>33.0</v>
      </c>
      <c r="AI217" s="516">
        <v>0.0</v>
      </c>
      <c r="AJ217" s="516">
        <v>68.0</v>
      </c>
      <c r="AK217" s="516">
        <v>0.0</v>
      </c>
      <c r="AL217" s="516">
        <v>0.0</v>
      </c>
      <c r="AM217" s="516">
        <v>0.0</v>
      </c>
      <c r="AN217" s="516">
        <v>0.0</v>
      </c>
      <c r="AO217" s="520">
        <v>9.0</v>
      </c>
      <c r="AP217" s="516">
        <v>0.0</v>
      </c>
      <c r="AQ217" s="516">
        <v>0.0</v>
      </c>
      <c r="AR217" s="520">
        <v>13.0</v>
      </c>
      <c r="AS217" s="516">
        <v>0.0</v>
      </c>
      <c r="AT217" s="516">
        <v>0.0</v>
      </c>
      <c r="AU217" s="514">
        <f t="shared" si="47"/>
        <v>123</v>
      </c>
      <c r="AV217" s="516">
        <f t="shared" si="48"/>
        <v>106.5</v>
      </c>
      <c r="AW217" s="653">
        <f>AU217/(Results!$F$236*(70/190))</f>
        <v>0.6252006421</v>
      </c>
      <c r="AX217" s="515" t="str">
        <f t="shared" si="51"/>
        <v>C</v>
      </c>
      <c r="AY217" s="151"/>
      <c r="AZ217" s="151"/>
      <c r="BA217" s="151"/>
      <c r="BB217" s="151"/>
      <c r="BC217" s="517">
        <f>AU217/Results!$B$158</f>
        <v>410</v>
      </c>
      <c r="BD217" s="151"/>
      <c r="BE217" s="151"/>
      <c r="BF217" s="518"/>
    </row>
    <row r="218">
      <c r="A218" s="151"/>
      <c r="B218" s="459"/>
      <c r="C218" s="151"/>
      <c r="D218" s="522" t="s">
        <v>169</v>
      </c>
      <c r="E218" s="529">
        <v>37.0</v>
      </c>
      <c r="F218" s="530">
        <v>0.0</v>
      </c>
      <c r="G218" s="529">
        <v>107.0</v>
      </c>
      <c r="H218" s="530">
        <v>0.0</v>
      </c>
      <c r="I218" s="530">
        <v>0.0</v>
      </c>
      <c r="J218" s="530">
        <v>0.0</v>
      </c>
      <c r="K218" s="530">
        <v>3.0</v>
      </c>
      <c r="L218" s="529">
        <v>5.0</v>
      </c>
      <c r="M218" s="530">
        <v>0.0</v>
      </c>
      <c r="N218" s="530">
        <v>0.0</v>
      </c>
      <c r="O218" s="529">
        <v>9.0</v>
      </c>
      <c r="P218" s="530">
        <v>0.0</v>
      </c>
      <c r="Q218" s="525">
        <v>1.0</v>
      </c>
      <c r="R218" s="525">
        <f t="shared" si="44"/>
        <v>162</v>
      </c>
      <c r="S218" s="530">
        <f t="shared" si="45"/>
        <v>121</v>
      </c>
      <c r="T218" s="654">
        <f>R218/(Results!$D$236*(70/190))</f>
        <v>0.311633087</v>
      </c>
      <c r="U218" s="525" t="str">
        <f t="shared" si="52"/>
        <v>B</v>
      </c>
      <c r="V218" s="447"/>
      <c r="W218" s="447"/>
      <c r="X218" s="447"/>
      <c r="Y218" s="447"/>
      <c r="Z218" s="531">
        <f>R218/Results!$B$158</f>
        <v>540</v>
      </c>
      <c r="AA218" s="447"/>
      <c r="AB218" s="447"/>
      <c r="AC218" s="488"/>
      <c r="AD218" s="459"/>
      <c r="AE218" s="459"/>
      <c r="AF218" s="195"/>
      <c r="AG218" s="522" t="s">
        <v>169</v>
      </c>
      <c r="AH218" s="529">
        <v>30.0</v>
      </c>
      <c r="AI218" s="530">
        <v>1.0</v>
      </c>
      <c r="AJ218" s="529">
        <v>73.0</v>
      </c>
      <c r="AK218" s="530">
        <v>0.0</v>
      </c>
      <c r="AL218" s="530">
        <v>0.0</v>
      </c>
      <c r="AM218" s="530">
        <v>0.0</v>
      </c>
      <c r="AN218" s="530">
        <v>0.0</v>
      </c>
      <c r="AO218" s="529">
        <v>10.0</v>
      </c>
      <c r="AP218" s="530">
        <v>0.0</v>
      </c>
      <c r="AQ218" s="530">
        <v>0.0</v>
      </c>
      <c r="AR218" s="529">
        <v>6.0</v>
      </c>
      <c r="AS218" s="530">
        <v>0.0</v>
      </c>
      <c r="AT218" s="530">
        <v>1.0</v>
      </c>
      <c r="AU218" s="524">
        <f t="shared" si="47"/>
        <v>121</v>
      </c>
      <c r="AV218" s="530">
        <f t="shared" si="48"/>
        <v>94.8</v>
      </c>
      <c r="AW218" s="655">
        <f>AU218/(Results!$F$236*(70/190))</f>
        <v>0.615034778</v>
      </c>
      <c r="AX218" s="525" t="str">
        <f t="shared" si="51"/>
        <v>C</v>
      </c>
      <c r="AY218" s="447"/>
      <c r="AZ218" s="447"/>
      <c r="BA218" s="447"/>
      <c r="BB218" s="447"/>
      <c r="BC218" s="531">
        <f>AU218/Results!$B$158</f>
        <v>403.3333333</v>
      </c>
      <c r="BD218" s="447"/>
      <c r="BE218" s="447"/>
      <c r="BF218" s="184"/>
    </row>
    <row r="219">
      <c r="A219" s="151"/>
      <c r="B219" s="459"/>
      <c r="C219" s="151"/>
      <c r="D219" s="532" t="s">
        <v>170</v>
      </c>
      <c r="E219" s="543">
        <v>41.0</v>
      </c>
      <c r="F219" s="544">
        <v>2.0</v>
      </c>
      <c r="G219" s="543">
        <v>124.0</v>
      </c>
      <c r="H219" s="544">
        <v>0.0</v>
      </c>
      <c r="I219" s="544">
        <v>0.0</v>
      </c>
      <c r="J219" s="544">
        <v>0.0</v>
      </c>
      <c r="K219" s="544">
        <v>1.0</v>
      </c>
      <c r="L219" s="544">
        <v>6.0</v>
      </c>
      <c r="M219" s="544">
        <v>0.0</v>
      </c>
      <c r="N219" s="544">
        <v>3.0</v>
      </c>
      <c r="O219" s="544">
        <v>19.0</v>
      </c>
      <c r="P219" s="544">
        <v>0.0</v>
      </c>
      <c r="Q219" s="546">
        <v>2.0</v>
      </c>
      <c r="R219" s="533">
        <f t="shared" si="44"/>
        <v>198</v>
      </c>
      <c r="S219" s="533">
        <f t="shared" si="45"/>
        <v>161.6</v>
      </c>
      <c r="T219" s="536">
        <f>R219/(Results!$D$237*(70/190))</f>
        <v>0.4272087213</v>
      </c>
      <c r="U219" s="535" t="str">
        <f t="shared" si="52"/>
        <v>B</v>
      </c>
      <c r="V219" s="538">
        <f>SUM(R219:R222)</f>
        <v>785</v>
      </c>
      <c r="W219" s="539">
        <f>V219/(4*(MAX(R219:R222)))</f>
        <v>0.9573170732</v>
      </c>
      <c r="X219" s="539">
        <f>AVERAGE(S219:S222)</f>
        <v>152.225</v>
      </c>
      <c r="Y219" s="705">
        <f>V219/(((V219))*1)</f>
        <v>1</v>
      </c>
      <c r="Z219" s="540">
        <f>R219/Results!$B$158</f>
        <v>660</v>
      </c>
      <c r="AA219" s="539">
        <f>sum(Z219:Z222)/4</f>
        <v>654.1666667</v>
      </c>
      <c r="AB219" s="541">
        <v>463.0</v>
      </c>
      <c r="AC219" s="706">
        <f>4*MAX(R219:R222)/Results!D237</f>
        <v>0.6518282989</v>
      </c>
      <c r="AD219" s="459"/>
      <c r="AE219" s="459"/>
      <c r="AF219" s="195"/>
      <c r="AG219" s="532" t="s">
        <v>170</v>
      </c>
      <c r="AH219" s="543">
        <v>29.0</v>
      </c>
      <c r="AI219" s="544">
        <v>0.0</v>
      </c>
      <c r="AJ219" s="543">
        <v>62.0</v>
      </c>
      <c r="AK219" s="544">
        <v>0.0</v>
      </c>
      <c r="AL219" s="544">
        <v>0.0</v>
      </c>
      <c r="AM219" s="544">
        <v>0.0</v>
      </c>
      <c r="AN219" s="544">
        <v>0.0</v>
      </c>
      <c r="AO219" s="543">
        <v>3.0</v>
      </c>
      <c r="AP219" s="544">
        <v>0.0</v>
      </c>
      <c r="AQ219" s="544">
        <v>0.0</v>
      </c>
      <c r="AR219" s="544">
        <v>7.0</v>
      </c>
      <c r="AS219" s="544">
        <v>0.0</v>
      </c>
      <c r="AT219" s="544">
        <v>0.0</v>
      </c>
      <c r="AU219" s="534">
        <f t="shared" si="47"/>
        <v>101</v>
      </c>
      <c r="AV219" s="533">
        <f t="shared" si="48"/>
        <v>78.5</v>
      </c>
      <c r="AW219" s="547">
        <f>AU219/(Results!$F$237*(70/190))</f>
        <v>0.5795832075</v>
      </c>
      <c r="AX219" s="535" t="str">
        <f t="shared" si="51"/>
        <v>C</v>
      </c>
      <c r="AY219" s="538">
        <f>SUM(AU219:AU222)</f>
        <v>473</v>
      </c>
      <c r="AZ219" s="539">
        <f>AY219/(4*(MAX(AU219:AU222)))</f>
        <v>0.9311023622</v>
      </c>
      <c r="BA219" s="539">
        <f>AVERAGE(AV219:AV222)</f>
        <v>98.625</v>
      </c>
      <c r="BB219" s="539">
        <f>AY219/(AY219*1)</f>
        <v>1</v>
      </c>
      <c r="BC219" s="540">
        <f>AU219/Results!$B$158</f>
        <v>336.6666667</v>
      </c>
      <c r="BD219" s="539">
        <f>sum(BC219:BC222)/4</f>
        <v>394.1666667</v>
      </c>
      <c r="BE219" s="707">
        <v>174.0</v>
      </c>
      <c r="BF219" s="542">
        <f>4*MAX(AU219:AU222)/Results!F237</f>
        <v>1.073995772</v>
      </c>
    </row>
    <row r="220">
      <c r="A220" s="151"/>
      <c r="B220" s="459"/>
      <c r="C220" s="151"/>
      <c r="D220" s="549" t="s">
        <v>171</v>
      </c>
      <c r="E220" s="553">
        <v>39.0</v>
      </c>
      <c r="F220" s="551">
        <v>0.0</v>
      </c>
      <c r="G220" s="553">
        <v>128.0</v>
      </c>
      <c r="H220" s="551">
        <v>0.0</v>
      </c>
      <c r="I220" s="551">
        <v>0.0</v>
      </c>
      <c r="J220" s="551">
        <v>0.0</v>
      </c>
      <c r="K220" s="551">
        <v>0.0</v>
      </c>
      <c r="L220" s="553">
        <v>7.0</v>
      </c>
      <c r="M220" s="551">
        <v>0.0</v>
      </c>
      <c r="N220" s="551">
        <v>0.0</v>
      </c>
      <c r="O220" s="553">
        <v>12.0</v>
      </c>
      <c r="P220" s="551">
        <v>0.0</v>
      </c>
      <c r="Q220" s="550">
        <v>1.0</v>
      </c>
      <c r="R220" s="551">
        <f t="shared" si="44"/>
        <v>187</v>
      </c>
      <c r="S220" s="551">
        <f t="shared" si="45"/>
        <v>138</v>
      </c>
      <c r="T220" s="647">
        <f>R220/(Results!$D$237*(70/190))</f>
        <v>0.4034749035</v>
      </c>
      <c r="U220" s="550" t="str">
        <f t="shared" si="52"/>
        <v>B</v>
      </c>
      <c r="V220" s="151"/>
      <c r="W220" s="151"/>
      <c r="X220" s="151"/>
      <c r="Y220" s="151"/>
      <c r="Z220" s="552">
        <f>R220/Results!$B$158</f>
        <v>623.3333333</v>
      </c>
      <c r="AA220" s="151"/>
      <c r="AB220" s="151"/>
      <c r="AC220" s="703"/>
      <c r="AD220" s="459"/>
      <c r="AE220" s="459"/>
      <c r="AF220" s="195"/>
      <c r="AG220" s="549" t="s">
        <v>171</v>
      </c>
      <c r="AH220" s="551">
        <v>31.0</v>
      </c>
      <c r="AI220" s="551">
        <v>0.0</v>
      </c>
      <c r="AJ220" s="551">
        <v>77.0</v>
      </c>
      <c r="AK220" s="551">
        <v>0.0</v>
      </c>
      <c r="AL220" s="551">
        <v>0.0</v>
      </c>
      <c r="AM220" s="551">
        <v>0.0</v>
      </c>
      <c r="AN220" s="551">
        <v>0.0</v>
      </c>
      <c r="AO220" s="551">
        <v>5.0</v>
      </c>
      <c r="AP220" s="551">
        <v>0.0</v>
      </c>
      <c r="AQ220" s="551">
        <v>0.0</v>
      </c>
      <c r="AR220" s="551">
        <v>12.0</v>
      </c>
      <c r="AS220" s="551">
        <v>0.0</v>
      </c>
      <c r="AT220" s="551">
        <v>0.0</v>
      </c>
      <c r="AU220" s="534">
        <f t="shared" si="47"/>
        <v>125</v>
      </c>
      <c r="AV220" s="551">
        <f t="shared" si="48"/>
        <v>101</v>
      </c>
      <c r="AW220" s="648">
        <f>AU220/(Results!$F$237*(70/190))</f>
        <v>0.7173059499</v>
      </c>
      <c r="AX220" s="550" t="str">
        <f t="shared" si="51"/>
        <v>D</v>
      </c>
      <c r="AY220" s="151"/>
      <c r="AZ220" s="151"/>
      <c r="BA220" s="151"/>
      <c r="BB220" s="151"/>
      <c r="BC220" s="552">
        <f>AU220/Results!$B$158</f>
        <v>416.6666667</v>
      </c>
      <c r="BD220" s="151"/>
      <c r="BE220" s="151"/>
      <c r="BF220" s="518"/>
    </row>
    <row r="221">
      <c r="A221" s="151"/>
      <c r="B221" s="459"/>
      <c r="C221" s="151"/>
      <c r="D221" s="549" t="s">
        <v>172</v>
      </c>
      <c r="E221" s="551">
        <v>32.0</v>
      </c>
      <c r="F221" s="551">
        <v>1.0</v>
      </c>
      <c r="G221" s="553">
        <v>138.0</v>
      </c>
      <c r="H221" s="551">
        <v>0.0</v>
      </c>
      <c r="I221" s="551">
        <v>0.0</v>
      </c>
      <c r="J221" s="551">
        <v>0.0</v>
      </c>
      <c r="K221" s="551">
        <v>3.0</v>
      </c>
      <c r="L221" s="551">
        <v>4.0</v>
      </c>
      <c r="M221" s="551">
        <v>1.0</v>
      </c>
      <c r="N221" s="551">
        <v>4.0</v>
      </c>
      <c r="O221" s="553">
        <v>17.0</v>
      </c>
      <c r="P221" s="551">
        <v>0.0</v>
      </c>
      <c r="Q221" s="554">
        <v>5.0</v>
      </c>
      <c r="R221" s="535">
        <f t="shared" si="44"/>
        <v>205</v>
      </c>
      <c r="S221" s="551">
        <f t="shared" si="45"/>
        <v>161.3</v>
      </c>
      <c r="T221" s="647">
        <f>R221/(Results!$D$237*(70/190))</f>
        <v>0.44231206</v>
      </c>
      <c r="U221" s="550" t="str">
        <f t="shared" si="52"/>
        <v>B</v>
      </c>
      <c r="V221" s="151"/>
      <c r="W221" s="151"/>
      <c r="X221" s="151"/>
      <c r="Y221" s="151"/>
      <c r="Z221" s="552">
        <f>R221/Results!$B$158</f>
        <v>683.3333333</v>
      </c>
      <c r="AA221" s="151"/>
      <c r="AB221" s="151"/>
      <c r="AC221" s="703"/>
      <c r="AD221" s="459"/>
      <c r="AE221" s="459"/>
      <c r="AF221" s="195"/>
      <c r="AG221" s="549" t="s">
        <v>172</v>
      </c>
      <c r="AH221" s="553">
        <v>37.0</v>
      </c>
      <c r="AI221" s="551">
        <v>0.0</v>
      </c>
      <c r="AJ221" s="553">
        <v>64.0</v>
      </c>
      <c r="AK221" s="551">
        <v>0.0</v>
      </c>
      <c r="AL221" s="551">
        <v>0.0</v>
      </c>
      <c r="AM221" s="551">
        <v>0.0</v>
      </c>
      <c r="AN221" s="551">
        <v>0.0</v>
      </c>
      <c r="AO221" s="553">
        <v>3.0</v>
      </c>
      <c r="AP221" s="551">
        <v>0.0</v>
      </c>
      <c r="AQ221" s="551">
        <v>0.0</v>
      </c>
      <c r="AR221" s="553">
        <v>15.0</v>
      </c>
      <c r="AS221" s="551">
        <v>0.0</v>
      </c>
      <c r="AT221" s="553">
        <v>1.0</v>
      </c>
      <c r="AU221" s="534">
        <f t="shared" si="47"/>
        <v>120</v>
      </c>
      <c r="AV221" s="551">
        <f t="shared" si="48"/>
        <v>104</v>
      </c>
      <c r="AW221" s="648">
        <f>AU221/(Results!$F$237*(70/190))</f>
        <v>0.6886137119</v>
      </c>
      <c r="AX221" s="550" t="str">
        <f t="shared" si="51"/>
        <v>C</v>
      </c>
      <c r="AY221" s="151"/>
      <c r="AZ221" s="151"/>
      <c r="BA221" s="151"/>
      <c r="BB221" s="151"/>
      <c r="BC221" s="552">
        <f>AU221/Results!$B$158</f>
        <v>400</v>
      </c>
      <c r="BD221" s="151"/>
      <c r="BE221" s="151"/>
      <c r="BF221" s="518"/>
    </row>
    <row r="222">
      <c r="A222" s="151"/>
      <c r="B222" s="459"/>
      <c r="C222" s="151"/>
      <c r="D222" s="555" t="s">
        <v>173</v>
      </c>
      <c r="E222" s="563">
        <v>33.0</v>
      </c>
      <c r="F222" s="564">
        <v>0.0</v>
      </c>
      <c r="G222" s="563">
        <v>135.0</v>
      </c>
      <c r="H222" s="564">
        <v>0.0</v>
      </c>
      <c r="I222" s="564">
        <v>0.0</v>
      </c>
      <c r="J222" s="564">
        <v>1.0</v>
      </c>
      <c r="K222" s="564">
        <v>1.0</v>
      </c>
      <c r="L222" s="564">
        <v>5.0</v>
      </c>
      <c r="M222" s="564">
        <v>0.0</v>
      </c>
      <c r="N222" s="564">
        <v>0.0</v>
      </c>
      <c r="O222" s="564">
        <v>18.0</v>
      </c>
      <c r="P222" s="564">
        <v>0.0</v>
      </c>
      <c r="Q222" s="558">
        <v>2.0</v>
      </c>
      <c r="R222" s="535">
        <f t="shared" si="44"/>
        <v>195</v>
      </c>
      <c r="S222" s="566">
        <f t="shared" si="45"/>
        <v>148</v>
      </c>
      <c r="T222" s="649">
        <f>R222/(Results!$D$237*(70/190))</f>
        <v>0.4207358619</v>
      </c>
      <c r="U222" s="585" t="str">
        <f t="shared" si="52"/>
        <v>B</v>
      </c>
      <c r="V222" s="447"/>
      <c r="W222" s="447"/>
      <c r="X222" s="447"/>
      <c r="Y222" s="447"/>
      <c r="Z222" s="562">
        <f>R222/Results!$B$158</f>
        <v>650</v>
      </c>
      <c r="AA222" s="447"/>
      <c r="AB222" s="447"/>
      <c r="AC222" s="488"/>
      <c r="AD222" s="459"/>
      <c r="AE222" s="459"/>
      <c r="AF222" s="195"/>
      <c r="AG222" s="555" t="s">
        <v>173</v>
      </c>
      <c r="AH222" s="563">
        <v>35.0</v>
      </c>
      <c r="AI222" s="564">
        <v>0.0</v>
      </c>
      <c r="AJ222" s="563">
        <v>70.0</v>
      </c>
      <c r="AK222" s="564">
        <v>0.0</v>
      </c>
      <c r="AL222" s="564">
        <v>0.0</v>
      </c>
      <c r="AM222" s="564">
        <v>0.0</v>
      </c>
      <c r="AN222" s="564">
        <v>0.0</v>
      </c>
      <c r="AO222" s="564">
        <v>6.0</v>
      </c>
      <c r="AP222" s="564">
        <v>0.0</v>
      </c>
      <c r="AQ222" s="564">
        <v>0.0</v>
      </c>
      <c r="AR222" s="564">
        <v>16.0</v>
      </c>
      <c r="AS222" s="564">
        <v>0.0</v>
      </c>
      <c r="AT222" s="564">
        <v>0.0</v>
      </c>
      <c r="AU222" s="557">
        <f t="shared" si="47"/>
        <v>127</v>
      </c>
      <c r="AV222" s="566">
        <f t="shared" si="48"/>
        <v>111</v>
      </c>
      <c r="AW222" s="651">
        <f>AU222/(Results!$F$237*(70/190))</f>
        <v>0.7287828451</v>
      </c>
      <c r="AX222" s="585" t="str">
        <f t="shared" si="51"/>
        <v>D</v>
      </c>
      <c r="AY222" s="447"/>
      <c r="AZ222" s="447"/>
      <c r="BA222" s="447"/>
      <c r="BB222" s="447"/>
      <c r="BC222" s="562">
        <f>AU222/Results!$B$158</f>
        <v>423.3333333</v>
      </c>
      <c r="BD222" s="447"/>
      <c r="BE222" s="447"/>
      <c r="BF222" s="184"/>
    </row>
    <row r="223">
      <c r="A223" s="151"/>
      <c r="B223" s="459"/>
      <c r="C223" s="151"/>
      <c r="D223" s="492" t="s">
        <v>174</v>
      </c>
      <c r="E223" s="573">
        <v>30.0</v>
      </c>
      <c r="F223" s="570">
        <v>0.0</v>
      </c>
      <c r="G223" s="573">
        <v>139.0</v>
      </c>
      <c r="H223" s="570">
        <v>0.0</v>
      </c>
      <c r="I223" s="570">
        <v>0.0</v>
      </c>
      <c r="J223" s="570">
        <v>0.0</v>
      </c>
      <c r="K223" s="573">
        <v>1.0</v>
      </c>
      <c r="L223" s="570">
        <v>3.0</v>
      </c>
      <c r="M223" s="573">
        <v>3.0</v>
      </c>
      <c r="N223" s="570">
        <v>2.0</v>
      </c>
      <c r="O223" s="573">
        <v>13.0</v>
      </c>
      <c r="P223" s="570">
        <v>0.0</v>
      </c>
      <c r="Q223" s="574">
        <v>2.0</v>
      </c>
      <c r="R223" s="591">
        <f t="shared" si="44"/>
        <v>193</v>
      </c>
      <c r="S223" s="570">
        <f t="shared" si="45"/>
        <v>145</v>
      </c>
      <c r="T223" s="571">
        <f>R223/(Results!$D$238*(70/190))</f>
        <v>0.4358212503</v>
      </c>
      <c r="U223" s="569" t="str">
        <f t="shared" si="52"/>
        <v>B</v>
      </c>
      <c r="V223" s="500">
        <f>SUM(R223:R226)</f>
        <v>668</v>
      </c>
      <c r="W223" s="501">
        <f>V223/(4*(MAX(R223:R226)))</f>
        <v>0.8652849741</v>
      </c>
      <c r="X223" s="501">
        <f>AVERAGE(S223:S226)</f>
        <v>140.95</v>
      </c>
      <c r="Y223" s="699">
        <f>V223/(((V223))*1)</f>
        <v>1</v>
      </c>
      <c r="Z223" s="502">
        <f>R223/Results!$B$158</f>
        <v>643.3333333</v>
      </c>
      <c r="AA223" s="501">
        <f>sum(Z223:Z226)/4</f>
        <v>556.6666667</v>
      </c>
      <c r="AB223" s="503">
        <v>443.0</v>
      </c>
      <c r="AC223" s="700">
        <f>4*MAX(R223:R226)/Results!D238</f>
        <v>0.6422628952</v>
      </c>
      <c r="AD223" s="459"/>
      <c r="AE223" s="459"/>
      <c r="AF223" s="195"/>
      <c r="AG223" s="492" t="s">
        <v>174</v>
      </c>
      <c r="AH223" s="570">
        <v>39.0</v>
      </c>
      <c r="AI223" s="570">
        <v>0.0</v>
      </c>
      <c r="AJ223" s="573">
        <v>73.0</v>
      </c>
      <c r="AK223" s="570">
        <v>0.0</v>
      </c>
      <c r="AL223" s="570">
        <v>0.0</v>
      </c>
      <c r="AM223" s="570">
        <v>0.0</v>
      </c>
      <c r="AN223" s="570">
        <v>0.0</v>
      </c>
      <c r="AO223" s="573">
        <v>11.0</v>
      </c>
      <c r="AP223" s="570">
        <v>0.0</v>
      </c>
      <c r="AQ223" s="570">
        <v>0.0</v>
      </c>
      <c r="AR223" s="573">
        <v>8.0</v>
      </c>
      <c r="AS223" s="570">
        <v>0.0</v>
      </c>
      <c r="AT223" s="570">
        <v>0.0</v>
      </c>
      <c r="AU223" s="495">
        <f t="shared" si="47"/>
        <v>131</v>
      </c>
      <c r="AV223" s="570">
        <f t="shared" si="48"/>
        <v>108</v>
      </c>
      <c r="AW223" s="575">
        <f>AU223/(Results!$F$238*(70/190))</f>
        <v>0.6658640984</v>
      </c>
      <c r="AX223" s="569" t="str">
        <f t="shared" si="51"/>
        <v>C</v>
      </c>
      <c r="AY223" s="500">
        <f>SUM(AU223:AU226)</f>
        <v>534</v>
      </c>
      <c r="AZ223" s="501">
        <f>AY223/(4*(MAX(AU223:AU226)))</f>
        <v>0.9673913043</v>
      </c>
      <c r="BA223" s="501">
        <f>AVERAGE(AV223:AV226)</f>
        <v>108</v>
      </c>
      <c r="BB223" s="501">
        <f>AY223/(AY223*1)</f>
        <v>1</v>
      </c>
      <c r="BC223" s="502">
        <f>AU223/Results!$B$158</f>
        <v>436.6666667</v>
      </c>
      <c r="BD223" s="501">
        <f>sum(BC223:BC226)/4</f>
        <v>445</v>
      </c>
      <c r="BE223" s="708">
        <v>197.0</v>
      </c>
      <c r="BF223" s="512">
        <f>4*MAX(AU223:AU226)/Results!F238</f>
        <v>1.033707865</v>
      </c>
    </row>
    <row r="224">
      <c r="A224" s="151"/>
      <c r="B224" s="459"/>
      <c r="C224" s="151"/>
      <c r="D224" s="513" t="s">
        <v>175</v>
      </c>
      <c r="E224" s="520">
        <v>41.0</v>
      </c>
      <c r="F224" s="516">
        <v>1.0</v>
      </c>
      <c r="G224" s="520">
        <v>93.0</v>
      </c>
      <c r="H224" s="516">
        <v>0.0</v>
      </c>
      <c r="I224" s="516">
        <v>0.0</v>
      </c>
      <c r="J224" s="516">
        <v>0.0</v>
      </c>
      <c r="K224" s="516">
        <v>1.0</v>
      </c>
      <c r="L224" s="516">
        <v>4.0</v>
      </c>
      <c r="M224" s="516">
        <v>1.0</v>
      </c>
      <c r="N224" s="516">
        <v>3.0</v>
      </c>
      <c r="O224" s="516">
        <v>20.0</v>
      </c>
      <c r="P224" s="516">
        <v>0.0</v>
      </c>
      <c r="Q224" s="515">
        <v>0.0</v>
      </c>
      <c r="R224" s="595">
        <f t="shared" si="44"/>
        <v>164</v>
      </c>
      <c r="S224" s="516">
        <f t="shared" si="45"/>
        <v>145.8</v>
      </c>
      <c r="T224" s="652">
        <f>R224/(Results!$D$238*(70/190))</f>
        <v>0.3703351557</v>
      </c>
      <c r="U224" s="515" t="str">
        <f t="shared" si="52"/>
        <v>B</v>
      </c>
      <c r="V224" s="151"/>
      <c r="W224" s="151"/>
      <c r="X224" s="151"/>
      <c r="Y224" s="151"/>
      <c r="Z224" s="517">
        <f>R224/Results!$B$158</f>
        <v>546.6666667</v>
      </c>
      <c r="AA224" s="151"/>
      <c r="AB224" s="151"/>
      <c r="AC224" s="703"/>
      <c r="AD224" s="459"/>
      <c r="AE224" s="459"/>
      <c r="AF224" s="195"/>
      <c r="AG224" s="513" t="s">
        <v>175</v>
      </c>
      <c r="AH224" s="520">
        <v>32.0</v>
      </c>
      <c r="AI224" s="516">
        <v>0.0</v>
      </c>
      <c r="AJ224" s="516">
        <v>82.0</v>
      </c>
      <c r="AK224" s="516">
        <v>0.0</v>
      </c>
      <c r="AL224" s="516">
        <v>0.0</v>
      </c>
      <c r="AM224" s="516">
        <v>0.0</v>
      </c>
      <c r="AN224" s="516">
        <v>0.0</v>
      </c>
      <c r="AO224" s="516">
        <v>9.0</v>
      </c>
      <c r="AP224" s="516">
        <v>0.0</v>
      </c>
      <c r="AQ224" s="516">
        <v>0.0</v>
      </c>
      <c r="AR224" s="516">
        <v>10.0</v>
      </c>
      <c r="AS224" s="516">
        <v>0.0</v>
      </c>
      <c r="AT224" s="520">
        <v>5.0</v>
      </c>
      <c r="AU224" s="514">
        <f t="shared" si="47"/>
        <v>138</v>
      </c>
      <c r="AV224" s="516">
        <f t="shared" si="48"/>
        <v>109</v>
      </c>
      <c r="AW224" s="653">
        <f>AU224/(Results!$F$238*(70/190))</f>
        <v>0.7014446228</v>
      </c>
      <c r="AX224" s="521" t="s">
        <v>249</v>
      </c>
      <c r="AY224" s="151"/>
      <c r="AZ224" s="151"/>
      <c r="BA224" s="151"/>
      <c r="BB224" s="151"/>
      <c r="BC224" s="517">
        <f>AU224/Results!$B$158</f>
        <v>460</v>
      </c>
      <c r="BD224" s="151"/>
      <c r="BE224" s="151"/>
      <c r="BF224" s="518"/>
    </row>
    <row r="225">
      <c r="A225" s="151"/>
      <c r="B225" s="459"/>
      <c r="C225" s="151"/>
      <c r="D225" s="513" t="s">
        <v>176</v>
      </c>
      <c r="E225" s="516">
        <v>33.0</v>
      </c>
      <c r="F225" s="516">
        <v>0.0</v>
      </c>
      <c r="G225" s="516">
        <v>88.0</v>
      </c>
      <c r="H225" s="516">
        <v>0.0</v>
      </c>
      <c r="I225" s="516">
        <v>0.0</v>
      </c>
      <c r="J225" s="516">
        <v>1.0</v>
      </c>
      <c r="K225" s="516">
        <v>2.0</v>
      </c>
      <c r="L225" s="516">
        <v>6.0</v>
      </c>
      <c r="M225" s="516">
        <v>0.0</v>
      </c>
      <c r="N225" s="516">
        <v>1.0</v>
      </c>
      <c r="O225" s="520">
        <v>24.0</v>
      </c>
      <c r="P225" s="516">
        <v>0.0</v>
      </c>
      <c r="Q225" s="515">
        <v>1.0</v>
      </c>
      <c r="R225" s="595">
        <f t="shared" si="44"/>
        <v>156</v>
      </c>
      <c r="S225" s="516">
        <f t="shared" si="45"/>
        <v>141.5</v>
      </c>
      <c r="T225" s="652">
        <f>R225/(Results!$D$238*(70/190))</f>
        <v>0.3522700261</v>
      </c>
      <c r="U225" s="515" t="str">
        <f t="shared" si="52"/>
        <v>B</v>
      </c>
      <c r="V225" s="151"/>
      <c r="W225" s="151"/>
      <c r="X225" s="151"/>
      <c r="Y225" s="151"/>
      <c r="Z225" s="517">
        <f>R225/Results!$B$158</f>
        <v>520</v>
      </c>
      <c r="AA225" s="151"/>
      <c r="AB225" s="151"/>
      <c r="AC225" s="703"/>
      <c r="AD225" s="459"/>
      <c r="AE225" s="459"/>
      <c r="AF225" s="195"/>
      <c r="AG225" s="513" t="s">
        <v>176</v>
      </c>
      <c r="AH225" s="520">
        <v>33.0</v>
      </c>
      <c r="AI225" s="516">
        <v>0.0</v>
      </c>
      <c r="AJ225" s="520">
        <v>76.0</v>
      </c>
      <c r="AK225" s="516">
        <v>0.0</v>
      </c>
      <c r="AL225" s="516">
        <v>0.0</v>
      </c>
      <c r="AM225" s="516">
        <v>0.0</v>
      </c>
      <c r="AN225" s="516">
        <v>0.0</v>
      </c>
      <c r="AO225" s="520">
        <v>5.0</v>
      </c>
      <c r="AP225" s="516">
        <v>0.0</v>
      </c>
      <c r="AQ225" s="516">
        <v>0.0</v>
      </c>
      <c r="AR225" s="520">
        <v>14.0</v>
      </c>
      <c r="AS225" s="516">
        <v>0.0</v>
      </c>
      <c r="AT225" s="516">
        <v>0.0</v>
      </c>
      <c r="AU225" s="514">
        <f t="shared" si="47"/>
        <v>128</v>
      </c>
      <c r="AV225" s="516">
        <f t="shared" si="48"/>
        <v>106.5</v>
      </c>
      <c r="AW225" s="653">
        <f>AU225/(Results!$F$238*(70/190))</f>
        <v>0.6506153023</v>
      </c>
      <c r="AX225" s="515" t="str">
        <f t="shared" ref="AX225:AX236" si="53">IFS(AW225&lt;0.2,"A",AND(AW225&gt;=0.21,AW225&lt;=0.5),"B",AND(AW225&gt;=0.51,AW225&lt;=0.7),"C",AND(AW225&gt;=0.71,AW225&lt;=0.85),"D",AND(AW225&gt;=0.86,AW225&lt;=1),"E",AW225&gt;1,"F")</f>
        <v>C</v>
      </c>
      <c r="AY225" s="151"/>
      <c r="AZ225" s="151"/>
      <c r="BA225" s="151"/>
      <c r="BB225" s="151"/>
      <c r="BC225" s="517">
        <f>AU225/Results!$B$158</f>
        <v>426.6666667</v>
      </c>
      <c r="BD225" s="151"/>
      <c r="BE225" s="151"/>
      <c r="BF225" s="518"/>
    </row>
    <row r="226">
      <c r="A226" s="151"/>
      <c r="B226" s="459"/>
      <c r="C226" s="151"/>
      <c r="D226" s="522" t="s">
        <v>177</v>
      </c>
      <c r="E226" s="529">
        <v>43.0</v>
      </c>
      <c r="F226" s="530">
        <v>0.0</v>
      </c>
      <c r="G226" s="529">
        <v>89.0</v>
      </c>
      <c r="H226" s="530">
        <v>0.0</v>
      </c>
      <c r="I226" s="530">
        <v>0.0</v>
      </c>
      <c r="J226" s="530">
        <v>1.0</v>
      </c>
      <c r="K226" s="530">
        <v>0.0</v>
      </c>
      <c r="L226" s="530">
        <v>2.0</v>
      </c>
      <c r="M226" s="530">
        <v>1.0</v>
      </c>
      <c r="N226" s="530">
        <v>1.0</v>
      </c>
      <c r="O226" s="529">
        <v>17.0</v>
      </c>
      <c r="P226" s="530">
        <v>0.0</v>
      </c>
      <c r="Q226" s="525">
        <v>1.0</v>
      </c>
      <c r="R226" s="709">
        <f t="shared" si="44"/>
        <v>155</v>
      </c>
      <c r="S226" s="530">
        <f t="shared" si="45"/>
        <v>131.5</v>
      </c>
      <c r="T226" s="654">
        <f>R226/(Results!$D$238*(70/190))</f>
        <v>0.350011885</v>
      </c>
      <c r="U226" s="525" t="str">
        <f t="shared" si="52"/>
        <v>B</v>
      </c>
      <c r="V226" s="447"/>
      <c r="W226" s="447"/>
      <c r="X226" s="447"/>
      <c r="Y226" s="447"/>
      <c r="Z226" s="531">
        <f>R226/Results!$B$158</f>
        <v>516.6666667</v>
      </c>
      <c r="AA226" s="447"/>
      <c r="AB226" s="447"/>
      <c r="AC226" s="488"/>
      <c r="AD226" s="459"/>
      <c r="AE226" s="459"/>
      <c r="AF226" s="195"/>
      <c r="AG226" s="522" t="s">
        <v>177</v>
      </c>
      <c r="AH226" s="529">
        <v>30.0</v>
      </c>
      <c r="AI226" s="530">
        <v>0.0</v>
      </c>
      <c r="AJ226" s="529">
        <v>84.0</v>
      </c>
      <c r="AK226" s="530">
        <v>0.0</v>
      </c>
      <c r="AL226" s="530">
        <v>0.0</v>
      </c>
      <c r="AM226" s="530">
        <v>0.0</v>
      </c>
      <c r="AN226" s="530">
        <v>0.0</v>
      </c>
      <c r="AO226" s="529">
        <v>13.0</v>
      </c>
      <c r="AP226" s="530">
        <v>0.0</v>
      </c>
      <c r="AQ226" s="530">
        <v>0.0</v>
      </c>
      <c r="AR226" s="529">
        <v>8.0</v>
      </c>
      <c r="AS226" s="530">
        <v>0.0</v>
      </c>
      <c r="AT226" s="530">
        <v>2.0</v>
      </c>
      <c r="AU226" s="524">
        <f t="shared" si="47"/>
        <v>137</v>
      </c>
      <c r="AV226" s="530">
        <f t="shared" si="48"/>
        <v>108.5</v>
      </c>
      <c r="AW226" s="655">
        <f>AU226/(Results!$F$238*(70/190))</f>
        <v>0.6963616907</v>
      </c>
      <c r="AX226" s="525" t="str">
        <f t="shared" si="53"/>
        <v>C</v>
      </c>
      <c r="AY226" s="447"/>
      <c r="AZ226" s="447"/>
      <c r="BA226" s="447"/>
      <c r="BB226" s="447"/>
      <c r="BC226" s="531">
        <f>AU226/Results!$B$158</f>
        <v>456.6666667</v>
      </c>
      <c r="BD226" s="447"/>
      <c r="BE226" s="447"/>
      <c r="BF226" s="184"/>
    </row>
    <row r="227">
      <c r="A227" s="151"/>
      <c r="B227" s="459"/>
      <c r="C227" s="151"/>
      <c r="D227" s="532" t="s">
        <v>178</v>
      </c>
      <c r="E227" s="543">
        <v>34.0</v>
      </c>
      <c r="F227" s="544">
        <v>0.0</v>
      </c>
      <c r="G227" s="543">
        <v>88.0</v>
      </c>
      <c r="H227" s="544">
        <v>0.0</v>
      </c>
      <c r="I227" s="544">
        <v>0.0</v>
      </c>
      <c r="J227" s="544">
        <v>0.0</v>
      </c>
      <c r="K227" s="544">
        <v>0.0</v>
      </c>
      <c r="L227" s="544">
        <v>2.0</v>
      </c>
      <c r="M227" s="544">
        <v>0.0</v>
      </c>
      <c r="N227" s="544">
        <v>0.0</v>
      </c>
      <c r="O227" s="543">
        <v>15.0</v>
      </c>
      <c r="P227" s="544">
        <v>0.0</v>
      </c>
      <c r="Q227" s="546">
        <v>0.0</v>
      </c>
      <c r="R227" s="602">
        <f t="shared" si="44"/>
        <v>139</v>
      </c>
      <c r="S227" s="533">
        <f t="shared" si="45"/>
        <v>111</v>
      </c>
      <c r="T227" s="536">
        <f>R227/(Results!$D$239*(70/190))</f>
        <v>0.3539265612</v>
      </c>
      <c r="U227" s="535" t="str">
        <f t="shared" si="52"/>
        <v>B</v>
      </c>
      <c r="V227" s="538">
        <f>SUM(R227:R230)</f>
        <v>558</v>
      </c>
      <c r="W227" s="539">
        <f>V227/(4*(MAX(R227:R230)))</f>
        <v>0.9620689655</v>
      </c>
      <c r="X227" s="539">
        <f>AVERAGE(S227:S230)</f>
        <v>119.2</v>
      </c>
      <c r="Y227" s="705">
        <f>V227/(((V227))*1)</f>
        <v>1</v>
      </c>
      <c r="Z227" s="540">
        <f>R227/Results!$B$158</f>
        <v>463.3333333</v>
      </c>
      <c r="AA227" s="539">
        <f>sum(Z227:Z230)/4</f>
        <v>465</v>
      </c>
      <c r="AB227" s="541">
        <v>393.0</v>
      </c>
      <c r="AC227" s="706">
        <f>4*MAX(R227:R230)/Results!D239</f>
        <v>0.5440900563</v>
      </c>
      <c r="AD227" s="459"/>
      <c r="AE227" s="459"/>
      <c r="AF227" s="195"/>
      <c r="AG227" s="532" t="s">
        <v>178</v>
      </c>
      <c r="AH227" s="544">
        <v>32.0</v>
      </c>
      <c r="AI227" s="544">
        <v>0.0</v>
      </c>
      <c r="AJ227" s="543">
        <v>82.0</v>
      </c>
      <c r="AK227" s="544">
        <v>0.0</v>
      </c>
      <c r="AL227" s="544">
        <v>0.0</v>
      </c>
      <c r="AM227" s="544">
        <v>0.0</v>
      </c>
      <c r="AN227" s="544">
        <v>0.0</v>
      </c>
      <c r="AO227" s="544">
        <v>5.0</v>
      </c>
      <c r="AP227" s="544">
        <v>0.0</v>
      </c>
      <c r="AQ227" s="544">
        <v>0.0</v>
      </c>
      <c r="AR227" s="544">
        <v>9.0</v>
      </c>
      <c r="AS227" s="544">
        <v>0.0</v>
      </c>
      <c r="AT227" s="544">
        <v>0.0</v>
      </c>
      <c r="AU227" s="534">
        <f t="shared" si="47"/>
        <v>128</v>
      </c>
      <c r="AV227" s="533">
        <f t="shared" si="48"/>
        <v>98.5</v>
      </c>
      <c r="AW227" s="547">
        <f>AU227/(Results!$F$239*(70/190))</f>
        <v>0.6839145107</v>
      </c>
      <c r="AX227" s="535" t="str">
        <f t="shared" si="53"/>
        <v>C</v>
      </c>
      <c r="AY227" s="538">
        <f>SUM(AU227:AU230)</f>
        <v>508</v>
      </c>
      <c r="AZ227" s="539">
        <f>AY227/(4*(MAX(AU227:AU230)))</f>
        <v>0.9270072993</v>
      </c>
      <c r="BA227" s="539">
        <f>AVERAGE(AV227:AV230)</f>
        <v>93.925</v>
      </c>
      <c r="BB227" s="539">
        <f>AY227/(AY227*1)</f>
        <v>1</v>
      </c>
      <c r="BC227" s="540">
        <f>AU227/Results!$B$158</f>
        <v>426.6666667</v>
      </c>
      <c r="BD227" s="539">
        <f>sum(BC227:BC230)/4</f>
        <v>423.3333333</v>
      </c>
      <c r="BE227" s="707">
        <v>187.0</v>
      </c>
      <c r="BF227" s="542">
        <f>4*MAX(AU227:AU230)/Results!F239</f>
        <v>1.078740157</v>
      </c>
    </row>
    <row r="228">
      <c r="A228" s="151"/>
      <c r="B228" s="459"/>
      <c r="C228" s="151"/>
      <c r="D228" s="549" t="s">
        <v>179</v>
      </c>
      <c r="E228" s="553">
        <v>37.0</v>
      </c>
      <c r="F228" s="551">
        <v>0.0</v>
      </c>
      <c r="G228" s="551">
        <v>76.0</v>
      </c>
      <c r="H228" s="551">
        <v>0.0</v>
      </c>
      <c r="I228" s="551">
        <v>0.0</v>
      </c>
      <c r="J228" s="551">
        <v>0.0</v>
      </c>
      <c r="K228" s="553">
        <v>2.0</v>
      </c>
      <c r="L228" s="553">
        <v>5.0</v>
      </c>
      <c r="M228" s="551">
        <v>0.0</v>
      </c>
      <c r="N228" s="551">
        <v>0.0</v>
      </c>
      <c r="O228" s="551">
        <v>12.0</v>
      </c>
      <c r="P228" s="551">
        <v>0.0</v>
      </c>
      <c r="Q228" s="550">
        <v>0.0</v>
      </c>
      <c r="R228" s="605">
        <f t="shared" si="44"/>
        <v>132</v>
      </c>
      <c r="S228" s="551">
        <f t="shared" si="45"/>
        <v>109.5</v>
      </c>
      <c r="T228" s="647">
        <f>R228/(Results!$D$239*(70/190))</f>
        <v>0.3361029215</v>
      </c>
      <c r="U228" s="550" t="str">
        <f t="shared" si="52"/>
        <v>B</v>
      </c>
      <c r="V228" s="151"/>
      <c r="W228" s="151"/>
      <c r="X228" s="151"/>
      <c r="Y228" s="151"/>
      <c r="Z228" s="552">
        <f>R228/Results!$B$158</f>
        <v>440</v>
      </c>
      <c r="AA228" s="151"/>
      <c r="AB228" s="151"/>
      <c r="AC228" s="703"/>
      <c r="AD228" s="459"/>
      <c r="AE228" s="459"/>
      <c r="AF228" s="195"/>
      <c r="AG228" s="549" t="s">
        <v>179</v>
      </c>
      <c r="AH228" s="553">
        <v>37.0</v>
      </c>
      <c r="AI228" s="553">
        <v>2.0</v>
      </c>
      <c r="AJ228" s="553">
        <v>87.0</v>
      </c>
      <c r="AK228" s="551">
        <v>0.0</v>
      </c>
      <c r="AL228" s="551">
        <v>0.0</v>
      </c>
      <c r="AM228" s="551">
        <v>0.0</v>
      </c>
      <c r="AN228" s="551">
        <v>0.0</v>
      </c>
      <c r="AO228" s="553">
        <v>2.0</v>
      </c>
      <c r="AP228" s="551">
        <v>0.0</v>
      </c>
      <c r="AQ228" s="551">
        <v>0.0</v>
      </c>
      <c r="AR228" s="553">
        <v>6.0</v>
      </c>
      <c r="AS228" s="551">
        <v>1.0</v>
      </c>
      <c r="AT228" s="553">
        <v>2.0</v>
      </c>
      <c r="AU228" s="534">
        <f t="shared" si="47"/>
        <v>137</v>
      </c>
      <c r="AV228" s="551">
        <f t="shared" si="48"/>
        <v>100.6</v>
      </c>
      <c r="AW228" s="648">
        <f>AU228/(Results!$F$239*(70/190))</f>
        <v>0.7320022497</v>
      </c>
      <c r="AX228" s="550" t="str">
        <f t="shared" si="53"/>
        <v>D</v>
      </c>
      <c r="AY228" s="151"/>
      <c r="AZ228" s="151"/>
      <c r="BA228" s="151"/>
      <c r="BB228" s="151"/>
      <c r="BC228" s="552">
        <f>AU228/Results!$B$158</f>
        <v>456.6666667</v>
      </c>
      <c r="BD228" s="151"/>
      <c r="BE228" s="151"/>
      <c r="BF228" s="518"/>
    </row>
    <row r="229">
      <c r="A229" s="151"/>
      <c r="B229" s="459"/>
      <c r="C229" s="151"/>
      <c r="D229" s="549" t="s">
        <v>180</v>
      </c>
      <c r="E229" s="551">
        <v>35.0</v>
      </c>
      <c r="F229" s="551">
        <v>1.0</v>
      </c>
      <c r="G229" s="553">
        <v>77.0</v>
      </c>
      <c r="H229" s="551">
        <v>0.0</v>
      </c>
      <c r="I229" s="551">
        <v>0.0</v>
      </c>
      <c r="J229" s="551">
        <v>0.0</v>
      </c>
      <c r="K229" s="551">
        <v>3.0</v>
      </c>
      <c r="L229" s="551">
        <v>6.0</v>
      </c>
      <c r="M229" s="551">
        <v>0.0</v>
      </c>
      <c r="N229" s="551">
        <v>3.0</v>
      </c>
      <c r="O229" s="553">
        <v>19.0</v>
      </c>
      <c r="P229" s="551">
        <v>0.0</v>
      </c>
      <c r="Q229" s="550">
        <v>1.0</v>
      </c>
      <c r="R229" s="605">
        <f t="shared" si="44"/>
        <v>145</v>
      </c>
      <c r="S229" s="551">
        <f t="shared" si="45"/>
        <v>133.8</v>
      </c>
      <c r="T229" s="647">
        <f>R229/(Results!$D$239*(70/190))</f>
        <v>0.3692039668</v>
      </c>
      <c r="U229" s="550" t="str">
        <f t="shared" si="52"/>
        <v>B</v>
      </c>
      <c r="V229" s="151"/>
      <c r="W229" s="151"/>
      <c r="X229" s="151"/>
      <c r="Y229" s="151"/>
      <c r="Z229" s="552">
        <f>R229/Results!$B$158</f>
        <v>483.3333333</v>
      </c>
      <c r="AA229" s="151"/>
      <c r="AB229" s="151"/>
      <c r="AC229" s="703"/>
      <c r="AD229" s="459"/>
      <c r="AE229" s="459"/>
      <c r="AF229" s="195"/>
      <c r="AG229" s="549" t="s">
        <v>180</v>
      </c>
      <c r="AH229" s="553">
        <v>33.0</v>
      </c>
      <c r="AI229" s="551">
        <v>0.0</v>
      </c>
      <c r="AJ229" s="551">
        <v>75.0</v>
      </c>
      <c r="AK229" s="551">
        <v>0.0</v>
      </c>
      <c r="AL229" s="551">
        <v>0.0</v>
      </c>
      <c r="AM229" s="551">
        <v>0.0</v>
      </c>
      <c r="AN229" s="551">
        <v>0.0</v>
      </c>
      <c r="AO229" s="551">
        <v>3.0</v>
      </c>
      <c r="AP229" s="551">
        <v>0.0</v>
      </c>
      <c r="AQ229" s="551">
        <v>0.0</v>
      </c>
      <c r="AR229" s="551">
        <v>6.0</v>
      </c>
      <c r="AS229" s="551">
        <v>0.0</v>
      </c>
      <c r="AT229" s="551">
        <v>1.0</v>
      </c>
      <c r="AU229" s="534">
        <f t="shared" si="47"/>
        <v>118</v>
      </c>
      <c r="AV229" s="551">
        <f t="shared" si="48"/>
        <v>87.5</v>
      </c>
      <c r="AW229" s="648">
        <f>AU229/(Results!$F$239*(70/190))</f>
        <v>0.6304836895</v>
      </c>
      <c r="AX229" s="550" t="str">
        <f t="shared" si="53"/>
        <v>C</v>
      </c>
      <c r="AY229" s="151"/>
      <c r="AZ229" s="151"/>
      <c r="BA229" s="151"/>
      <c r="BB229" s="151"/>
      <c r="BC229" s="552">
        <f>AU229/Results!$B$158</f>
        <v>393.3333333</v>
      </c>
      <c r="BD229" s="151"/>
      <c r="BE229" s="151"/>
      <c r="BF229" s="518"/>
    </row>
    <row r="230">
      <c r="A230" s="151"/>
      <c r="B230" s="459"/>
      <c r="C230" s="151"/>
      <c r="D230" s="555" t="s">
        <v>181</v>
      </c>
      <c r="E230" s="563">
        <v>38.0</v>
      </c>
      <c r="F230" s="564">
        <v>0.0</v>
      </c>
      <c r="G230" s="564">
        <v>80.0</v>
      </c>
      <c r="H230" s="564">
        <v>0.0</v>
      </c>
      <c r="I230" s="564">
        <v>0.0</v>
      </c>
      <c r="J230" s="564">
        <v>0.0</v>
      </c>
      <c r="K230" s="564">
        <v>1.0</v>
      </c>
      <c r="L230" s="564">
        <v>5.0</v>
      </c>
      <c r="M230" s="564">
        <v>0.0</v>
      </c>
      <c r="N230" s="564">
        <v>2.0</v>
      </c>
      <c r="O230" s="564">
        <v>15.0</v>
      </c>
      <c r="P230" s="564">
        <v>0.0</v>
      </c>
      <c r="Q230" s="558">
        <v>1.0</v>
      </c>
      <c r="R230" s="608">
        <f t="shared" si="44"/>
        <v>142</v>
      </c>
      <c r="S230" s="566">
        <f t="shared" si="45"/>
        <v>122.5</v>
      </c>
      <c r="T230" s="649">
        <f>R230/(Results!$D$239*(70/190))</f>
        <v>0.361565264</v>
      </c>
      <c r="U230" s="585" t="str">
        <f t="shared" si="52"/>
        <v>B</v>
      </c>
      <c r="V230" s="447"/>
      <c r="W230" s="447"/>
      <c r="X230" s="447"/>
      <c r="Y230" s="447"/>
      <c r="Z230" s="562">
        <f>R230/Results!$B$158</f>
        <v>473.3333333</v>
      </c>
      <c r="AA230" s="447"/>
      <c r="AB230" s="447"/>
      <c r="AC230" s="488"/>
      <c r="AD230" s="459"/>
      <c r="AE230" s="459"/>
      <c r="AF230" s="195"/>
      <c r="AG230" s="555" t="s">
        <v>181</v>
      </c>
      <c r="AH230" s="563">
        <v>28.0</v>
      </c>
      <c r="AI230" s="564">
        <v>2.0</v>
      </c>
      <c r="AJ230" s="563">
        <v>84.0</v>
      </c>
      <c r="AK230" s="564">
        <v>0.0</v>
      </c>
      <c r="AL230" s="564">
        <v>0.0</v>
      </c>
      <c r="AM230" s="564">
        <v>0.0</v>
      </c>
      <c r="AN230" s="564">
        <v>0.0</v>
      </c>
      <c r="AO230" s="564">
        <v>9.0</v>
      </c>
      <c r="AP230" s="564">
        <v>0.0</v>
      </c>
      <c r="AQ230" s="564">
        <v>0.0</v>
      </c>
      <c r="AR230" s="563">
        <v>2.0</v>
      </c>
      <c r="AS230" s="564">
        <v>0.0</v>
      </c>
      <c r="AT230" s="564">
        <v>0.0</v>
      </c>
      <c r="AU230" s="557">
        <f t="shared" si="47"/>
        <v>125</v>
      </c>
      <c r="AV230" s="566">
        <f t="shared" si="48"/>
        <v>89.1</v>
      </c>
      <c r="AW230" s="651">
        <f>AU230/(Results!$F$239*(70/190))</f>
        <v>0.6678852643</v>
      </c>
      <c r="AX230" s="585" t="str">
        <f t="shared" si="53"/>
        <v>C</v>
      </c>
      <c r="AY230" s="447"/>
      <c r="AZ230" s="447"/>
      <c r="BA230" s="447"/>
      <c r="BB230" s="447"/>
      <c r="BC230" s="562">
        <f>AU230/Results!$B$158</f>
        <v>416.6666667</v>
      </c>
      <c r="BD230" s="447"/>
      <c r="BE230" s="447"/>
      <c r="BF230" s="184"/>
    </row>
    <row r="231">
      <c r="A231" s="151"/>
      <c r="B231" s="459"/>
      <c r="C231" s="151"/>
      <c r="D231" s="492" t="s">
        <v>182</v>
      </c>
      <c r="E231" s="573">
        <v>47.0</v>
      </c>
      <c r="F231" s="570">
        <v>1.0</v>
      </c>
      <c r="G231" s="573">
        <v>81.0</v>
      </c>
      <c r="H231" s="570">
        <v>0.0</v>
      </c>
      <c r="I231" s="570">
        <v>0.0</v>
      </c>
      <c r="J231" s="570">
        <v>0.0</v>
      </c>
      <c r="K231" s="573">
        <v>2.0</v>
      </c>
      <c r="L231" s="573">
        <v>5.0</v>
      </c>
      <c r="M231" s="570">
        <v>0.0</v>
      </c>
      <c r="N231" s="570">
        <v>1.0</v>
      </c>
      <c r="O231" s="573">
        <v>19.0</v>
      </c>
      <c r="P231" s="570">
        <v>0.0</v>
      </c>
      <c r="Q231" s="569">
        <v>1.0</v>
      </c>
      <c r="R231" s="591">
        <f t="shared" si="44"/>
        <v>157</v>
      </c>
      <c r="S231" s="570">
        <f t="shared" si="45"/>
        <v>139.8</v>
      </c>
      <c r="T231" s="571">
        <f>R231/(Results!$D$240*(70/190))</f>
        <v>0.3982643525</v>
      </c>
      <c r="U231" s="569" t="str">
        <f t="shared" si="52"/>
        <v>B</v>
      </c>
      <c r="V231" s="500">
        <f>SUM(R231:R234)</f>
        <v>563</v>
      </c>
      <c r="W231" s="501">
        <f>V231/(4*(MAX(R231:R234)))</f>
        <v>0.8964968153</v>
      </c>
      <c r="X231" s="501">
        <f>AVERAGE(S231:S234)</f>
        <v>120.85</v>
      </c>
      <c r="Y231" s="699">
        <f>V231/(((V231))*1)</f>
        <v>1</v>
      </c>
      <c r="Z231" s="502">
        <f>R231/Results!$B$158</f>
        <v>523.3333333</v>
      </c>
      <c r="AA231" s="501">
        <f>sum(Z231:Z234)/4</f>
        <v>469.1666667</v>
      </c>
      <c r="AB231" s="503">
        <v>394.0</v>
      </c>
      <c r="AC231" s="700">
        <f>4*MAX(R231:R234)/Results!D240</f>
        <v>0.5869158879</v>
      </c>
      <c r="AD231" s="459"/>
      <c r="AE231" s="459"/>
      <c r="AF231" s="195"/>
      <c r="AG231" s="492" t="s">
        <v>182</v>
      </c>
      <c r="AH231" s="573">
        <v>28.0</v>
      </c>
      <c r="AI231" s="570">
        <v>0.0</v>
      </c>
      <c r="AJ231" s="573">
        <v>75.0</v>
      </c>
      <c r="AK231" s="570">
        <v>0.0</v>
      </c>
      <c r="AL231" s="570">
        <v>0.0</v>
      </c>
      <c r="AM231" s="570">
        <v>0.0</v>
      </c>
      <c r="AN231" s="570">
        <v>0.0</v>
      </c>
      <c r="AO231" s="570">
        <v>12.0</v>
      </c>
      <c r="AP231" s="570">
        <v>0.0</v>
      </c>
      <c r="AQ231" s="570">
        <v>0.0</v>
      </c>
      <c r="AR231" s="570">
        <v>3.0</v>
      </c>
      <c r="AS231" s="570">
        <v>0.0</v>
      </c>
      <c r="AT231" s="570">
        <v>2.0</v>
      </c>
      <c r="AU231" s="495">
        <f t="shared" si="47"/>
        <v>120</v>
      </c>
      <c r="AV231" s="570">
        <f t="shared" si="48"/>
        <v>90.5</v>
      </c>
      <c r="AW231" s="575">
        <f>AU231/(Results!$F$240*(70/190))</f>
        <v>0.6424344886</v>
      </c>
      <c r="AX231" s="569" t="str">
        <f t="shared" si="53"/>
        <v>C</v>
      </c>
      <c r="AY231" s="500">
        <f>SUM(AU231:AU234)</f>
        <v>507</v>
      </c>
      <c r="AZ231" s="501">
        <f>AY231/(4*(MAX(AU231:AU234)))</f>
        <v>0.9251824818</v>
      </c>
      <c r="BA231" s="501">
        <f>AVERAGE(AV231:AV234)</f>
        <v>99.7</v>
      </c>
      <c r="BB231" s="501">
        <f>AY231/(AY231*1)</f>
        <v>1</v>
      </c>
      <c r="BC231" s="502">
        <f>AU231/Results!$B$158</f>
        <v>400</v>
      </c>
      <c r="BD231" s="501">
        <f>sum(BC231:BC234)/4</f>
        <v>422.5</v>
      </c>
      <c r="BE231" s="708">
        <v>187.0</v>
      </c>
      <c r="BF231" s="512">
        <f>4*MAX(AU231:AU234)/Results!F240</f>
        <v>1.08086785</v>
      </c>
    </row>
    <row r="232">
      <c r="A232" s="151"/>
      <c r="B232" s="459"/>
      <c r="C232" s="151"/>
      <c r="D232" s="513" t="s">
        <v>183</v>
      </c>
      <c r="E232" s="520">
        <v>46.0</v>
      </c>
      <c r="F232" s="516">
        <v>1.0</v>
      </c>
      <c r="G232" s="520">
        <v>74.0</v>
      </c>
      <c r="H232" s="516">
        <v>0.0</v>
      </c>
      <c r="I232" s="516">
        <v>0.0</v>
      </c>
      <c r="J232" s="516">
        <v>0.0</v>
      </c>
      <c r="K232" s="516">
        <v>0.0</v>
      </c>
      <c r="L232" s="516">
        <v>2.0</v>
      </c>
      <c r="M232" s="516">
        <v>1.0</v>
      </c>
      <c r="N232" s="516">
        <v>2.0</v>
      </c>
      <c r="O232" s="516">
        <v>13.0</v>
      </c>
      <c r="P232" s="516">
        <v>0.0</v>
      </c>
      <c r="Q232" s="515">
        <v>2.0</v>
      </c>
      <c r="R232" s="609">
        <f t="shared" si="44"/>
        <v>141</v>
      </c>
      <c r="S232" s="516">
        <f t="shared" si="45"/>
        <v>121.3</v>
      </c>
      <c r="T232" s="652">
        <f>R232/(Results!$D$240*(70/190))</f>
        <v>0.3576769025</v>
      </c>
      <c r="U232" s="515" t="str">
        <f t="shared" si="52"/>
        <v>B</v>
      </c>
      <c r="V232" s="151"/>
      <c r="W232" s="151"/>
      <c r="X232" s="151"/>
      <c r="Y232" s="151"/>
      <c r="Z232" s="517">
        <f>R232/Results!$B$158</f>
        <v>470</v>
      </c>
      <c r="AA232" s="151"/>
      <c r="AB232" s="151"/>
      <c r="AC232" s="703"/>
      <c r="AD232" s="459"/>
      <c r="AE232" s="459"/>
      <c r="AF232" s="195"/>
      <c r="AG232" s="513" t="s">
        <v>183</v>
      </c>
      <c r="AH232" s="520">
        <v>32.0</v>
      </c>
      <c r="AI232" s="516">
        <v>0.0</v>
      </c>
      <c r="AJ232" s="516">
        <v>79.0</v>
      </c>
      <c r="AK232" s="516">
        <v>0.0</v>
      </c>
      <c r="AL232" s="516">
        <v>0.0</v>
      </c>
      <c r="AM232" s="516">
        <v>0.0</v>
      </c>
      <c r="AN232" s="516">
        <v>0.0</v>
      </c>
      <c r="AO232" s="516">
        <v>8.0</v>
      </c>
      <c r="AP232" s="516">
        <v>0.0</v>
      </c>
      <c r="AQ232" s="516">
        <v>0.0</v>
      </c>
      <c r="AR232" s="520">
        <v>9.0</v>
      </c>
      <c r="AS232" s="516">
        <v>0.0</v>
      </c>
      <c r="AT232" s="516">
        <v>1.0</v>
      </c>
      <c r="AU232" s="514">
        <f t="shared" si="47"/>
        <v>129</v>
      </c>
      <c r="AV232" s="516">
        <f t="shared" si="48"/>
        <v>102</v>
      </c>
      <c r="AW232" s="653">
        <f>AU232/(Results!$F$240*(70/190))</f>
        <v>0.6906170752</v>
      </c>
      <c r="AX232" s="515" t="str">
        <f t="shared" si="53"/>
        <v>C</v>
      </c>
      <c r="AY232" s="151"/>
      <c r="AZ232" s="151"/>
      <c r="BA232" s="151"/>
      <c r="BB232" s="151"/>
      <c r="BC232" s="517">
        <f>AU232/Results!$B$158</f>
        <v>430</v>
      </c>
      <c r="BD232" s="151"/>
      <c r="BE232" s="151"/>
      <c r="BF232" s="518"/>
    </row>
    <row r="233">
      <c r="A233" s="151"/>
      <c r="B233" s="459"/>
      <c r="C233" s="151"/>
      <c r="D233" s="513" t="s">
        <v>184</v>
      </c>
      <c r="E233" s="520">
        <v>32.0</v>
      </c>
      <c r="F233" s="516">
        <v>0.0</v>
      </c>
      <c r="G233" s="516">
        <v>73.0</v>
      </c>
      <c r="H233" s="516">
        <v>0.0</v>
      </c>
      <c r="I233" s="516">
        <v>0.0</v>
      </c>
      <c r="J233" s="516">
        <v>0.0</v>
      </c>
      <c r="K233" s="516">
        <v>0.0</v>
      </c>
      <c r="L233" s="516">
        <v>6.0</v>
      </c>
      <c r="M233" s="516">
        <v>0.0</v>
      </c>
      <c r="N233" s="516">
        <v>0.0</v>
      </c>
      <c r="O233" s="520">
        <v>14.0</v>
      </c>
      <c r="P233" s="516">
        <v>0.0</v>
      </c>
      <c r="Q233" s="515">
        <v>1.0</v>
      </c>
      <c r="R233" s="609">
        <f t="shared" si="44"/>
        <v>126</v>
      </c>
      <c r="S233" s="516">
        <f t="shared" si="45"/>
        <v>106</v>
      </c>
      <c r="T233" s="652">
        <f>R233/(Results!$D$240*(70/190))</f>
        <v>0.3196261682</v>
      </c>
      <c r="U233" s="515" t="str">
        <f t="shared" si="52"/>
        <v>B</v>
      </c>
      <c r="V233" s="151"/>
      <c r="W233" s="151"/>
      <c r="X233" s="151"/>
      <c r="Y233" s="151"/>
      <c r="Z233" s="517">
        <f>R233/Results!$B$158</f>
        <v>420</v>
      </c>
      <c r="AA233" s="151"/>
      <c r="AB233" s="151"/>
      <c r="AC233" s="703"/>
      <c r="AD233" s="459"/>
      <c r="AE233" s="459"/>
      <c r="AF233" s="195"/>
      <c r="AG233" s="513" t="s">
        <v>184</v>
      </c>
      <c r="AH233" s="520">
        <v>27.0</v>
      </c>
      <c r="AI233" s="516">
        <v>1.0</v>
      </c>
      <c r="AJ233" s="520">
        <v>72.0</v>
      </c>
      <c r="AK233" s="516">
        <v>0.0</v>
      </c>
      <c r="AL233" s="516">
        <v>0.0</v>
      </c>
      <c r="AM233" s="516">
        <v>0.0</v>
      </c>
      <c r="AN233" s="516">
        <v>0.0</v>
      </c>
      <c r="AO233" s="516">
        <v>6.0</v>
      </c>
      <c r="AP233" s="516">
        <v>0.0</v>
      </c>
      <c r="AQ233" s="516">
        <v>0.0</v>
      </c>
      <c r="AR233" s="520">
        <v>13.0</v>
      </c>
      <c r="AS233" s="516">
        <v>0.0</v>
      </c>
      <c r="AT233" s="520">
        <v>2.0</v>
      </c>
      <c r="AU233" s="514">
        <f t="shared" si="47"/>
        <v>121</v>
      </c>
      <c r="AV233" s="516">
        <f t="shared" si="48"/>
        <v>99.8</v>
      </c>
      <c r="AW233" s="653">
        <f>AU233/(Results!$F$240*(70/190))</f>
        <v>0.6477881093</v>
      </c>
      <c r="AX233" s="515" t="str">
        <f t="shared" si="53"/>
        <v>C</v>
      </c>
      <c r="AY233" s="151"/>
      <c r="AZ233" s="151"/>
      <c r="BA233" s="151"/>
      <c r="BB233" s="151"/>
      <c r="BC233" s="517">
        <f>AU233/Results!$B$158</f>
        <v>403.3333333</v>
      </c>
      <c r="BD233" s="151"/>
      <c r="BE233" s="151"/>
      <c r="BF233" s="518"/>
    </row>
    <row r="234">
      <c r="A234" s="151"/>
      <c r="B234" s="459"/>
      <c r="C234" s="151"/>
      <c r="D234" s="522" t="s">
        <v>185</v>
      </c>
      <c r="E234" s="529">
        <v>38.0</v>
      </c>
      <c r="F234" s="530">
        <v>1.0</v>
      </c>
      <c r="G234" s="529">
        <v>76.0</v>
      </c>
      <c r="H234" s="530">
        <v>0.0</v>
      </c>
      <c r="I234" s="530">
        <v>0.0</v>
      </c>
      <c r="J234" s="530">
        <v>0.0</v>
      </c>
      <c r="K234" s="530">
        <v>3.0</v>
      </c>
      <c r="L234" s="529">
        <v>6.0</v>
      </c>
      <c r="M234" s="530">
        <v>0.0</v>
      </c>
      <c r="N234" s="530">
        <v>1.0</v>
      </c>
      <c r="O234" s="529">
        <v>11.0</v>
      </c>
      <c r="P234" s="530">
        <v>0.0</v>
      </c>
      <c r="Q234" s="581">
        <v>3.0</v>
      </c>
      <c r="R234" s="709">
        <f t="shared" si="44"/>
        <v>139</v>
      </c>
      <c r="S234" s="530">
        <f t="shared" si="45"/>
        <v>116.3</v>
      </c>
      <c r="T234" s="654">
        <f>R240/(Results!$D$240*(70/190))</f>
        <v>0.2993324433</v>
      </c>
      <c r="U234" s="525" t="str">
        <f t="shared" si="52"/>
        <v>B</v>
      </c>
      <c r="V234" s="447"/>
      <c r="W234" s="447"/>
      <c r="X234" s="447"/>
      <c r="Y234" s="447"/>
      <c r="Z234" s="531">
        <f>R234/Results!$B$158</f>
        <v>463.3333333</v>
      </c>
      <c r="AA234" s="447"/>
      <c r="AB234" s="447"/>
      <c r="AC234" s="488"/>
      <c r="AD234" s="459"/>
      <c r="AE234" s="459"/>
      <c r="AF234" s="195"/>
      <c r="AG234" s="522" t="s">
        <v>185</v>
      </c>
      <c r="AH234" s="529">
        <v>34.0</v>
      </c>
      <c r="AI234" s="530">
        <v>0.0</v>
      </c>
      <c r="AJ234" s="529">
        <v>83.0</v>
      </c>
      <c r="AK234" s="530">
        <v>0.0</v>
      </c>
      <c r="AL234" s="530">
        <v>0.0</v>
      </c>
      <c r="AM234" s="530">
        <v>0.0</v>
      </c>
      <c r="AN234" s="530">
        <v>0.0</v>
      </c>
      <c r="AO234" s="529">
        <v>12.0</v>
      </c>
      <c r="AP234" s="530">
        <v>0.0</v>
      </c>
      <c r="AQ234" s="530">
        <v>0.0</v>
      </c>
      <c r="AR234" s="530">
        <v>6.0</v>
      </c>
      <c r="AS234" s="530">
        <v>0.0</v>
      </c>
      <c r="AT234" s="530">
        <v>2.0</v>
      </c>
      <c r="AU234" s="524">
        <f t="shared" si="47"/>
        <v>137</v>
      </c>
      <c r="AV234" s="530">
        <f t="shared" si="48"/>
        <v>106.5</v>
      </c>
      <c r="AW234" s="655">
        <f>AU240/(Results!$F$240*(70/190))</f>
        <v>0.8137503522</v>
      </c>
      <c r="AX234" s="525" t="str">
        <f t="shared" si="53"/>
        <v>D</v>
      </c>
      <c r="AY234" s="447"/>
      <c r="AZ234" s="447"/>
      <c r="BA234" s="447"/>
      <c r="BB234" s="447"/>
      <c r="BC234" s="531">
        <f>AU234/Results!$B$158</f>
        <v>456.6666667</v>
      </c>
      <c r="BD234" s="447"/>
      <c r="BE234" s="447"/>
      <c r="BF234" s="184"/>
    </row>
    <row r="235">
      <c r="A235" s="151"/>
      <c r="B235" s="459"/>
      <c r="C235" s="151"/>
      <c r="D235" s="532" t="s">
        <v>186</v>
      </c>
      <c r="E235" s="543">
        <v>35.0</v>
      </c>
      <c r="F235" s="544">
        <v>0.0</v>
      </c>
      <c r="G235" s="543">
        <v>52.0</v>
      </c>
      <c r="H235" s="544">
        <v>0.0</v>
      </c>
      <c r="I235" s="544">
        <v>0.0</v>
      </c>
      <c r="J235" s="544">
        <v>0.0</v>
      </c>
      <c r="K235" s="544">
        <v>2.0</v>
      </c>
      <c r="L235" s="543">
        <v>4.0</v>
      </c>
      <c r="M235" s="543">
        <v>1.0</v>
      </c>
      <c r="N235" s="544">
        <v>0.0</v>
      </c>
      <c r="O235" s="543">
        <v>14.0</v>
      </c>
      <c r="P235" s="544">
        <v>0.0</v>
      </c>
      <c r="Q235" s="546">
        <v>0.0</v>
      </c>
      <c r="R235" s="612">
        <f t="shared" si="44"/>
        <v>108</v>
      </c>
      <c r="S235" s="533">
        <f t="shared" si="45"/>
        <v>100.5</v>
      </c>
      <c r="T235" s="536">
        <f>R235/(Results!$D$241*(70/190))</f>
        <v>0.3079231693</v>
      </c>
      <c r="U235" s="535" t="str">
        <f t="shared" si="52"/>
        <v>B</v>
      </c>
      <c r="V235" s="538">
        <f>SUM(R235:R238)</f>
        <v>480</v>
      </c>
      <c r="W235" s="539">
        <f>V235/(4*(MAX(R235:R238)))</f>
        <v>0.9523809524</v>
      </c>
      <c r="X235" s="539">
        <f>AVERAGE(S235:S238)</f>
        <v>102.95</v>
      </c>
      <c r="Y235" s="705">
        <f>V235/(((V235))*1)</f>
        <v>1</v>
      </c>
      <c r="Z235" s="540">
        <f>R235/Results!$B$158</f>
        <v>360</v>
      </c>
      <c r="AA235" s="539">
        <f>sum(Z235:Z238)/4</f>
        <v>400</v>
      </c>
      <c r="AB235" s="541">
        <v>351.0</v>
      </c>
      <c r="AC235" s="706">
        <f>4*MAX(R235:R238)/Results!D241</f>
        <v>0.5294117647</v>
      </c>
      <c r="AD235" s="459"/>
      <c r="AE235" s="459"/>
      <c r="AF235" s="195"/>
      <c r="AG235" s="532" t="s">
        <v>186</v>
      </c>
      <c r="AH235" s="543">
        <v>36.0</v>
      </c>
      <c r="AI235" s="544">
        <v>0.0</v>
      </c>
      <c r="AJ235" s="543">
        <v>74.0</v>
      </c>
      <c r="AK235" s="544">
        <v>0.0</v>
      </c>
      <c r="AL235" s="544">
        <v>0.0</v>
      </c>
      <c r="AM235" s="544">
        <v>0.0</v>
      </c>
      <c r="AN235" s="544">
        <v>0.0</v>
      </c>
      <c r="AO235" s="543">
        <v>14.0</v>
      </c>
      <c r="AP235" s="544">
        <v>0.0</v>
      </c>
      <c r="AQ235" s="544">
        <v>0.0</v>
      </c>
      <c r="AR235" s="543">
        <v>9.0</v>
      </c>
      <c r="AS235" s="544">
        <v>0.0</v>
      </c>
      <c r="AT235" s="543">
        <v>2.0</v>
      </c>
      <c r="AU235" s="534">
        <f t="shared" si="47"/>
        <v>135</v>
      </c>
      <c r="AV235" s="533">
        <f t="shared" si="48"/>
        <v>113</v>
      </c>
      <c r="AW235" s="547">
        <f>AU235/(Results!$F$241*(70/190))</f>
        <v>0.7763317191</v>
      </c>
      <c r="AX235" s="535" t="str">
        <f t="shared" si="53"/>
        <v>D</v>
      </c>
      <c r="AY235" s="538">
        <f>SUM(AU235:AU238)</f>
        <v>472</v>
      </c>
      <c r="AZ235" s="539">
        <f>AY235/(4*(MAX(AU235:AU238)))</f>
        <v>0.8740740741</v>
      </c>
      <c r="BA235" s="539">
        <f>AVERAGE(AV235:AV238)</f>
        <v>92.875</v>
      </c>
      <c r="BB235" s="539">
        <f>AY235/(AY235*1)</f>
        <v>1</v>
      </c>
      <c r="BC235" s="540">
        <f>AU235/Results!$B$158</f>
        <v>450</v>
      </c>
      <c r="BD235" s="539">
        <f>sum(BC235:BC238)/4</f>
        <v>393.3333333</v>
      </c>
      <c r="BE235" s="707">
        <v>174.0</v>
      </c>
      <c r="BF235" s="542">
        <f>4*MAX(AU235:AU238)/Results!F241</f>
        <v>1.144067797</v>
      </c>
    </row>
    <row r="236">
      <c r="A236" s="151"/>
      <c r="B236" s="459"/>
      <c r="C236" s="151"/>
      <c r="D236" s="549" t="s">
        <v>187</v>
      </c>
      <c r="E236" s="553">
        <v>41.0</v>
      </c>
      <c r="F236" s="551">
        <v>0.0</v>
      </c>
      <c r="G236" s="553">
        <v>67.0</v>
      </c>
      <c r="H236" s="551">
        <v>0.0</v>
      </c>
      <c r="I236" s="551">
        <v>0.0</v>
      </c>
      <c r="J236" s="551">
        <v>0.0</v>
      </c>
      <c r="K236" s="551">
        <v>0.0</v>
      </c>
      <c r="L236" s="551">
        <v>5.0</v>
      </c>
      <c r="M236" s="551">
        <v>0.0</v>
      </c>
      <c r="N236" s="551">
        <v>0.0</v>
      </c>
      <c r="O236" s="551">
        <v>9.0</v>
      </c>
      <c r="P236" s="551">
        <v>0.0</v>
      </c>
      <c r="Q236" s="550">
        <v>1.0</v>
      </c>
      <c r="R236" s="613">
        <f t="shared" si="44"/>
        <v>123</v>
      </c>
      <c r="S236" s="551">
        <f t="shared" si="45"/>
        <v>100.5</v>
      </c>
      <c r="T236" s="647">
        <f>R236/(Results!$D$241*(70/190))</f>
        <v>0.3506902761</v>
      </c>
      <c r="U236" s="550" t="str">
        <f t="shared" si="52"/>
        <v>B</v>
      </c>
      <c r="V236" s="151"/>
      <c r="W236" s="151"/>
      <c r="X236" s="151"/>
      <c r="Y236" s="151"/>
      <c r="Z236" s="552">
        <f>R236/Results!$B$158</f>
        <v>410</v>
      </c>
      <c r="AA236" s="151"/>
      <c r="AB236" s="151"/>
      <c r="AC236" s="703"/>
      <c r="AD236" s="459"/>
      <c r="AE236" s="459"/>
      <c r="AF236" s="195"/>
      <c r="AG236" s="549" t="s">
        <v>187</v>
      </c>
      <c r="AH236" s="553">
        <v>33.0</v>
      </c>
      <c r="AI236" s="551">
        <v>0.0</v>
      </c>
      <c r="AJ236" s="551">
        <v>59.0</v>
      </c>
      <c r="AK236" s="551">
        <v>0.0</v>
      </c>
      <c r="AL236" s="551">
        <v>0.0</v>
      </c>
      <c r="AM236" s="551">
        <v>0.0</v>
      </c>
      <c r="AN236" s="551">
        <v>0.0</v>
      </c>
      <c r="AO236" s="553">
        <v>2.0</v>
      </c>
      <c r="AP236" s="551">
        <v>0.0</v>
      </c>
      <c r="AQ236" s="551">
        <v>0.0</v>
      </c>
      <c r="AR236" s="551">
        <v>3.0</v>
      </c>
      <c r="AS236" s="551">
        <v>0.0</v>
      </c>
      <c r="AT236" s="551">
        <v>0.0</v>
      </c>
      <c r="AU236" s="534">
        <f t="shared" si="47"/>
        <v>97</v>
      </c>
      <c r="AV236" s="551">
        <f t="shared" si="48"/>
        <v>71.5</v>
      </c>
      <c r="AW236" s="648">
        <f>AU236/(Results!$F$241*(70/190))</f>
        <v>0.5578087167</v>
      </c>
      <c r="AX236" s="550" t="str">
        <f t="shared" si="53"/>
        <v>C</v>
      </c>
      <c r="AY236" s="151"/>
      <c r="AZ236" s="151"/>
      <c r="BA236" s="151"/>
      <c r="BB236" s="151"/>
      <c r="BC236" s="552">
        <f>AU236/Results!$B$158</f>
        <v>323.3333333</v>
      </c>
      <c r="BD236" s="151"/>
      <c r="BE236" s="151"/>
      <c r="BF236" s="518"/>
    </row>
    <row r="237">
      <c r="A237" s="151"/>
      <c r="B237" s="459"/>
      <c r="C237" s="151"/>
      <c r="D237" s="549" t="s">
        <v>188</v>
      </c>
      <c r="E237" s="553">
        <v>29.0</v>
      </c>
      <c r="F237" s="551">
        <v>1.0</v>
      </c>
      <c r="G237" s="551">
        <v>74.0</v>
      </c>
      <c r="H237" s="551">
        <v>0.0</v>
      </c>
      <c r="I237" s="551">
        <v>0.0</v>
      </c>
      <c r="J237" s="551">
        <v>0.0</v>
      </c>
      <c r="K237" s="551">
        <v>1.0</v>
      </c>
      <c r="L237" s="553">
        <v>7.0</v>
      </c>
      <c r="M237" s="551">
        <v>2.0</v>
      </c>
      <c r="N237" s="551">
        <v>0.0</v>
      </c>
      <c r="O237" s="551">
        <v>12.0</v>
      </c>
      <c r="P237" s="551">
        <v>0.0</v>
      </c>
      <c r="Q237" s="550">
        <v>0.0</v>
      </c>
      <c r="R237" s="613">
        <f t="shared" si="44"/>
        <v>126</v>
      </c>
      <c r="S237" s="551">
        <f t="shared" si="45"/>
        <v>107.8</v>
      </c>
      <c r="T237" s="647">
        <f>R237/(Results!$D$241*(70/190))</f>
        <v>0.3592436975</v>
      </c>
      <c r="U237" s="550" t="str">
        <f t="shared" si="52"/>
        <v>B</v>
      </c>
      <c r="V237" s="151"/>
      <c r="W237" s="151"/>
      <c r="X237" s="151"/>
      <c r="Y237" s="151"/>
      <c r="Z237" s="552">
        <f>R237/Results!$B$158</f>
        <v>420</v>
      </c>
      <c r="AA237" s="151"/>
      <c r="AB237" s="151"/>
      <c r="AC237" s="703"/>
      <c r="AD237" s="459"/>
      <c r="AE237" s="459"/>
      <c r="AF237" s="195"/>
      <c r="AG237" s="549" t="s">
        <v>188</v>
      </c>
      <c r="AH237" s="551">
        <v>31.0</v>
      </c>
      <c r="AI237" s="551">
        <v>0.0</v>
      </c>
      <c r="AJ237" s="553">
        <v>73.0</v>
      </c>
      <c r="AK237" s="551">
        <v>0.0</v>
      </c>
      <c r="AL237" s="551">
        <v>0.0</v>
      </c>
      <c r="AM237" s="551">
        <v>0.0</v>
      </c>
      <c r="AN237" s="551">
        <v>0.0</v>
      </c>
      <c r="AO237" s="551">
        <v>8.0</v>
      </c>
      <c r="AP237" s="551">
        <v>0.0</v>
      </c>
      <c r="AQ237" s="551">
        <v>0.0</v>
      </c>
      <c r="AR237" s="551">
        <v>7.0</v>
      </c>
      <c r="AS237" s="551">
        <v>0.0</v>
      </c>
      <c r="AT237" s="551">
        <v>3.0</v>
      </c>
      <c r="AU237" s="534">
        <f t="shared" si="47"/>
        <v>122</v>
      </c>
      <c r="AV237" s="551">
        <f t="shared" si="48"/>
        <v>95</v>
      </c>
      <c r="AW237" s="648">
        <f>AU237/(Results!$F$241*(70/190))</f>
        <v>0.7015738499</v>
      </c>
      <c r="AX237" s="554" t="s">
        <v>249</v>
      </c>
      <c r="AY237" s="151"/>
      <c r="AZ237" s="151"/>
      <c r="BA237" s="151"/>
      <c r="BB237" s="151"/>
      <c r="BC237" s="552">
        <f>AU237/Results!$B$158</f>
        <v>406.6666667</v>
      </c>
      <c r="BD237" s="151"/>
      <c r="BE237" s="151"/>
      <c r="BF237" s="518"/>
    </row>
    <row r="238">
      <c r="A238" s="151"/>
      <c r="B238" s="459"/>
      <c r="C238" s="151"/>
      <c r="D238" s="555" t="s">
        <v>189</v>
      </c>
      <c r="E238" s="564">
        <v>28.0</v>
      </c>
      <c r="F238" s="564">
        <v>0.0</v>
      </c>
      <c r="G238" s="563">
        <v>74.0</v>
      </c>
      <c r="H238" s="564">
        <v>0.0</v>
      </c>
      <c r="I238" s="564">
        <v>0.0</v>
      </c>
      <c r="J238" s="564">
        <v>1.0</v>
      </c>
      <c r="K238" s="563">
        <v>5.0</v>
      </c>
      <c r="L238" s="563">
        <v>1.0</v>
      </c>
      <c r="M238" s="564">
        <v>0.0</v>
      </c>
      <c r="N238" s="564">
        <v>2.0</v>
      </c>
      <c r="O238" s="563">
        <v>11.0</v>
      </c>
      <c r="P238" s="564">
        <v>0.0</v>
      </c>
      <c r="Q238" s="558">
        <v>1.0</v>
      </c>
      <c r="R238" s="614">
        <f t="shared" si="44"/>
        <v>123</v>
      </c>
      <c r="S238" s="566">
        <f t="shared" si="45"/>
        <v>103</v>
      </c>
      <c r="T238" s="649">
        <f>R238/(Results!$D$241*(70/190))</f>
        <v>0.3506902761</v>
      </c>
      <c r="U238" s="585" t="str">
        <f t="shared" si="52"/>
        <v>B</v>
      </c>
      <c r="V238" s="447"/>
      <c r="W238" s="447"/>
      <c r="X238" s="447"/>
      <c r="Y238" s="447"/>
      <c r="Z238" s="562">
        <f>R238/Results!$B$158</f>
        <v>410</v>
      </c>
      <c r="AA238" s="447"/>
      <c r="AB238" s="447"/>
      <c r="AC238" s="488"/>
      <c r="AD238" s="459"/>
      <c r="AE238" s="459"/>
      <c r="AF238" s="195"/>
      <c r="AG238" s="555" t="s">
        <v>189</v>
      </c>
      <c r="AH238" s="563">
        <v>26.0</v>
      </c>
      <c r="AI238" s="564">
        <v>0.0</v>
      </c>
      <c r="AJ238" s="563">
        <v>69.0</v>
      </c>
      <c r="AK238" s="564">
        <v>0.0</v>
      </c>
      <c r="AL238" s="564">
        <v>0.0</v>
      </c>
      <c r="AM238" s="564">
        <v>0.0</v>
      </c>
      <c r="AN238" s="564">
        <v>0.0</v>
      </c>
      <c r="AO238" s="563">
        <v>11.0</v>
      </c>
      <c r="AP238" s="564">
        <v>0.0</v>
      </c>
      <c r="AQ238" s="564">
        <v>0.0</v>
      </c>
      <c r="AR238" s="564">
        <v>6.0</v>
      </c>
      <c r="AS238" s="564">
        <v>0.0</v>
      </c>
      <c r="AT238" s="563">
        <v>6.0</v>
      </c>
      <c r="AU238" s="557">
        <f t="shared" si="47"/>
        <v>118</v>
      </c>
      <c r="AV238" s="566">
        <f t="shared" si="48"/>
        <v>92</v>
      </c>
      <c r="AW238" s="651">
        <f>AU238/(Results!$F$241*(70/190))</f>
        <v>0.6785714286</v>
      </c>
      <c r="AX238" s="585" t="str">
        <f t="shared" ref="AX238:AX245" si="54">IFS(AW238&lt;0.2,"A",AND(AW238&gt;=0.21,AW238&lt;=0.5),"B",AND(AW238&gt;=0.51,AW238&lt;=0.7),"C",AND(AW238&gt;=0.71,AW238&lt;=0.85),"D",AND(AW238&gt;=0.86,AW238&lt;=1),"E",AW238&gt;1,"F")</f>
        <v>C</v>
      </c>
      <c r="AY238" s="447"/>
      <c r="AZ238" s="447"/>
      <c r="BA238" s="447"/>
      <c r="BB238" s="447"/>
      <c r="BC238" s="562">
        <f>AU238/Results!$B$158</f>
        <v>393.3333333</v>
      </c>
      <c r="BD238" s="447"/>
      <c r="BE238" s="447"/>
      <c r="BF238" s="184"/>
    </row>
    <row r="239">
      <c r="A239" s="151"/>
      <c r="B239" s="459"/>
      <c r="C239" s="151"/>
      <c r="D239" s="492" t="s">
        <v>190</v>
      </c>
      <c r="E239" s="573">
        <v>23.0</v>
      </c>
      <c r="F239" s="570">
        <v>1.0</v>
      </c>
      <c r="G239" s="573">
        <v>71.0</v>
      </c>
      <c r="H239" s="570">
        <v>0.0</v>
      </c>
      <c r="I239" s="570">
        <v>0.0</v>
      </c>
      <c r="J239" s="570">
        <v>0.0</v>
      </c>
      <c r="K239" s="570">
        <v>2.0</v>
      </c>
      <c r="L239" s="573">
        <v>8.0</v>
      </c>
      <c r="M239" s="570">
        <v>1.0</v>
      </c>
      <c r="N239" s="570">
        <v>0.0</v>
      </c>
      <c r="O239" s="570">
        <v>12.0</v>
      </c>
      <c r="P239" s="570">
        <v>0.0</v>
      </c>
      <c r="Q239" s="569">
        <v>0.0</v>
      </c>
      <c r="R239" s="710">
        <f t="shared" si="44"/>
        <v>118</v>
      </c>
      <c r="S239" s="570">
        <f t="shared" si="45"/>
        <v>100.8</v>
      </c>
      <c r="T239" s="571">
        <f>R239/(Results!$D$242*(70/190))</f>
        <v>0.3013035882</v>
      </c>
      <c r="U239" s="569" t="str">
        <f t="shared" si="52"/>
        <v>B</v>
      </c>
      <c r="V239" s="500">
        <f>SUM(R239:R242)</f>
        <v>499</v>
      </c>
      <c r="W239" s="501">
        <f>V239/(4*(MAX(R239:R242)))</f>
        <v>0.884751773</v>
      </c>
      <c r="X239" s="501">
        <f>AVERAGE(S239:S242)</f>
        <v>104.075</v>
      </c>
      <c r="Y239" s="699">
        <f>V239/(((V239))*1)</f>
        <v>1</v>
      </c>
      <c r="Z239" s="502">
        <f>R239/Results!$B$158</f>
        <v>393.3333333</v>
      </c>
      <c r="AA239" s="501">
        <f>sum(Z239:Z242)/4</f>
        <v>415.8333333</v>
      </c>
      <c r="AB239" s="503">
        <v>392.0</v>
      </c>
      <c r="AC239" s="700">
        <f>4*MAX(R239:R242)/Results!D242</f>
        <v>0.5305738476</v>
      </c>
      <c r="AD239" s="459"/>
      <c r="AE239" s="459"/>
      <c r="AF239" s="195"/>
      <c r="AG239" s="492" t="s">
        <v>190</v>
      </c>
      <c r="AH239" s="573">
        <v>31.0</v>
      </c>
      <c r="AI239" s="570">
        <v>0.0</v>
      </c>
      <c r="AJ239" s="573">
        <v>70.0</v>
      </c>
      <c r="AK239" s="570">
        <v>0.0</v>
      </c>
      <c r="AL239" s="570">
        <v>0.0</v>
      </c>
      <c r="AM239" s="570">
        <v>0.0</v>
      </c>
      <c r="AN239" s="570">
        <v>0.0</v>
      </c>
      <c r="AO239" s="573">
        <v>8.0</v>
      </c>
      <c r="AP239" s="570">
        <v>0.0</v>
      </c>
      <c r="AQ239" s="570">
        <v>0.0</v>
      </c>
      <c r="AR239" s="573">
        <v>3.0</v>
      </c>
      <c r="AS239" s="570">
        <v>0.0</v>
      </c>
      <c r="AT239" s="570">
        <v>1.0</v>
      </c>
      <c r="AU239" s="495">
        <f t="shared" si="47"/>
        <v>113</v>
      </c>
      <c r="AV239" s="570">
        <f t="shared" si="48"/>
        <v>84.5</v>
      </c>
      <c r="AW239" s="575">
        <f>AU239/(Results!$F$242*(70/190))</f>
        <v>0.5438196555</v>
      </c>
      <c r="AX239" s="569" t="str">
        <f t="shared" si="54"/>
        <v>C</v>
      </c>
      <c r="AY239" s="500">
        <f>SUM(AU239:AU242)</f>
        <v>564</v>
      </c>
      <c r="AZ239" s="501">
        <f>AY239/(4*(MAX(AU239:AU242)))</f>
        <v>0.9096774194</v>
      </c>
      <c r="BA239" s="501">
        <f>AVERAGE(AV239:AV242)</f>
        <v>112.4</v>
      </c>
      <c r="BB239" s="501">
        <f>AY239/(AY239*1)</f>
        <v>1</v>
      </c>
      <c r="BC239" s="502">
        <f>AU239/Results!$B$158</f>
        <v>376.6666667</v>
      </c>
      <c r="BD239" s="501">
        <f>sum(BC239:BC242)/4</f>
        <v>470</v>
      </c>
      <c r="BE239" s="708">
        <v>208.0</v>
      </c>
      <c r="BF239" s="512">
        <f>4*MAX(AU239:AU242)/Results!F242</f>
        <v>1.09929078</v>
      </c>
    </row>
    <row r="240">
      <c r="A240" s="151"/>
      <c r="B240" s="459"/>
      <c r="C240" s="151"/>
      <c r="D240" s="513" t="s">
        <v>191</v>
      </c>
      <c r="E240" s="516">
        <v>28.0</v>
      </c>
      <c r="F240" s="516">
        <v>0.0</v>
      </c>
      <c r="G240" s="520">
        <v>67.0</v>
      </c>
      <c r="H240" s="516">
        <v>0.0</v>
      </c>
      <c r="I240" s="516">
        <v>0.0</v>
      </c>
      <c r="J240" s="516">
        <v>1.0</v>
      </c>
      <c r="K240" s="520">
        <v>3.0</v>
      </c>
      <c r="L240" s="516">
        <v>3.0</v>
      </c>
      <c r="M240" s="516">
        <v>0.0</v>
      </c>
      <c r="N240" s="516">
        <v>0.0</v>
      </c>
      <c r="O240" s="520">
        <v>13.0</v>
      </c>
      <c r="P240" s="516">
        <v>0.0</v>
      </c>
      <c r="Q240" s="521">
        <v>3.0</v>
      </c>
      <c r="R240" s="595">
        <f t="shared" si="44"/>
        <v>118</v>
      </c>
      <c r="S240" s="516">
        <f t="shared" si="45"/>
        <v>99.5</v>
      </c>
      <c r="T240" s="652">
        <f>R240/(Results!$D$242*(70/190))</f>
        <v>0.3013035882</v>
      </c>
      <c r="U240" s="515" t="str">
        <f t="shared" si="52"/>
        <v>B</v>
      </c>
      <c r="V240" s="151"/>
      <c r="W240" s="151"/>
      <c r="X240" s="151"/>
      <c r="Y240" s="151"/>
      <c r="Z240" s="517">
        <f>R240/Results!$B$158</f>
        <v>393.3333333</v>
      </c>
      <c r="AA240" s="151"/>
      <c r="AB240" s="151"/>
      <c r="AC240" s="703"/>
      <c r="AD240" s="459"/>
      <c r="AE240" s="459"/>
      <c r="AF240" s="195"/>
      <c r="AG240" s="513" t="s">
        <v>191</v>
      </c>
      <c r="AH240" s="520">
        <v>52.0</v>
      </c>
      <c r="AI240" s="520">
        <v>2.0</v>
      </c>
      <c r="AJ240" s="520">
        <v>82.0</v>
      </c>
      <c r="AK240" s="516">
        <v>0.0</v>
      </c>
      <c r="AL240" s="516">
        <v>0.0</v>
      </c>
      <c r="AM240" s="516">
        <v>0.0</v>
      </c>
      <c r="AN240" s="516">
        <v>0.0</v>
      </c>
      <c r="AO240" s="520">
        <v>8.0</v>
      </c>
      <c r="AP240" s="516">
        <v>0.0</v>
      </c>
      <c r="AQ240" s="516">
        <v>0.0</v>
      </c>
      <c r="AR240" s="516">
        <v>8.0</v>
      </c>
      <c r="AS240" s="516">
        <v>0.0</v>
      </c>
      <c r="AT240" s="516">
        <v>0.0</v>
      </c>
      <c r="AU240" s="514">
        <f t="shared" si="47"/>
        <v>152</v>
      </c>
      <c r="AV240" s="516">
        <f t="shared" si="48"/>
        <v>122.6</v>
      </c>
      <c r="AW240" s="653">
        <f>AU240/(Results!$F$242*(70/190))</f>
        <v>0.7315096251</v>
      </c>
      <c r="AX240" s="515" t="str">
        <f t="shared" si="54"/>
        <v>D</v>
      </c>
      <c r="AY240" s="151"/>
      <c r="AZ240" s="151"/>
      <c r="BA240" s="151"/>
      <c r="BB240" s="151"/>
      <c r="BC240" s="517">
        <f>AU240/Results!$B$158</f>
        <v>506.6666667</v>
      </c>
      <c r="BD240" s="151"/>
      <c r="BE240" s="151"/>
      <c r="BF240" s="518"/>
    </row>
    <row r="241">
      <c r="A241" s="151"/>
      <c r="B241" s="459"/>
      <c r="C241" s="151"/>
      <c r="D241" s="513" t="s">
        <v>192</v>
      </c>
      <c r="E241" s="520">
        <v>31.0</v>
      </c>
      <c r="F241" s="516">
        <v>0.0</v>
      </c>
      <c r="G241" s="516">
        <v>75.0</v>
      </c>
      <c r="H241" s="516">
        <v>0.0</v>
      </c>
      <c r="I241" s="516">
        <v>0.0</v>
      </c>
      <c r="J241" s="516">
        <v>0.0</v>
      </c>
      <c r="K241" s="516">
        <v>0.0</v>
      </c>
      <c r="L241" s="516">
        <v>1.0</v>
      </c>
      <c r="M241" s="516">
        <v>0.0</v>
      </c>
      <c r="N241" s="516">
        <v>0.0</v>
      </c>
      <c r="O241" s="520">
        <v>14.0</v>
      </c>
      <c r="P241" s="516">
        <v>0.0</v>
      </c>
      <c r="Q241" s="515">
        <v>1.0</v>
      </c>
      <c r="R241" s="595">
        <f t="shared" si="44"/>
        <v>122</v>
      </c>
      <c r="S241" s="516">
        <f t="shared" si="45"/>
        <v>98.5</v>
      </c>
      <c r="T241" s="652">
        <f>R241/(Results!$D$242*(70/190))</f>
        <v>0.3115172692</v>
      </c>
      <c r="U241" s="515" t="str">
        <f t="shared" si="52"/>
        <v>B</v>
      </c>
      <c r="V241" s="151"/>
      <c r="W241" s="151"/>
      <c r="X241" s="151"/>
      <c r="Y241" s="151"/>
      <c r="Z241" s="517">
        <f>R241/Results!$B$158</f>
        <v>406.6666667</v>
      </c>
      <c r="AA241" s="151"/>
      <c r="AB241" s="151"/>
      <c r="AC241" s="703"/>
      <c r="AD241" s="459"/>
      <c r="AE241" s="459"/>
      <c r="AF241" s="195"/>
      <c r="AG241" s="513" t="s">
        <v>192</v>
      </c>
      <c r="AH241" s="516">
        <v>53.0</v>
      </c>
      <c r="AI241" s="516">
        <v>0.0</v>
      </c>
      <c r="AJ241" s="516">
        <v>79.0</v>
      </c>
      <c r="AK241" s="516">
        <v>0.0</v>
      </c>
      <c r="AL241" s="516">
        <v>0.0</v>
      </c>
      <c r="AM241" s="516">
        <v>0.0</v>
      </c>
      <c r="AN241" s="516">
        <v>0.0</v>
      </c>
      <c r="AO241" s="516">
        <v>9.0</v>
      </c>
      <c r="AP241" s="516">
        <v>0.0</v>
      </c>
      <c r="AQ241" s="520">
        <v>2.0</v>
      </c>
      <c r="AR241" s="520">
        <v>12.0</v>
      </c>
      <c r="AS241" s="516">
        <v>0.0</v>
      </c>
      <c r="AT241" s="516">
        <v>0.0</v>
      </c>
      <c r="AU241" s="514">
        <f t="shared" si="47"/>
        <v>155</v>
      </c>
      <c r="AV241" s="516">
        <f t="shared" si="48"/>
        <v>135</v>
      </c>
      <c r="AW241" s="653">
        <f>AU241/(Results!$F$242*(70/190))</f>
        <v>0.7459473151</v>
      </c>
      <c r="AX241" s="515" t="str">
        <f t="shared" si="54"/>
        <v>D</v>
      </c>
      <c r="AY241" s="151"/>
      <c r="AZ241" s="151"/>
      <c r="BA241" s="151"/>
      <c r="BB241" s="151"/>
      <c r="BC241" s="517">
        <f>AU241/Results!$B$158</f>
        <v>516.6666667</v>
      </c>
      <c r="BD241" s="151"/>
      <c r="BE241" s="151"/>
      <c r="BF241" s="518"/>
    </row>
    <row r="242">
      <c r="A242" s="151"/>
      <c r="B242" s="459"/>
      <c r="C242" s="151"/>
      <c r="D242" s="522" t="s">
        <v>193</v>
      </c>
      <c r="E242" s="529">
        <v>33.0</v>
      </c>
      <c r="F242" s="530">
        <v>0.0</v>
      </c>
      <c r="G242" s="529">
        <v>85.0</v>
      </c>
      <c r="H242" s="530">
        <v>0.0</v>
      </c>
      <c r="I242" s="530">
        <v>0.0</v>
      </c>
      <c r="J242" s="530">
        <v>0.0</v>
      </c>
      <c r="K242" s="530">
        <v>1.0</v>
      </c>
      <c r="L242" s="529">
        <v>6.0</v>
      </c>
      <c r="M242" s="530">
        <v>2.0</v>
      </c>
      <c r="N242" s="530">
        <v>0.0</v>
      </c>
      <c r="O242" s="530">
        <v>13.0</v>
      </c>
      <c r="P242" s="530">
        <v>0.0</v>
      </c>
      <c r="Q242" s="525">
        <v>1.0</v>
      </c>
      <c r="R242" s="711">
        <f t="shared" si="44"/>
        <v>141</v>
      </c>
      <c r="S242" s="530">
        <f t="shared" si="45"/>
        <v>117.5</v>
      </c>
      <c r="T242" s="654">
        <f>R242/(Results!$D$242*(70/190))</f>
        <v>0.3600322537</v>
      </c>
      <c r="U242" s="525" t="str">
        <f t="shared" si="52"/>
        <v>B</v>
      </c>
      <c r="V242" s="447"/>
      <c r="W242" s="447"/>
      <c r="X242" s="447"/>
      <c r="Y242" s="447"/>
      <c r="Z242" s="531">
        <f>R242/Results!$B$158</f>
        <v>470</v>
      </c>
      <c r="AA242" s="447"/>
      <c r="AB242" s="447"/>
      <c r="AC242" s="488"/>
      <c r="AD242" s="459"/>
      <c r="AE242" s="459"/>
      <c r="AF242" s="195"/>
      <c r="AG242" s="522" t="s">
        <v>193</v>
      </c>
      <c r="AH242" s="529">
        <v>44.0</v>
      </c>
      <c r="AI242" s="530">
        <v>0.0</v>
      </c>
      <c r="AJ242" s="529">
        <v>87.0</v>
      </c>
      <c r="AK242" s="530">
        <v>0.0</v>
      </c>
      <c r="AL242" s="530">
        <v>0.0</v>
      </c>
      <c r="AM242" s="530">
        <v>0.0</v>
      </c>
      <c r="AN242" s="530">
        <v>0.0</v>
      </c>
      <c r="AO242" s="529">
        <v>9.0</v>
      </c>
      <c r="AP242" s="530">
        <v>0.0</v>
      </c>
      <c r="AQ242" s="530">
        <v>0.0</v>
      </c>
      <c r="AR242" s="529">
        <v>3.0</v>
      </c>
      <c r="AS242" s="530">
        <v>0.0</v>
      </c>
      <c r="AT242" s="529">
        <v>1.0</v>
      </c>
      <c r="AU242" s="524">
        <f t="shared" si="47"/>
        <v>144</v>
      </c>
      <c r="AV242" s="530">
        <f t="shared" si="48"/>
        <v>107.5</v>
      </c>
      <c r="AW242" s="655">
        <f>AU242/(Results!$F$242*(70/190))</f>
        <v>0.6930091185</v>
      </c>
      <c r="AX242" s="525" t="str">
        <f t="shared" si="54"/>
        <v>C</v>
      </c>
      <c r="AY242" s="447"/>
      <c r="AZ242" s="447"/>
      <c r="BA242" s="447"/>
      <c r="BB242" s="447"/>
      <c r="BC242" s="531">
        <f>AU242/Results!$B$158</f>
        <v>480</v>
      </c>
      <c r="BD242" s="447"/>
      <c r="BE242" s="447"/>
      <c r="BF242" s="184"/>
    </row>
    <row r="243">
      <c r="A243" s="151"/>
      <c r="B243" s="459"/>
      <c r="C243" s="151"/>
      <c r="D243" s="532" t="s">
        <v>194</v>
      </c>
      <c r="E243" s="543">
        <v>38.0</v>
      </c>
      <c r="F243" s="544">
        <v>1.0</v>
      </c>
      <c r="G243" s="543">
        <v>77.0</v>
      </c>
      <c r="H243" s="544">
        <v>1.0</v>
      </c>
      <c r="I243" s="544">
        <v>0.0</v>
      </c>
      <c r="J243" s="544">
        <v>1.0</v>
      </c>
      <c r="K243" s="543">
        <v>5.0</v>
      </c>
      <c r="L243" s="544">
        <v>8.0</v>
      </c>
      <c r="M243" s="544">
        <v>1.0</v>
      </c>
      <c r="N243" s="544">
        <v>0.0</v>
      </c>
      <c r="O243" s="544">
        <v>10.0</v>
      </c>
      <c r="P243" s="544">
        <v>0.0</v>
      </c>
      <c r="Q243" s="546">
        <v>1.0</v>
      </c>
      <c r="R243" s="712">
        <f t="shared" si="44"/>
        <v>143</v>
      </c>
      <c r="S243" s="533">
        <f t="shared" si="45"/>
        <v>122.8</v>
      </c>
      <c r="T243" s="536">
        <f>R243/(Results!$D$243*(70/190))</f>
        <v>0.3419760856</v>
      </c>
      <c r="U243" s="535" t="str">
        <f t="shared" si="52"/>
        <v>B</v>
      </c>
      <c r="V243" s="538">
        <f>SUM(R243:R246)</f>
        <v>561</v>
      </c>
      <c r="W243" s="539">
        <f>V243/(4*(MAX(R243:R246)))</f>
        <v>0.9739583333</v>
      </c>
      <c r="X243" s="539">
        <f>AVERAGE(S243:S246)</f>
        <v>114.7</v>
      </c>
      <c r="Y243" s="705">
        <f>V243/(((V243))*1)</f>
        <v>1</v>
      </c>
      <c r="Z243" s="540">
        <f>R243/Results!$B$158</f>
        <v>476.6666667</v>
      </c>
      <c r="AA243" s="539">
        <f>sum(Z243:Z246)/4</f>
        <v>467.5</v>
      </c>
      <c r="AB243" s="541">
        <v>418.0</v>
      </c>
      <c r="AC243" s="706">
        <f>4*MAX(R243:R246)/Results!D243</f>
        <v>0.5074889868</v>
      </c>
      <c r="AD243" s="459"/>
      <c r="AE243" s="459"/>
      <c r="AF243" s="195"/>
      <c r="AG243" s="532" t="s">
        <v>194</v>
      </c>
      <c r="AH243" s="543">
        <v>32.0</v>
      </c>
      <c r="AI243" s="544">
        <v>0.0</v>
      </c>
      <c r="AJ243" s="543">
        <v>85.0</v>
      </c>
      <c r="AK243" s="544">
        <v>0.0</v>
      </c>
      <c r="AL243" s="544">
        <v>0.0</v>
      </c>
      <c r="AM243" s="544">
        <v>0.0</v>
      </c>
      <c r="AN243" s="544">
        <v>0.0</v>
      </c>
      <c r="AO243" s="543">
        <v>4.0</v>
      </c>
      <c r="AP243" s="544">
        <v>0.0</v>
      </c>
      <c r="AQ243" s="544">
        <v>0.0</v>
      </c>
      <c r="AR243" s="543">
        <v>8.0</v>
      </c>
      <c r="AS243" s="544">
        <v>0.0</v>
      </c>
      <c r="AT243" s="544">
        <v>1.0</v>
      </c>
      <c r="AU243" s="534">
        <f t="shared" si="47"/>
        <v>130</v>
      </c>
      <c r="AV243" s="533">
        <f t="shared" si="48"/>
        <v>97</v>
      </c>
      <c r="AW243" s="547">
        <f>AU243/(Results!$F$243*(70/190))</f>
        <v>0.6147336984</v>
      </c>
      <c r="AX243" s="535" t="str">
        <f t="shared" si="54"/>
        <v>C</v>
      </c>
      <c r="AY243" s="538">
        <f>SUM(AU243:AU246)</f>
        <v>574</v>
      </c>
      <c r="AZ243" s="539">
        <f>AY243/(4*(MAX(AU243:AU246)))</f>
        <v>0.9440789474</v>
      </c>
      <c r="BA243" s="539">
        <f>AVERAGE(AV243:AV246)</f>
        <v>112.95</v>
      </c>
      <c r="BB243" s="539">
        <f>AY243/(AY243*1)</f>
        <v>1</v>
      </c>
      <c r="BC243" s="540">
        <f>AU243/Results!$B$158</f>
        <v>433.3333333</v>
      </c>
      <c r="BD243" s="539">
        <f>sum(BC243:BC246)/4</f>
        <v>478.3333333</v>
      </c>
      <c r="BE243" s="707">
        <v>211.0</v>
      </c>
      <c r="BF243" s="542">
        <f>4*MAX(AU243:AU246)/Results!F243</f>
        <v>1.059233449</v>
      </c>
    </row>
    <row r="244">
      <c r="A244" s="151"/>
      <c r="B244" s="459"/>
      <c r="C244" s="151"/>
      <c r="D244" s="549" t="s">
        <v>195</v>
      </c>
      <c r="E244" s="553">
        <v>33.0</v>
      </c>
      <c r="F244" s="551">
        <v>0.0</v>
      </c>
      <c r="G244" s="551">
        <v>85.0</v>
      </c>
      <c r="H244" s="551">
        <v>0.0</v>
      </c>
      <c r="I244" s="551">
        <v>0.0</v>
      </c>
      <c r="J244" s="551">
        <v>0.0</v>
      </c>
      <c r="K244" s="551">
        <v>2.0</v>
      </c>
      <c r="L244" s="553">
        <v>9.0</v>
      </c>
      <c r="M244" s="551">
        <v>0.0</v>
      </c>
      <c r="N244" s="551">
        <v>0.0</v>
      </c>
      <c r="O244" s="551">
        <v>15.0</v>
      </c>
      <c r="P244" s="551">
        <v>0.0</v>
      </c>
      <c r="Q244" s="550">
        <v>0.0</v>
      </c>
      <c r="R244" s="613">
        <f t="shared" si="44"/>
        <v>144</v>
      </c>
      <c r="S244" s="551">
        <f t="shared" si="45"/>
        <v>122</v>
      </c>
      <c r="T244" s="647">
        <f>R244/(Results!$D$243*(70/190))</f>
        <v>0.3443675267</v>
      </c>
      <c r="U244" s="550" t="str">
        <f t="shared" si="52"/>
        <v>B</v>
      </c>
      <c r="V244" s="151"/>
      <c r="W244" s="151"/>
      <c r="X244" s="151"/>
      <c r="Y244" s="151"/>
      <c r="Z244" s="552">
        <f>R244/Results!$B$158</f>
        <v>480</v>
      </c>
      <c r="AA244" s="151"/>
      <c r="AB244" s="151"/>
      <c r="AC244" s="703"/>
      <c r="AD244" s="459"/>
      <c r="AE244" s="459"/>
      <c r="AF244" s="195"/>
      <c r="AG244" s="549" t="s">
        <v>195</v>
      </c>
      <c r="AH244" s="553">
        <v>38.0</v>
      </c>
      <c r="AI244" s="551">
        <v>0.0</v>
      </c>
      <c r="AJ244" s="553">
        <v>91.0</v>
      </c>
      <c r="AK244" s="551">
        <v>0.0</v>
      </c>
      <c r="AL244" s="551">
        <v>0.0</v>
      </c>
      <c r="AM244" s="553">
        <v>2.0</v>
      </c>
      <c r="AN244" s="551">
        <v>0.0</v>
      </c>
      <c r="AO244" s="553">
        <v>8.0</v>
      </c>
      <c r="AP244" s="551">
        <v>0.0</v>
      </c>
      <c r="AQ244" s="551">
        <v>0.0</v>
      </c>
      <c r="AR244" s="551">
        <v>12.0</v>
      </c>
      <c r="AS244" s="551">
        <v>0.0</v>
      </c>
      <c r="AT244" s="551">
        <v>1.0</v>
      </c>
      <c r="AU244" s="534">
        <f t="shared" si="47"/>
        <v>152</v>
      </c>
      <c r="AV244" s="551">
        <f t="shared" si="48"/>
        <v>123</v>
      </c>
      <c r="AW244" s="648">
        <f>AU244/(Results!$F$243*(70/190))</f>
        <v>0.718765555</v>
      </c>
      <c r="AX244" s="550" t="str">
        <f t="shared" si="54"/>
        <v>D</v>
      </c>
      <c r="AY244" s="151"/>
      <c r="AZ244" s="151"/>
      <c r="BA244" s="151"/>
      <c r="BB244" s="151"/>
      <c r="BC244" s="552">
        <f>AU244/Results!$B$158</f>
        <v>506.6666667</v>
      </c>
      <c r="BD244" s="151"/>
      <c r="BE244" s="151"/>
      <c r="BF244" s="518"/>
    </row>
    <row r="245">
      <c r="A245" s="151"/>
      <c r="B245" s="459"/>
      <c r="C245" s="151"/>
      <c r="D245" s="549" t="s">
        <v>196</v>
      </c>
      <c r="E245" s="551">
        <v>36.0</v>
      </c>
      <c r="F245" s="551">
        <v>0.0</v>
      </c>
      <c r="G245" s="553">
        <v>84.0</v>
      </c>
      <c r="H245" s="551">
        <v>0.0</v>
      </c>
      <c r="I245" s="551">
        <v>0.0</v>
      </c>
      <c r="J245" s="551">
        <v>0.0</v>
      </c>
      <c r="K245" s="551">
        <v>0.0</v>
      </c>
      <c r="L245" s="551">
        <v>5.0</v>
      </c>
      <c r="M245" s="551">
        <v>0.0</v>
      </c>
      <c r="N245" s="551">
        <v>0.0</v>
      </c>
      <c r="O245" s="553">
        <v>14.0</v>
      </c>
      <c r="P245" s="551">
        <v>0.0</v>
      </c>
      <c r="Q245" s="550">
        <v>0.0</v>
      </c>
      <c r="R245" s="613">
        <f t="shared" si="44"/>
        <v>139</v>
      </c>
      <c r="S245" s="551">
        <f t="shared" si="45"/>
        <v>113.5</v>
      </c>
      <c r="T245" s="647">
        <f>R245/(Results!$D$243*(70/190))</f>
        <v>0.332410321</v>
      </c>
      <c r="U245" s="550" t="str">
        <f t="shared" si="52"/>
        <v>B</v>
      </c>
      <c r="V245" s="151"/>
      <c r="W245" s="151"/>
      <c r="X245" s="151"/>
      <c r="Y245" s="151"/>
      <c r="Z245" s="552">
        <f>R245/Results!$B$158</f>
        <v>463.3333333</v>
      </c>
      <c r="AA245" s="151"/>
      <c r="AB245" s="151"/>
      <c r="AC245" s="703"/>
      <c r="AD245" s="459"/>
      <c r="AE245" s="459"/>
      <c r="AF245" s="195"/>
      <c r="AG245" s="549" t="s">
        <v>196</v>
      </c>
      <c r="AH245" s="551">
        <v>32.0</v>
      </c>
      <c r="AI245" s="551">
        <v>1.0</v>
      </c>
      <c r="AJ245" s="551">
        <v>88.0</v>
      </c>
      <c r="AK245" s="551">
        <v>0.0</v>
      </c>
      <c r="AL245" s="551">
        <v>0.0</v>
      </c>
      <c r="AM245" s="551">
        <v>0.0</v>
      </c>
      <c r="AN245" s="551">
        <v>0.0</v>
      </c>
      <c r="AO245" s="553">
        <v>11.0</v>
      </c>
      <c r="AP245" s="551">
        <v>0.0</v>
      </c>
      <c r="AQ245" s="551">
        <v>0.0</v>
      </c>
      <c r="AR245" s="553">
        <v>7.0</v>
      </c>
      <c r="AS245" s="551">
        <v>0.0</v>
      </c>
      <c r="AT245" s="553">
        <v>3.0</v>
      </c>
      <c r="AU245" s="534">
        <f t="shared" si="47"/>
        <v>142</v>
      </c>
      <c r="AV245" s="551">
        <f t="shared" si="48"/>
        <v>108.8</v>
      </c>
      <c r="AW245" s="648">
        <f>AU245/(Results!$F$243*(70/190))</f>
        <v>0.6714783474</v>
      </c>
      <c r="AX245" s="550" t="str">
        <f t="shared" si="54"/>
        <v>C</v>
      </c>
      <c r="AY245" s="151"/>
      <c r="AZ245" s="151"/>
      <c r="BA245" s="151"/>
      <c r="BB245" s="151"/>
      <c r="BC245" s="552">
        <f>AU245/Results!$B$158</f>
        <v>473.3333333</v>
      </c>
      <c r="BD245" s="151"/>
      <c r="BE245" s="151"/>
      <c r="BF245" s="518"/>
    </row>
    <row r="246">
      <c r="A246" s="151"/>
      <c r="B246" s="459"/>
      <c r="C246" s="151"/>
      <c r="D246" s="555" t="s">
        <v>286</v>
      </c>
      <c r="E246" s="563">
        <v>29.0</v>
      </c>
      <c r="F246" s="564">
        <v>0.0</v>
      </c>
      <c r="G246" s="563">
        <v>92.0</v>
      </c>
      <c r="H246" s="564">
        <v>0.0</v>
      </c>
      <c r="I246" s="564">
        <v>0.0</v>
      </c>
      <c r="J246" s="564">
        <v>0.0</v>
      </c>
      <c r="K246" s="564">
        <v>1.0</v>
      </c>
      <c r="L246" s="564">
        <v>4.0</v>
      </c>
      <c r="M246" s="564">
        <v>0.0</v>
      </c>
      <c r="N246" s="564">
        <v>0.0</v>
      </c>
      <c r="O246" s="564">
        <v>9.0</v>
      </c>
      <c r="P246" s="564">
        <v>0.0</v>
      </c>
      <c r="Q246" s="558">
        <v>0.0</v>
      </c>
      <c r="R246" s="713">
        <f t="shared" si="44"/>
        <v>135</v>
      </c>
      <c r="S246" s="566">
        <f t="shared" si="45"/>
        <v>100.5</v>
      </c>
      <c r="T246" s="649">
        <f>R246/(Results!$D$243*(70/190))</f>
        <v>0.3228445563</v>
      </c>
      <c r="U246" s="585" t="str">
        <f t="shared" si="52"/>
        <v>B</v>
      </c>
      <c r="V246" s="447"/>
      <c r="W246" s="447"/>
      <c r="X246" s="447"/>
      <c r="Y246" s="447"/>
      <c r="Z246" s="562">
        <f>R246/Results!$B$158</f>
        <v>450</v>
      </c>
      <c r="AA246" s="447"/>
      <c r="AB246" s="447"/>
      <c r="AC246" s="488"/>
      <c r="AD246" s="459"/>
      <c r="AE246" s="459"/>
      <c r="AF246" s="195"/>
      <c r="AG246" s="555" t="s">
        <v>286</v>
      </c>
      <c r="AH246" s="563">
        <v>40.0</v>
      </c>
      <c r="AI246" s="564">
        <v>0.0</v>
      </c>
      <c r="AJ246" s="563">
        <v>87.0</v>
      </c>
      <c r="AK246" s="564">
        <v>0.0</v>
      </c>
      <c r="AL246" s="564">
        <v>0.0</v>
      </c>
      <c r="AM246" s="564">
        <v>1.0</v>
      </c>
      <c r="AN246" s="564">
        <v>0.0</v>
      </c>
      <c r="AO246" s="564">
        <v>9.0</v>
      </c>
      <c r="AP246" s="564">
        <v>0.0</v>
      </c>
      <c r="AQ246" s="564">
        <v>0.0</v>
      </c>
      <c r="AR246" s="563">
        <v>12.0</v>
      </c>
      <c r="AS246" s="564">
        <v>0.0</v>
      </c>
      <c r="AT246" s="563">
        <v>1.0</v>
      </c>
      <c r="AU246" s="557">
        <f t="shared" si="47"/>
        <v>150</v>
      </c>
      <c r="AV246" s="566">
        <f t="shared" si="48"/>
        <v>123</v>
      </c>
      <c r="AW246" s="651">
        <f>AU246/(Results!$F$243*(70/190))</f>
        <v>0.7093081135</v>
      </c>
      <c r="AX246" s="656" t="s">
        <v>257</v>
      </c>
      <c r="AY246" s="447"/>
      <c r="AZ246" s="447"/>
      <c r="BA246" s="447"/>
      <c r="BB246" s="447"/>
      <c r="BC246" s="562">
        <f>AU246/Results!$B$158</f>
        <v>500</v>
      </c>
      <c r="BD246" s="447"/>
      <c r="BE246" s="447"/>
      <c r="BF246" s="184"/>
    </row>
    <row r="247">
      <c r="A247" s="151"/>
      <c r="B247" s="459"/>
      <c r="C247" s="151"/>
      <c r="D247" s="492" t="s">
        <v>198</v>
      </c>
      <c r="E247" s="573">
        <v>30.0</v>
      </c>
      <c r="F247" s="570">
        <v>1.0</v>
      </c>
      <c r="G247" s="570">
        <v>91.0</v>
      </c>
      <c r="H247" s="570">
        <v>0.0</v>
      </c>
      <c r="I247" s="570">
        <v>0.0</v>
      </c>
      <c r="J247" s="570">
        <v>0.0</v>
      </c>
      <c r="K247" s="570">
        <v>2.0</v>
      </c>
      <c r="L247" s="570">
        <v>9.0</v>
      </c>
      <c r="M247" s="570">
        <v>0.0</v>
      </c>
      <c r="N247" s="573">
        <v>3.0</v>
      </c>
      <c r="O247" s="573">
        <v>11.0</v>
      </c>
      <c r="P247" s="570">
        <v>0.0</v>
      </c>
      <c r="Q247" s="569">
        <v>2.0</v>
      </c>
      <c r="R247" s="710">
        <f t="shared" si="44"/>
        <v>149</v>
      </c>
      <c r="S247" s="570">
        <f t="shared" si="45"/>
        <v>123.3</v>
      </c>
      <c r="T247" s="571">
        <f>R247/(Results!$D$244*(70/190))</f>
        <v>0.3390013172</v>
      </c>
      <c r="U247" s="569" t="str">
        <f t="shared" si="52"/>
        <v>B</v>
      </c>
      <c r="V247" s="500">
        <f>SUM(R247:R250)</f>
        <v>623</v>
      </c>
      <c r="W247" s="501">
        <f>V247/(4*(MAX(R247:R250)))</f>
        <v>0.938253012</v>
      </c>
      <c r="X247" s="501">
        <f>AVERAGE(S247:S250)</f>
        <v>113.775</v>
      </c>
      <c r="Y247" s="699">
        <f>V247/(((V247))*1)</f>
        <v>1</v>
      </c>
      <c r="Z247" s="502">
        <f>R247/Results!$B$158</f>
        <v>496.6666667</v>
      </c>
      <c r="AA247" s="501">
        <f>sum(Z247:Z250)/4</f>
        <v>519.1666667</v>
      </c>
      <c r="AB247" s="503">
        <v>440.0</v>
      </c>
      <c r="AC247" s="700">
        <f>4*max(R247:R250)/Results!D244</f>
        <v>0.5565800503</v>
      </c>
      <c r="AD247" s="459"/>
      <c r="AE247" s="459"/>
      <c r="AF247" s="195"/>
      <c r="AG247" s="492" t="s">
        <v>198</v>
      </c>
      <c r="AH247" s="573">
        <v>32.0</v>
      </c>
      <c r="AI247" s="570">
        <v>0.0</v>
      </c>
      <c r="AJ247" s="573">
        <v>94.0</v>
      </c>
      <c r="AK247" s="570">
        <v>0.0</v>
      </c>
      <c r="AL247" s="570">
        <v>0.0</v>
      </c>
      <c r="AM247" s="570">
        <v>0.0</v>
      </c>
      <c r="AN247" s="570">
        <v>0.0</v>
      </c>
      <c r="AO247" s="570">
        <v>5.0</v>
      </c>
      <c r="AP247" s="570">
        <v>0.0</v>
      </c>
      <c r="AQ247" s="570">
        <v>0.0</v>
      </c>
      <c r="AR247" s="570">
        <v>15.0</v>
      </c>
      <c r="AS247" s="570">
        <v>0.0</v>
      </c>
      <c r="AT247" s="573">
        <v>7.0</v>
      </c>
      <c r="AU247" s="495">
        <f t="shared" si="47"/>
        <v>153</v>
      </c>
      <c r="AV247" s="570">
        <f t="shared" si="48"/>
        <v>120</v>
      </c>
      <c r="AW247" s="575">
        <f>AU247/(Results!$F$244*(70/190))</f>
        <v>0.7285714286</v>
      </c>
      <c r="AX247" s="569" t="str">
        <f t="shared" ref="AX247:AX251" si="55">IFS(AW247&lt;0.2,"A",AND(AW247&gt;=0.21,AW247&lt;=0.5),"B",AND(AW247&gt;=0.51,AW247&lt;=0.7),"C",AND(AW247&gt;=0.71,AW247&lt;=0.85),"D",AND(AW247&gt;=0.86,AW247&lt;=1),"E",AW247&gt;1,"F")</f>
        <v>D</v>
      </c>
      <c r="AY247" s="500">
        <f>SUM(AU247:AU250)</f>
        <v>570</v>
      </c>
      <c r="AZ247" s="501">
        <f>AY247/(4*(MAX(AU247:AU250)))</f>
        <v>0.9134615385</v>
      </c>
      <c r="BA247" s="501">
        <f>AVERAGE(AV247:AV250)</f>
        <v>115.65</v>
      </c>
      <c r="BB247" s="501">
        <f>AY247/(AY247*1)</f>
        <v>1</v>
      </c>
      <c r="BC247" s="502">
        <f>AU247/Results!$B$158</f>
        <v>510</v>
      </c>
      <c r="BD247" s="501">
        <f>sum(BC247:BC250)/4</f>
        <v>475</v>
      </c>
      <c r="BE247" s="708">
        <v>210.0</v>
      </c>
      <c r="BF247" s="512">
        <f>4*max(AU247:AU250)/Results!F244</f>
        <v>1.094736842</v>
      </c>
    </row>
    <row r="248">
      <c r="A248" s="151"/>
      <c r="B248" s="459"/>
      <c r="C248" s="151"/>
      <c r="D248" s="513" t="s">
        <v>199</v>
      </c>
      <c r="E248" s="520">
        <v>33.0</v>
      </c>
      <c r="F248" s="516">
        <v>0.0</v>
      </c>
      <c r="G248" s="520">
        <v>99.0</v>
      </c>
      <c r="H248" s="516">
        <v>0.0</v>
      </c>
      <c r="I248" s="516">
        <v>0.0</v>
      </c>
      <c r="J248" s="516">
        <v>0.0</v>
      </c>
      <c r="K248" s="516">
        <v>4.0</v>
      </c>
      <c r="L248" s="516">
        <v>5.0</v>
      </c>
      <c r="M248" s="516">
        <v>0.0</v>
      </c>
      <c r="N248" s="516">
        <v>0.0</v>
      </c>
      <c r="O248" s="516">
        <v>8.0</v>
      </c>
      <c r="P248" s="516">
        <v>0.0</v>
      </c>
      <c r="Q248" s="515">
        <v>1.0</v>
      </c>
      <c r="R248" s="595">
        <f t="shared" si="44"/>
        <v>150</v>
      </c>
      <c r="S248" s="516">
        <f t="shared" si="45"/>
        <v>112.5</v>
      </c>
      <c r="T248" s="652">
        <f>R248/(Results!$D$244*(70/190))</f>
        <v>0.3412764938</v>
      </c>
      <c r="U248" s="515" t="str">
        <f t="shared" si="52"/>
        <v>B</v>
      </c>
      <c r="V248" s="151"/>
      <c r="W248" s="151"/>
      <c r="X248" s="151"/>
      <c r="Y248" s="151"/>
      <c r="Z248" s="517">
        <f>R248/Results!$B$158</f>
        <v>500</v>
      </c>
      <c r="AA248" s="151"/>
      <c r="AB248" s="151"/>
      <c r="AC248" s="703"/>
      <c r="AD248" s="459"/>
      <c r="AE248" s="459"/>
      <c r="AF248" s="195"/>
      <c r="AG248" s="513" t="s">
        <v>199</v>
      </c>
      <c r="AH248" s="516">
        <v>35.0</v>
      </c>
      <c r="AI248" s="516">
        <v>0.0</v>
      </c>
      <c r="AJ248" s="516">
        <v>84.0</v>
      </c>
      <c r="AK248" s="516">
        <v>0.0</v>
      </c>
      <c r="AL248" s="516">
        <v>0.0</v>
      </c>
      <c r="AM248" s="516">
        <v>0.0</v>
      </c>
      <c r="AN248" s="516">
        <v>0.0</v>
      </c>
      <c r="AO248" s="520">
        <v>12.0</v>
      </c>
      <c r="AP248" s="516">
        <v>0.0</v>
      </c>
      <c r="AQ248" s="516">
        <v>0.0</v>
      </c>
      <c r="AR248" s="520">
        <v>22.0</v>
      </c>
      <c r="AS248" s="516">
        <v>0.0</v>
      </c>
      <c r="AT248" s="516">
        <v>3.0</v>
      </c>
      <c r="AU248" s="514">
        <f t="shared" si="47"/>
        <v>156</v>
      </c>
      <c r="AV248" s="516">
        <f t="shared" si="48"/>
        <v>140.5</v>
      </c>
      <c r="AW248" s="653">
        <f>AU248/(Results!$F$244*(70/190))</f>
        <v>0.7428571429</v>
      </c>
      <c r="AX248" s="515" t="str">
        <f t="shared" si="55"/>
        <v>D</v>
      </c>
      <c r="AY248" s="151"/>
      <c r="AZ248" s="151"/>
      <c r="BA248" s="151"/>
      <c r="BB248" s="151"/>
      <c r="BC248" s="517">
        <f>AU248/Results!$B$158</f>
        <v>520</v>
      </c>
      <c r="BD248" s="151"/>
      <c r="BE248" s="151"/>
      <c r="BF248" s="518"/>
    </row>
    <row r="249">
      <c r="A249" s="151"/>
      <c r="B249" s="459"/>
      <c r="C249" s="151"/>
      <c r="D249" s="513" t="s">
        <v>200</v>
      </c>
      <c r="E249" s="516">
        <v>29.0</v>
      </c>
      <c r="F249" s="516">
        <v>0.0</v>
      </c>
      <c r="G249" s="516">
        <v>122.0</v>
      </c>
      <c r="H249" s="516">
        <v>0.0</v>
      </c>
      <c r="I249" s="516">
        <v>0.0</v>
      </c>
      <c r="J249" s="516">
        <v>0.0</v>
      </c>
      <c r="K249" s="516">
        <v>2.0</v>
      </c>
      <c r="L249" s="516">
        <v>3.0</v>
      </c>
      <c r="M249" s="516">
        <v>0.0</v>
      </c>
      <c r="N249" s="516">
        <v>1.0</v>
      </c>
      <c r="O249" s="516">
        <v>6.0</v>
      </c>
      <c r="P249" s="516">
        <v>0.0</v>
      </c>
      <c r="Q249" s="521">
        <v>3.0</v>
      </c>
      <c r="R249" s="595">
        <f t="shared" si="44"/>
        <v>166</v>
      </c>
      <c r="S249" s="516">
        <f t="shared" si="45"/>
        <v>113.5</v>
      </c>
      <c r="T249" s="652">
        <f>R249/(Results!$D$244*(70/190))</f>
        <v>0.3776793198</v>
      </c>
      <c r="U249" s="515" t="str">
        <f t="shared" si="52"/>
        <v>B</v>
      </c>
      <c r="V249" s="151"/>
      <c r="W249" s="151"/>
      <c r="X249" s="151"/>
      <c r="Y249" s="151"/>
      <c r="Z249" s="517">
        <f>R249/Results!$B$158</f>
        <v>553.3333333</v>
      </c>
      <c r="AA249" s="151"/>
      <c r="AB249" s="151"/>
      <c r="AC249" s="703"/>
      <c r="AD249" s="459"/>
      <c r="AE249" s="459"/>
      <c r="AF249" s="195"/>
      <c r="AG249" s="513" t="s">
        <v>200</v>
      </c>
      <c r="AH249" s="520">
        <v>25.0</v>
      </c>
      <c r="AI249" s="516">
        <v>1.0</v>
      </c>
      <c r="AJ249" s="520">
        <v>75.0</v>
      </c>
      <c r="AK249" s="516">
        <v>0.0</v>
      </c>
      <c r="AL249" s="516">
        <v>0.0</v>
      </c>
      <c r="AM249" s="520">
        <v>1.0</v>
      </c>
      <c r="AN249" s="516">
        <v>0.0</v>
      </c>
      <c r="AO249" s="520">
        <v>6.0</v>
      </c>
      <c r="AP249" s="516">
        <v>0.0</v>
      </c>
      <c r="AQ249" s="516">
        <v>0.0</v>
      </c>
      <c r="AR249" s="516">
        <v>6.0</v>
      </c>
      <c r="AS249" s="516">
        <v>0.0</v>
      </c>
      <c r="AT249" s="520">
        <v>2.0</v>
      </c>
      <c r="AU249" s="514">
        <f t="shared" si="47"/>
        <v>116</v>
      </c>
      <c r="AV249" s="516">
        <f t="shared" si="48"/>
        <v>86.8</v>
      </c>
      <c r="AW249" s="653">
        <f>AU249/(Results!$F$244*(70/190))</f>
        <v>0.5523809524</v>
      </c>
      <c r="AX249" s="515" t="str">
        <f t="shared" si="55"/>
        <v>C</v>
      </c>
      <c r="AY249" s="151"/>
      <c r="AZ249" s="151"/>
      <c r="BA249" s="151"/>
      <c r="BB249" s="151"/>
      <c r="BC249" s="517">
        <f>AU249/Results!$B$158</f>
        <v>386.6666667</v>
      </c>
      <c r="BD249" s="151"/>
      <c r="BE249" s="151"/>
      <c r="BF249" s="518"/>
    </row>
    <row r="250">
      <c r="A250" s="151"/>
      <c r="B250" s="459"/>
      <c r="C250" s="151"/>
      <c r="D250" s="522" t="s">
        <v>201</v>
      </c>
      <c r="E250" s="529">
        <v>26.0</v>
      </c>
      <c r="F250" s="530">
        <v>1.0</v>
      </c>
      <c r="G250" s="529">
        <v>120.0</v>
      </c>
      <c r="H250" s="530">
        <v>0.0</v>
      </c>
      <c r="I250" s="530">
        <v>0.0</v>
      </c>
      <c r="J250" s="530">
        <v>0.0</v>
      </c>
      <c r="K250" s="530">
        <v>1.0</v>
      </c>
      <c r="L250" s="530">
        <v>2.0</v>
      </c>
      <c r="M250" s="530">
        <v>0.0</v>
      </c>
      <c r="N250" s="530">
        <v>0.0</v>
      </c>
      <c r="O250" s="529">
        <v>7.0</v>
      </c>
      <c r="P250" s="530">
        <v>0.0</v>
      </c>
      <c r="Q250" s="525">
        <v>1.0</v>
      </c>
      <c r="R250" s="615">
        <f t="shared" si="44"/>
        <v>158</v>
      </c>
      <c r="S250" s="530">
        <f t="shared" si="45"/>
        <v>105.8</v>
      </c>
      <c r="T250" s="654">
        <f>R250/(Results!$D$244*(70/190))</f>
        <v>0.3594779068</v>
      </c>
      <c r="U250" s="525" t="str">
        <f t="shared" si="52"/>
        <v>B</v>
      </c>
      <c r="V250" s="447"/>
      <c r="W250" s="447"/>
      <c r="X250" s="447"/>
      <c r="Y250" s="447"/>
      <c r="Z250" s="531">
        <f>R250/Results!$B$158</f>
        <v>526.6666667</v>
      </c>
      <c r="AA250" s="447"/>
      <c r="AB250" s="447"/>
      <c r="AC250" s="488"/>
      <c r="AD250" s="459"/>
      <c r="AE250" s="459"/>
      <c r="AF250" s="195"/>
      <c r="AG250" s="522" t="s">
        <v>201</v>
      </c>
      <c r="AH250" s="529">
        <v>38.0</v>
      </c>
      <c r="AI250" s="530">
        <v>1.0</v>
      </c>
      <c r="AJ250" s="529">
        <v>88.0</v>
      </c>
      <c r="AK250" s="530">
        <v>0.0</v>
      </c>
      <c r="AL250" s="530">
        <v>0.0</v>
      </c>
      <c r="AM250" s="530">
        <v>1.0</v>
      </c>
      <c r="AN250" s="530">
        <v>0.0</v>
      </c>
      <c r="AO250" s="530">
        <v>0.0</v>
      </c>
      <c r="AP250" s="530">
        <v>0.0</v>
      </c>
      <c r="AQ250" s="530">
        <v>0.0</v>
      </c>
      <c r="AR250" s="529">
        <v>15.0</v>
      </c>
      <c r="AS250" s="530">
        <v>0.0</v>
      </c>
      <c r="AT250" s="530">
        <v>2.0</v>
      </c>
      <c r="AU250" s="524">
        <f t="shared" si="47"/>
        <v>145</v>
      </c>
      <c r="AV250" s="530">
        <f t="shared" si="48"/>
        <v>115.3</v>
      </c>
      <c r="AW250" s="655">
        <f>AU250/(Results!$F$244*(70/190))</f>
        <v>0.6904761905</v>
      </c>
      <c r="AX250" s="525" t="str">
        <f t="shared" si="55"/>
        <v>C</v>
      </c>
      <c r="AY250" s="447"/>
      <c r="AZ250" s="447"/>
      <c r="BA250" s="447"/>
      <c r="BB250" s="447"/>
      <c r="BC250" s="531">
        <f>AU250/Results!$B$158</f>
        <v>483.3333333</v>
      </c>
      <c r="BD250" s="447"/>
      <c r="BE250" s="447"/>
      <c r="BF250" s="184"/>
    </row>
    <row r="251">
      <c r="A251" s="151"/>
      <c r="B251" s="459"/>
      <c r="C251" s="151"/>
      <c r="D251" s="532" t="s">
        <v>202</v>
      </c>
      <c r="E251" s="543">
        <v>23.0</v>
      </c>
      <c r="F251" s="544">
        <v>1.0</v>
      </c>
      <c r="G251" s="544">
        <v>125.0</v>
      </c>
      <c r="H251" s="544">
        <v>0.0</v>
      </c>
      <c r="I251" s="544">
        <v>0.0</v>
      </c>
      <c r="J251" s="544">
        <v>1.0</v>
      </c>
      <c r="K251" s="544">
        <v>1.0</v>
      </c>
      <c r="L251" s="544">
        <v>8.0</v>
      </c>
      <c r="M251" s="544">
        <v>1.0</v>
      </c>
      <c r="N251" s="544">
        <v>1.0</v>
      </c>
      <c r="O251" s="543">
        <v>9.0</v>
      </c>
      <c r="P251" s="544">
        <v>0.0</v>
      </c>
      <c r="Q251" s="546">
        <v>0.0</v>
      </c>
      <c r="R251" s="617">
        <f t="shared" si="44"/>
        <v>170</v>
      </c>
      <c r="S251" s="533">
        <f t="shared" si="45"/>
        <v>124.3</v>
      </c>
      <c r="T251" s="536">
        <f>R251/(Results!$D$245*(70/190))</f>
        <v>0.3688477789</v>
      </c>
      <c r="U251" s="535" t="str">
        <f t="shared" si="52"/>
        <v>B</v>
      </c>
      <c r="V251" s="538">
        <f>SUM(R251:R254)</f>
        <v>667</v>
      </c>
      <c r="W251" s="539">
        <f>V251/(4*(MAX(R251:R254)))</f>
        <v>0.9528571429</v>
      </c>
      <c r="X251" s="539">
        <f>AVERAGE(S251:S254)</f>
        <v>115.075</v>
      </c>
      <c r="Y251" s="705">
        <f>V251/(((V251))*1)</f>
        <v>1</v>
      </c>
      <c r="Z251" s="540">
        <f>R251/Results!$B$158</f>
        <v>566.6666667</v>
      </c>
      <c r="AA251" s="539">
        <f>sum(Z251:Z254)/4</f>
        <v>555.8333333</v>
      </c>
      <c r="AB251" s="541">
        <v>461.0</v>
      </c>
      <c r="AC251" s="706">
        <f>4*max(R251:R254)/Results!D245</f>
        <v>0.5595523581</v>
      </c>
      <c r="AD251" s="459"/>
      <c r="AE251" s="459"/>
      <c r="AF251" s="195"/>
      <c r="AG251" s="532" t="s">
        <v>202</v>
      </c>
      <c r="AH251" s="543">
        <v>35.0</v>
      </c>
      <c r="AI251" s="544">
        <v>0.0</v>
      </c>
      <c r="AJ251" s="543">
        <v>88.0</v>
      </c>
      <c r="AK251" s="544">
        <v>0.0</v>
      </c>
      <c r="AL251" s="544">
        <v>0.0</v>
      </c>
      <c r="AM251" s="544">
        <v>0.0</v>
      </c>
      <c r="AN251" s="544">
        <v>0.0</v>
      </c>
      <c r="AO251" s="543">
        <v>9.0</v>
      </c>
      <c r="AP251" s="544">
        <v>0.0</v>
      </c>
      <c r="AQ251" s="544">
        <v>0.0</v>
      </c>
      <c r="AR251" s="544">
        <v>12.0</v>
      </c>
      <c r="AS251" s="544">
        <v>0.0</v>
      </c>
      <c r="AT251" s="544">
        <v>3.0</v>
      </c>
      <c r="AU251" s="534">
        <f t="shared" si="47"/>
        <v>147</v>
      </c>
      <c r="AV251" s="533">
        <f t="shared" si="48"/>
        <v>118</v>
      </c>
      <c r="AW251" s="547">
        <f>AU251/(Results!$F$245*(70/190))</f>
        <v>0.6832191781</v>
      </c>
      <c r="AX251" s="535" t="str">
        <f t="shared" si="55"/>
        <v>C</v>
      </c>
      <c r="AY251" s="538">
        <f>SUM(AU251:AU254)</f>
        <v>584</v>
      </c>
      <c r="AZ251" s="539">
        <f>AY251/(4*(MAX(AU251:AU254)))</f>
        <v>0.9605263158</v>
      </c>
      <c r="BA251" s="539">
        <f>AVERAGE(AV251:AV254)</f>
        <v>118.4</v>
      </c>
      <c r="BB251" s="539">
        <f>AY251/(AY251*1)</f>
        <v>1</v>
      </c>
      <c r="BC251" s="540">
        <f>AU251/Results!$B$158</f>
        <v>490</v>
      </c>
      <c r="BD251" s="539">
        <f>sum(BC251:BC254)/4</f>
        <v>486.6666667</v>
      </c>
      <c r="BE251" s="707">
        <v>215.0</v>
      </c>
      <c r="BF251" s="542">
        <f>4*max(AU251:AU254)/Results!F245</f>
        <v>1.04109589</v>
      </c>
    </row>
    <row r="252">
      <c r="A252" s="151"/>
      <c r="B252" s="459"/>
      <c r="C252" s="151"/>
      <c r="D252" s="549" t="s">
        <v>203</v>
      </c>
      <c r="E252" s="553">
        <v>25.0</v>
      </c>
      <c r="F252" s="551">
        <v>0.0</v>
      </c>
      <c r="G252" s="551">
        <v>115.0</v>
      </c>
      <c r="H252" s="551">
        <v>0.0</v>
      </c>
      <c r="I252" s="551">
        <v>0.0</v>
      </c>
      <c r="J252" s="551">
        <v>0.0</v>
      </c>
      <c r="K252" s="551">
        <v>2.0</v>
      </c>
      <c r="L252" s="551">
        <v>4.0</v>
      </c>
      <c r="M252" s="551">
        <v>0.0</v>
      </c>
      <c r="N252" s="551">
        <v>1.0</v>
      </c>
      <c r="O252" s="551">
        <v>3.0</v>
      </c>
      <c r="P252" s="551">
        <v>0.0</v>
      </c>
      <c r="Q252" s="550">
        <v>2.0</v>
      </c>
      <c r="R252" s="613">
        <f t="shared" si="44"/>
        <v>152</v>
      </c>
      <c r="S252" s="551">
        <f t="shared" si="45"/>
        <v>101</v>
      </c>
      <c r="T252" s="647">
        <f>R252/(Results!$D$245*(70/190))</f>
        <v>0.3297933082</v>
      </c>
      <c r="U252" s="550" t="str">
        <f t="shared" si="52"/>
        <v>B</v>
      </c>
      <c r="V252" s="151"/>
      <c r="W252" s="151"/>
      <c r="X252" s="151"/>
      <c r="Y252" s="151"/>
      <c r="Z252" s="552">
        <f>R252/Results!$B$158</f>
        <v>506.6666667</v>
      </c>
      <c r="AA252" s="151"/>
      <c r="AB252" s="151"/>
      <c r="AC252" s="703"/>
      <c r="AD252" s="459"/>
      <c r="AE252" s="459"/>
      <c r="AF252" s="195"/>
      <c r="AG252" s="549" t="s">
        <v>203</v>
      </c>
      <c r="AH252" s="553">
        <v>34.0</v>
      </c>
      <c r="AI252" s="551">
        <v>0.0</v>
      </c>
      <c r="AJ252" s="551">
        <v>91.0</v>
      </c>
      <c r="AK252" s="551">
        <v>0.0</v>
      </c>
      <c r="AL252" s="551">
        <v>0.0</v>
      </c>
      <c r="AM252" s="553">
        <v>3.0</v>
      </c>
      <c r="AN252" s="551">
        <v>0.0</v>
      </c>
      <c r="AO252" s="553">
        <v>12.0</v>
      </c>
      <c r="AP252" s="551">
        <v>0.0</v>
      </c>
      <c r="AQ252" s="551">
        <v>0.0</v>
      </c>
      <c r="AR252" s="553">
        <v>10.0</v>
      </c>
      <c r="AS252" s="551">
        <v>0.0</v>
      </c>
      <c r="AT252" s="553">
        <v>2.0</v>
      </c>
      <c r="AU252" s="534">
        <f t="shared" si="47"/>
        <v>152</v>
      </c>
      <c r="AV252" s="533">
        <f t="shared" si="48"/>
        <v>123</v>
      </c>
      <c r="AW252" s="547">
        <f>AU252/(Results!$F$245*(70/190))</f>
        <v>0.7064579256</v>
      </c>
      <c r="AX252" s="680" t="s">
        <v>257</v>
      </c>
      <c r="AY252" s="151"/>
      <c r="AZ252" s="151"/>
      <c r="BA252" s="151"/>
      <c r="BB252" s="151"/>
      <c r="BC252" s="552">
        <f>AU252/Results!$B$158</f>
        <v>506.6666667</v>
      </c>
      <c r="BD252" s="151"/>
      <c r="BE252" s="151"/>
      <c r="BF252" s="518"/>
    </row>
    <row r="253">
      <c r="A253" s="151"/>
      <c r="B253" s="459"/>
      <c r="C253" s="151"/>
      <c r="D253" s="549" t="s">
        <v>204</v>
      </c>
      <c r="E253" s="553">
        <v>29.0</v>
      </c>
      <c r="F253" s="551">
        <v>0.0</v>
      </c>
      <c r="G253" s="551">
        <v>127.0</v>
      </c>
      <c r="H253" s="551">
        <v>0.0</v>
      </c>
      <c r="I253" s="551">
        <v>0.0</v>
      </c>
      <c r="J253" s="551">
        <v>0.0</v>
      </c>
      <c r="K253" s="551">
        <v>2.0</v>
      </c>
      <c r="L253" s="551">
        <v>3.0</v>
      </c>
      <c r="M253" s="551">
        <v>0.0</v>
      </c>
      <c r="N253" s="551">
        <v>0.0</v>
      </c>
      <c r="O253" s="551">
        <v>9.0</v>
      </c>
      <c r="P253" s="551">
        <v>0.0</v>
      </c>
      <c r="Q253" s="550">
        <v>5.0</v>
      </c>
      <c r="R253" s="619">
        <f t="shared" si="44"/>
        <v>175</v>
      </c>
      <c r="S253" s="551">
        <f t="shared" si="45"/>
        <v>120.5</v>
      </c>
      <c r="T253" s="647">
        <f>R253/(Results!$D$245*(70/190))</f>
        <v>0.379696243</v>
      </c>
      <c r="U253" s="550" t="str">
        <f t="shared" si="52"/>
        <v>B</v>
      </c>
      <c r="V253" s="151"/>
      <c r="W253" s="151"/>
      <c r="X253" s="151"/>
      <c r="Y253" s="151"/>
      <c r="Z253" s="552">
        <f>R253/Results!$B$158</f>
        <v>583.3333333</v>
      </c>
      <c r="AA253" s="151"/>
      <c r="AB253" s="151"/>
      <c r="AC253" s="703"/>
      <c r="AD253" s="459"/>
      <c r="AE253" s="459"/>
      <c r="AF253" s="195"/>
      <c r="AG253" s="549" t="s">
        <v>204</v>
      </c>
      <c r="AH253" s="551">
        <v>29.0</v>
      </c>
      <c r="AI253" s="551">
        <v>0.0</v>
      </c>
      <c r="AJ253" s="553">
        <v>88.0</v>
      </c>
      <c r="AK253" s="551">
        <v>0.0</v>
      </c>
      <c r="AL253" s="551">
        <v>0.0</v>
      </c>
      <c r="AM253" s="551">
        <v>0.0</v>
      </c>
      <c r="AN253" s="551">
        <v>0.0</v>
      </c>
      <c r="AO253" s="551">
        <v>12.0</v>
      </c>
      <c r="AP253" s="551">
        <v>0.0</v>
      </c>
      <c r="AQ253" s="551">
        <v>0.0</v>
      </c>
      <c r="AR253" s="553">
        <v>7.0</v>
      </c>
      <c r="AS253" s="551">
        <v>0.0</v>
      </c>
      <c r="AT253" s="551">
        <v>0.0</v>
      </c>
      <c r="AU253" s="534">
        <f t="shared" si="47"/>
        <v>136</v>
      </c>
      <c r="AV253" s="551">
        <f t="shared" si="48"/>
        <v>105</v>
      </c>
      <c r="AW253" s="648">
        <f>AU253/(Results!$F$245*(70/190))</f>
        <v>0.6320939335</v>
      </c>
      <c r="AX253" s="550" t="str">
        <f t="shared" ref="AX253:AX265" si="56">IFS(AW253&lt;0.2,"A",AND(AW253&gt;=0.21,AW253&lt;=0.5),"B",AND(AW253&gt;=0.51,AW253&lt;=0.7),"C",AND(AW253&gt;=0.71,AW253&lt;=0.85),"D",AND(AW253&gt;=0.86,AW253&lt;=1),"E",AW253&gt;1,"F")</f>
        <v>C</v>
      </c>
      <c r="AY253" s="151"/>
      <c r="AZ253" s="151"/>
      <c r="BA253" s="151"/>
      <c r="BB253" s="151"/>
      <c r="BC253" s="552">
        <f>AU253/Results!$B$158</f>
        <v>453.3333333</v>
      </c>
      <c r="BD253" s="151"/>
      <c r="BE253" s="151"/>
      <c r="BF253" s="518"/>
    </row>
    <row r="254">
      <c r="A254" s="151"/>
      <c r="B254" s="459"/>
      <c r="C254" s="151"/>
      <c r="D254" s="555" t="s">
        <v>205</v>
      </c>
      <c r="E254" s="563">
        <v>22.0</v>
      </c>
      <c r="F254" s="564">
        <v>0.0</v>
      </c>
      <c r="G254" s="564">
        <v>133.0</v>
      </c>
      <c r="H254" s="564">
        <v>0.0</v>
      </c>
      <c r="I254" s="564">
        <v>0.0</v>
      </c>
      <c r="J254" s="564">
        <v>0.0</v>
      </c>
      <c r="K254" s="563">
        <v>3.0</v>
      </c>
      <c r="L254" s="564">
        <v>5.0</v>
      </c>
      <c r="M254" s="564">
        <v>0.0</v>
      </c>
      <c r="N254" s="564">
        <v>0.0</v>
      </c>
      <c r="O254" s="564">
        <v>7.0</v>
      </c>
      <c r="P254" s="564">
        <v>0.0</v>
      </c>
      <c r="Q254" s="558">
        <v>0.0</v>
      </c>
      <c r="R254" s="619">
        <f t="shared" si="44"/>
        <v>170</v>
      </c>
      <c r="S254" s="566">
        <f t="shared" si="45"/>
        <v>114.5</v>
      </c>
      <c r="T254" s="649">
        <f>R254/(Results!$D$245*(70/190))</f>
        <v>0.3688477789</v>
      </c>
      <c r="U254" s="585" t="str">
        <f t="shared" si="52"/>
        <v>B</v>
      </c>
      <c r="V254" s="447"/>
      <c r="W254" s="447"/>
      <c r="X254" s="447"/>
      <c r="Y254" s="447"/>
      <c r="Z254" s="562">
        <f>R254/Results!$B$158</f>
        <v>566.6666667</v>
      </c>
      <c r="AA254" s="447"/>
      <c r="AB254" s="447"/>
      <c r="AC254" s="488"/>
      <c r="AD254" s="459"/>
      <c r="AE254" s="459"/>
      <c r="AF254" s="195"/>
      <c r="AG254" s="555" t="s">
        <v>205</v>
      </c>
      <c r="AH254" s="563">
        <v>40.0</v>
      </c>
      <c r="AI254" s="564">
        <v>2.0</v>
      </c>
      <c r="AJ254" s="563">
        <v>83.0</v>
      </c>
      <c r="AK254" s="564">
        <v>0.0</v>
      </c>
      <c r="AL254" s="564">
        <v>0.0</v>
      </c>
      <c r="AM254" s="564">
        <v>0.0</v>
      </c>
      <c r="AN254" s="564">
        <v>0.0</v>
      </c>
      <c r="AO254" s="563">
        <v>9.0</v>
      </c>
      <c r="AP254" s="564">
        <v>0.0</v>
      </c>
      <c r="AQ254" s="563">
        <v>2.0</v>
      </c>
      <c r="AR254" s="563">
        <v>13.0</v>
      </c>
      <c r="AS254" s="564">
        <v>0.0</v>
      </c>
      <c r="AT254" s="564">
        <v>0.0</v>
      </c>
      <c r="AU254" s="557">
        <f t="shared" si="47"/>
        <v>149</v>
      </c>
      <c r="AV254" s="566">
        <f t="shared" si="48"/>
        <v>127.6</v>
      </c>
      <c r="AW254" s="651">
        <f>AU254/(Results!$F$245*(70/190))</f>
        <v>0.6925146771</v>
      </c>
      <c r="AX254" s="585" t="str">
        <f t="shared" si="56"/>
        <v>C</v>
      </c>
      <c r="AY254" s="447"/>
      <c r="AZ254" s="447"/>
      <c r="BA254" s="447"/>
      <c r="BB254" s="447"/>
      <c r="BC254" s="562">
        <f>AU254/Results!$B$158</f>
        <v>496.6666667</v>
      </c>
      <c r="BD254" s="447"/>
      <c r="BE254" s="447"/>
      <c r="BF254" s="184"/>
    </row>
    <row r="255">
      <c r="A255" s="151"/>
      <c r="B255" s="459"/>
      <c r="C255" s="151"/>
      <c r="D255" s="492" t="s">
        <v>206</v>
      </c>
      <c r="E255" s="573">
        <v>25.0</v>
      </c>
      <c r="F255" s="570">
        <v>0.0</v>
      </c>
      <c r="G255" s="573">
        <v>133.0</v>
      </c>
      <c r="H255" s="570">
        <v>0.0</v>
      </c>
      <c r="I255" s="570">
        <v>0.0</v>
      </c>
      <c r="J255" s="570">
        <v>0.0</v>
      </c>
      <c r="K255" s="573">
        <v>3.0</v>
      </c>
      <c r="L255" s="573">
        <v>8.0</v>
      </c>
      <c r="M255" s="570">
        <v>1.0</v>
      </c>
      <c r="N255" s="570">
        <v>0.0</v>
      </c>
      <c r="O255" s="573">
        <v>12.0</v>
      </c>
      <c r="P255" s="570">
        <v>0.0</v>
      </c>
      <c r="Q255" s="569">
        <v>0.0</v>
      </c>
      <c r="R255" s="493">
        <f t="shared" si="44"/>
        <v>182</v>
      </c>
      <c r="S255" s="570">
        <f t="shared" si="45"/>
        <v>134.5</v>
      </c>
      <c r="T255" s="571">
        <f>R255/(Results!$D$246*(70/190))</f>
        <v>0.4218616567</v>
      </c>
      <c r="U255" s="569" t="str">
        <f t="shared" si="52"/>
        <v>B</v>
      </c>
      <c r="V255" s="500">
        <f>SUM(R255:R258)</f>
        <v>614</v>
      </c>
      <c r="W255" s="501">
        <f>V255/(4*(MAX(R255:R258)))</f>
        <v>0.8434065934</v>
      </c>
      <c r="X255" s="501">
        <f>AVERAGE(S255:S258)</f>
        <v>108.325</v>
      </c>
      <c r="Y255" s="699">
        <f>V255/(((V255))*1)</f>
        <v>1</v>
      </c>
      <c r="Z255" s="502">
        <f>R255/Results!$B$158</f>
        <v>606.6666667</v>
      </c>
      <c r="AA255" s="501">
        <f>sum(Z255:Z258)/4</f>
        <v>511.6666667</v>
      </c>
      <c r="AB255" s="503">
        <v>431.0</v>
      </c>
      <c r="AC255" s="700">
        <f>4*max(R255:R258)/Results!D246</f>
        <v>0.6216908625</v>
      </c>
      <c r="AD255" s="459"/>
      <c r="AE255" s="459"/>
      <c r="AF255" s="195"/>
      <c r="AG255" s="492" t="s">
        <v>206</v>
      </c>
      <c r="AH255" s="570">
        <v>32.0</v>
      </c>
      <c r="AI255" s="570">
        <v>0.0</v>
      </c>
      <c r="AJ255" s="570">
        <v>75.0</v>
      </c>
      <c r="AK255" s="570">
        <v>0.0</v>
      </c>
      <c r="AL255" s="570">
        <v>0.0</v>
      </c>
      <c r="AM255" s="570">
        <v>1.0</v>
      </c>
      <c r="AN255" s="570">
        <v>0.0</v>
      </c>
      <c r="AO255" s="573">
        <v>9.0</v>
      </c>
      <c r="AP255" s="570">
        <v>0.0</v>
      </c>
      <c r="AQ255" s="570">
        <v>0.0</v>
      </c>
      <c r="AR255" s="570">
        <v>10.0</v>
      </c>
      <c r="AS255" s="570">
        <v>0.0</v>
      </c>
      <c r="AT255" s="573">
        <v>2.0</v>
      </c>
      <c r="AU255" s="495">
        <f t="shared" si="47"/>
        <v>129</v>
      </c>
      <c r="AV255" s="570">
        <f t="shared" si="48"/>
        <v>105.5</v>
      </c>
      <c r="AW255" s="575">
        <f>AU255/(Results!$F$246*(70/190))</f>
        <v>0.6286227238</v>
      </c>
      <c r="AX255" s="569" t="str">
        <f t="shared" si="56"/>
        <v>C</v>
      </c>
      <c r="AY255" s="500">
        <f>SUM(AU255:AU258)</f>
        <v>557</v>
      </c>
      <c r="AZ255" s="501">
        <f>AY255/(4*(MAX(AU255:AU258)))</f>
        <v>0.8983870968</v>
      </c>
      <c r="BA255" s="501">
        <f>AVERAGE(AV255:AV258)</f>
        <v>115.825</v>
      </c>
      <c r="BB255" s="501">
        <f>AY255/(AY255*1)</f>
        <v>1</v>
      </c>
      <c r="BC255" s="502">
        <f>AU255/Results!$B$158</f>
        <v>430</v>
      </c>
      <c r="BD255" s="501">
        <f>sum(BC255:BC258)/4</f>
        <v>464.1666667</v>
      </c>
      <c r="BE255" s="708">
        <v>205.0</v>
      </c>
      <c r="BF255" s="512">
        <f>4*max(AU255:AU258)/Results!F246</f>
        <v>1.113105925</v>
      </c>
    </row>
    <row r="256">
      <c r="A256" s="151"/>
      <c r="B256" s="459"/>
      <c r="C256" s="151"/>
      <c r="D256" s="513" t="s">
        <v>207</v>
      </c>
      <c r="E256" s="520">
        <v>22.0</v>
      </c>
      <c r="F256" s="516">
        <v>0.0</v>
      </c>
      <c r="G256" s="520">
        <v>115.0</v>
      </c>
      <c r="H256" s="516">
        <v>0.0</v>
      </c>
      <c r="I256" s="516">
        <v>0.0</v>
      </c>
      <c r="J256" s="516">
        <v>0.0</v>
      </c>
      <c r="K256" s="516">
        <v>3.0</v>
      </c>
      <c r="L256" s="520">
        <v>7.0</v>
      </c>
      <c r="M256" s="516">
        <v>1.0</v>
      </c>
      <c r="N256" s="516">
        <v>0.0</v>
      </c>
      <c r="O256" s="516">
        <v>8.0</v>
      </c>
      <c r="P256" s="516">
        <v>0.0</v>
      </c>
      <c r="Q256" s="515">
        <v>0.0</v>
      </c>
      <c r="R256" s="595">
        <f t="shared" si="44"/>
        <v>156</v>
      </c>
      <c r="S256" s="516">
        <f t="shared" si="45"/>
        <v>113</v>
      </c>
      <c r="T256" s="652">
        <f>R256/(Results!$D$246*(70/190))</f>
        <v>0.3615957057</v>
      </c>
      <c r="U256" s="515" t="str">
        <f t="shared" si="52"/>
        <v>B</v>
      </c>
      <c r="V256" s="151"/>
      <c r="W256" s="151"/>
      <c r="X256" s="151"/>
      <c r="Y256" s="151"/>
      <c r="Z256" s="517">
        <f>R256/Results!$B$158</f>
        <v>520</v>
      </c>
      <c r="AA256" s="151"/>
      <c r="AB256" s="151"/>
      <c r="AC256" s="703"/>
      <c r="AD256" s="459"/>
      <c r="AE256" s="459"/>
      <c r="AF256" s="195"/>
      <c r="AG256" s="513" t="s">
        <v>207</v>
      </c>
      <c r="AH256" s="520">
        <v>38.0</v>
      </c>
      <c r="AI256" s="516">
        <v>0.0</v>
      </c>
      <c r="AJ256" s="520">
        <v>85.0</v>
      </c>
      <c r="AK256" s="516">
        <v>0.0</v>
      </c>
      <c r="AL256" s="516">
        <v>0.0</v>
      </c>
      <c r="AM256" s="516">
        <v>0.0</v>
      </c>
      <c r="AN256" s="516">
        <v>0.0</v>
      </c>
      <c r="AO256" s="516">
        <v>10.0</v>
      </c>
      <c r="AP256" s="516">
        <v>0.0</v>
      </c>
      <c r="AQ256" s="516">
        <v>0.0</v>
      </c>
      <c r="AR256" s="520">
        <v>19.0</v>
      </c>
      <c r="AS256" s="516">
        <v>0.0</v>
      </c>
      <c r="AT256" s="516">
        <v>3.0</v>
      </c>
      <c r="AU256" s="514">
        <f t="shared" si="47"/>
        <v>155</v>
      </c>
      <c r="AV256" s="516">
        <f t="shared" si="48"/>
        <v>135</v>
      </c>
      <c r="AW256" s="653">
        <f>AU256/(Results!$F$246*(70/190))</f>
        <v>0.7553218774</v>
      </c>
      <c r="AX256" s="515" t="str">
        <f t="shared" si="56"/>
        <v>D</v>
      </c>
      <c r="AY256" s="151"/>
      <c r="AZ256" s="151"/>
      <c r="BA256" s="151"/>
      <c r="BB256" s="151"/>
      <c r="BC256" s="517">
        <f>AU256/Results!$B$158</f>
        <v>516.6666667</v>
      </c>
      <c r="BD256" s="151"/>
      <c r="BE256" s="151"/>
      <c r="BF256" s="518"/>
    </row>
    <row r="257">
      <c r="A257" s="151"/>
      <c r="B257" s="459"/>
      <c r="C257" s="151"/>
      <c r="D257" s="513" t="s">
        <v>208</v>
      </c>
      <c r="E257" s="520">
        <v>19.0</v>
      </c>
      <c r="F257" s="516">
        <v>1.0</v>
      </c>
      <c r="G257" s="520">
        <v>93.0</v>
      </c>
      <c r="H257" s="516">
        <v>0.0</v>
      </c>
      <c r="I257" s="516">
        <v>0.0</v>
      </c>
      <c r="J257" s="516">
        <v>0.0</v>
      </c>
      <c r="K257" s="516">
        <v>0.0</v>
      </c>
      <c r="L257" s="516">
        <v>4.0</v>
      </c>
      <c r="M257" s="516">
        <v>0.0</v>
      </c>
      <c r="N257" s="516">
        <v>1.0</v>
      </c>
      <c r="O257" s="516">
        <v>8.0</v>
      </c>
      <c r="P257" s="516">
        <v>0.0</v>
      </c>
      <c r="Q257" s="515">
        <v>0.0</v>
      </c>
      <c r="R257" s="595">
        <f t="shared" si="44"/>
        <v>126</v>
      </c>
      <c r="S257" s="516">
        <f t="shared" si="45"/>
        <v>90.8</v>
      </c>
      <c r="T257" s="652">
        <f>R257/(Results!$D$246*(70/190))</f>
        <v>0.29205807</v>
      </c>
      <c r="U257" s="515" t="str">
        <f t="shared" si="52"/>
        <v>B</v>
      </c>
      <c r="V257" s="151"/>
      <c r="W257" s="151"/>
      <c r="X257" s="151"/>
      <c r="Y257" s="151"/>
      <c r="Z257" s="517">
        <f>R257/Results!$B$158</f>
        <v>420</v>
      </c>
      <c r="AA257" s="151"/>
      <c r="AB257" s="151"/>
      <c r="AC257" s="703"/>
      <c r="AD257" s="459"/>
      <c r="AE257" s="459"/>
      <c r="AF257" s="195"/>
      <c r="AG257" s="522" t="s">
        <v>208</v>
      </c>
      <c r="AH257" s="529">
        <v>29.0</v>
      </c>
      <c r="AI257" s="530">
        <v>0.0</v>
      </c>
      <c r="AJ257" s="530">
        <v>88.0</v>
      </c>
      <c r="AK257" s="530">
        <v>0.0</v>
      </c>
      <c r="AL257" s="530">
        <v>0.0</v>
      </c>
      <c r="AM257" s="530">
        <v>0.0</v>
      </c>
      <c r="AN257" s="530">
        <v>0.0</v>
      </c>
      <c r="AO257" s="530">
        <v>4.0</v>
      </c>
      <c r="AP257" s="530">
        <v>0.0</v>
      </c>
      <c r="AQ257" s="530">
        <v>0.0</v>
      </c>
      <c r="AR257" s="530">
        <v>8.0</v>
      </c>
      <c r="AS257" s="530">
        <v>0.0</v>
      </c>
      <c r="AT257" s="530">
        <v>5.0</v>
      </c>
      <c r="AU257" s="524">
        <f t="shared" si="47"/>
        <v>134</v>
      </c>
      <c r="AV257" s="530">
        <f t="shared" si="48"/>
        <v>97.5</v>
      </c>
      <c r="AW257" s="655">
        <f>AU257/(Results!$F$246*(70/190))</f>
        <v>0.6529879456</v>
      </c>
      <c r="AX257" s="525" t="str">
        <f t="shared" si="56"/>
        <v>C</v>
      </c>
      <c r="AY257" s="151"/>
      <c r="AZ257" s="151"/>
      <c r="BA257" s="151"/>
      <c r="BB257" s="151"/>
      <c r="BC257" s="517">
        <f>AU257/Results!$B$158</f>
        <v>446.6666667</v>
      </c>
      <c r="BD257" s="151"/>
      <c r="BE257" s="151"/>
      <c r="BF257" s="518"/>
    </row>
    <row r="258">
      <c r="A258" s="151"/>
      <c r="B258" s="459"/>
      <c r="C258" s="151"/>
      <c r="D258" s="522" t="s">
        <v>209</v>
      </c>
      <c r="E258" s="529">
        <v>13.0</v>
      </c>
      <c r="F258" s="530">
        <v>0.0</v>
      </c>
      <c r="G258" s="529">
        <v>120.0</v>
      </c>
      <c r="H258" s="530">
        <v>0.0</v>
      </c>
      <c r="I258" s="530">
        <v>0.0</v>
      </c>
      <c r="J258" s="530">
        <v>0.0</v>
      </c>
      <c r="K258" s="530">
        <v>3.0</v>
      </c>
      <c r="L258" s="530">
        <v>6.0</v>
      </c>
      <c r="M258" s="530">
        <v>0.0</v>
      </c>
      <c r="N258" s="530">
        <v>0.0</v>
      </c>
      <c r="O258" s="530">
        <v>3.0</v>
      </c>
      <c r="P258" s="530">
        <v>0.0</v>
      </c>
      <c r="Q258" s="581">
        <v>5.0</v>
      </c>
      <c r="R258" s="615">
        <f t="shared" si="44"/>
        <v>150</v>
      </c>
      <c r="S258" s="530">
        <f t="shared" si="45"/>
        <v>95</v>
      </c>
      <c r="T258" s="654">
        <f>R258/(Results!$D$246*(70/190))</f>
        <v>0.3476881786</v>
      </c>
      <c r="U258" s="525" t="str">
        <f t="shared" si="52"/>
        <v>B</v>
      </c>
      <c r="V258" s="447"/>
      <c r="W258" s="447"/>
      <c r="X258" s="447"/>
      <c r="Y258" s="447"/>
      <c r="Z258" s="531">
        <f>R258/Results!$B$158</f>
        <v>500</v>
      </c>
      <c r="AA258" s="447"/>
      <c r="AB258" s="447"/>
      <c r="AC258" s="488"/>
      <c r="AD258" s="459"/>
      <c r="AE258" s="459"/>
      <c r="AF258" s="195"/>
      <c r="AG258" s="714" t="s">
        <v>209</v>
      </c>
      <c r="AH258" s="715">
        <v>31.0</v>
      </c>
      <c r="AI258" s="715">
        <v>1.0</v>
      </c>
      <c r="AJ258" s="716">
        <v>72.0</v>
      </c>
      <c r="AK258" s="715">
        <v>0.0</v>
      </c>
      <c r="AL258" s="715">
        <v>0.0</v>
      </c>
      <c r="AM258" s="715">
        <v>0.0</v>
      </c>
      <c r="AN258" s="715">
        <v>0.0</v>
      </c>
      <c r="AO258" s="716">
        <v>16.0</v>
      </c>
      <c r="AP258" s="715">
        <v>0.0</v>
      </c>
      <c r="AQ258" s="715">
        <v>0.0</v>
      </c>
      <c r="AR258" s="715">
        <v>16.0</v>
      </c>
      <c r="AS258" s="715">
        <v>0.0</v>
      </c>
      <c r="AT258" s="716">
        <v>3.0</v>
      </c>
      <c r="AU258" s="717">
        <f t="shared" si="47"/>
        <v>139</v>
      </c>
      <c r="AV258" s="715">
        <f t="shared" si="48"/>
        <v>125.3</v>
      </c>
      <c r="AW258" s="718">
        <f>AU258/(Results!$F$246*(70/190))</f>
        <v>0.6773531675</v>
      </c>
      <c r="AX258" s="719" t="str">
        <f t="shared" si="56"/>
        <v>C</v>
      </c>
      <c r="AY258" s="447"/>
      <c r="AZ258" s="447"/>
      <c r="BA258" s="447"/>
      <c r="BB258" s="447"/>
      <c r="BC258" s="531">
        <f>AU258/Results!$B$158</f>
        <v>463.3333333</v>
      </c>
      <c r="BD258" s="447"/>
      <c r="BE258" s="447"/>
      <c r="BF258" s="184"/>
    </row>
    <row r="259">
      <c r="A259" s="151"/>
      <c r="B259" s="459"/>
      <c r="C259" s="151"/>
      <c r="D259" s="532" t="s">
        <v>210</v>
      </c>
      <c r="E259" s="543">
        <v>20.0</v>
      </c>
      <c r="F259" s="544">
        <v>0.0</v>
      </c>
      <c r="G259" s="543">
        <v>102.0</v>
      </c>
      <c r="H259" s="544">
        <v>0.0</v>
      </c>
      <c r="I259" s="544">
        <v>0.0</v>
      </c>
      <c r="J259" s="544">
        <v>0.0</v>
      </c>
      <c r="K259" s="543">
        <v>3.0</v>
      </c>
      <c r="L259" s="543">
        <v>2.0</v>
      </c>
      <c r="M259" s="544">
        <v>0.0</v>
      </c>
      <c r="N259" s="544">
        <v>0.0</v>
      </c>
      <c r="O259" s="543">
        <v>8.0</v>
      </c>
      <c r="P259" s="544">
        <v>0.0</v>
      </c>
      <c r="Q259" s="546">
        <v>1.0</v>
      </c>
      <c r="R259" s="617">
        <f t="shared" si="44"/>
        <v>136</v>
      </c>
      <c r="S259" s="533">
        <f t="shared" si="45"/>
        <v>95</v>
      </c>
      <c r="T259" s="536">
        <f>R259/(Results!$D$247*(70/190))</f>
        <v>0.3008499243</v>
      </c>
      <c r="U259" s="535" t="str">
        <f t="shared" si="52"/>
        <v>B</v>
      </c>
      <c r="V259" s="538">
        <f>SUM(R259:R262)</f>
        <v>544</v>
      </c>
      <c r="W259" s="539">
        <f>V259/(4*(MAX(R259:R262)))</f>
        <v>0.9714285714</v>
      </c>
      <c r="X259" s="539">
        <f>AVERAGE(S259:S262)</f>
        <v>92.625</v>
      </c>
      <c r="Y259" s="705">
        <f>V259/(((V259))*1)</f>
        <v>1</v>
      </c>
      <c r="Z259" s="540">
        <f>R259/Results!$B$158</f>
        <v>453.3333333</v>
      </c>
      <c r="AA259" s="539">
        <f>sum(Z259:Z262)/4</f>
        <v>453.3333333</v>
      </c>
      <c r="AB259" s="541">
        <v>452.0</v>
      </c>
      <c r="AC259" s="706">
        <f>4*max(R259:R262)/Results!D247</f>
        <v>0.456397718</v>
      </c>
      <c r="AD259" s="459"/>
      <c r="AE259" s="459"/>
      <c r="AF259" s="195"/>
      <c r="AG259" s="532" t="s">
        <v>210</v>
      </c>
      <c r="AH259" s="543">
        <v>23.0</v>
      </c>
      <c r="AI259" s="544">
        <v>0.0</v>
      </c>
      <c r="AJ259" s="544">
        <v>95.0</v>
      </c>
      <c r="AK259" s="544">
        <v>0.0</v>
      </c>
      <c r="AL259" s="544">
        <v>0.0</v>
      </c>
      <c r="AM259" s="544">
        <v>1.0</v>
      </c>
      <c r="AN259" s="544">
        <v>0.0</v>
      </c>
      <c r="AO259" s="544">
        <v>12.0</v>
      </c>
      <c r="AP259" s="544">
        <v>0.0</v>
      </c>
      <c r="AQ259" s="544">
        <v>0.0</v>
      </c>
      <c r="AR259" s="543">
        <v>21.0</v>
      </c>
      <c r="AS259" s="544">
        <v>0.0</v>
      </c>
      <c r="AT259" s="544">
        <v>3.0</v>
      </c>
      <c r="AU259" s="534">
        <f t="shared" si="47"/>
        <v>155</v>
      </c>
      <c r="AV259" s="533">
        <f t="shared" si="48"/>
        <v>133.5</v>
      </c>
      <c r="AW259" s="547">
        <f>AU259/(Results!$F$247*(70/190))</f>
        <v>0.6159799205</v>
      </c>
      <c r="AX259" s="535" t="str">
        <f t="shared" si="56"/>
        <v>C</v>
      </c>
      <c r="AY259" s="538">
        <f>SUM(AU259:AU262)</f>
        <v>683</v>
      </c>
      <c r="AZ259" s="539">
        <f>AY259/(4*(MAX(AU259:AU262)))</f>
        <v>0.8939790576</v>
      </c>
      <c r="BA259" s="539">
        <f>AVERAGE(AV259:AV262)</f>
        <v>140.6</v>
      </c>
      <c r="BB259" s="539">
        <f>AY259/(AY259*1)</f>
        <v>1</v>
      </c>
      <c r="BC259" s="540">
        <f>AU259/Results!$B$158</f>
        <v>516.6666667</v>
      </c>
      <c r="BD259" s="539">
        <f>sum(BC259:BC262)/4</f>
        <v>569.1666667</v>
      </c>
      <c r="BE259" s="707">
        <v>252.0</v>
      </c>
      <c r="BF259" s="542">
        <f>4*max(AU259:AU262)/Results!F247</f>
        <v>1.118594436</v>
      </c>
    </row>
    <row r="260">
      <c r="A260" s="151"/>
      <c r="B260" s="459"/>
      <c r="C260" s="151"/>
      <c r="D260" s="549" t="s">
        <v>211</v>
      </c>
      <c r="E260" s="551">
        <v>12.0</v>
      </c>
      <c r="F260" s="551">
        <v>0.0</v>
      </c>
      <c r="G260" s="553">
        <v>113.0</v>
      </c>
      <c r="H260" s="551">
        <v>0.0</v>
      </c>
      <c r="I260" s="551">
        <v>0.0</v>
      </c>
      <c r="J260" s="551">
        <v>0.0</v>
      </c>
      <c r="K260" s="551">
        <v>1.0</v>
      </c>
      <c r="L260" s="553">
        <v>4.0</v>
      </c>
      <c r="M260" s="553">
        <v>3.0</v>
      </c>
      <c r="N260" s="551">
        <v>0.0</v>
      </c>
      <c r="O260" s="553">
        <v>7.0</v>
      </c>
      <c r="P260" s="551">
        <v>0.0</v>
      </c>
      <c r="Q260" s="550">
        <v>0.0</v>
      </c>
      <c r="R260" s="613">
        <f t="shared" si="44"/>
        <v>140</v>
      </c>
      <c r="S260" s="551">
        <f t="shared" si="45"/>
        <v>97.5</v>
      </c>
      <c r="T260" s="647">
        <f>R260/(Results!$D$247*(70/190))</f>
        <v>0.3096984515</v>
      </c>
      <c r="U260" s="550" t="str">
        <f t="shared" si="52"/>
        <v>B</v>
      </c>
      <c r="V260" s="151"/>
      <c r="W260" s="151"/>
      <c r="X260" s="151"/>
      <c r="Y260" s="151"/>
      <c r="Z260" s="552">
        <f>R260/Results!$B$158</f>
        <v>466.6666667</v>
      </c>
      <c r="AA260" s="151"/>
      <c r="AB260" s="151"/>
      <c r="AC260" s="703"/>
      <c r="AD260" s="459"/>
      <c r="AE260" s="459"/>
      <c r="AF260" s="195"/>
      <c r="AG260" s="549" t="s">
        <v>211</v>
      </c>
      <c r="AH260" s="553">
        <v>33.0</v>
      </c>
      <c r="AI260" s="551">
        <v>1.0</v>
      </c>
      <c r="AJ260" s="553">
        <v>96.0</v>
      </c>
      <c r="AK260" s="551">
        <v>0.0</v>
      </c>
      <c r="AL260" s="551">
        <v>0.0</v>
      </c>
      <c r="AM260" s="551">
        <v>0.0</v>
      </c>
      <c r="AN260" s="551">
        <v>0.0</v>
      </c>
      <c r="AO260" s="553">
        <v>15.0</v>
      </c>
      <c r="AP260" s="551">
        <v>0.0</v>
      </c>
      <c r="AQ260" s="551">
        <v>1.0</v>
      </c>
      <c r="AR260" s="553">
        <v>14.0</v>
      </c>
      <c r="AS260" s="551">
        <v>0.0</v>
      </c>
      <c r="AT260" s="553">
        <v>2.0</v>
      </c>
      <c r="AU260" s="534">
        <f t="shared" si="47"/>
        <v>162</v>
      </c>
      <c r="AV260" s="551">
        <f t="shared" si="48"/>
        <v>135.8</v>
      </c>
      <c r="AW260" s="648">
        <f>AU260/(Results!$F$247*(70/190))</f>
        <v>0.6437983685</v>
      </c>
      <c r="AX260" s="550" t="str">
        <f t="shared" si="56"/>
        <v>C</v>
      </c>
      <c r="AY260" s="151"/>
      <c r="AZ260" s="151"/>
      <c r="BA260" s="151"/>
      <c r="BB260" s="151"/>
      <c r="BC260" s="552">
        <f>AU260/Results!$B$158</f>
        <v>540</v>
      </c>
      <c r="BD260" s="151"/>
      <c r="BE260" s="151"/>
      <c r="BF260" s="518"/>
    </row>
    <row r="261">
      <c r="A261" s="151"/>
      <c r="B261" s="459"/>
      <c r="C261" s="151"/>
      <c r="D261" s="549" t="s">
        <v>212</v>
      </c>
      <c r="E261" s="553">
        <v>10.0</v>
      </c>
      <c r="F261" s="551">
        <v>0.0</v>
      </c>
      <c r="G261" s="551">
        <v>108.0</v>
      </c>
      <c r="H261" s="551">
        <v>0.0</v>
      </c>
      <c r="I261" s="551">
        <v>0.0</v>
      </c>
      <c r="J261" s="551">
        <v>0.0</v>
      </c>
      <c r="K261" s="553">
        <v>2.0</v>
      </c>
      <c r="L261" s="553">
        <v>2.0</v>
      </c>
      <c r="M261" s="551">
        <v>0.0</v>
      </c>
      <c r="N261" s="551">
        <v>0.0</v>
      </c>
      <c r="O261" s="551">
        <v>5.0</v>
      </c>
      <c r="P261" s="551">
        <v>0.0</v>
      </c>
      <c r="Q261" s="554">
        <v>2.0</v>
      </c>
      <c r="R261" s="613">
        <f t="shared" si="44"/>
        <v>129</v>
      </c>
      <c r="S261" s="551">
        <f t="shared" si="45"/>
        <v>81</v>
      </c>
      <c r="T261" s="647">
        <f>R261/(Results!$D$247*(70/190))</f>
        <v>0.2853650017</v>
      </c>
      <c r="U261" s="550" t="str">
        <f t="shared" si="52"/>
        <v>B</v>
      </c>
      <c r="V261" s="151"/>
      <c r="W261" s="151"/>
      <c r="X261" s="151"/>
      <c r="Y261" s="151"/>
      <c r="Z261" s="552">
        <f>R261/Results!$B$158</f>
        <v>430</v>
      </c>
      <c r="AA261" s="151"/>
      <c r="AB261" s="151"/>
      <c r="AC261" s="703"/>
      <c r="AD261" s="459"/>
      <c r="AE261" s="459"/>
      <c r="AF261" s="195"/>
      <c r="AG261" s="549" t="s">
        <v>212</v>
      </c>
      <c r="AH261" s="551">
        <v>42.0</v>
      </c>
      <c r="AI261" s="553">
        <v>2.0</v>
      </c>
      <c r="AJ261" s="551">
        <v>117.0</v>
      </c>
      <c r="AK261" s="551">
        <v>0.0</v>
      </c>
      <c r="AL261" s="551">
        <v>0.0</v>
      </c>
      <c r="AM261" s="551">
        <v>0.0</v>
      </c>
      <c r="AN261" s="551">
        <v>0.0</v>
      </c>
      <c r="AO261" s="551">
        <v>8.0</v>
      </c>
      <c r="AP261" s="551">
        <v>0.0</v>
      </c>
      <c r="AQ261" s="553">
        <v>2.0</v>
      </c>
      <c r="AR261" s="553">
        <v>16.0</v>
      </c>
      <c r="AS261" s="551">
        <v>0.0</v>
      </c>
      <c r="AT261" s="551">
        <v>4.0</v>
      </c>
      <c r="AU261" s="534">
        <f t="shared" si="47"/>
        <v>191</v>
      </c>
      <c r="AV261" s="551">
        <f t="shared" si="48"/>
        <v>153.1</v>
      </c>
      <c r="AW261" s="648">
        <f>AU261/(Results!$F$247*(70/190))</f>
        <v>0.7590462246</v>
      </c>
      <c r="AX261" s="550" t="str">
        <f t="shared" si="56"/>
        <v>D</v>
      </c>
      <c r="AY261" s="151"/>
      <c r="AZ261" s="151"/>
      <c r="BA261" s="151"/>
      <c r="BB261" s="151"/>
      <c r="BC261" s="552">
        <f>AU261/Results!$B$158</f>
        <v>636.6666667</v>
      </c>
      <c r="BD261" s="151"/>
      <c r="BE261" s="151"/>
      <c r="BF261" s="518"/>
    </row>
    <row r="262">
      <c r="A262" s="151"/>
      <c r="B262" s="459"/>
      <c r="C262" s="151"/>
      <c r="D262" s="555" t="s">
        <v>213</v>
      </c>
      <c r="E262" s="564">
        <v>18.0</v>
      </c>
      <c r="F262" s="564">
        <v>0.0</v>
      </c>
      <c r="G262" s="563">
        <v>105.0</v>
      </c>
      <c r="H262" s="564">
        <v>0.0</v>
      </c>
      <c r="I262" s="564">
        <v>0.0</v>
      </c>
      <c r="J262" s="564">
        <v>0.0</v>
      </c>
      <c r="K262" s="563">
        <v>4.0</v>
      </c>
      <c r="L262" s="563">
        <v>7.0</v>
      </c>
      <c r="M262" s="564">
        <v>0.0</v>
      </c>
      <c r="N262" s="564">
        <v>0.0</v>
      </c>
      <c r="O262" s="563">
        <v>5.0</v>
      </c>
      <c r="P262" s="564">
        <v>0.0</v>
      </c>
      <c r="Q262" s="558">
        <v>0.0</v>
      </c>
      <c r="R262" s="619">
        <f t="shared" si="44"/>
        <v>139</v>
      </c>
      <c r="S262" s="566">
        <f t="shared" si="45"/>
        <v>97</v>
      </c>
      <c r="T262" s="649">
        <f>R262/(Results!$D$247*(70/190))</f>
        <v>0.3074863197</v>
      </c>
      <c r="U262" s="585" t="str">
        <f t="shared" si="52"/>
        <v>B</v>
      </c>
      <c r="V262" s="447"/>
      <c r="W262" s="447"/>
      <c r="X262" s="447"/>
      <c r="Y262" s="447"/>
      <c r="Z262" s="562">
        <f>R262/Results!$B$158</f>
        <v>463.3333333</v>
      </c>
      <c r="AA262" s="447"/>
      <c r="AB262" s="447"/>
      <c r="AC262" s="488"/>
      <c r="AD262" s="459"/>
      <c r="AE262" s="459"/>
      <c r="AF262" s="195"/>
      <c r="AG262" s="555" t="s">
        <v>213</v>
      </c>
      <c r="AH262" s="563">
        <v>37.0</v>
      </c>
      <c r="AI262" s="564">
        <v>0.0</v>
      </c>
      <c r="AJ262" s="563">
        <v>107.0</v>
      </c>
      <c r="AK262" s="564">
        <v>0.0</v>
      </c>
      <c r="AL262" s="564">
        <v>0.0</v>
      </c>
      <c r="AM262" s="564">
        <v>2.0</v>
      </c>
      <c r="AN262" s="564">
        <v>0.0</v>
      </c>
      <c r="AO262" s="563">
        <v>14.0</v>
      </c>
      <c r="AP262" s="564">
        <v>0.0</v>
      </c>
      <c r="AQ262" s="564">
        <v>0.0</v>
      </c>
      <c r="AR262" s="563">
        <v>12.0</v>
      </c>
      <c r="AS262" s="564">
        <v>0.0</v>
      </c>
      <c r="AT262" s="563">
        <v>3.0</v>
      </c>
      <c r="AU262" s="557">
        <f t="shared" si="47"/>
        <v>175</v>
      </c>
      <c r="AV262" s="566">
        <f t="shared" si="48"/>
        <v>140</v>
      </c>
      <c r="AW262" s="651">
        <f>AU262/(Results!$F$247*(70/190))</f>
        <v>0.6954612006</v>
      </c>
      <c r="AX262" s="585" t="str">
        <f t="shared" si="56"/>
        <v>C</v>
      </c>
      <c r="AY262" s="447"/>
      <c r="AZ262" s="447"/>
      <c r="BA262" s="447"/>
      <c r="BB262" s="447"/>
      <c r="BC262" s="562">
        <f>AU262/Results!$B$158</f>
        <v>583.3333333</v>
      </c>
      <c r="BD262" s="447"/>
      <c r="BE262" s="447"/>
      <c r="BF262" s="184"/>
    </row>
    <row r="263">
      <c r="A263" s="151"/>
      <c r="B263" s="459"/>
      <c r="C263" s="151"/>
      <c r="D263" s="492" t="s">
        <v>214</v>
      </c>
      <c r="E263" s="573">
        <v>13.0</v>
      </c>
      <c r="F263" s="570">
        <v>0.0</v>
      </c>
      <c r="G263" s="573">
        <v>92.0</v>
      </c>
      <c r="H263" s="570">
        <v>0.0</v>
      </c>
      <c r="I263" s="570">
        <v>0.0</v>
      </c>
      <c r="J263" s="570">
        <v>0.0</v>
      </c>
      <c r="K263" s="570">
        <v>0.0</v>
      </c>
      <c r="L263" s="570">
        <v>4.0</v>
      </c>
      <c r="M263" s="570">
        <v>0.0</v>
      </c>
      <c r="N263" s="570">
        <v>0.0</v>
      </c>
      <c r="O263" s="573">
        <v>9.0</v>
      </c>
      <c r="P263" s="570">
        <v>0.0</v>
      </c>
      <c r="Q263" s="573">
        <v>4.0</v>
      </c>
      <c r="R263" s="493">
        <f t="shared" si="44"/>
        <v>122</v>
      </c>
      <c r="S263" s="570">
        <f t="shared" si="45"/>
        <v>85</v>
      </c>
      <c r="T263" s="571">
        <f>R263/(Results!$D$248*(70/190))</f>
        <v>0.2874503968</v>
      </c>
      <c r="U263" s="569" t="str">
        <f t="shared" si="52"/>
        <v>B</v>
      </c>
      <c r="V263" s="500">
        <f>SUM(R263:R266)</f>
        <v>464</v>
      </c>
      <c r="W263" s="501">
        <f>V263/(4*(MAX(R263:R266)))</f>
        <v>0.9508196721</v>
      </c>
      <c r="X263" s="501">
        <f>AVERAGE(S263:S266)</f>
        <v>84.2</v>
      </c>
      <c r="Y263" s="699">
        <f>V263/(((V263))*1)</f>
        <v>1</v>
      </c>
      <c r="Z263" s="502">
        <f>R263/Results!$B$158</f>
        <v>406.6666667</v>
      </c>
      <c r="AA263" s="501">
        <f>sum(Z263:Z266)/4</f>
        <v>386.6666667</v>
      </c>
      <c r="AB263" s="503">
        <v>424.0</v>
      </c>
      <c r="AC263" s="700">
        <f>4*max(R263:R266)/Results!D248</f>
        <v>0.4236111111</v>
      </c>
      <c r="AD263" s="459"/>
      <c r="AE263" s="459"/>
      <c r="AF263" s="195"/>
      <c r="AG263" s="492" t="s">
        <v>214</v>
      </c>
      <c r="AH263" s="573">
        <v>47.0</v>
      </c>
      <c r="AI263" s="573">
        <v>1.0</v>
      </c>
      <c r="AJ263" s="573">
        <v>106.0</v>
      </c>
      <c r="AK263" s="570">
        <v>0.0</v>
      </c>
      <c r="AL263" s="570">
        <v>0.0</v>
      </c>
      <c r="AM263" s="573">
        <v>1.0</v>
      </c>
      <c r="AN263" s="570">
        <v>0.0</v>
      </c>
      <c r="AO263" s="570">
        <v>4.0</v>
      </c>
      <c r="AP263" s="570">
        <v>0.0</v>
      </c>
      <c r="AQ263" s="570">
        <v>1.0</v>
      </c>
      <c r="AR263" s="570">
        <v>9.0</v>
      </c>
      <c r="AS263" s="570">
        <v>0.0</v>
      </c>
      <c r="AT263" s="570">
        <v>1.0</v>
      </c>
      <c r="AU263" s="495">
        <f t="shared" si="47"/>
        <v>170</v>
      </c>
      <c r="AV263" s="570">
        <f t="shared" si="48"/>
        <v>129.3</v>
      </c>
      <c r="AW263" s="575">
        <f>AU263/(Results!$F$248*(70/190))</f>
        <v>0.6706810631</v>
      </c>
      <c r="AX263" s="569" t="str">
        <f t="shared" si="56"/>
        <v>C</v>
      </c>
      <c r="AY263" s="500">
        <f>SUM(AU263:AU266)</f>
        <v>688</v>
      </c>
      <c r="AZ263" s="501">
        <f>AY263/(4*(MAX(AU263:AU266)))</f>
        <v>0.9608938547</v>
      </c>
      <c r="BA263" s="501">
        <f>AVERAGE(AV263:AV266)</f>
        <v>131.775</v>
      </c>
      <c r="BB263" s="501">
        <f>AY263/(AY263*1)</f>
        <v>1</v>
      </c>
      <c r="BC263" s="502">
        <f>AU263/Results!$B$158</f>
        <v>566.6666667</v>
      </c>
      <c r="BD263" s="501">
        <f>sum(BC263:BC266)/4</f>
        <v>573.3333333</v>
      </c>
      <c r="BE263" s="708">
        <v>253.0</v>
      </c>
      <c r="BF263" s="512">
        <f>4*max(AU263:AU266)/Results!F248</f>
        <v>1.040697674</v>
      </c>
    </row>
    <row r="264">
      <c r="A264" s="151"/>
      <c r="B264" s="459"/>
      <c r="C264" s="151"/>
      <c r="D264" s="513" t="s">
        <v>215</v>
      </c>
      <c r="E264" s="516">
        <v>21.0</v>
      </c>
      <c r="F264" s="516">
        <v>0.0</v>
      </c>
      <c r="G264" s="520">
        <v>78.0</v>
      </c>
      <c r="H264" s="516">
        <v>0.0</v>
      </c>
      <c r="I264" s="516">
        <v>0.0</v>
      </c>
      <c r="J264" s="516">
        <v>0.0</v>
      </c>
      <c r="K264" s="516">
        <v>0.0</v>
      </c>
      <c r="L264" s="520">
        <v>5.0</v>
      </c>
      <c r="M264" s="520">
        <v>2.0</v>
      </c>
      <c r="N264" s="516">
        <v>0.0</v>
      </c>
      <c r="O264" s="516">
        <v>3.0</v>
      </c>
      <c r="P264" s="516">
        <v>0.0</v>
      </c>
      <c r="Q264" s="520">
        <v>5.0</v>
      </c>
      <c r="R264" s="595">
        <f t="shared" si="44"/>
        <v>114</v>
      </c>
      <c r="S264" s="516">
        <f t="shared" si="45"/>
        <v>81</v>
      </c>
      <c r="T264" s="652">
        <f>R264/(Results!$D$248*(70/190))</f>
        <v>0.2686011905</v>
      </c>
      <c r="U264" s="515" t="str">
        <f t="shared" si="52"/>
        <v>B</v>
      </c>
      <c r="V264" s="151"/>
      <c r="W264" s="151"/>
      <c r="X264" s="151"/>
      <c r="Y264" s="151"/>
      <c r="Z264" s="517">
        <f>R264/Results!$B$158</f>
        <v>380</v>
      </c>
      <c r="AA264" s="151"/>
      <c r="AB264" s="151"/>
      <c r="AC264" s="703"/>
      <c r="AD264" s="459"/>
      <c r="AE264" s="459"/>
      <c r="AF264" s="195"/>
      <c r="AG264" s="513" t="s">
        <v>215</v>
      </c>
      <c r="AH264" s="520">
        <v>43.0</v>
      </c>
      <c r="AI264" s="516">
        <v>0.0</v>
      </c>
      <c r="AJ264" s="520">
        <v>115.0</v>
      </c>
      <c r="AK264" s="516">
        <v>0.0</v>
      </c>
      <c r="AL264" s="516">
        <v>0.0</v>
      </c>
      <c r="AM264" s="516">
        <v>0.0</v>
      </c>
      <c r="AN264" s="516">
        <v>0.0</v>
      </c>
      <c r="AO264" s="520">
        <v>10.0</v>
      </c>
      <c r="AP264" s="516">
        <v>0.0</v>
      </c>
      <c r="AQ264" s="516">
        <v>0.0</v>
      </c>
      <c r="AR264" s="520">
        <v>6.0</v>
      </c>
      <c r="AS264" s="516">
        <v>0.0</v>
      </c>
      <c r="AT264" s="520">
        <v>1.0</v>
      </c>
      <c r="AU264" s="514">
        <f t="shared" si="47"/>
        <v>175</v>
      </c>
      <c r="AV264" s="516">
        <f t="shared" si="48"/>
        <v>128</v>
      </c>
      <c r="AW264" s="653">
        <f>AU264/(Results!$F$248*(70/190))</f>
        <v>0.6904069767</v>
      </c>
      <c r="AX264" s="515" t="str">
        <f t="shared" si="56"/>
        <v>C</v>
      </c>
      <c r="AY264" s="151"/>
      <c r="AZ264" s="151"/>
      <c r="BA264" s="151"/>
      <c r="BB264" s="151"/>
      <c r="BC264" s="517">
        <f>AU264/Results!$B$158</f>
        <v>583.3333333</v>
      </c>
      <c r="BD264" s="151"/>
      <c r="BE264" s="151"/>
      <c r="BF264" s="518"/>
    </row>
    <row r="265">
      <c r="A265" s="151"/>
      <c r="B265" s="459"/>
      <c r="C265" s="151"/>
      <c r="D265" s="513" t="s">
        <v>216</v>
      </c>
      <c r="E265" s="520">
        <v>26.0</v>
      </c>
      <c r="F265" s="516">
        <v>0.0</v>
      </c>
      <c r="G265" s="520">
        <v>80.0</v>
      </c>
      <c r="H265" s="516">
        <v>0.0</v>
      </c>
      <c r="I265" s="516">
        <v>0.0</v>
      </c>
      <c r="J265" s="516">
        <v>0.0</v>
      </c>
      <c r="K265" s="520">
        <v>2.0</v>
      </c>
      <c r="L265" s="516">
        <v>3.0</v>
      </c>
      <c r="M265" s="516">
        <v>0.0</v>
      </c>
      <c r="N265" s="516">
        <v>1.0</v>
      </c>
      <c r="O265" s="520">
        <v>4.0</v>
      </c>
      <c r="P265" s="516">
        <v>0.0</v>
      </c>
      <c r="Q265" s="516">
        <v>0.0</v>
      </c>
      <c r="R265" s="595">
        <f t="shared" si="44"/>
        <v>116</v>
      </c>
      <c r="S265" s="516">
        <f t="shared" si="45"/>
        <v>84</v>
      </c>
      <c r="T265" s="652">
        <f>R265/(Results!$D$248*(70/190))</f>
        <v>0.2733134921</v>
      </c>
      <c r="U265" s="515" t="str">
        <f t="shared" si="52"/>
        <v>B</v>
      </c>
      <c r="V265" s="151"/>
      <c r="W265" s="151"/>
      <c r="X265" s="151"/>
      <c r="Y265" s="151"/>
      <c r="Z265" s="517">
        <f>R265/Results!$B$158</f>
        <v>386.6666667</v>
      </c>
      <c r="AA265" s="151"/>
      <c r="AB265" s="151"/>
      <c r="AC265" s="703"/>
      <c r="AD265" s="459"/>
      <c r="AE265" s="459"/>
      <c r="AF265" s="195"/>
      <c r="AG265" s="513" t="s">
        <v>216</v>
      </c>
      <c r="AH265" s="516">
        <v>52.0</v>
      </c>
      <c r="AI265" s="516">
        <v>1.0</v>
      </c>
      <c r="AJ265" s="516">
        <v>98.0</v>
      </c>
      <c r="AK265" s="516">
        <v>0.0</v>
      </c>
      <c r="AL265" s="516">
        <v>0.0</v>
      </c>
      <c r="AM265" s="516">
        <v>0.0</v>
      </c>
      <c r="AN265" s="516">
        <v>0.0</v>
      </c>
      <c r="AO265" s="516">
        <v>2.0</v>
      </c>
      <c r="AP265" s="516">
        <v>0.0</v>
      </c>
      <c r="AQ265" s="516">
        <v>2.0</v>
      </c>
      <c r="AR265" s="516">
        <v>8.0</v>
      </c>
      <c r="AS265" s="516">
        <v>0.0</v>
      </c>
      <c r="AT265" s="516">
        <v>1.0</v>
      </c>
      <c r="AU265" s="514">
        <f t="shared" si="47"/>
        <v>164</v>
      </c>
      <c r="AV265" s="516">
        <f t="shared" si="48"/>
        <v>126.3</v>
      </c>
      <c r="AW265" s="653">
        <f>AU265/(Results!$F$248*(70/190))</f>
        <v>0.6470099668</v>
      </c>
      <c r="AX265" s="515" t="str">
        <f t="shared" si="56"/>
        <v>C</v>
      </c>
      <c r="AY265" s="151"/>
      <c r="AZ265" s="151"/>
      <c r="BA265" s="151"/>
      <c r="BB265" s="151"/>
      <c r="BC265" s="517">
        <f>AU265/Results!$B$158</f>
        <v>546.6666667</v>
      </c>
      <c r="BD265" s="151"/>
      <c r="BE265" s="151"/>
      <c r="BF265" s="518"/>
    </row>
    <row r="266">
      <c r="A266" s="151"/>
      <c r="B266" s="459"/>
      <c r="C266" s="151"/>
      <c r="D266" s="522" t="s">
        <v>217</v>
      </c>
      <c r="E266" s="529">
        <v>22.0</v>
      </c>
      <c r="F266" s="530">
        <v>1.0</v>
      </c>
      <c r="G266" s="529">
        <v>73.0</v>
      </c>
      <c r="H266" s="530">
        <v>0.0</v>
      </c>
      <c r="I266" s="530">
        <v>0.0</v>
      </c>
      <c r="J266" s="530">
        <v>0.0</v>
      </c>
      <c r="K266" s="530">
        <v>0.0</v>
      </c>
      <c r="L266" s="529">
        <v>9.0</v>
      </c>
      <c r="M266" s="530">
        <v>0.0</v>
      </c>
      <c r="N266" s="530">
        <v>0.0</v>
      </c>
      <c r="O266" s="529">
        <v>7.0</v>
      </c>
      <c r="P266" s="530">
        <v>0.0</v>
      </c>
      <c r="Q266" s="530">
        <v>0.0</v>
      </c>
      <c r="R266" s="615">
        <f t="shared" si="44"/>
        <v>112</v>
      </c>
      <c r="S266" s="530">
        <f t="shared" si="45"/>
        <v>86.8</v>
      </c>
      <c r="T266" s="654">
        <f>R266/(Results!$D$248*(70/190))</f>
        <v>0.2638888889</v>
      </c>
      <c r="U266" s="525" t="str">
        <f t="shared" si="52"/>
        <v>B</v>
      </c>
      <c r="V266" s="447"/>
      <c r="W266" s="447"/>
      <c r="X266" s="447"/>
      <c r="Y266" s="447"/>
      <c r="Z266" s="531">
        <f>R266/Results!$B$158</f>
        <v>373.3333333</v>
      </c>
      <c r="AA266" s="447"/>
      <c r="AB266" s="447"/>
      <c r="AC266" s="488"/>
      <c r="AD266" s="459"/>
      <c r="AE266" s="459"/>
      <c r="AF266" s="195"/>
      <c r="AG266" s="522" t="s">
        <v>217</v>
      </c>
      <c r="AH266" s="529">
        <v>52.0</v>
      </c>
      <c r="AI266" s="530">
        <v>0.0</v>
      </c>
      <c r="AJ266" s="529">
        <v>104.0</v>
      </c>
      <c r="AK266" s="530">
        <v>0.0</v>
      </c>
      <c r="AL266" s="530">
        <v>0.0</v>
      </c>
      <c r="AM266" s="530">
        <v>1.0</v>
      </c>
      <c r="AN266" s="530">
        <v>0.0</v>
      </c>
      <c r="AO266" s="529">
        <v>6.0</v>
      </c>
      <c r="AP266" s="530">
        <v>0.0</v>
      </c>
      <c r="AQ266" s="530">
        <v>0.0</v>
      </c>
      <c r="AR266" s="529">
        <v>14.0</v>
      </c>
      <c r="AS266" s="530">
        <v>0.0</v>
      </c>
      <c r="AT266" s="530">
        <v>2.0</v>
      </c>
      <c r="AU266" s="524">
        <f t="shared" si="47"/>
        <v>179</v>
      </c>
      <c r="AV266" s="530">
        <f t="shared" si="48"/>
        <v>143.5</v>
      </c>
      <c r="AW266" s="655">
        <f>AU266/(Results!$F$248*(70/190))</f>
        <v>0.7061877076</v>
      </c>
      <c r="AX266" s="581" t="s">
        <v>257</v>
      </c>
      <c r="AY266" s="447"/>
      <c r="AZ266" s="447"/>
      <c r="BA266" s="447"/>
      <c r="BB266" s="447"/>
      <c r="BC266" s="531">
        <f>AU266/Results!$B$158</f>
        <v>596.6666667</v>
      </c>
      <c r="BD266" s="447"/>
      <c r="BE266" s="447"/>
      <c r="BF266" s="184"/>
    </row>
    <row r="267">
      <c r="A267" s="151"/>
      <c r="B267" s="459"/>
      <c r="C267" s="151"/>
      <c r="D267" s="532" t="s">
        <v>218</v>
      </c>
      <c r="E267" s="543">
        <v>21.0</v>
      </c>
      <c r="F267" s="544">
        <v>0.0</v>
      </c>
      <c r="G267" s="543">
        <v>73.0</v>
      </c>
      <c r="H267" s="544">
        <v>0.0</v>
      </c>
      <c r="I267" s="544">
        <v>0.0</v>
      </c>
      <c r="J267" s="544">
        <v>0.0</v>
      </c>
      <c r="K267" s="544">
        <v>0.0</v>
      </c>
      <c r="L267" s="544">
        <v>2.0</v>
      </c>
      <c r="M267" s="544">
        <v>0.0</v>
      </c>
      <c r="N267" s="544">
        <v>0.0</v>
      </c>
      <c r="O267" s="544">
        <v>2.0</v>
      </c>
      <c r="P267" s="544">
        <v>0.0</v>
      </c>
      <c r="Q267" s="546">
        <v>1.0</v>
      </c>
      <c r="R267" s="617">
        <f t="shared" si="44"/>
        <v>99</v>
      </c>
      <c r="S267" s="533">
        <f t="shared" si="45"/>
        <v>65</v>
      </c>
      <c r="T267" s="536">
        <f>R267/(Results!$D$249*(70/190))</f>
        <v>0.2784603997</v>
      </c>
      <c r="U267" s="535" t="str">
        <f t="shared" si="52"/>
        <v>B</v>
      </c>
      <c r="V267" s="538">
        <f>SUM(R267:R270)</f>
        <v>380</v>
      </c>
      <c r="W267" s="539">
        <f>V267/(4*(MAX(R267:R270)))</f>
        <v>0.9223300971</v>
      </c>
      <c r="X267" s="539">
        <f>AVERAGE(S267:S270)</f>
        <v>65.775</v>
      </c>
      <c r="Y267" s="705">
        <f>V267/(((V267))*1)</f>
        <v>1</v>
      </c>
      <c r="Z267" s="540">
        <f>R267/Results!$B$158</f>
        <v>330</v>
      </c>
      <c r="AA267" s="539">
        <f>sum(Z267:Z270)/4</f>
        <v>316.6666667</v>
      </c>
      <c r="AB267" s="541">
        <v>356.0</v>
      </c>
      <c r="AC267" s="706">
        <f>4*MAX(R267:R270)/Results!D249</f>
        <v>0.4269430052</v>
      </c>
      <c r="AD267" s="459"/>
      <c r="AE267" s="459"/>
      <c r="AF267" s="195"/>
      <c r="AG267" s="532" t="s">
        <v>218</v>
      </c>
      <c r="AH267" s="543">
        <v>43.0</v>
      </c>
      <c r="AI267" s="543">
        <v>0.0</v>
      </c>
      <c r="AJ267" s="543">
        <v>93.0</v>
      </c>
      <c r="AK267" s="544">
        <v>0.0</v>
      </c>
      <c r="AL267" s="544">
        <v>0.0</v>
      </c>
      <c r="AM267" s="544">
        <v>0.0</v>
      </c>
      <c r="AN267" s="544">
        <v>0.0</v>
      </c>
      <c r="AO267" s="543">
        <v>4.0</v>
      </c>
      <c r="AP267" s="544">
        <v>0.0</v>
      </c>
      <c r="AQ267" s="544">
        <v>0.0</v>
      </c>
      <c r="AR267" s="543">
        <v>7.0</v>
      </c>
      <c r="AS267" s="544">
        <v>0.0</v>
      </c>
      <c r="AT267" s="543">
        <v>3.0</v>
      </c>
      <c r="AU267" s="534">
        <f t="shared" si="47"/>
        <v>150</v>
      </c>
      <c r="AV267" s="533">
        <f t="shared" si="48"/>
        <v>111</v>
      </c>
      <c r="AW267" s="547">
        <f>AU267/(Results!$F$249*(70/190))</f>
        <v>0.695970696</v>
      </c>
      <c r="AX267" s="535" t="str">
        <f t="shared" ref="AX267:AX269" si="57">IFS(AW267&lt;0.2,"A",AND(AW267&gt;=0.21,AW267&lt;=0.5),"B",AND(AW267&gt;=0.51,AW267&lt;=0.7),"C",AND(AW267&gt;=0.71,AW267&lt;=0.85),"D",AND(AW267&gt;=0.86,AW267&lt;=1),"E",AW267&gt;1,"F")</f>
        <v>C</v>
      </c>
      <c r="AY267" s="538">
        <f>SUM(AU267:AU270)</f>
        <v>585</v>
      </c>
      <c r="AZ267" s="539">
        <f>AY267/(4*(MAX(AU267:AU270)))</f>
        <v>0.9621710526</v>
      </c>
      <c r="BA267" s="539">
        <f>AVERAGE(AV267:AV270)</f>
        <v>111.325</v>
      </c>
      <c r="BB267" s="539">
        <f>AY267/(AY267*1)</f>
        <v>1</v>
      </c>
      <c r="BC267" s="540">
        <f>AU267/Results!$B$158</f>
        <v>500</v>
      </c>
      <c r="BD267" s="539">
        <f>sum(BC267:BC270)/4</f>
        <v>487.5</v>
      </c>
      <c r="BE267" s="707">
        <v>216.0</v>
      </c>
      <c r="BF267" s="542">
        <f>4*MAX(AU267:AU270)/Results!F249</f>
        <v>1.039316239</v>
      </c>
    </row>
    <row r="268">
      <c r="A268" s="151"/>
      <c r="B268" s="459"/>
      <c r="C268" s="151"/>
      <c r="D268" s="549" t="s">
        <v>219</v>
      </c>
      <c r="E268" s="553">
        <v>16.0</v>
      </c>
      <c r="F268" s="551">
        <v>1.0</v>
      </c>
      <c r="G268" s="551">
        <v>68.0</v>
      </c>
      <c r="H268" s="551">
        <v>0.0</v>
      </c>
      <c r="I268" s="551">
        <v>0.0</v>
      </c>
      <c r="J268" s="551">
        <v>0.0</v>
      </c>
      <c r="K268" s="551">
        <v>0.0</v>
      </c>
      <c r="L268" s="553">
        <v>6.0</v>
      </c>
      <c r="M268" s="551">
        <v>1.0</v>
      </c>
      <c r="N268" s="551">
        <v>1.0</v>
      </c>
      <c r="O268" s="553">
        <v>6.0</v>
      </c>
      <c r="P268" s="551">
        <v>0.0</v>
      </c>
      <c r="Q268" s="554">
        <v>4.0</v>
      </c>
      <c r="R268" s="613">
        <f t="shared" si="44"/>
        <v>103</v>
      </c>
      <c r="S268" s="551">
        <f t="shared" si="45"/>
        <v>78.8</v>
      </c>
      <c r="T268" s="647">
        <f>R268/(Results!$D$249*(70/190))</f>
        <v>0.2897113249</v>
      </c>
      <c r="U268" s="550" t="str">
        <f t="shared" si="52"/>
        <v>B</v>
      </c>
      <c r="V268" s="151"/>
      <c r="W268" s="151"/>
      <c r="X268" s="151"/>
      <c r="Y268" s="151"/>
      <c r="Z268" s="552">
        <f>R268/Results!$B$158</f>
        <v>343.3333333</v>
      </c>
      <c r="AA268" s="151"/>
      <c r="AB268" s="151"/>
      <c r="AC268" s="703"/>
      <c r="AD268" s="459"/>
      <c r="AE268" s="459"/>
      <c r="AF268" s="195"/>
      <c r="AG268" s="549" t="s">
        <v>219</v>
      </c>
      <c r="AH268" s="553">
        <v>34.0</v>
      </c>
      <c r="AI268" s="551">
        <v>0.0</v>
      </c>
      <c r="AJ268" s="553">
        <v>92.0</v>
      </c>
      <c r="AK268" s="551">
        <v>0.0</v>
      </c>
      <c r="AL268" s="551">
        <v>0.0</v>
      </c>
      <c r="AM268" s="551">
        <v>0.0</v>
      </c>
      <c r="AN268" s="551">
        <v>0.0</v>
      </c>
      <c r="AO268" s="553">
        <v>6.0</v>
      </c>
      <c r="AP268" s="551">
        <v>0.0</v>
      </c>
      <c r="AQ268" s="551">
        <v>0.0</v>
      </c>
      <c r="AR268" s="553">
        <v>9.0</v>
      </c>
      <c r="AS268" s="551">
        <v>0.0</v>
      </c>
      <c r="AT268" s="551">
        <v>2.0</v>
      </c>
      <c r="AU268" s="534">
        <f t="shared" si="47"/>
        <v>143</v>
      </c>
      <c r="AV268" s="551">
        <f t="shared" si="48"/>
        <v>108</v>
      </c>
      <c r="AW268" s="648">
        <f>AU268/(Results!$F$249*(70/190))</f>
        <v>0.6634920635</v>
      </c>
      <c r="AX268" s="550" t="str">
        <f t="shared" si="57"/>
        <v>C</v>
      </c>
      <c r="AY268" s="151"/>
      <c r="AZ268" s="151"/>
      <c r="BA268" s="151"/>
      <c r="BB268" s="151"/>
      <c r="BC268" s="552">
        <f>AU268/Results!$B$158</f>
        <v>476.6666667</v>
      </c>
      <c r="BD268" s="151"/>
      <c r="BE268" s="151"/>
      <c r="BF268" s="518"/>
    </row>
    <row r="269">
      <c r="A269" s="151"/>
      <c r="B269" s="459"/>
      <c r="C269" s="151"/>
      <c r="D269" s="549" t="s">
        <v>220</v>
      </c>
      <c r="E269" s="551">
        <v>15.0</v>
      </c>
      <c r="F269" s="551">
        <v>0.0</v>
      </c>
      <c r="G269" s="553">
        <v>62.0</v>
      </c>
      <c r="H269" s="551">
        <v>0.0</v>
      </c>
      <c r="I269" s="551">
        <v>0.0</v>
      </c>
      <c r="J269" s="551">
        <v>0.0</v>
      </c>
      <c r="K269" s="551">
        <v>0.0</v>
      </c>
      <c r="L269" s="553">
        <v>2.0</v>
      </c>
      <c r="M269" s="551">
        <v>0.0</v>
      </c>
      <c r="N269" s="551">
        <v>0.0</v>
      </c>
      <c r="O269" s="551">
        <v>6.0</v>
      </c>
      <c r="P269" s="551">
        <v>0.0</v>
      </c>
      <c r="Q269" s="550">
        <v>2.0</v>
      </c>
      <c r="R269" s="613">
        <f t="shared" si="44"/>
        <v>87</v>
      </c>
      <c r="S269" s="551">
        <f t="shared" si="45"/>
        <v>62</v>
      </c>
      <c r="T269" s="647">
        <f>R269/(Results!$D$249*(70/190))</f>
        <v>0.244707624</v>
      </c>
      <c r="U269" s="550" t="str">
        <f t="shared" si="52"/>
        <v>B</v>
      </c>
      <c r="V269" s="151"/>
      <c r="W269" s="151"/>
      <c r="X269" s="151"/>
      <c r="Y269" s="151"/>
      <c r="Z269" s="552">
        <f>R269/Results!$B$158</f>
        <v>290</v>
      </c>
      <c r="AA269" s="151"/>
      <c r="AB269" s="151"/>
      <c r="AC269" s="703"/>
      <c r="AD269" s="459"/>
      <c r="AE269" s="459"/>
      <c r="AF269" s="195"/>
      <c r="AG269" s="549" t="s">
        <v>220</v>
      </c>
      <c r="AH269" s="553">
        <v>30.0</v>
      </c>
      <c r="AI269" s="551">
        <v>1.0</v>
      </c>
      <c r="AJ269" s="553">
        <v>98.0</v>
      </c>
      <c r="AK269" s="551">
        <v>0.0</v>
      </c>
      <c r="AL269" s="551">
        <v>0.0</v>
      </c>
      <c r="AM269" s="551">
        <v>0.0</v>
      </c>
      <c r="AN269" s="551">
        <v>0.0</v>
      </c>
      <c r="AO269" s="551">
        <v>2.0</v>
      </c>
      <c r="AP269" s="551">
        <v>0.0</v>
      </c>
      <c r="AQ269" s="551">
        <v>0.0</v>
      </c>
      <c r="AR269" s="551">
        <v>9.0</v>
      </c>
      <c r="AS269" s="551">
        <v>0.0</v>
      </c>
      <c r="AT269" s="551">
        <v>0.0</v>
      </c>
      <c r="AU269" s="534">
        <f t="shared" si="47"/>
        <v>140</v>
      </c>
      <c r="AV269" s="551">
        <f t="shared" si="48"/>
        <v>100.8</v>
      </c>
      <c r="AW269" s="648">
        <f>AU269/(Results!$F$249*(70/190))</f>
        <v>0.6495726496</v>
      </c>
      <c r="AX269" s="550" t="str">
        <f t="shared" si="57"/>
        <v>C</v>
      </c>
      <c r="AY269" s="151"/>
      <c r="AZ269" s="151"/>
      <c r="BA269" s="151"/>
      <c r="BB269" s="151"/>
      <c r="BC269" s="552">
        <f>AU269/Results!$B$158</f>
        <v>466.6666667</v>
      </c>
      <c r="BD269" s="151"/>
      <c r="BE269" s="151"/>
      <c r="BF269" s="518"/>
    </row>
    <row r="270">
      <c r="A270" s="37"/>
      <c r="B270" s="60"/>
      <c r="C270" s="37"/>
      <c r="D270" s="555" t="s">
        <v>221</v>
      </c>
      <c r="E270" s="563">
        <v>18.0</v>
      </c>
      <c r="F270" s="564">
        <v>1.0</v>
      </c>
      <c r="G270" s="563">
        <v>70.0</v>
      </c>
      <c r="H270" s="564">
        <v>0.0</v>
      </c>
      <c r="I270" s="564">
        <v>0.0</v>
      </c>
      <c r="J270" s="564">
        <v>0.0</v>
      </c>
      <c r="K270" s="564">
        <v>0.0</v>
      </c>
      <c r="L270" s="564">
        <v>1.0</v>
      </c>
      <c r="M270" s="564">
        <v>0.0</v>
      </c>
      <c r="N270" s="564">
        <v>0.0</v>
      </c>
      <c r="O270" s="564">
        <v>1.0</v>
      </c>
      <c r="P270" s="564">
        <v>0.0</v>
      </c>
      <c r="Q270" s="558">
        <v>0.0</v>
      </c>
      <c r="R270" s="614">
        <f t="shared" si="44"/>
        <v>91</v>
      </c>
      <c r="S270" s="564">
        <f t="shared" si="45"/>
        <v>57.3</v>
      </c>
      <c r="T270" s="657">
        <f>R270/(Results!$D$249*(70/190))</f>
        <v>0.2559585492</v>
      </c>
      <c r="U270" s="558" t="str">
        <f t="shared" si="52"/>
        <v>B</v>
      </c>
      <c r="V270" s="447"/>
      <c r="W270" s="447"/>
      <c r="X270" s="447"/>
      <c r="Y270" s="447"/>
      <c r="Z270" s="562">
        <f>R270/Results!$B$158</f>
        <v>303.3333333</v>
      </c>
      <c r="AA270" s="447"/>
      <c r="AB270" s="447"/>
      <c r="AC270" s="488"/>
      <c r="AD270" s="60"/>
      <c r="AE270" s="60"/>
      <c r="AF270" s="59"/>
      <c r="AG270" s="555" t="s">
        <v>221</v>
      </c>
      <c r="AH270" s="563">
        <v>47.0</v>
      </c>
      <c r="AI270" s="564">
        <v>0.0</v>
      </c>
      <c r="AJ270" s="563">
        <v>84.0</v>
      </c>
      <c r="AK270" s="564">
        <v>0.0</v>
      </c>
      <c r="AL270" s="564">
        <v>0.0</v>
      </c>
      <c r="AM270" s="564">
        <v>0.0</v>
      </c>
      <c r="AN270" s="564">
        <v>0.0</v>
      </c>
      <c r="AO270" s="563">
        <v>8.0</v>
      </c>
      <c r="AP270" s="564">
        <v>0.0</v>
      </c>
      <c r="AQ270" s="564">
        <v>0.0</v>
      </c>
      <c r="AR270" s="564">
        <v>12.0</v>
      </c>
      <c r="AS270" s="564">
        <v>0.0</v>
      </c>
      <c r="AT270" s="564">
        <v>1.0</v>
      </c>
      <c r="AU270" s="557">
        <f t="shared" si="47"/>
        <v>152</v>
      </c>
      <c r="AV270" s="564">
        <f t="shared" si="48"/>
        <v>125.5</v>
      </c>
      <c r="AW270" s="658">
        <f>AU270/(Results!$F$249*(70/190))</f>
        <v>0.7052503053</v>
      </c>
      <c r="AX270" s="565" t="s">
        <v>257</v>
      </c>
      <c r="AY270" s="447"/>
      <c r="AZ270" s="447"/>
      <c r="BA270" s="447"/>
      <c r="BB270" s="447"/>
      <c r="BC270" s="562">
        <f>AU270/Results!$B$158</f>
        <v>506.6666667</v>
      </c>
      <c r="BD270" s="447"/>
      <c r="BE270" s="447"/>
      <c r="BF270" s="184"/>
    </row>
    <row r="271">
      <c r="A271" s="630"/>
      <c r="B271" s="630"/>
      <c r="C271" s="630"/>
      <c r="D271" s="561"/>
      <c r="E271" s="561">
        <f t="shared" ref="E271:Q271" si="58">sum(E207:E270)</f>
        <v>2033</v>
      </c>
      <c r="F271" s="561">
        <f t="shared" si="58"/>
        <v>29</v>
      </c>
      <c r="G271" s="561">
        <f t="shared" si="58"/>
        <v>6650</v>
      </c>
      <c r="H271" s="561">
        <f t="shared" si="58"/>
        <v>1</v>
      </c>
      <c r="I271" s="561">
        <f t="shared" si="58"/>
        <v>1</v>
      </c>
      <c r="J271" s="561">
        <f t="shared" si="58"/>
        <v>10</v>
      </c>
      <c r="K271" s="561">
        <f t="shared" si="58"/>
        <v>108</v>
      </c>
      <c r="L271" s="561">
        <f t="shared" si="58"/>
        <v>295</v>
      </c>
      <c r="M271" s="561">
        <f t="shared" si="58"/>
        <v>23</v>
      </c>
      <c r="N271" s="561">
        <f t="shared" si="58"/>
        <v>34</v>
      </c>
      <c r="O271" s="561">
        <f t="shared" si="58"/>
        <v>655</v>
      </c>
      <c r="P271" s="561">
        <f t="shared" si="58"/>
        <v>0</v>
      </c>
      <c r="Q271" s="409">
        <f t="shared" si="58"/>
        <v>142</v>
      </c>
      <c r="R271" s="561">
        <f>SUM(R207:R270)</f>
        <v>9981</v>
      </c>
      <c r="S271" s="561"/>
      <c r="T271" s="561"/>
      <c r="U271" s="561"/>
      <c r="V271" s="561"/>
      <c r="W271" s="561"/>
      <c r="X271" s="561"/>
      <c r="Y271" s="561"/>
      <c r="Z271" s="561"/>
      <c r="AA271" s="561"/>
      <c r="AB271" s="561"/>
      <c r="AC271" s="561"/>
      <c r="AD271" s="561"/>
      <c r="AE271" s="561"/>
      <c r="AF271" s="561"/>
      <c r="AG271" s="561"/>
      <c r="AH271" s="561">
        <f t="shared" ref="AH271:AT271" si="59">sum(AH207:AH270)</f>
        <v>2183</v>
      </c>
      <c r="AI271" s="561">
        <f t="shared" si="59"/>
        <v>23</v>
      </c>
      <c r="AJ271" s="561">
        <f t="shared" si="59"/>
        <v>5785</v>
      </c>
      <c r="AK271" s="561">
        <f t="shared" si="59"/>
        <v>0</v>
      </c>
      <c r="AL271" s="561">
        <f t="shared" si="59"/>
        <v>0</v>
      </c>
      <c r="AM271" s="561">
        <f t="shared" si="59"/>
        <v>18</v>
      </c>
      <c r="AN271" s="561">
        <f t="shared" si="59"/>
        <v>0</v>
      </c>
      <c r="AO271" s="561">
        <f t="shared" si="59"/>
        <v>460</v>
      </c>
      <c r="AP271" s="561">
        <f t="shared" si="59"/>
        <v>0</v>
      </c>
      <c r="AQ271" s="561">
        <f t="shared" si="59"/>
        <v>10</v>
      </c>
      <c r="AR271" s="561">
        <f t="shared" si="59"/>
        <v>606</v>
      </c>
      <c r="AS271" s="561">
        <f t="shared" si="59"/>
        <v>1</v>
      </c>
      <c r="AT271" s="409">
        <f t="shared" si="59"/>
        <v>110</v>
      </c>
      <c r="AU271" s="561">
        <f>SUM(AU207:AU270)</f>
        <v>9196</v>
      </c>
      <c r="AV271" s="561"/>
      <c r="AW271" s="561"/>
      <c r="AX271" s="561"/>
      <c r="AY271" s="561"/>
      <c r="AZ271" s="561"/>
      <c r="BA271" s="561"/>
      <c r="BB271" s="561"/>
      <c r="BC271" s="561"/>
      <c r="BD271" s="561"/>
      <c r="BE271" s="561"/>
      <c r="BF271" s="561"/>
    </row>
    <row r="272">
      <c r="A272" s="720" t="s">
        <v>157</v>
      </c>
      <c r="B272" s="630"/>
      <c r="C272" s="630"/>
      <c r="D272" s="630"/>
      <c r="E272" s="630"/>
      <c r="F272" s="630"/>
      <c r="G272" s="630"/>
      <c r="H272" s="630"/>
      <c r="I272" s="630"/>
      <c r="J272" s="630"/>
      <c r="K272" s="630"/>
      <c r="L272" s="630"/>
      <c r="M272" s="630"/>
      <c r="N272" s="630"/>
      <c r="O272" s="630"/>
      <c r="P272" s="630"/>
      <c r="Q272" s="630"/>
      <c r="R272" s="630"/>
      <c r="S272" s="630"/>
      <c r="T272" s="630"/>
      <c r="U272" s="630"/>
      <c r="V272" s="630"/>
      <c r="W272" s="630"/>
      <c r="X272" s="630"/>
      <c r="Y272" s="630"/>
      <c r="Z272" s="630"/>
      <c r="AA272" s="630"/>
      <c r="AB272" s="630"/>
      <c r="AC272" s="630"/>
      <c r="AD272" s="630"/>
      <c r="AE272" s="630"/>
      <c r="AF272" s="630"/>
      <c r="AG272" s="630"/>
      <c r="AH272" s="630"/>
      <c r="AI272" s="630"/>
      <c r="AJ272" s="630"/>
      <c r="AK272" s="630"/>
      <c r="AL272" s="630"/>
      <c r="AM272" s="630"/>
      <c r="AN272" s="630"/>
      <c r="AO272" s="630"/>
      <c r="AP272" s="630"/>
      <c r="AQ272" s="630"/>
      <c r="AR272" s="630"/>
      <c r="AS272" s="630"/>
      <c r="AT272" s="630"/>
      <c r="AU272" s="630"/>
      <c r="AV272" s="630"/>
      <c r="AW272" s="630"/>
      <c r="AX272" s="630"/>
      <c r="AY272" s="630"/>
      <c r="AZ272" s="630"/>
      <c r="BA272" s="630"/>
      <c r="BB272" s="630"/>
      <c r="BC272" s="630"/>
      <c r="BD272" s="630"/>
      <c r="BE272" s="630"/>
      <c r="BF272" s="630"/>
    </row>
    <row r="280">
      <c r="O280" s="12" t="s">
        <v>107</v>
      </c>
      <c r="P280" s="14">
        <f>SUM(V3:V66,AY3:AY66)</f>
        <v>31858</v>
      </c>
    </row>
    <row r="281">
      <c r="O281" s="12" t="s">
        <v>108</v>
      </c>
      <c r="P281" s="14">
        <f>SUM(V67:V277,V67:V277)</f>
        <v>94660</v>
      </c>
    </row>
    <row r="282">
      <c r="O282" s="12" t="s">
        <v>109</v>
      </c>
      <c r="P282" s="14">
        <f>SUM(V139:V202,AY139:AY202)</f>
        <v>19280</v>
      </c>
    </row>
    <row r="283">
      <c r="O283" s="12" t="s">
        <v>110</v>
      </c>
      <c r="P283" s="14">
        <f>SUM(V203:V277,V203:V277)</f>
        <v>19962</v>
      </c>
    </row>
  </sheetData>
  <mergeCells count="1056">
    <mergeCell ref="AY195:AY198"/>
    <mergeCell ref="AZ199:AZ202"/>
    <mergeCell ref="BA199:BA202"/>
    <mergeCell ref="BB199:BB202"/>
    <mergeCell ref="BD199:BD202"/>
    <mergeCell ref="BE199:BE202"/>
    <mergeCell ref="BF199:BF202"/>
    <mergeCell ref="AY199:AY202"/>
    <mergeCell ref="AY205:AY206"/>
    <mergeCell ref="AZ205:AZ206"/>
    <mergeCell ref="BA205:BA206"/>
    <mergeCell ref="BB205:BB206"/>
    <mergeCell ref="BC205:BC206"/>
    <mergeCell ref="BD205:BD206"/>
    <mergeCell ref="BD115:BD118"/>
    <mergeCell ref="BE115:BE118"/>
    <mergeCell ref="BD119:BD122"/>
    <mergeCell ref="BE119:BE122"/>
    <mergeCell ref="BF119:BF122"/>
    <mergeCell ref="BD111:BD114"/>
    <mergeCell ref="BE111:BE114"/>
    <mergeCell ref="BF111:BF114"/>
    <mergeCell ref="AZ115:AZ118"/>
    <mergeCell ref="BA115:BA118"/>
    <mergeCell ref="BB115:BB118"/>
    <mergeCell ref="BF115:BF118"/>
    <mergeCell ref="BA123:BA126"/>
    <mergeCell ref="BB123:BB126"/>
    <mergeCell ref="BD123:BD126"/>
    <mergeCell ref="BE123:BE126"/>
    <mergeCell ref="BF123:BF126"/>
    <mergeCell ref="AY127:AY130"/>
    <mergeCell ref="AZ127:AZ130"/>
    <mergeCell ref="BA127:BA130"/>
    <mergeCell ref="BB127:BB130"/>
    <mergeCell ref="BD127:BD130"/>
    <mergeCell ref="BE127:BE130"/>
    <mergeCell ref="BF127:BF130"/>
    <mergeCell ref="AY115:AY118"/>
    <mergeCell ref="AY119:AY122"/>
    <mergeCell ref="AZ119:AZ122"/>
    <mergeCell ref="BA119:BA122"/>
    <mergeCell ref="BB119:BB122"/>
    <mergeCell ref="AY123:AY126"/>
    <mergeCell ref="AZ123:AZ126"/>
    <mergeCell ref="AY131:AY134"/>
    <mergeCell ref="AZ131:AZ134"/>
    <mergeCell ref="BA131:BA134"/>
    <mergeCell ref="BB131:BB134"/>
    <mergeCell ref="BD131:BD134"/>
    <mergeCell ref="BE131:BE134"/>
    <mergeCell ref="BF131:BF134"/>
    <mergeCell ref="AY235:AY238"/>
    <mergeCell ref="AZ235:AZ238"/>
    <mergeCell ref="BA235:BA238"/>
    <mergeCell ref="BB235:BB238"/>
    <mergeCell ref="BD235:BD238"/>
    <mergeCell ref="BE235:BE238"/>
    <mergeCell ref="BF235:BF238"/>
    <mergeCell ref="AY171:AY174"/>
    <mergeCell ref="AZ175:AZ178"/>
    <mergeCell ref="BA175:BA178"/>
    <mergeCell ref="BB175:BB178"/>
    <mergeCell ref="BD175:BD178"/>
    <mergeCell ref="BE175:BE178"/>
    <mergeCell ref="BF175:BF178"/>
    <mergeCell ref="AY175:AY178"/>
    <mergeCell ref="AZ179:AZ182"/>
    <mergeCell ref="BA179:BA182"/>
    <mergeCell ref="BB179:BB182"/>
    <mergeCell ref="BD179:BD182"/>
    <mergeCell ref="BE179:BE182"/>
    <mergeCell ref="BF179:BF182"/>
    <mergeCell ref="AY179:AY182"/>
    <mergeCell ref="AZ183:AZ186"/>
    <mergeCell ref="BA183:BA186"/>
    <mergeCell ref="BB183:BB186"/>
    <mergeCell ref="BD183:BD186"/>
    <mergeCell ref="BE183:BE186"/>
    <mergeCell ref="BF183:BF186"/>
    <mergeCell ref="AY183:AY186"/>
    <mergeCell ref="AZ187:AZ190"/>
    <mergeCell ref="BA187:BA190"/>
    <mergeCell ref="BB187:BB190"/>
    <mergeCell ref="BD187:BD190"/>
    <mergeCell ref="BE187:BE190"/>
    <mergeCell ref="BF187:BF190"/>
    <mergeCell ref="AY187:AY190"/>
    <mergeCell ref="AZ191:AZ194"/>
    <mergeCell ref="BA191:BA194"/>
    <mergeCell ref="BB191:BB194"/>
    <mergeCell ref="BD191:BD194"/>
    <mergeCell ref="BE191:BE194"/>
    <mergeCell ref="BF191:BF194"/>
    <mergeCell ref="AY191:AY194"/>
    <mergeCell ref="AZ195:AZ198"/>
    <mergeCell ref="BA195:BA198"/>
    <mergeCell ref="BB195:BB198"/>
    <mergeCell ref="BD195:BD198"/>
    <mergeCell ref="BE195:BE198"/>
    <mergeCell ref="BF195:BF198"/>
    <mergeCell ref="BE207:BE210"/>
    <mergeCell ref="BF207:BF210"/>
    <mergeCell ref="BE205:BE206"/>
    <mergeCell ref="BF205:BF206"/>
    <mergeCell ref="AY207:AY210"/>
    <mergeCell ref="AZ207:AZ210"/>
    <mergeCell ref="BA207:BA210"/>
    <mergeCell ref="BB207:BB210"/>
    <mergeCell ref="BD207:BD210"/>
    <mergeCell ref="AY211:AY214"/>
    <mergeCell ref="AZ211:AZ214"/>
    <mergeCell ref="BA211:BA214"/>
    <mergeCell ref="BB211:BB214"/>
    <mergeCell ref="BD211:BD214"/>
    <mergeCell ref="BE211:BE214"/>
    <mergeCell ref="BF211:BF214"/>
    <mergeCell ref="AY215:AY218"/>
    <mergeCell ref="AZ215:AZ218"/>
    <mergeCell ref="BA215:BA218"/>
    <mergeCell ref="BB215:BB218"/>
    <mergeCell ref="BD215:BD218"/>
    <mergeCell ref="BE215:BE218"/>
    <mergeCell ref="BF215:BF218"/>
    <mergeCell ref="AY219:AY222"/>
    <mergeCell ref="AZ219:AZ222"/>
    <mergeCell ref="BA219:BA222"/>
    <mergeCell ref="BB219:BB222"/>
    <mergeCell ref="BD219:BD222"/>
    <mergeCell ref="BE219:BE222"/>
    <mergeCell ref="BF219:BF222"/>
    <mergeCell ref="AY223:AY226"/>
    <mergeCell ref="AZ223:AZ226"/>
    <mergeCell ref="BA223:BA226"/>
    <mergeCell ref="BB223:BB226"/>
    <mergeCell ref="BD223:BD226"/>
    <mergeCell ref="BE223:BE226"/>
    <mergeCell ref="BF223:BF226"/>
    <mergeCell ref="AY227:AY230"/>
    <mergeCell ref="AZ227:AZ230"/>
    <mergeCell ref="BA227:BA230"/>
    <mergeCell ref="BB227:BB230"/>
    <mergeCell ref="BD227:BD230"/>
    <mergeCell ref="BE227:BE230"/>
    <mergeCell ref="BF227:BF230"/>
    <mergeCell ref="AY231:AY234"/>
    <mergeCell ref="AZ231:AZ234"/>
    <mergeCell ref="BA231:BA234"/>
    <mergeCell ref="BB231:BB234"/>
    <mergeCell ref="BD231:BD234"/>
    <mergeCell ref="BE231:BE234"/>
    <mergeCell ref="BF231:BF234"/>
    <mergeCell ref="V3:V6"/>
    <mergeCell ref="W3:W6"/>
    <mergeCell ref="X3:X6"/>
    <mergeCell ref="Y3:Y6"/>
    <mergeCell ref="AA3:AA6"/>
    <mergeCell ref="AB3:AB6"/>
    <mergeCell ref="AC3:AC6"/>
    <mergeCell ref="V7:V10"/>
    <mergeCell ref="W7:W10"/>
    <mergeCell ref="X7:X10"/>
    <mergeCell ref="Y7:Y10"/>
    <mergeCell ref="AA7:AA10"/>
    <mergeCell ref="AB7:AB10"/>
    <mergeCell ref="AC7:AC10"/>
    <mergeCell ref="V15:V18"/>
    <mergeCell ref="W15:W18"/>
    <mergeCell ref="X15:X18"/>
    <mergeCell ref="Y15:Y18"/>
    <mergeCell ref="AA15:AA18"/>
    <mergeCell ref="AB15:AB18"/>
    <mergeCell ref="AC15:AC18"/>
    <mergeCell ref="V11:V14"/>
    <mergeCell ref="W11:W14"/>
    <mergeCell ref="X11:X14"/>
    <mergeCell ref="Y11:Y14"/>
    <mergeCell ref="AA11:AA14"/>
    <mergeCell ref="AB11:AB14"/>
    <mergeCell ref="AC11:AC14"/>
    <mergeCell ref="V23:V26"/>
    <mergeCell ref="W23:W26"/>
    <mergeCell ref="X23:X26"/>
    <mergeCell ref="Y23:Y26"/>
    <mergeCell ref="AA23:AA26"/>
    <mergeCell ref="AB23:AB26"/>
    <mergeCell ref="AC23:AC26"/>
    <mergeCell ref="V19:V22"/>
    <mergeCell ref="W19:W22"/>
    <mergeCell ref="X19:X22"/>
    <mergeCell ref="Y19:Y22"/>
    <mergeCell ref="AA19:AA22"/>
    <mergeCell ref="AB19:AB22"/>
    <mergeCell ref="AC19:AC22"/>
    <mergeCell ref="AA1:AA2"/>
    <mergeCell ref="AB1:AB2"/>
    <mergeCell ref="AC1:AC2"/>
    <mergeCell ref="AD1:AD2"/>
    <mergeCell ref="AE1:AE2"/>
    <mergeCell ref="AF1:AF2"/>
    <mergeCell ref="AG1:AG2"/>
    <mergeCell ref="T1:T2"/>
    <mergeCell ref="U1:U2"/>
    <mergeCell ref="V1:V2"/>
    <mergeCell ref="W1:W2"/>
    <mergeCell ref="X1:X2"/>
    <mergeCell ref="Y1:Y2"/>
    <mergeCell ref="Z1:Z2"/>
    <mergeCell ref="V31:V34"/>
    <mergeCell ref="W31:W34"/>
    <mergeCell ref="X31:X34"/>
    <mergeCell ref="Y31:Y34"/>
    <mergeCell ref="AA31:AA34"/>
    <mergeCell ref="AB31:AB34"/>
    <mergeCell ref="AC31:AC34"/>
    <mergeCell ref="V27:V30"/>
    <mergeCell ref="W27:W30"/>
    <mergeCell ref="X27:X30"/>
    <mergeCell ref="Y27:Y30"/>
    <mergeCell ref="AA27:AA30"/>
    <mergeCell ref="AB27:AB30"/>
    <mergeCell ref="AC27:AC30"/>
    <mergeCell ref="BD27:BD30"/>
    <mergeCell ref="BD31:BD34"/>
    <mergeCell ref="BD1:BD2"/>
    <mergeCell ref="BD3:BD6"/>
    <mergeCell ref="BD7:BD10"/>
    <mergeCell ref="BD11:BD14"/>
    <mergeCell ref="BD15:BD18"/>
    <mergeCell ref="BD19:BD22"/>
    <mergeCell ref="BD23:BD26"/>
    <mergeCell ref="BA1:BA2"/>
    <mergeCell ref="BB1:BB2"/>
    <mergeCell ref="BC1:BC2"/>
    <mergeCell ref="BE1:BE2"/>
    <mergeCell ref="BF1:BF2"/>
    <mergeCell ref="AY3:AY6"/>
    <mergeCell ref="BB3:BB6"/>
    <mergeCell ref="AZ3:AZ6"/>
    <mergeCell ref="BA3:BA6"/>
    <mergeCell ref="BA7:BA10"/>
    <mergeCell ref="BB7:BB10"/>
    <mergeCell ref="BA11:BA14"/>
    <mergeCell ref="BB11:BB14"/>
    <mergeCell ref="BB15:BB18"/>
    <mergeCell ref="BE15:BE18"/>
    <mergeCell ref="BE19:BE22"/>
    <mergeCell ref="BE23:BE26"/>
    <mergeCell ref="BE27:BE30"/>
    <mergeCell ref="BE31:BE34"/>
    <mergeCell ref="BF19:BF22"/>
    <mergeCell ref="BF23:BF26"/>
    <mergeCell ref="BF27:BF30"/>
    <mergeCell ref="BF31:BF34"/>
    <mergeCell ref="BE3:BE6"/>
    <mergeCell ref="BF3:BF6"/>
    <mergeCell ref="BE7:BE10"/>
    <mergeCell ref="BF7:BF10"/>
    <mergeCell ref="BE11:BE14"/>
    <mergeCell ref="BF11:BF14"/>
    <mergeCell ref="BF15:BF18"/>
    <mergeCell ref="BA31:BA34"/>
    <mergeCell ref="BB31:BB34"/>
    <mergeCell ref="BA15:BA18"/>
    <mergeCell ref="BA19:BA22"/>
    <mergeCell ref="BB19:BB22"/>
    <mergeCell ref="BA23:BA26"/>
    <mergeCell ref="BB23:BB26"/>
    <mergeCell ref="BA27:BA30"/>
    <mergeCell ref="BB27:BB30"/>
    <mergeCell ref="AZ31:AZ34"/>
    <mergeCell ref="AY35:AY38"/>
    <mergeCell ref="AZ35:AZ38"/>
    <mergeCell ref="BA35:BA38"/>
    <mergeCell ref="BB35:BB38"/>
    <mergeCell ref="BD35:BD38"/>
    <mergeCell ref="BE35:BE38"/>
    <mergeCell ref="BF35:BF38"/>
    <mergeCell ref="AZ23:AZ26"/>
    <mergeCell ref="AZ27:AZ30"/>
    <mergeCell ref="V35:V38"/>
    <mergeCell ref="W35:W38"/>
    <mergeCell ref="X35:X38"/>
    <mergeCell ref="Y35:Y38"/>
    <mergeCell ref="AC35:AC38"/>
    <mergeCell ref="AY7:AY10"/>
    <mergeCell ref="AZ7:AZ10"/>
    <mergeCell ref="AY11:AY14"/>
    <mergeCell ref="AZ11:AZ14"/>
    <mergeCell ref="AY15:AY18"/>
    <mergeCell ref="AZ15:AZ18"/>
    <mergeCell ref="AZ19:AZ22"/>
    <mergeCell ref="BA47:BA50"/>
    <mergeCell ref="BA51:BA54"/>
    <mergeCell ref="BA55:BA58"/>
    <mergeCell ref="BA59:BA62"/>
    <mergeCell ref="BA63:BA66"/>
    <mergeCell ref="BA69:BA70"/>
    <mergeCell ref="AY19:AY22"/>
    <mergeCell ref="AY23:AY26"/>
    <mergeCell ref="AY27:AY30"/>
    <mergeCell ref="AY31:AY34"/>
    <mergeCell ref="AY39:AY42"/>
    <mergeCell ref="AZ39:AZ42"/>
    <mergeCell ref="BA39:BA42"/>
    <mergeCell ref="V43:V46"/>
    <mergeCell ref="W43:W46"/>
    <mergeCell ref="X43:X46"/>
    <mergeCell ref="Y43:Y46"/>
    <mergeCell ref="AA43:AA46"/>
    <mergeCell ref="AB43:AB46"/>
    <mergeCell ref="AC43:AC46"/>
    <mergeCell ref="V47:V50"/>
    <mergeCell ref="W47:W50"/>
    <mergeCell ref="X47:X50"/>
    <mergeCell ref="Y47:Y50"/>
    <mergeCell ref="AA47:AA50"/>
    <mergeCell ref="AB47:AB50"/>
    <mergeCell ref="AC47:AC50"/>
    <mergeCell ref="V55:V58"/>
    <mergeCell ref="W55:W58"/>
    <mergeCell ref="X55:X58"/>
    <mergeCell ref="Y55:Y58"/>
    <mergeCell ref="AA55:AA58"/>
    <mergeCell ref="AB55:AB58"/>
    <mergeCell ref="AC55:AC58"/>
    <mergeCell ref="V51:V54"/>
    <mergeCell ref="W51:W54"/>
    <mergeCell ref="X51:X54"/>
    <mergeCell ref="Y51:Y54"/>
    <mergeCell ref="AA51:AA54"/>
    <mergeCell ref="AB51:AB54"/>
    <mergeCell ref="AC51:AC54"/>
    <mergeCell ref="V63:V66"/>
    <mergeCell ref="W63:W66"/>
    <mergeCell ref="X63:X66"/>
    <mergeCell ref="Y63:Y66"/>
    <mergeCell ref="AA63:AA66"/>
    <mergeCell ref="AB63:AB66"/>
    <mergeCell ref="AC63:AC66"/>
    <mergeCell ref="V59:V62"/>
    <mergeCell ref="W59:W62"/>
    <mergeCell ref="X59:X62"/>
    <mergeCell ref="Y59:Y62"/>
    <mergeCell ref="AA59:AA62"/>
    <mergeCell ref="AB59:AB62"/>
    <mergeCell ref="AC59:AC62"/>
    <mergeCell ref="AH69:AT69"/>
    <mergeCell ref="AU69:AU70"/>
    <mergeCell ref="AY59:AY62"/>
    <mergeCell ref="AY63:AY66"/>
    <mergeCell ref="E69:Q69"/>
    <mergeCell ref="R69:R70"/>
    <mergeCell ref="S69:S70"/>
    <mergeCell ref="T69:T70"/>
    <mergeCell ref="U69:U70"/>
    <mergeCell ref="BD99:BD102"/>
    <mergeCell ref="BD103:BD106"/>
    <mergeCell ref="BF103:BF106"/>
    <mergeCell ref="BD83:BD86"/>
    <mergeCell ref="BD87:BD90"/>
    <mergeCell ref="BD91:BD94"/>
    <mergeCell ref="BE91:BE94"/>
    <mergeCell ref="BD95:BD98"/>
    <mergeCell ref="BE95:BE98"/>
    <mergeCell ref="BE99:BE102"/>
    <mergeCell ref="BE103:BE106"/>
    <mergeCell ref="AH1:AT1"/>
    <mergeCell ref="AU1:AU2"/>
    <mergeCell ref="AV1:AV2"/>
    <mergeCell ref="AW1:AW2"/>
    <mergeCell ref="AX1:AX2"/>
    <mergeCell ref="AY1:AY2"/>
    <mergeCell ref="AZ1:AZ2"/>
    <mergeCell ref="A3:A66"/>
    <mergeCell ref="B3:B66"/>
    <mergeCell ref="C3:C66"/>
    <mergeCell ref="A69:A70"/>
    <mergeCell ref="B69:B70"/>
    <mergeCell ref="C69:C70"/>
    <mergeCell ref="D69:D70"/>
    <mergeCell ref="A1:A2"/>
    <mergeCell ref="B1:B2"/>
    <mergeCell ref="C1:C2"/>
    <mergeCell ref="D1:D2"/>
    <mergeCell ref="E1:Q1"/>
    <mergeCell ref="R1:R2"/>
    <mergeCell ref="S1:S2"/>
    <mergeCell ref="AD3:AD66"/>
    <mergeCell ref="AE3:AE66"/>
    <mergeCell ref="AF3:AF66"/>
    <mergeCell ref="AB39:AB42"/>
    <mergeCell ref="AC39:AC42"/>
    <mergeCell ref="AA35:AA38"/>
    <mergeCell ref="AB35:AB38"/>
    <mergeCell ref="V39:V42"/>
    <mergeCell ref="W39:W42"/>
    <mergeCell ref="X39:X42"/>
    <mergeCell ref="Y39:Y42"/>
    <mergeCell ref="AA39:AA42"/>
    <mergeCell ref="AZ63:AZ66"/>
    <mergeCell ref="AX69:AX70"/>
    <mergeCell ref="AY69:AY70"/>
    <mergeCell ref="AZ69:AZ70"/>
    <mergeCell ref="AY47:AY50"/>
    <mergeCell ref="AZ47:AZ50"/>
    <mergeCell ref="AY51:AY54"/>
    <mergeCell ref="AZ51:AZ54"/>
    <mergeCell ref="AY55:AY58"/>
    <mergeCell ref="AZ55:AZ58"/>
    <mergeCell ref="AZ59:AZ62"/>
    <mergeCell ref="X87:X90"/>
    <mergeCell ref="X91:X94"/>
    <mergeCell ref="X69:X70"/>
    <mergeCell ref="Y69:Y70"/>
    <mergeCell ref="X71:X74"/>
    <mergeCell ref="Y71:Y74"/>
    <mergeCell ref="X83:X86"/>
    <mergeCell ref="Y83:Y86"/>
    <mergeCell ref="Y87:Y90"/>
    <mergeCell ref="Y91:Y94"/>
    <mergeCell ref="AA83:AA86"/>
    <mergeCell ref="AB83:AB86"/>
    <mergeCell ref="AC83:AC86"/>
    <mergeCell ref="AA87:AA90"/>
    <mergeCell ref="AB87:AB90"/>
    <mergeCell ref="AC87:AC90"/>
    <mergeCell ref="AA91:AA94"/>
    <mergeCell ref="AB91:AB94"/>
    <mergeCell ref="AC91:AC94"/>
    <mergeCell ref="X95:X98"/>
    <mergeCell ref="Y95:Y98"/>
    <mergeCell ref="AA95:AA98"/>
    <mergeCell ref="AB95:AB98"/>
    <mergeCell ref="AC95:AC98"/>
    <mergeCell ref="AA103:AA106"/>
    <mergeCell ref="AB103:AB106"/>
    <mergeCell ref="X99:X102"/>
    <mergeCell ref="Y99:Y102"/>
    <mergeCell ref="AA99:AA102"/>
    <mergeCell ref="AB99:AB102"/>
    <mergeCell ref="AC99:AC102"/>
    <mergeCell ref="Y103:Y106"/>
    <mergeCell ref="AC103:AC106"/>
    <mergeCell ref="V83:V86"/>
    <mergeCell ref="W83:W86"/>
    <mergeCell ref="V87:V90"/>
    <mergeCell ref="W87:W90"/>
    <mergeCell ref="V91:V94"/>
    <mergeCell ref="W91:W94"/>
    <mergeCell ref="V95:V98"/>
    <mergeCell ref="W95:W98"/>
    <mergeCell ref="V99:V102"/>
    <mergeCell ref="W99:W102"/>
    <mergeCell ref="V103:V106"/>
    <mergeCell ref="W103:W106"/>
    <mergeCell ref="V107:V110"/>
    <mergeCell ref="W107:W110"/>
    <mergeCell ref="AB111:AB114"/>
    <mergeCell ref="AC111:AC114"/>
    <mergeCell ref="X103:X106"/>
    <mergeCell ref="X107:X110"/>
    <mergeCell ref="Y107:Y110"/>
    <mergeCell ref="AB107:AB110"/>
    <mergeCell ref="AC107:AC110"/>
    <mergeCell ref="X111:X114"/>
    <mergeCell ref="Y111:Y114"/>
    <mergeCell ref="AY95:AY98"/>
    <mergeCell ref="AZ95:AZ98"/>
    <mergeCell ref="BA95:BA98"/>
    <mergeCell ref="BB95:BB98"/>
    <mergeCell ref="AZ99:AZ102"/>
    <mergeCell ref="BA99:BA102"/>
    <mergeCell ref="BB99:BB102"/>
    <mergeCell ref="AY99:AY102"/>
    <mergeCell ref="AY103:AY106"/>
    <mergeCell ref="AZ103:AZ106"/>
    <mergeCell ref="BA103:BA106"/>
    <mergeCell ref="BB103:BB106"/>
    <mergeCell ref="AY107:AY110"/>
    <mergeCell ref="AZ107:AZ110"/>
    <mergeCell ref="AV69:AV70"/>
    <mergeCell ref="AW69:AW70"/>
    <mergeCell ref="AY71:AY74"/>
    <mergeCell ref="AZ71:AZ74"/>
    <mergeCell ref="BA71:BA74"/>
    <mergeCell ref="BB71:BB74"/>
    <mergeCell ref="AY75:AY78"/>
    <mergeCell ref="BB75:BB78"/>
    <mergeCell ref="AZ83:AZ86"/>
    <mergeCell ref="BA83:BA86"/>
    <mergeCell ref="AZ75:AZ78"/>
    <mergeCell ref="BA75:BA78"/>
    <mergeCell ref="AY79:AY82"/>
    <mergeCell ref="AZ79:AZ82"/>
    <mergeCell ref="BA79:BA82"/>
    <mergeCell ref="BB79:BB82"/>
    <mergeCell ref="BB83:BB86"/>
    <mergeCell ref="BA91:BA94"/>
    <mergeCell ref="BB91:BB94"/>
    <mergeCell ref="AY83:AY86"/>
    <mergeCell ref="AY87:AY90"/>
    <mergeCell ref="AZ87:AZ90"/>
    <mergeCell ref="BA87:BA90"/>
    <mergeCell ref="BB87:BB90"/>
    <mergeCell ref="AY91:AY94"/>
    <mergeCell ref="AZ91:AZ94"/>
    <mergeCell ref="BA107:BA110"/>
    <mergeCell ref="BB107:BB110"/>
    <mergeCell ref="AY111:AY114"/>
    <mergeCell ref="AZ111:AZ114"/>
    <mergeCell ref="BA111:BA114"/>
    <mergeCell ref="BB111:BB114"/>
    <mergeCell ref="X131:X134"/>
    <mergeCell ref="X139:X142"/>
    <mergeCell ref="Y139:Y142"/>
    <mergeCell ref="X143:X146"/>
    <mergeCell ref="Y143:Y146"/>
    <mergeCell ref="X147:X150"/>
    <mergeCell ref="Y147:Y150"/>
    <mergeCell ref="X151:X154"/>
    <mergeCell ref="Y151:Y154"/>
    <mergeCell ref="X155:X158"/>
    <mergeCell ref="Y155:Y158"/>
    <mergeCell ref="X159:X162"/>
    <mergeCell ref="Y159:Y162"/>
    <mergeCell ref="Y163:Y166"/>
    <mergeCell ref="X127:X130"/>
    <mergeCell ref="Y127:Y130"/>
    <mergeCell ref="AA127:AA130"/>
    <mergeCell ref="AB127:AB130"/>
    <mergeCell ref="AC127:AC130"/>
    <mergeCell ref="Y131:Y134"/>
    <mergeCell ref="AC131:AC134"/>
    <mergeCell ref="AA139:AA142"/>
    <mergeCell ref="AA143:AA146"/>
    <mergeCell ref="AB143:AB146"/>
    <mergeCell ref="AC143:AC146"/>
    <mergeCell ref="AA147:AA150"/>
    <mergeCell ref="AB147:AB150"/>
    <mergeCell ref="AA155:AA158"/>
    <mergeCell ref="AB155:AB158"/>
    <mergeCell ref="X163:X166"/>
    <mergeCell ref="X167:X170"/>
    <mergeCell ref="X171:X174"/>
    <mergeCell ref="Y167:Y170"/>
    <mergeCell ref="Y171:Y174"/>
    <mergeCell ref="AA171:AA174"/>
    <mergeCell ref="AB171:AB174"/>
    <mergeCell ref="AC171:AC174"/>
    <mergeCell ref="BE83:BE86"/>
    <mergeCell ref="BE87:BE90"/>
    <mergeCell ref="BE55:BE58"/>
    <mergeCell ref="BE59:BE62"/>
    <mergeCell ref="BE63:BE66"/>
    <mergeCell ref="BE69:BE70"/>
    <mergeCell ref="BE71:BE74"/>
    <mergeCell ref="BE75:BE78"/>
    <mergeCell ref="BE79:BE82"/>
    <mergeCell ref="BB39:BB42"/>
    <mergeCell ref="BE39:BE42"/>
    <mergeCell ref="BF39:BF42"/>
    <mergeCell ref="AY43:AY46"/>
    <mergeCell ref="AZ43:AZ46"/>
    <mergeCell ref="BA43:BA46"/>
    <mergeCell ref="BB43:BB46"/>
    <mergeCell ref="BB55:BB58"/>
    <mergeCell ref="BB59:BB62"/>
    <mergeCell ref="BB63:BB66"/>
    <mergeCell ref="BB69:BB70"/>
    <mergeCell ref="BD39:BD42"/>
    <mergeCell ref="BD43:BD46"/>
    <mergeCell ref="BB47:BB50"/>
    <mergeCell ref="BD47:BD50"/>
    <mergeCell ref="BB51:BB54"/>
    <mergeCell ref="BD51:BD54"/>
    <mergeCell ref="BD55:BD58"/>
    <mergeCell ref="BE43:BE46"/>
    <mergeCell ref="BF43:BF46"/>
    <mergeCell ref="BE47:BE50"/>
    <mergeCell ref="BF47:BF50"/>
    <mergeCell ref="BE51:BE54"/>
    <mergeCell ref="BF51:BF54"/>
    <mergeCell ref="BF55:BF58"/>
    <mergeCell ref="BD59:BD62"/>
    <mergeCell ref="BD63:BD66"/>
    <mergeCell ref="BC69:BC70"/>
    <mergeCell ref="BD69:BD70"/>
    <mergeCell ref="BD71:BD74"/>
    <mergeCell ref="BD75:BD78"/>
    <mergeCell ref="BD79:BD82"/>
    <mergeCell ref="BF59:BF62"/>
    <mergeCell ref="BF63:BF66"/>
    <mergeCell ref="BF69:BF70"/>
    <mergeCell ref="BF71:BF74"/>
    <mergeCell ref="BF75:BF78"/>
    <mergeCell ref="BF79:BF82"/>
    <mergeCell ref="BF83:BF86"/>
    <mergeCell ref="BF87:BF90"/>
    <mergeCell ref="BF91:BF94"/>
    <mergeCell ref="BF95:BF98"/>
    <mergeCell ref="BF99:BF102"/>
    <mergeCell ref="BD107:BD110"/>
    <mergeCell ref="BE107:BE110"/>
    <mergeCell ref="BF107:BF110"/>
    <mergeCell ref="AZ137:AZ138"/>
    <mergeCell ref="BA137:BA138"/>
    <mergeCell ref="BB137:BB138"/>
    <mergeCell ref="BC137:BC138"/>
    <mergeCell ref="BD137:BD138"/>
    <mergeCell ref="BE137:BE138"/>
    <mergeCell ref="BF137:BF138"/>
    <mergeCell ref="AY137:AY138"/>
    <mergeCell ref="AZ139:AZ142"/>
    <mergeCell ref="BA139:BA142"/>
    <mergeCell ref="BB139:BB142"/>
    <mergeCell ref="BD139:BD142"/>
    <mergeCell ref="BE139:BE142"/>
    <mergeCell ref="BF139:BF142"/>
    <mergeCell ref="AY139:AY142"/>
    <mergeCell ref="AZ143:AZ146"/>
    <mergeCell ref="BA143:BA146"/>
    <mergeCell ref="BB143:BB146"/>
    <mergeCell ref="BD143:BD146"/>
    <mergeCell ref="BE143:BE146"/>
    <mergeCell ref="BF143:BF146"/>
    <mergeCell ref="AY143:AY146"/>
    <mergeCell ref="AZ147:AZ150"/>
    <mergeCell ref="BA147:BA150"/>
    <mergeCell ref="BB147:BB150"/>
    <mergeCell ref="BD147:BD150"/>
    <mergeCell ref="BE147:BE150"/>
    <mergeCell ref="BF147:BF150"/>
    <mergeCell ref="AY147:AY150"/>
    <mergeCell ref="AZ151:AZ154"/>
    <mergeCell ref="BA151:BA154"/>
    <mergeCell ref="BB151:BB154"/>
    <mergeCell ref="BD151:BD154"/>
    <mergeCell ref="BE151:BE154"/>
    <mergeCell ref="BF151:BF154"/>
    <mergeCell ref="AY151:AY154"/>
    <mergeCell ref="AZ155:AZ158"/>
    <mergeCell ref="BA155:BA158"/>
    <mergeCell ref="BB155:BB158"/>
    <mergeCell ref="BD155:BD158"/>
    <mergeCell ref="BE155:BE158"/>
    <mergeCell ref="BF155:BF158"/>
    <mergeCell ref="AY155:AY158"/>
    <mergeCell ref="AZ159:AZ162"/>
    <mergeCell ref="BA159:BA162"/>
    <mergeCell ref="BB159:BB162"/>
    <mergeCell ref="BD159:BD162"/>
    <mergeCell ref="BE159:BE162"/>
    <mergeCell ref="BF159:BF162"/>
    <mergeCell ref="AY159:AY162"/>
    <mergeCell ref="AZ163:AZ166"/>
    <mergeCell ref="BA163:BA166"/>
    <mergeCell ref="BB163:BB166"/>
    <mergeCell ref="BD163:BD166"/>
    <mergeCell ref="BE163:BE166"/>
    <mergeCell ref="BF163:BF166"/>
    <mergeCell ref="AY255:AY258"/>
    <mergeCell ref="AZ255:AZ258"/>
    <mergeCell ref="BA255:BA258"/>
    <mergeCell ref="BB255:BB258"/>
    <mergeCell ref="BD255:BD258"/>
    <mergeCell ref="BE255:BE258"/>
    <mergeCell ref="BF255:BF258"/>
    <mergeCell ref="AY259:AY262"/>
    <mergeCell ref="AZ259:AZ262"/>
    <mergeCell ref="BA259:BA262"/>
    <mergeCell ref="BB259:BB262"/>
    <mergeCell ref="BD259:BD262"/>
    <mergeCell ref="BE259:BE262"/>
    <mergeCell ref="BF259:BF262"/>
    <mergeCell ref="AY163:AY166"/>
    <mergeCell ref="AZ167:AZ170"/>
    <mergeCell ref="BA167:BA170"/>
    <mergeCell ref="BB167:BB170"/>
    <mergeCell ref="BD167:BD170"/>
    <mergeCell ref="BE167:BE170"/>
    <mergeCell ref="BF167:BF170"/>
    <mergeCell ref="AY167:AY170"/>
    <mergeCell ref="AZ171:AZ174"/>
    <mergeCell ref="BA171:BA174"/>
    <mergeCell ref="BB171:BB174"/>
    <mergeCell ref="BD171:BD174"/>
    <mergeCell ref="BE171:BE174"/>
    <mergeCell ref="BF171:BF174"/>
    <mergeCell ref="AY239:AY242"/>
    <mergeCell ref="AZ239:AZ242"/>
    <mergeCell ref="BA239:BA242"/>
    <mergeCell ref="BB239:BB242"/>
    <mergeCell ref="BD239:BD242"/>
    <mergeCell ref="BE239:BE242"/>
    <mergeCell ref="BF239:BF242"/>
    <mergeCell ref="AY243:AY246"/>
    <mergeCell ref="AZ243:AZ246"/>
    <mergeCell ref="BA243:BA246"/>
    <mergeCell ref="BB243:BB246"/>
    <mergeCell ref="BD243:BD246"/>
    <mergeCell ref="BE243:BE246"/>
    <mergeCell ref="BF243:BF246"/>
    <mergeCell ref="AY247:AY250"/>
    <mergeCell ref="AZ247:AZ250"/>
    <mergeCell ref="BA247:BA250"/>
    <mergeCell ref="BB247:BB250"/>
    <mergeCell ref="BD247:BD250"/>
    <mergeCell ref="BE247:BE250"/>
    <mergeCell ref="BF247:BF250"/>
    <mergeCell ref="AY251:AY254"/>
    <mergeCell ref="AZ251:AZ254"/>
    <mergeCell ref="BA251:BA254"/>
    <mergeCell ref="BB251:BB254"/>
    <mergeCell ref="BD251:BD254"/>
    <mergeCell ref="BE251:BE254"/>
    <mergeCell ref="BF251:BF254"/>
    <mergeCell ref="AY267:AY270"/>
    <mergeCell ref="AZ267:AZ270"/>
    <mergeCell ref="BA267:BA270"/>
    <mergeCell ref="BB267:BB270"/>
    <mergeCell ref="BD267:BD270"/>
    <mergeCell ref="BE267:BE270"/>
    <mergeCell ref="BF267:BF270"/>
    <mergeCell ref="AY263:AY266"/>
    <mergeCell ref="AZ263:AZ266"/>
    <mergeCell ref="BA263:BA266"/>
    <mergeCell ref="BB263:BB266"/>
    <mergeCell ref="BD263:BD266"/>
    <mergeCell ref="BE263:BE266"/>
    <mergeCell ref="BF263:BF266"/>
    <mergeCell ref="AA123:AA126"/>
    <mergeCell ref="AB123:AB126"/>
    <mergeCell ref="X119:X122"/>
    <mergeCell ref="Y119:Y122"/>
    <mergeCell ref="AA119:AA122"/>
    <mergeCell ref="AB119:AB122"/>
    <mergeCell ref="AC119:AC122"/>
    <mergeCell ref="X123:X126"/>
    <mergeCell ref="Y123:Y126"/>
    <mergeCell ref="AC123:AC126"/>
    <mergeCell ref="Z69:Z70"/>
    <mergeCell ref="AA69:AA70"/>
    <mergeCell ref="AA71:AA74"/>
    <mergeCell ref="AB71:AB74"/>
    <mergeCell ref="AC71:AC74"/>
    <mergeCell ref="AB69:AB70"/>
    <mergeCell ref="AC69:AC70"/>
    <mergeCell ref="AD69:AD70"/>
    <mergeCell ref="AE69:AE70"/>
    <mergeCell ref="AD71:AD134"/>
    <mergeCell ref="AE71:AE134"/>
    <mergeCell ref="AF71:AF134"/>
    <mergeCell ref="AF69:AF70"/>
    <mergeCell ref="AG69:AG70"/>
    <mergeCell ref="V75:V78"/>
    <mergeCell ref="W75:W78"/>
    <mergeCell ref="X75:X78"/>
    <mergeCell ref="Y75:Y78"/>
    <mergeCell ref="AA75:AA78"/>
    <mergeCell ref="AB75:AB78"/>
    <mergeCell ref="AC75:AC78"/>
    <mergeCell ref="V79:V82"/>
    <mergeCell ref="W79:W82"/>
    <mergeCell ref="X79:X82"/>
    <mergeCell ref="Y79:Y82"/>
    <mergeCell ref="AA79:AA82"/>
    <mergeCell ref="AB79:AB82"/>
    <mergeCell ref="AC79:AC82"/>
    <mergeCell ref="AA107:AA110"/>
    <mergeCell ref="AA111:AA114"/>
    <mergeCell ref="X115:X118"/>
    <mergeCell ref="Y115:Y118"/>
    <mergeCell ref="AA115:AA118"/>
    <mergeCell ref="AB115:AB118"/>
    <mergeCell ref="AC115:AC118"/>
    <mergeCell ref="A137:A138"/>
    <mergeCell ref="B137:B138"/>
    <mergeCell ref="C137:C138"/>
    <mergeCell ref="D137:D138"/>
    <mergeCell ref="E137:Q137"/>
    <mergeCell ref="R137:R138"/>
    <mergeCell ref="S137:S138"/>
    <mergeCell ref="T137:T138"/>
    <mergeCell ref="U137:U138"/>
    <mergeCell ref="V137:V138"/>
    <mergeCell ref="W137:W138"/>
    <mergeCell ref="X137:X138"/>
    <mergeCell ref="Y137:Y138"/>
    <mergeCell ref="Z137:Z138"/>
    <mergeCell ref="AH137:AT137"/>
    <mergeCell ref="AU137:AU138"/>
    <mergeCell ref="AV137:AV138"/>
    <mergeCell ref="AW137:AW138"/>
    <mergeCell ref="AX137:AX138"/>
    <mergeCell ref="AA137:AA138"/>
    <mergeCell ref="AB137:AB138"/>
    <mergeCell ref="AC137:AC138"/>
    <mergeCell ref="AD137:AD138"/>
    <mergeCell ref="AE137:AE138"/>
    <mergeCell ref="AF137:AF138"/>
    <mergeCell ref="AG137:AG138"/>
    <mergeCell ref="V123:V126"/>
    <mergeCell ref="W123:W126"/>
    <mergeCell ref="V127:V130"/>
    <mergeCell ref="W127:W130"/>
    <mergeCell ref="V155:V158"/>
    <mergeCell ref="W155:W158"/>
    <mergeCell ref="V159:V162"/>
    <mergeCell ref="W159:W162"/>
    <mergeCell ref="W163:W166"/>
    <mergeCell ref="X187:X190"/>
    <mergeCell ref="X191:X194"/>
    <mergeCell ref="X195:X198"/>
    <mergeCell ref="X199:X202"/>
    <mergeCell ref="Y191:Y194"/>
    <mergeCell ref="Y195:Y198"/>
    <mergeCell ref="Y199:Y202"/>
    <mergeCell ref="X175:X178"/>
    <mergeCell ref="Y175:Y178"/>
    <mergeCell ref="X179:X182"/>
    <mergeCell ref="Y179:Y182"/>
    <mergeCell ref="X183:X186"/>
    <mergeCell ref="Y183:Y186"/>
    <mergeCell ref="Y187:Y190"/>
    <mergeCell ref="AC183:AC186"/>
    <mergeCell ref="AA187:AA190"/>
    <mergeCell ref="AB187:AB190"/>
    <mergeCell ref="AC187:AC190"/>
    <mergeCell ref="AA191:AA194"/>
    <mergeCell ref="AB191:AB194"/>
    <mergeCell ref="AC191:AC194"/>
    <mergeCell ref="AA195:AA198"/>
    <mergeCell ref="AB195:AB198"/>
    <mergeCell ref="AC195:AC198"/>
    <mergeCell ref="AA199:AA202"/>
    <mergeCell ref="AB199:AB202"/>
    <mergeCell ref="AA131:AA134"/>
    <mergeCell ref="AB131:AB134"/>
    <mergeCell ref="AB139:AB142"/>
    <mergeCell ref="AC139:AC142"/>
    <mergeCell ref="AD139:AD202"/>
    <mergeCell ref="AE139:AE202"/>
    <mergeCell ref="AF139:AF202"/>
    <mergeCell ref="AC199:AC202"/>
    <mergeCell ref="AC147:AC150"/>
    <mergeCell ref="AA151:AA154"/>
    <mergeCell ref="AB151:AB154"/>
    <mergeCell ref="AC151:AC154"/>
    <mergeCell ref="AC155:AC158"/>
    <mergeCell ref="AA159:AA162"/>
    <mergeCell ref="AB159:AB162"/>
    <mergeCell ref="AC159:AC162"/>
    <mergeCell ref="AA163:AA166"/>
    <mergeCell ref="AB163:AB166"/>
    <mergeCell ref="AC163:AC166"/>
    <mergeCell ref="AA167:AA170"/>
    <mergeCell ref="AB167:AB170"/>
    <mergeCell ref="AC167:AC170"/>
    <mergeCell ref="AA175:AA178"/>
    <mergeCell ref="AB175:AB178"/>
    <mergeCell ref="AC175:AC178"/>
    <mergeCell ref="AA179:AA182"/>
    <mergeCell ref="AB179:AB182"/>
    <mergeCell ref="AC179:AC182"/>
    <mergeCell ref="AA183:AA186"/>
    <mergeCell ref="AB183:AB186"/>
    <mergeCell ref="W195:W198"/>
    <mergeCell ref="W199:W202"/>
    <mergeCell ref="AH205:AT205"/>
    <mergeCell ref="AU205:AU206"/>
    <mergeCell ref="AV205:AV206"/>
    <mergeCell ref="AW205:AW206"/>
    <mergeCell ref="AX205:AX206"/>
    <mergeCell ref="W167:W170"/>
    <mergeCell ref="W171:W174"/>
    <mergeCell ref="W175:W178"/>
    <mergeCell ref="W179:W182"/>
    <mergeCell ref="W183:W186"/>
    <mergeCell ref="W187:W190"/>
    <mergeCell ref="W191:W194"/>
    <mergeCell ref="X207:X210"/>
    <mergeCell ref="X223:X226"/>
    <mergeCell ref="AC227:AC230"/>
    <mergeCell ref="X231:X234"/>
    <mergeCell ref="Y231:Y234"/>
    <mergeCell ref="AA231:AA234"/>
    <mergeCell ref="AB231:AB234"/>
    <mergeCell ref="AC231:AC234"/>
    <mergeCell ref="AA235:AA238"/>
    <mergeCell ref="AB235:AB238"/>
    <mergeCell ref="W207:W210"/>
    <mergeCell ref="W239:W242"/>
    <mergeCell ref="W243:W246"/>
    <mergeCell ref="W247:W250"/>
    <mergeCell ref="AA239:AA242"/>
    <mergeCell ref="AB239:AB242"/>
    <mergeCell ref="AA247:AA250"/>
    <mergeCell ref="AB247:AB250"/>
    <mergeCell ref="X247:X250"/>
    <mergeCell ref="X251:X254"/>
    <mergeCell ref="X255:X258"/>
    <mergeCell ref="X259:X262"/>
    <mergeCell ref="X263:X266"/>
    <mergeCell ref="X235:X238"/>
    <mergeCell ref="Y235:Y238"/>
    <mergeCell ref="X239:X242"/>
    <mergeCell ref="Y239:Y242"/>
    <mergeCell ref="X243:X246"/>
    <mergeCell ref="Y243:Y246"/>
    <mergeCell ref="Y247:Y250"/>
    <mergeCell ref="AC239:AC242"/>
    <mergeCell ref="AA243:AA246"/>
    <mergeCell ref="AB243:AB246"/>
    <mergeCell ref="AC243:AC246"/>
    <mergeCell ref="Y255:Y258"/>
    <mergeCell ref="AA255:AA258"/>
    <mergeCell ref="AB255:AB258"/>
    <mergeCell ref="AC255:AC258"/>
    <mergeCell ref="Y259:Y262"/>
    <mergeCell ref="AA259:AA262"/>
    <mergeCell ref="AB259:AB262"/>
    <mergeCell ref="AC259:AC262"/>
    <mergeCell ref="Y263:Y266"/>
    <mergeCell ref="AA263:AA266"/>
    <mergeCell ref="AB263:AB266"/>
    <mergeCell ref="AC263:AC266"/>
    <mergeCell ref="V147:V150"/>
    <mergeCell ref="V151:V154"/>
    <mergeCell ref="V131:V134"/>
    <mergeCell ref="W131:W134"/>
    <mergeCell ref="V139:V142"/>
    <mergeCell ref="W139:W142"/>
    <mergeCell ref="V143:V146"/>
    <mergeCell ref="W143:W146"/>
    <mergeCell ref="W147:W150"/>
    <mergeCell ref="W151:W154"/>
    <mergeCell ref="AB205:AB206"/>
    <mergeCell ref="AC205:AC206"/>
    <mergeCell ref="AD205:AD206"/>
    <mergeCell ref="AE205:AE206"/>
    <mergeCell ref="AF205:AF206"/>
    <mergeCell ref="AG205:AG206"/>
    <mergeCell ref="AA207:AA210"/>
    <mergeCell ref="AB207:AB210"/>
    <mergeCell ref="AC207:AC210"/>
    <mergeCell ref="U205:U206"/>
    <mergeCell ref="V205:V206"/>
    <mergeCell ref="W205:W206"/>
    <mergeCell ref="X205:X206"/>
    <mergeCell ref="Y205:Y206"/>
    <mergeCell ref="Z205:Z206"/>
    <mergeCell ref="AA205:AA206"/>
    <mergeCell ref="V163:V166"/>
    <mergeCell ref="V167:V170"/>
    <mergeCell ref="V171:V174"/>
    <mergeCell ref="V175:V178"/>
    <mergeCell ref="V179:V182"/>
    <mergeCell ref="V183:V186"/>
    <mergeCell ref="V187:V190"/>
    <mergeCell ref="V211:V214"/>
    <mergeCell ref="W211:W214"/>
    <mergeCell ref="X211:X214"/>
    <mergeCell ref="Y211:Y214"/>
    <mergeCell ref="AA211:AA214"/>
    <mergeCell ref="AB211:AB214"/>
    <mergeCell ref="V207:V210"/>
    <mergeCell ref="V215:V218"/>
    <mergeCell ref="W215:W218"/>
    <mergeCell ref="X215:X218"/>
    <mergeCell ref="AB215:AB218"/>
    <mergeCell ref="AC215:AC218"/>
    <mergeCell ref="Y215:Y218"/>
    <mergeCell ref="AA215:AA218"/>
    <mergeCell ref="X219:X222"/>
    <mergeCell ref="Y219:Y222"/>
    <mergeCell ref="AA219:AA222"/>
    <mergeCell ref="AB219:AB222"/>
    <mergeCell ref="Y223:Y226"/>
    <mergeCell ref="AA223:AA226"/>
    <mergeCell ref="AB223:AB226"/>
    <mergeCell ref="AC223:AC226"/>
    <mergeCell ref="X227:X230"/>
    <mergeCell ref="Y227:Y230"/>
    <mergeCell ref="AA227:AA230"/>
    <mergeCell ref="AB227:AB230"/>
    <mergeCell ref="V115:V118"/>
    <mergeCell ref="W115:W118"/>
    <mergeCell ref="V119:V122"/>
    <mergeCell ref="W119:W122"/>
    <mergeCell ref="V219:V222"/>
    <mergeCell ref="W219:W222"/>
    <mergeCell ref="V223:V226"/>
    <mergeCell ref="W223:W226"/>
    <mergeCell ref="W227:W230"/>
    <mergeCell ref="V111:V114"/>
    <mergeCell ref="W111:W114"/>
    <mergeCell ref="V69:V70"/>
    <mergeCell ref="W69:W70"/>
    <mergeCell ref="A71:A134"/>
    <mergeCell ref="B71:B134"/>
    <mergeCell ref="C71:C134"/>
    <mergeCell ref="V71:V74"/>
    <mergeCell ref="W71:W74"/>
    <mergeCell ref="V191:V194"/>
    <mergeCell ref="V195:V198"/>
    <mergeCell ref="V199:V202"/>
    <mergeCell ref="E205:Q205"/>
    <mergeCell ref="R205:R206"/>
    <mergeCell ref="S205:S206"/>
    <mergeCell ref="T205:T206"/>
    <mergeCell ref="A207:A270"/>
    <mergeCell ref="B207:B270"/>
    <mergeCell ref="C207:C270"/>
    <mergeCell ref="A139:A202"/>
    <mergeCell ref="B139:B202"/>
    <mergeCell ref="C139:C202"/>
    <mergeCell ref="A205:A206"/>
    <mergeCell ref="B205:B206"/>
    <mergeCell ref="C205:C206"/>
    <mergeCell ref="D205:D206"/>
    <mergeCell ref="W231:W234"/>
    <mergeCell ref="W235:W238"/>
    <mergeCell ref="W251:W254"/>
    <mergeCell ref="W255:W258"/>
    <mergeCell ref="W259:W262"/>
    <mergeCell ref="W263:W266"/>
    <mergeCell ref="W267:W270"/>
    <mergeCell ref="V255:V258"/>
    <mergeCell ref="V259:V262"/>
    <mergeCell ref="V263:V266"/>
    <mergeCell ref="V267:V270"/>
    <mergeCell ref="V227:V230"/>
    <mergeCell ref="V231:V234"/>
    <mergeCell ref="V235:V238"/>
    <mergeCell ref="V239:V242"/>
    <mergeCell ref="V243:V246"/>
    <mergeCell ref="V247:V250"/>
    <mergeCell ref="V251:V254"/>
    <mergeCell ref="AC247:AC250"/>
    <mergeCell ref="Y251:Y254"/>
    <mergeCell ref="AA251:AA254"/>
    <mergeCell ref="AB251:AB254"/>
    <mergeCell ref="AC251:AC254"/>
    <mergeCell ref="X267:X270"/>
    <mergeCell ref="Y267:Y270"/>
    <mergeCell ref="AA267:AA270"/>
    <mergeCell ref="AB267:AB270"/>
    <mergeCell ref="Y207:Y210"/>
    <mergeCell ref="AD207:AD270"/>
    <mergeCell ref="AE207:AE270"/>
    <mergeCell ref="AF207:AF270"/>
    <mergeCell ref="AC211:AC214"/>
    <mergeCell ref="AC219:AC222"/>
    <mergeCell ref="AC235:AC238"/>
    <mergeCell ref="AC267:AC270"/>
  </mergeCells>
  <conditionalFormatting sqref="T3:T66">
    <cfRule type="expression" dxfId="4" priority="1">
      <formula>"&gt;= 0.85"</formula>
    </cfRule>
  </conditionalFormatting>
  <conditionalFormatting sqref="T71:T134">
    <cfRule type="cellIs" dxfId="4" priority="2" operator="greaterThanOrEqual">
      <formula>0.85</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29" max="29" width="19.13"/>
    <col customWidth="1" min="33" max="33" width="18.13"/>
  </cols>
  <sheetData>
    <row r="1">
      <c r="A1" s="721" t="s">
        <v>287</v>
      </c>
      <c r="B1" s="463" t="s">
        <v>258</v>
      </c>
      <c r="C1" s="464" t="s">
        <v>259</v>
      </c>
      <c r="D1" s="465" t="s">
        <v>156</v>
      </c>
      <c r="E1" s="479" t="s">
        <v>260</v>
      </c>
      <c r="F1" s="467"/>
      <c r="G1" s="467"/>
      <c r="H1" s="467"/>
      <c r="I1" s="467"/>
      <c r="J1" s="467"/>
      <c r="K1" s="467"/>
      <c r="L1" s="467"/>
      <c r="M1" s="467"/>
      <c r="N1" s="467"/>
      <c r="O1" s="467"/>
      <c r="P1" s="467"/>
      <c r="Q1" s="468"/>
      <c r="R1" s="480" t="s">
        <v>261</v>
      </c>
      <c r="S1" s="481" t="s">
        <v>262</v>
      </c>
      <c r="T1" s="470" t="s">
        <v>263</v>
      </c>
      <c r="U1" s="470" t="s">
        <v>157</v>
      </c>
      <c r="V1" s="471" t="s">
        <v>264</v>
      </c>
      <c r="W1" s="472" t="s">
        <v>265</v>
      </c>
      <c r="X1" s="472" t="s">
        <v>266</v>
      </c>
      <c r="Y1" s="473" t="s">
        <v>267</v>
      </c>
      <c r="Z1" s="473" t="s">
        <v>268</v>
      </c>
      <c r="AA1" s="471" t="s">
        <v>269</v>
      </c>
      <c r="AB1" s="482" t="s">
        <v>112</v>
      </c>
      <c r="AC1" s="483" t="s">
        <v>270</v>
      </c>
      <c r="AD1" s="476" t="s">
        <v>227</v>
      </c>
      <c r="AE1" s="477" t="s">
        <v>258</v>
      </c>
      <c r="AF1" s="478" t="s">
        <v>259</v>
      </c>
      <c r="AG1" s="465" t="s">
        <v>156</v>
      </c>
      <c r="AH1" s="479" t="s">
        <v>260</v>
      </c>
      <c r="AI1" s="467"/>
      <c r="AJ1" s="467"/>
      <c r="AK1" s="467"/>
      <c r="AL1" s="467"/>
      <c r="AM1" s="467"/>
      <c r="AN1" s="467"/>
      <c r="AO1" s="467"/>
      <c r="AP1" s="467"/>
      <c r="AQ1" s="467"/>
      <c r="AR1" s="467"/>
      <c r="AS1" s="467"/>
      <c r="AT1" s="468"/>
      <c r="AU1" s="480" t="s">
        <v>261</v>
      </c>
      <c r="AV1" s="481" t="s">
        <v>262</v>
      </c>
      <c r="AW1" s="470" t="s">
        <v>263</v>
      </c>
      <c r="AX1" s="470" t="s">
        <v>157</v>
      </c>
      <c r="AY1" s="471" t="s">
        <v>264</v>
      </c>
      <c r="AZ1" s="472" t="s">
        <v>265</v>
      </c>
      <c r="BA1" s="472" t="s">
        <v>266</v>
      </c>
      <c r="BB1" s="473" t="s">
        <v>267</v>
      </c>
      <c r="BC1" s="473" t="s">
        <v>268</v>
      </c>
      <c r="BD1" s="471" t="s">
        <v>269</v>
      </c>
      <c r="BE1" s="482" t="s">
        <v>112</v>
      </c>
      <c r="BF1" s="483" t="s">
        <v>270</v>
      </c>
    </row>
    <row r="2">
      <c r="A2" s="37"/>
      <c r="B2" s="37"/>
      <c r="C2" s="59"/>
      <c r="D2" s="484"/>
      <c r="E2" s="485" t="s">
        <v>271</v>
      </c>
      <c r="F2" s="486" t="s">
        <v>272</v>
      </c>
      <c r="G2" s="486" t="s">
        <v>273</v>
      </c>
      <c r="H2" s="486" t="s">
        <v>274</v>
      </c>
      <c r="I2" s="486" t="s">
        <v>275</v>
      </c>
      <c r="J2" s="486" t="s">
        <v>276</v>
      </c>
      <c r="K2" s="486" t="s">
        <v>277</v>
      </c>
      <c r="L2" s="486" t="s">
        <v>278</v>
      </c>
      <c r="M2" s="486" t="s">
        <v>279</v>
      </c>
      <c r="N2" s="485" t="s">
        <v>280</v>
      </c>
      <c r="O2" s="485" t="s">
        <v>281</v>
      </c>
      <c r="P2" s="486" t="s">
        <v>282</v>
      </c>
      <c r="Q2" s="487" t="s">
        <v>283</v>
      </c>
      <c r="R2" s="224"/>
      <c r="S2" s="489"/>
      <c r="T2" s="447"/>
      <c r="U2" s="447"/>
      <c r="V2" s="447"/>
      <c r="W2" s="447"/>
      <c r="X2" s="447"/>
      <c r="Y2" s="447"/>
      <c r="Z2" s="447"/>
      <c r="AA2" s="447"/>
      <c r="AB2" s="447"/>
      <c r="AC2" s="184"/>
      <c r="AD2" s="60"/>
      <c r="AE2" s="37"/>
      <c r="AF2" s="59"/>
      <c r="AG2" s="484"/>
      <c r="AH2" s="485" t="s">
        <v>271</v>
      </c>
      <c r="AI2" s="486" t="s">
        <v>272</v>
      </c>
      <c r="AJ2" s="486" t="s">
        <v>273</v>
      </c>
      <c r="AK2" s="486" t="s">
        <v>274</v>
      </c>
      <c r="AL2" s="486" t="s">
        <v>275</v>
      </c>
      <c r="AM2" s="486" t="s">
        <v>276</v>
      </c>
      <c r="AN2" s="486" t="s">
        <v>277</v>
      </c>
      <c r="AO2" s="486" t="s">
        <v>278</v>
      </c>
      <c r="AP2" s="486" t="s">
        <v>279</v>
      </c>
      <c r="AQ2" s="485" t="s">
        <v>280</v>
      </c>
      <c r="AR2" s="485" t="s">
        <v>281</v>
      </c>
      <c r="AS2" s="486" t="s">
        <v>282</v>
      </c>
      <c r="AT2" s="487" t="s">
        <v>283</v>
      </c>
      <c r="AU2" s="224"/>
      <c r="AV2" s="489"/>
      <c r="AW2" s="447"/>
      <c r="AX2" s="447"/>
      <c r="AY2" s="447"/>
      <c r="AZ2" s="447"/>
      <c r="BA2" s="447"/>
      <c r="BB2" s="447"/>
      <c r="BC2" s="447"/>
      <c r="BD2" s="447"/>
      <c r="BE2" s="447"/>
      <c r="BF2" s="184"/>
    </row>
    <row r="3">
      <c r="A3" s="490" t="s">
        <v>284</v>
      </c>
      <c r="B3" s="638">
        <v>45349.0</v>
      </c>
      <c r="C3" s="490" t="s">
        <v>43</v>
      </c>
      <c r="D3" s="508" t="s">
        <v>158</v>
      </c>
      <c r="E3" s="509">
        <v>67.0</v>
      </c>
      <c r="F3" s="509">
        <v>0.0</v>
      </c>
      <c r="G3" s="509">
        <v>238.0</v>
      </c>
      <c r="H3" s="509">
        <v>0.0</v>
      </c>
      <c r="I3" s="509">
        <v>0.0</v>
      </c>
      <c r="J3" s="509">
        <v>23.0</v>
      </c>
      <c r="K3" s="509">
        <v>3.0</v>
      </c>
      <c r="L3" s="509">
        <v>5.0</v>
      </c>
      <c r="M3" s="509">
        <v>0.0</v>
      </c>
      <c r="N3" s="509">
        <v>0.0</v>
      </c>
      <c r="O3" s="509">
        <v>3.0</v>
      </c>
      <c r="P3" s="509">
        <v>0.0</v>
      </c>
      <c r="Q3" s="510">
        <v>3.0</v>
      </c>
      <c r="R3" s="496">
        <f>SUM(E3:Q3)</f>
        <v>342</v>
      </c>
      <c r="S3" s="722">
        <f t="shared" ref="S3:S66" si="1">(E3*1)+(F3*0.8)+(G3*0.5)+(H3*1.5)+(I3*2)+(J3*1.5)+(K3*1.5)+(L3*1.5)+(M3*2.5)+(N3*2.5)+(O3*2)+(P3*2.5)+(Q3*0.5)</f>
        <v>240</v>
      </c>
      <c r="T3" s="723">
        <f>R3/(Results!D183 *(70/190))</f>
        <v>0.6406388642</v>
      </c>
      <c r="U3" s="578" t="str">
        <f t="shared" ref="U3:U16" si="2">IFS(T3&lt;0.2,"A",AND(T3&gt;=0.21,T3&lt;=0.5),"B",AND(T3&gt;=0.51,T3&lt;=0.7),"C",AND(T3&gt;=0.71,T3&lt;=0.85),"D",AND(T3&gt;=0.86,T3&lt;=1),"E",T3&gt;1,"F")</f>
        <v>C</v>
      </c>
      <c r="V3" s="500">
        <f>SUM(R3:R6)</f>
        <v>1616</v>
      </c>
      <c r="W3" s="501">
        <f>V3/(4*(MAX(R3:R6)))</f>
        <v>0.8957871397</v>
      </c>
      <c r="X3" s="501">
        <f>AVERAGE(S3:S6)</f>
        <v>281.15</v>
      </c>
      <c r="Y3" s="501">
        <f>V3/(((V3))*2)</f>
        <v>0.5</v>
      </c>
      <c r="Z3" s="502">
        <f>R3/Results!$B$158</f>
        <v>1140</v>
      </c>
      <c r="AA3" s="501">
        <f>sum(Z3:Z6)/4</f>
        <v>1346.666667</v>
      </c>
      <c r="AB3" s="503">
        <v>595.0</v>
      </c>
      <c r="AC3" s="512">
        <f>4*MAX(R3:R6)/ (Results!H183)</f>
        <v>1.116336634</v>
      </c>
      <c r="AD3" s="505" t="s">
        <v>284</v>
      </c>
      <c r="AE3" s="724">
        <v>45349.0</v>
      </c>
      <c r="AF3" s="725" t="s">
        <v>45</v>
      </c>
      <c r="AG3" s="508" t="s">
        <v>158</v>
      </c>
      <c r="AH3" s="509">
        <v>5.0</v>
      </c>
      <c r="AI3" s="509">
        <v>0.0</v>
      </c>
      <c r="AJ3" s="509">
        <v>65.0</v>
      </c>
      <c r="AK3" s="509">
        <v>0.0</v>
      </c>
      <c r="AL3" s="509">
        <v>0.0</v>
      </c>
      <c r="AM3" s="509">
        <v>0.0</v>
      </c>
      <c r="AN3" s="509">
        <v>0.0</v>
      </c>
      <c r="AO3" s="509">
        <v>5.0</v>
      </c>
      <c r="AP3" s="509">
        <v>0.0</v>
      </c>
      <c r="AQ3" s="509">
        <v>0.0</v>
      </c>
      <c r="AR3" s="509">
        <v>2.0</v>
      </c>
      <c r="AS3" s="509">
        <v>0.0</v>
      </c>
      <c r="AT3" s="510">
        <v>5.0</v>
      </c>
      <c r="AU3" s="496">
        <f t="shared" ref="AU3:AU66" si="3">sum(AH3:AT3)</f>
        <v>82</v>
      </c>
      <c r="AV3" s="722">
        <f t="shared" ref="AV3:AV66" si="4">(AH3*1)+(AI3*0.8)+(AJ3*0.5)+(AK3*1.5)+(AL3*2)+(AM3*1.5)+(AN3*1.5)+(AO3*1.5)+(AP3*2.5)+(AQ3*2.5)+(AR3*2)+(AS3*2.5)+(AT3*0.5)</f>
        <v>51.5</v>
      </c>
      <c r="AW3" s="577">
        <f>AU3/(Results!$J$183 *(70/190))</f>
        <v>0.6323051948</v>
      </c>
      <c r="AX3" s="578" t="str">
        <f t="shared" ref="AX3:AX15" si="5">IFS(AW3&lt;0.2,"A",AND(AW3&gt;=0.21,AW3&lt;=0.5),"B",AND(AW3&gt;=0.51,AW3&lt;=0.7),"C",AND(AW3&gt;=0.71,AW3&lt;=0.85),"D",AND(AW3&gt;=0.86,AW3&lt;=1),"E",AW3&gt;1,"F")</f>
        <v>C</v>
      </c>
      <c r="AY3" s="500">
        <f>SUM(AU3:AU6)</f>
        <v>352</v>
      </c>
      <c r="AZ3" s="501">
        <f>AY3/(4*(MAX(AU3:AU6)))</f>
        <v>0.7719298246</v>
      </c>
      <c r="BA3" s="501">
        <f>AVERAGE(AV3:AV6)</f>
        <v>59.125</v>
      </c>
      <c r="BB3" s="501">
        <f>AY3/(((AY3))*2)</f>
        <v>0.5</v>
      </c>
      <c r="BC3" s="511">
        <f>AU3/Results!$B$158</f>
        <v>273.3333333</v>
      </c>
      <c r="BD3" s="501">
        <f>sum(BC3:BC6)/4</f>
        <v>293.3333333</v>
      </c>
      <c r="BE3" s="503">
        <v>130.0</v>
      </c>
      <c r="BF3" s="512">
        <f>4*MAX(AU3:AU6)/ (Results!J183)</f>
        <v>1.295454545</v>
      </c>
    </row>
    <row r="4">
      <c r="A4" s="151"/>
      <c r="B4" s="459"/>
      <c r="C4" s="151"/>
      <c r="D4" s="513" t="s">
        <v>159</v>
      </c>
      <c r="E4" s="520">
        <v>76.0</v>
      </c>
      <c r="F4" s="520">
        <v>2.0</v>
      </c>
      <c r="G4" s="520">
        <v>332.0</v>
      </c>
      <c r="H4" s="520">
        <v>0.0</v>
      </c>
      <c r="I4" s="520">
        <v>0.0</v>
      </c>
      <c r="J4" s="520">
        <v>23.0</v>
      </c>
      <c r="K4" s="520">
        <v>2.0</v>
      </c>
      <c r="L4" s="520">
        <v>6.0</v>
      </c>
      <c r="M4" s="520">
        <v>0.0</v>
      </c>
      <c r="N4" s="520">
        <v>0.0</v>
      </c>
      <c r="O4" s="520">
        <v>1.0</v>
      </c>
      <c r="P4" s="520">
        <v>2.0</v>
      </c>
      <c r="Q4" s="521">
        <v>7.0</v>
      </c>
      <c r="R4" s="515">
        <f t="shared" ref="R4:R5" si="6">sum(E4:Q4)</f>
        <v>451</v>
      </c>
      <c r="S4" s="593">
        <f t="shared" si="1"/>
        <v>300.6</v>
      </c>
      <c r="T4" s="723">
        <f>R4/(Results!D183 *(70/190))</f>
        <v>0.8448190871</v>
      </c>
      <c r="U4" s="578" t="str">
        <f t="shared" si="2"/>
        <v>D</v>
      </c>
      <c r="V4" s="151"/>
      <c r="W4" s="151"/>
      <c r="X4" s="151"/>
      <c r="Y4" s="151"/>
      <c r="Z4" s="517">
        <f>R4/Results!$B$158</f>
        <v>1503.333333</v>
      </c>
      <c r="AA4" s="151"/>
      <c r="AB4" s="151"/>
      <c r="AC4" s="518"/>
      <c r="AD4" s="459"/>
      <c r="AE4" s="459"/>
      <c r="AF4" s="151"/>
      <c r="AG4" s="513" t="s">
        <v>159</v>
      </c>
      <c r="AH4" s="520">
        <v>17.0</v>
      </c>
      <c r="AI4" s="520">
        <v>0.0</v>
      </c>
      <c r="AJ4" s="520">
        <v>41.0</v>
      </c>
      <c r="AK4" s="520">
        <v>0.0</v>
      </c>
      <c r="AL4" s="520">
        <v>0.0</v>
      </c>
      <c r="AM4" s="520">
        <v>0.0</v>
      </c>
      <c r="AN4" s="520">
        <v>0.0</v>
      </c>
      <c r="AO4" s="520">
        <v>4.0</v>
      </c>
      <c r="AP4" s="520">
        <v>0.0</v>
      </c>
      <c r="AQ4" s="520">
        <v>0.0</v>
      </c>
      <c r="AR4" s="520">
        <v>1.0</v>
      </c>
      <c r="AS4" s="520">
        <v>0.0</v>
      </c>
      <c r="AT4" s="521">
        <v>6.0</v>
      </c>
      <c r="AU4" s="515">
        <f t="shared" si="3"/>
        <v>69</v>
      </c>
      <c r="AV4" s="593">
        <f t="shared" si="4"/>
        <v>48.5</v>
      </c>
      <c r="AW4" s="577">
        <f>AU4/(Results!$J$183 *(70/190))</f>
        <v>0.5320616883</v>
      </c>
      <c r="AX4" s="578" t="str">
        <f t="shared" si="5"/>
        <v>C</v>
      </c>
      <c r="AY4" s="151"/>
      <c r="AZ4" s="151"/>
      <c r="BA4" s="151"/>
      <c r="BB4" s="151"/>
      <c r="BC4" s="517">
        <f>AU4/Results!$B$158</f>
        <v>230</v>
      </c>
      <c r="BD4" s="151"/>
      <c r="BE4" s="151"/>
      <c r="BF4" s="518"/>
    </row>
    <row r="5">
      <c r="A5" s="151"/>
      <c r="B5" s="459"/>
      <c r="C5" s="151"/>
      <c r="D5" s="513" t="s">
        <v>160</v>
      </c>
      <c r="E5" s="520">
        <v>66.0</v>
      </c>
      <c r="F5" s="520">
        <v>0.0</v>
      </c>
      <c r="G5" s="520">
        <v>283.0</v>
      </c>
      <c r="H5" s="520">
        <v>2.0</v>
      </c>
      <c r="I5" s="520">
        <v>2.0</v>
      </c>
      <c r="J5" s="520">
        <v>20.0</v>
      </c>
      <c r="K5" s="520">
        <v>5.0</v>
      </c>
      <c r="L5" s="520">
        <v>8.0</v>
      </c>
      <c r="M5" s="520">
        <v>0.0</v>
      </c>
      <c r="N5" s="520">
        <v>0.0</v>
      </c>
      <c r="O5" s="520">
        <v>8.0</v>
      </c>
      <c r="P5" s="520">
        <v>0.0</v>
      </c>
      <c r="Q5" s="521">
        <v>4.0</v>
      </c>
      <c r="R5" s="515">
        <f t="shared" si="6"/>
        <v>398</v>
      </c>
      <c r="S5" s="593">
        <f t="shared" si="1"/>
        <v>282</v>
      </c>
      <c r="T5" s="723">
        <f>R5/(Results!D183 *(70/190))</f>
        <v>0.7455387952</v>
      </c>
      <c r="U5" s="578" t="str">
        <f t="shared" si="2"/>
        <v>D</v>
      </c>
      <c r="V5" s="151"/>
      <c r="W5" s="151"/>
      <c r="X5" s="151"/>
      <c r="Y5" s="151"/>
      <c r="Z5" s="517">
        <f>R5/Results!$B$158</f>
        <v>1326.666667</v>
      </c>
      <c r="AA5" s="151"/>
      <c r="AB5" s="151"/>
      <c r="AC5" s="518"/>
      <c r="AD5" s="459"/>
      <c r="AE5" s="459"/>
      <c r="AF5" s="151"/>
      <c r="AG5" s="513" t="s">
        <v>160</v>
      </c>
      <c r="AH5" s="520">
        <v>23.0</v>
      </c>
      <c r="AI5" s="520">
        <v>0.0</v>
      </c>
      <c r="AJ5" s="520">
        <v>54.0</v>
      </c>
      <c r="AK5" s="520">
        <v>0.0</v>
      </c>
      <c r="AL5" s="520">
        <v>0.0</v>
      </c>
      <c r="AM5" s="520">
        <v>0.0</v>
      </c>
      <c r="AN5" s="520">
        <v>0.0</v>
      </c>
      <c r="AO5" s="520">
        <v>4.0</v>
      </c>
      <c r="AP5" s="520">
        <v>0.0</v>
      </c>
      <c r="AQ5" s="520">
        <v>0.0</v>
      </c>
      <c r="AR5" s="520">
        <v>1.0</v>
      </c>
      <c r="AS5" s="520">
        <v>0.0</v>
      </c>
      <c r="AT5" s="521">
        <v>5.0</v>
      </c>
      <c r="AU5" s="515">
        <f t="shared" si="3"/>
        <v>87</v>
      </c>
      <c r="AV5" s="593">
        <f t="shared" si="4"/>
        <v>60.5</v>
      </c>
      <c r="AW5" s="577">
        <f>AU5/(Results!$J$183 *(70/190))</f>
        <v>0.6708603896</v>
      </c>
      <c r="AX5" s="578" t="str">
        <f t="shared" si="5"/>
        <v>C</v>
      </c>
      <c r="AY5" s="151"/>
      <c r="AZ5" s="151"/>
      <c r="BA5" s="151"/>
      <c r="BB5" s="151"/>
      <c r="BC5" s="517">
        <f>AU5/Results!$B$158</f>
        <v>290</v>
      </c>
      <c r="BD5" s="151"/>
      <c r="BE5" s="151"/>
      <c r="BF5" s="518"/>
    </row>
    <row r="6">
      <c r="A6" s="151"/>
      <c r="B6" s="459"/>
      <c r="C6" s="151"/>
      <c r="D6" s="522" t="s">
        <v>161</v>
      </c>
      <c r="E6" s="529">
        <v>113.0</v>
      </c>
      <c r="F6" s="529">
        <v>0.0</v>
      </c>
      <c r="G6" s="529">
        <v>279.0</v>
      </c>
      <c r="H6" s="529">
        <v>1.0</v>
      </c>
      <c r="I6" s="529">
        <v>0.0</v>
      </c>
      <c r="J6" s="529">
        <v>19.0</v>
      </c>
      <c r="K6" s="529">
        <v>3.0</v>
      </c>
      <c r="L6" s="529">
        <v>4.0</v>
      </c>
      <c r="M6" s="529">
        <v>0.0</v>
      </c>
      <c r="N6" s="529">
        <v>0.0</v>
      </c>
      <c r="O6" s="529">
        <v>4.0</v>
      </c>
      <c r="P6" s="529">
        <v>0.0</v>
      </c>
      <c r="Q6" s="581">
        <v>2.0</v>
      </c>
      <c r="R6" s="525">
        <f t="shared" ref="R6:R8" si="7">SUM(E6:Q6)</f>
        <v>425</v>
      </c>
      <c r="S6" s="596">
        <f t="shared" si="1"/>
        <v>302</v>
      </c>
      <c r="T6" s="726">
        <f>R6/(Results!D183 *(70/190))</f>
        <v>0.7961155477</v>
      </c>
      <c r="U6" s="580" t="str">
        <f t="shared" si="2"/>
        <v>D</v>
      </c>
      <c r="V6" s="447"/>
      <c r="W6" s="447"/>
      <c r="X6" s="447"/>
      <c r="Y6" s="447"/>
      <c r="Z6" s="528">
        <f>R6/Results!$B$158</f>
        <v>1416.666667</v>
      </c>
      <c r="AA6" s="447"/>
      <c r="AB6" s="447"/>
      <c r="AC6" s="184"/>
      <c r="AD6" s="459"/>
      <c r="AE6" s="459"/>
      <c r="AF6" s="151"/>
      <c r="AG6" s="522" t="s">
        <v>161</v>
      </c>
      <c r="AH6" s="529">
        <v>28.0</v>
      </c>
      <c r="AI6" s="529">
        <v>0.0</v>
      </c>
      <c r="AJ6" s="529">
        <v>79.0</v>
      </c>
      <c r="AK6" s="529">
        <v>0.0</v>
      </c>
      <c r="AL6" s="529">
        <v>0.0</v>
      </c>
      <c r="AM6" s="529">
        <v>1.0</v>
      </c>
      <c r="AN6" s="529">
        <v>0.0</v>
      </c>
      <c r="AO6" s="529">
        <v>4.0</v>
      </c>
      <c r="AP6" s="529">
        <v>0.0</v>
      </c>
      <c r="AQ6" s="529">
        <v>0.0</v>
      </c>
      <c r="AR6" s="529">
        <v>0.0</v>
      </c>
      <c r="AS6" s="529">
        <v>0.0</v>
      </c>
      <c r="AT6" s="581">
        <v>2.0</v>
      </c>
      <c r="AU6" s="525">
        <f t="shared" si="3"/>
        <v>114</v>
      </c>
      <c r="AV6" s="727">
        <f t="shared" si="4"/>
        <v>76</v>
      </c>
      <c r="AW6" s="579">
        <f>AU6/(Results!$J$183 *(70/190))</f>
        <v>0.8790584416</v>
      </c>
      <c r="AX6" s="580" t="str">
        <f t="shared" si="5"/>
        <v>E</v>
      </c>
      <c r="AY6" s="447"/>
      <c r="AZ6" s="447"/>
      <c r="BA6" s="447"/>
      <c r="BB6" s="447"/>
      <c r="BC6" s="528">
        <f>AU6/Results!$B$158</f>
        <v>380</v>
      </c>
      <c r="BD6" s="447"/>
      <c r="BE6" s="447"/>
      <c r="BF6" s="184"/>
    </row>
    <row r="7">
      <c r="A7" s="151"/>
      <c r="B7" s="459"/>
      <c r="C7" s="151"/>
      <c r="D7" s="532" t="s">
        <v>162</v>
      </c>
      <c r="E7" s="543">
        <v>106.0</v>
      </c>
      <c r="F7" s="543">
        <v>0.0</v>
      </c>
      <c r="G7" s="553">
        <v>327.0</v>
      </c>
      <c r="H7" s="543">
        <v>0.0</v>
      </c>
      <c r="I7" s="543">
        <v>0.0</v>
      </c>
      <c r="J7" s="543">
        <v>15.0</v>
      </c>
      <c r="K7" s="543">
        <v>6.0</v>
      </c>
      <c r="L7" s="543">
        <v>12.0</v>
      </c>
      <c r="M7" s="543">
        <v>0.0</v>
      </c>
      <c r="N7" s="543">
        <v>0.0</v>
      </c>
      <c r="O7" s="543">
        <v>4.0</v>
      </c>
      <c r="P7" s="543">
        <v>0.0</v>
      </c>
      <c r="Q7" s="545">
        <v>5.0</v>
      </c>
      <c r="R7" s="546">
        <f t="shared" si="7"/>
        <v>475</v>
      </c>
      <c r="S7" s="582">
        <f t="shared" si="1"/>
        <v>329.5</v>
      </c>
      <c r="T7" s="728">
        <f>R7/(Results!D184 *(70/190))</f>
        <v>0.7321327168</v>
      </c>
      <c r="U7" s="537" t="str">
        <f t="shared" si="2"/>
        <v>D</v>
      </c>
      <c r="V7" s="559">
        <f>SUM(R7:R10)</f>
        <v>1892</v>
      </c>
      <c r="W7" s="645">
        <f>V7/(4*(MAX(R7:R10)))</f>
        <v>0.923828125</v>
      </c>
      <c r="X7" s="645">
        <f>AVERAGE(S7:S10)</f>
        <v>323.875</v>
      </c>
      <c r="Y7" s="645">
        <f>V7/(((V7))*2)</f>
        <v>0.5</v>
      </c>
      <c r="Z7" s="646">
        <f>R7/Results!$B$158</f>
        <v>1583.333333</v>
      </c>
      <c r="AA7" s="645">
        <f>sum(Z7:Z10)/4</f>
        <v>1576.666667</v>
      </c>
      <c r="AB7" s="729">
        <v>697.0</v>
      </c>
      <c r="AC7" s="730">
        <f>4*MAX(R7:R10)/ (Results!H184)</f>
        <v>1.082452431</v>
      </c>
      <c r="AD7" s="459"/>
      <c r="AE7" s="459"/>
      <c r="AF7" s="151"/>
      <c r="AG7" s="532" t="s">
        <v>162</v>
      </c>
      <c r="AH7" s="543">
        <v>32.0</v>
      </c>
      <c r="AI7" s="543">
        <v>0.0</v>
      </c>
      <c r="AJ7" s="543">
        <v>98.0</v>
      </c>
      <c r="AK7" s="543">
        <v>0.0</v>
      </c>
      <c r="AL7" s="543">
        <v>0.0</v>
      </c>
      <c r="AM7" s="543">
        <v>0.0</v>
      </c>
      <c r="AN7" s="543">
        <v>0.0</v>
      </c>
      <c r="AO7" s="543">
        <v>6.0</v>
      </c>
      <c r="AP7" s="543">
        <v>0.0</v>
      </c>
      <c r="AQ7" s="543">
        <v>0.0</v>
      </c>
      <c r="AR7" s="543">
        <v>3.0</v>
      </c>
      <c r="AS7" s="543">
        <v>0.0</v>
      </c>
      <c r="AT7" s="545">
        <v>2.0</v>
      </c>
      <c r="AU7" s="544">
        <f t="shared" si="3"/>
        <v>141</v>
      </c>
      <c r="AV7" s="544">
        <f t="shared" si="4"/>
        <v>97</v>
      </c>
      <c r="AW7" s="536">
        <f>AU7/(Results!$J$184 *(70/190))</f>
        <v>0.6621354424</v>
      </c>
      <c r="AX7" s="537" t="str">
        <f t="shared" si="5"/>
        <v>C</v>
      </c>
      <c r="AY7" s="538">
        <f>SUM(AU7:AU10)</f>
        <v>578</v>
      </c>
      <c r="AZ7" s="539">
        <f>AY7/(4*(MAX(AU7:AU10)))</f>
        <v>0.8704819277</v>
      </c>
      <c r="BA7" s="539">
        <f>AVERAGE(AV7:AV10)</f>
        <v>99.825</v>
      </c>
      <c r="BB7" s="539">
        <f>AY7/(((AY7))*2)</f>
        <v>0.5</v>
      </c>
      <c r="BC7" s="646">
        <f>AU7/Results!$B$158</f>
        <v>470</v>
      </c>
      <c r="BD7" s="539">
        <f>sum(BC7:BC10)/4</f>
        <v>481.6666667</v>
      </c>
      <c r="BE7" s="541">
        <v>213.0</v>
      </c>
      <c r="BF7" s="542">
        <f>4*MAX(AU7:AU10)/ (Results!J184)</f>
        <v>1.148788927</v>
      </c>
    </row>
    <row r="8">
      <c r="A8" s="151"/>
      <c r="B8" s="459"/>
      <c r="C8" s="151"/>
      <c r="D8" s="549" t="s">
        <v>163</v>
      </c>
      <c r="E8" s="553">
        <v>100.0</v>
      </c>
      <c r="F8" s="553">
        <v>0.0</v>
      </c>
      <c r="G8" s="409">
        <v>378.0</v>
      </c>
      <c r="H8" s="553">
        <v>0.0</v>
      </c>
      <c r="I8" s="553">
        <v>0.0</v>
      </c>
      <c r="J8" s="553">
        <v>14.0</v>
      </c>
      <c r="K8" s="553">
        <v>2.0</v>
      </c>
      <c r="L8" s="553">
        <v>9.0</v>
      </c>
      <c r="M8" s="553">
        <v>0.0</v>
      </c>
      <c r="N8" s="553">
        <v>0.0</v>
      </c>
      <c r="O8" s="553">
        <v>6.0</v>
      </c>
      <c r="P8" s="553">
        <v>0.0</v>
      </c>
      <c r="Q8" s="554">
        <v>3.0</v>
      </c>
      <c r="R8" s="550">
        <f t="shared" si="7"/>
        <v>512</v>
      </c>
      <c r="S8" s="405">
        <f t="shared" si="1"/>
        <v>340</v>
      </c>
      <c r="T8" s="728">
        <f>R8/(Results!D184 *(70/190))</f>
        <v>0.7891620021</v>
      </c>
      <c r="U8" s="537" t="str">
        <f t="shared" si="2"/>
        <v>D</v>
      </c>
      <c r="V8" s="151"/>
      <c r="W8" s="151"/>
      <c r="X8" s="151"/>
      <c r="Y8" s="151"/>
      <c r="Z8" s="552">
        <f>R8/Results!$B$158</f>
        <v>1706.666667</v>
      </c>
      <c r="AA8" s="151"/>
      <c r="AB8" s="151"/>
      <c r="AC8" s="518"/>
      <c r="AD8" s="459"/>
      <c r="AE8" s="459"/>
      <c r="AF8" s="151"/>
      <c r="AG8" s="549" t="s">
        <v>163</v>
      </c>
      <c r="AH8" s="553">
        <v>34.0</v>
      </c>
      <c r="AI8" s="553">
        <v>0.0</v>
      </c>
      <c r="AJ8" s="553">
        <v>87.0</v>
      </c>
      <c r="AK8" s="553">
        <v>0.0</v>
      </c>
      <c r="AL8" s="553">
        <v>0.0</v>
      </c>
      <c r="AM8" s="553">
        <v>0.0</v>
      </c>
      <c r="AN8" s="553">
        <v>0.0</v>
      </c>
      <c r="AO8" s="553">
        <v>8.0</v>
      </c>
      <c r="AP8" s="553">
        <v>0.0</v>
      </c>
      <c r="AQ8" s="553">
        <v>0.0</v>
      </c>
      <c r="AR8" s="553">
        <v>6.0</v>
      </c>
      <c r="AS8" s="553">
        <v>1.0</v>
      </c>
      <c r="AT8" s="554">
        <v>3.0</v>
      </c>
      <c r="AU8" s="551">
        <f t="shared" si="3"/>
        <v>139</v>
      </c>
      <c r="AV8" s="551">
        <f t="shared" si="4"/>
        <v>105.5</v>
      </c>
      <c r="AW8" s="536">
        <f>AU8/(Results!$J$184 *(70/190))</f>
        <v>0.6527434503</v>
      </c>
      <c r="AX8" s="537" t="str">
        <f t="shared" si="5"/>
        <v>C</v>
      </c>
      <c r="AY8" s="151"/>
      <c r="AZ8" s="151"/>
      <c r="BA8" s="151"/>
      <c r="BB8" s="151"/>
      <c r="BC8" s="552">
        <f>AU8/Results!$B$158</f>
        <v>463.3333333</v>
      </c>
      <c r="BD8" s="151"/>
      <c r="BE8" s="151"/>
      <c r="BF8" s="518"/>
    </row>
    <row r="9">
      <c r="A9" s="151"/>
      <c r="B9" s="459"/>
      <c r="C9" s="151"/>
      <c r="D9" s="549" t="s">
        <v>164</v>
      </c>
      <c r="E9" s="553">
        <v>100.0</v>
      </c>
      <c r="F9" s="553">
        <v>0.0</v>
      </c>
      <c r="G9" s="553">
        <v>358.0</v>
      </c>
      <c r="H9" s="553">
        <v>0.0</v>
      </c>
      <c r="I9" s="553">
        <v>0.0</v>
      </c>
      <c r="J9" s="553">
        <v>19.0</v>
      </c>
      <c r="K9" s="553">
        <v>2.0</v>
      </c>
      <c r="L9" s="553">
        <v>6.0</v>
      </c>
      <c r="M9" s="553">
        <v>0.0</v>
      </c>
      <c r="N9" s="553">
        <v>0.0</v>
      </c>
      <c r="O9" s="553">
        <v>2.0</v>
      </c>
      <c r="P9" s="553">
        <v>0.0</v>
      </c>
      <c r="Q9" s="554">
        <v>6.0</v>
      </c>
      <c r="R9" s="550">
        <f>sum(E9:Q9)</f>
        <v>493</v>
      </c>
      <c r="S9" s="405">
        <f t="shared" si="1"/>
        <v>326.5</v>
      </c>
      <c r="T9" s="728">
        <f>R9/(Results!D184 *(70/190))</f>
        <v>0.7598766934</v>
      </c>
      <c r="U9" s="537" t="str">
        <f t="shared" si="2"/>
        <v>D</v>
      </c>
      <c r="V9" s="151"/>
      <c r="W9" s="151"/>
      <c r="X9" s="151"/>
      <c r="Y9" s="151"/>
      <c r="Z9" s="552">
        <f>R9/Results!$B$158</f>
        <v>1643.333333</v>
      </c>
      <c r="AA9" s="151"/>
      <c r="AB9" s="151"/>
      <c r="AC9" s="518"/>
      <c r="AD9" s="459"/>
      <c r="AE9" s="459"/>
      <c r="AF9" s="151"/>
      <c r="AG9" s="549" t="s">
        <v>164</v>
      </c>
      <c r="AH9" s="553">
        <v>38.0</v>
      </c>
      <c r="AI9" s="553">
        <v>0.0</v>
      </c>
      <c r="AJ9" s="553">
        <v>84.0</v>
      </c>
      <c r="AK9" s="553">
        <v>0.0</v>
      </c>
      <c r="AL9" s="553">
        <v>0.0</v>
      </c>
      <c r="AM9" s="553">
        <v>1.0</v>
      </c>
      <c r="AN9" s="553">
        <v>0.0</v>
      </c>
      <c r="AO9" s="553">
        <v>4.0</v>
      </c>
      <c r="AP9" s="553">
        <v>0.0</v>
      </c>
      <c r="AQ9" s="553">
        <v>0.0</v>
      </c>
      <c r="AR9" s="553">
        <v>1.0</v>
      </c>
      <c r="AS9" s="553">
        <v>0.0</v>
      </c>
      <c r="AT9" s="554">
        <v>4.0</v>
      </c>
      <c r="AU9" s="551">
        <f t="shared" si="3"/>
        <v>132</v>
      </c>
      <c r="AV9" s="551">
        <f t="shared" si="4"/>
        <v>91.5</v>
      </c>
      <c r="AW9" s="536">
        <f>AU9/(Results!$J$184 *(70/190))</f>
        <v>0.619871478</v>
      </c>
      <c r="AX9" s="537" t="str">
        <f t="shared" si="5"/>
        <v>C</v>
      </c>
      <c r="AY9" s="151"/>
      <c r="AZ9" s="151"/>
      <c r="BA9" s="151"/>
      <c r="BB9" s="151"/>
      <c r="BC9" s="552">
        <f>AU9/Results!$B$158</f>
        <v>440</v>
      </c>
      <c r="BD9" s="151"/>
      <c r="BE9" s="151"/>
      <c r="BF9" s="518"/>
    </row>
    <row r="10">
      <c r="A10" s="151"/>
      <c r="B10" s="459"/>
      <c r="C10" s="151"/>
      <c r="D10" s="555" t="s">
        <v>165</v>
      </c>
      <c r="E10" s="563">
        <v>101.0</v>
      </c>
      <c r="F10" s="563">
        <v>0.0</v>
      </c>
      <c r="G10" s="563">
        <v>265.0</v>
      </c>
      <c r="H10" s="563">
        <v>1.0</v>
      </c>
      <c r="I10" s="563">
        <v>0.0</v>
      </c>
      <c r="J10" s="563">
        <v>21.0</v>
      </c>
      <c r="K10" s="563">
        <v>4.0</v>
      </c>
      <c r="L10" s="563">
        <v>8.0</v>
      </c>
      <c r="M10" s="563">
        <v>0.0</v>
      </c>
      <c r="N10" s="563">
        <v>0.0</v>
      </c>
      <c r="O10" s="563">
        <v>6.0</v>
      </c>
      <c r="P10" s="563">
        <v>0.0</v>
      </c>
      <c r="Q10" s="565">
        <v>6.0</v>
      </c>
      <c r="R10" s="558">
        <f t="shared" ref="R10:R66" si="8">SUM(E10:Q10)</f>
        <v>412</v>
      </c>
      <c r="S10" s="624">
        <f t="shared" si="1"/>
        <v>299.5</v>
      </c>
      <c r="T10" s="645">
        <f>R10/(Results!D184 *(70/190))</f>
        <v>0.6350287986</v>
      </c>
      <c r="U10" s="561" t="str">
        <f t="shared" si="2"/>
        <v>C</v>
      </c>
      <c r="V10" s="447"/>
      <c r="W10" s="447"/>
      <c r="X10" s="447"/>
      <c r="Y10" s="447"/>
      <c r="Z10" s="650">
        <f>R10/Results!$B$158</f>
        <v>1373.333333</v>
      </c>
      <c r="AA10" s="447"/>
      <c r="AB10" s="447"/>
      <c r="AC10" s="184"/>
      <c r="AD10" s="459"/>
      <c r="AE10" s="459"/>
      <c r="AF10" s="151"/>
      <c r="AG10" s="555" t="s">
        <v>165</v>
      </c>
      <c r="AH10" s="563">
        <v>25.0</v>
      </c>
      <c r="AI10" s="563">
        <v>1.0</v>
      </c>
      <c r="AJ10" s="563">
        <v>123.0</v>
      </c>
      <c r="AK10" s="563">
        <v>0.0</v>
      </c>
      <c r="AL10" s="563">
        <v>0.0</v>
      </c>
      <c r="AM10" s="563">
        <v>0.0</v>
      </c>
      <c r="AN10" s="563">
        <v>0.0</v>
      </c>
      <c r="AO10" s="563">
        <v>8.0</v>
      </c>
      <c r="AP10" s="563">
        <v>0.0</v>
      </c>
      <c r="AQ10" s="563">
        <v>0.0</v>
      </c>
      <c r="AR10" s="563">
        <v>1.0</v>
      </c>
      <c r="AS10" s="563">
        <v>0.0</v>
      </c>
      <c r="AT10" s="565">
        <v>8.0</v>
      </c>
      <c r="AU10" s="566">
        <f t="shared" si="3"/>
        <v>166</v>
      </c>
      <c r="AV10" s="566">
        <f t="shared" si="4"/>
        <v>105.3</v>
      </c>
      <c r="AW10" s="560">
        <f>AU10/(Results!$J$184 *(70/190))</f>
        <v>0.7795353435</v>
      </c>
      <c r="AX10" s="561" t="str">
        <f t="shared" si="5"/>
        <v>D</v>
      </c>
      <c r="AY10" s="447"/>
      <c r="AZ10" s="447"/>
      <c r="BA10" s="447"/>
      <c r="BB10" s="447"/>
      <c r="BC10" s="650">
        <f>AU10/Results!$B$158</f>
        <v>553.3333333</v>
      </c>
      <c r="BD10" s="447"/>
      <c r="BE10" s="447"/>
      <c r="BF10" s="184"/>
    </row>
    <row r="11">
      <c r="A11" s="151"/>
      <c r="B11" s="459"/>
      <c r="C11" s="151"/>
      <c r="D11" s="492" t="s">
        <v>166</v>
      </c>
      <c r="E11" s="573">
        <v>147.0</v>
      </c>
      <c r="F11" s="573">
        <v>0.0</v>
      </c>
      <c r="G11" s="573">
        <v>365.0</v>
      </c>
      <c r="H11" s="573">
        <v>1.0</v>
      </c>
      <c r="I11" s="573">
        <v>0.0</v>
      </c>
      <c r="J11" s="573">
        <v>14.0</v>
      </c>
      <c r="K11" s="573">
        <v>13.0</v>
      </c>
      <c r="L11" s="573">
        <v>7.0</v>
      </c>
      <c r="M11" s="573">
        <v>0.0</v>
      </c>
      <c r="N11" s="573">
        <v>0.0</v>
      </c>
      <c r="O11" s="573">
        <v>3.0</v>
      </c>
      <c r="P11" s="573">
        <v>0.0</v>
      </c>
      <c r="Q11" s="574">
        <v>2.0</v>
      </c>
      <c r="R11" s="516">
        <f t="shared" si="8"/>
        <v>552</v>
      </c>
      <c r="S11" s="497">
        <f t="shared" si="1"/>
        <v>389</v>
      </c>
      <c r="T11" s="731">
        <f>R11/(Results!D185 *(70/190))</f>
        <v>0.9248677249</v>
      </c>
      <c r="U11" s="572" t="str">
        <f t="shared" si="2"/>
        <v>E</v>
      </c>
      <c r="V11" s="500">
        <f>SUM(R11:R14)</f>
        <v>1957</v>
      </c>
      <c r="W11" s="501">
        <f>V11/(4*(MAX(R11:R14)))</f>
        <v>0.8863224638</v>
      </c>
      <c r="X11" s="501">
        <f>AVERAGE(S11:S14)</f>
        <v>341.25</v>
      </c>
      <c r="Y11" s="501">
        <f>V11/(((V11))*2)</f>
        <v>0.5</v>
      </c>
      <c r="Z11" s="511">
        <f>R11/Results!$B$158</f>
        <v>1840</v>
      </c>
      <c r="AA11" s="501">
        <f>sum(Z11:Z14)/4</f>
        <v>1630.833333</v>
      </c>
      <c r="AB11" s="503">
        <v>721.0</v>
      </c>
      <c r="AC11" s="512">
        <f>4*MAX(R11:R14)/ (Results!H185)</f>
        <v>1.128257537</v>
      </c>
      <c r="AD11" s="459"/>
      <c r="AE11" s="459"/>
      <c r="AF11" s="151"/>
      <c r="AG11" s="492" t="s">
        <v>166</v>
      </c>
      <c r="AH11" s="573">
        <v>46.0</v>
      </c>
      <c r="AI11" s="573">
        <v>0.0</v>
      </c>
      <c r="AJ11" s="573">
        <v>158.0</v>
      </c>
      <c r="AK11" s="573">
        <v>0.0</v>
      </c>
      <c r="AL11" s="573">
        <v>0.0</v>
      </c>
      <c r="AM11" s="573">
        <v>3.0</v>
      </c>
      <c r="AN11" s="573">
        <v>0.0</v>
      </c>
      <c r="AO11" s="573">
        <v>2.0</v>
      </c>
      <c r="AP11" s="573">
        <v>0.0</v>
      </c>
      <c r="AQ11" s="573">
        <v>1.0</v>
      </c>
      <c r="AR11" s="573">
        <v>6.0</v>
      </c>
      <c r="AS11" s="573">
        <v>0.0</v>
      </c>
      <c r="AT11" s="574">
        <v>7.0</v>
      </c>
      <c r="AU11" s="570">
        <f t="shared" si="3"/>
        <v>223</v>
      </c>
      <c r="AV11" s="570">
        <f t="shared" si="4"/>
        <v>150.5</v>
      </c>
      <c r="AW11" s="571">
        <f>AU11/(Results!$J$185 *(70/190))</f>
        <v>1.242886477</v>
      </c>
      <c r="AX11" s="572" t="str">
        <f t="shared" si="5"/>
        <v>F</v>
      </c>
      <c r="AY11" s="500">
        <f>SUM(AU11:AU14)</f>
        <v>696</v>
      </c>
      <c r="AZ11" s="501">
        <f>AY11/(4*(MAX(AU11:AU14)))</f>
        <v>0.7802690583</v>
      </c>
      <c r="BA11" s="501">
        <f>AVERAGE(AV11:AV14)</f>
        <v>111.125</v>
      </c>
      <c r="BB11" s="501">
        <f>AY11/(((AY11))*2)</f>
        <v>0.5</v>
      </c>
      <c r="BC11" s="511">
        <f>AU11/Results!$B$158</f>
        <v>743.3333333</v>
      </c>
      <c r="BD11" s="501">
        <f>sum(BC11:BC14)/4</f>
        <v>580</v>
      </c>
      <c r="BE11" s="503">
        <v>179.0</v>
      </c>
      <c r="BF11" s="512">
        <f>4*MAX(AU11:AU14)/ (Results!J185)</f>
        <v>1.831622177</v>
      </c>
    </row>
    <row r="12">
      <c r="A12" s="151"/>
      <c r="B12" s="459"/>
      <c r="C12" s="151"/>
      <c r="D12" s="513" t="s">
        <v>167</v>
      </c>
      <c r="E12" s="520">
        <v>129.0</v>
      </c>
      <c r="F12" s="520">
        <v>0.0</v>
      </c>
      <c r="G12" s="520">
        <v>338.0</v>
      </c>
      <c r="H12" s="520">
        <v>0.0</v>
      </c>
      <c r="I12" s="520">
        <v>0.0</v>
      </c>
      <c r="J12" s="520">
        <v>16.0</v>
      </c>
      <c r="K12" s="520">
        <v>9.0</v>
      </c>
      <c r="L12" s="520">
        <v>3.0</v>
      </c>
      <c r="M12" s="520">
        <v>0.0</v>
      </c>
      <c r="N12" s="520">
        <v>0.0</v>
      </c>
      <c r="O12" s="520">
        <v>1.0</v>
      </c>
      <c r="P12" s="520">
        <v>0.0</v>
      </c>
      <c r="Q12" s="521">
        <v>3.0</v>
      </c>
      <c r="R12" s="516">
        <f t="shared" si="8"/>
        <v>499</v>
      </c>
      <c r="S12" s="516">
        <f t="shared" si="1"/>
        <v>343.5</v>
      </c>
      <c r="T12" s="723">
        <f>R12/(Results!D185 *(70/190))</f>
        <v>0.8360670194</v>
      </c>
      <c r="U12" s="578" t="str">
        <f t="shared" si="2"/>
        <v>D</v>
      </c>
      <c r="V12" s="151"/>
      <c r="W12" s="151"/>
      <c r="X12" s="151"/>
      <c r="Y12" s="151"/>
      <c r="Z12" s="517">
        <f>R12/Results!$B$158</f>
        <v>1663.333333</v>
      </c>
      <c r="AA12" s="151"/>
      <c r="AB12" s="151"/>
      <c r="AC12" s="518"/>
      <c r="AD12" s="459"/>
      <c r="AE12" s="459"/>
      <c r="AF12" s="151"/>
      <c r="AG12" s="513" t="s">
        <v>167</v>
      </c>
      <c r="AH12" s="520">
        <v>36.0</v>
      </c>
      <c r="AI12" s="520">
        <v>0.0</v>
      </c>
      <c r="AJ12" s="520">
        <v>132.0</v>
      </c>
      <c r="AK12" s="520">
        <v>0.0</v>
      </c>
      <c r="AL12" s="520">
        <v>0.0</v>
      </c>
      <c r="AM12" s="520">
        <v>0.0</v>
      </c>
      <c r="AN12" s="520">
        <v>0.0</v>
      </c>
      <c r="AO12" s="520">
        <v>3.0</v>
      </c>
      <c r="AP12" s="520">
        <v>0.0</v>
      </c>
      <c r="AQ12" s="520">
        <v>0.0</v>
      </c>
      <c r="AR12" s="520">
        <v>2.0</v>
      </c>
      <c r="AS12" s="520">
        <v>0.0</v>
      </c>
      <c r="AT12" s="521">
        <v>4.0</v>
      </c>
      <c r="AU12" s="516">
        <f t="shared" si="3"/>
        <v>177</v>
      </c>
      <c r="AV12" s="516">
        <f t="shared" si="4"/>
        <v>112.5</v>
      </c>
      <c r="AW12" s="577">
        <f>AU12/(Results!$J$185 *(70/190))</f>
        <v>0.9865063068</v>
      </c>
      <c r="AX12" s="578" t="str">
        <f t="shared" si="5"/>
        <v>E</v>
      </c>
      <c r="AY12" s="151"/>
      <c r="AZ12" s="151"/>
      <c r="BA12" s="151"/>
      <c r="BB12" s="151"/>
      <c r="BC12" s="517">
        <f>AU12/Results!$B$158</f>
        <v>590</v>
      </c>
      <c r="BD12" s="151"/>
      <c r="BE12" s="151"/>
      <c r="BF12" s="518"/>
    </row>
    <row r="13">
      <c r="A13" s="151"/>
      <c r="B13" s="459"/>
      <c r="C13" s="151"/>
      <c r="D13" s="513" t="s">
        <v>168</v>
      </c>
      <c r="E13" s="520">
        <v>122.0</v>
      </c>
      <c r="F13" s="520">
        <v>0.0</v>
      </c>
      <c r="G13" s="520">
        <v>298.0</v>
      </c>
      <c r="H13" s="520">
        <v>0.0</v>
      </c>
      <c r="I13" s="520">
        <v>0.0</v>
      </c>
      <c r="J13" s="520">
        <v>10.0</v>
      </c>
      <c r="K13" s="520">
        <v>10.0</v>
      </c>
      <c r="L13" s="520">
        <v>2.0</v>
      </c>
      <c r="M13" s="520">
        <v>0.0</v>
      </c>
      <c r="N13" s="520">
        <v>0.0</v>
      </c>
      <c r="O13" s="520">
        <v>2.0</v>
      </c>
      <c r="P13" s="520">
        <v>0.0</v>
      </c>
      <c r="Q13" s="521">
        <v>1.0</v>
      </c>
      <c r="R13" s="516">
        <f t="shared" si="8"/>
        <v>445</v>
      </c>
      <c r="S13" s="516">
        <f t="shared" si="1"/>
        <v>308.5</v>
      </c>
      <c r="T13" s="723">
        <f>R13/(Results!D185 *(70/190))</f>
        <v>0.7455908289</v>
      </c>
      <c r="U13" s="578" t="str">
        <f t="shared" si="2"/>
        <v>D</v>
      </c>
      <c r="V13" s="151"/>
      <c r="W13" s="151"/>
      <c r="X13" s="151"/>
      <c r="Y13" s="151"/>
      <c r="Z13" s="517">
        <f>R13/Results!$B$158</f>
        <v>1483.333333</v>
      </c>
      <c r="AA13" s="151"/>
      <c r="AB13" s="151"/>
      <c r="AC13" s="518"/>
      <c r="AD13" s="459"/>
      <c r="AE13" s="459"/>
      <c r="AF13" s="151"/>
      <c r="AG13" s="513" t="s">
        <v>168</v>
      </c>
      <c r="AH13" s="520">
        <v>27.0</v>
      </c>
      <c r="AI13" s="520">
        <v>0.0</v>
      </c>
      <c r="AJ13" s="520">
        <v>124.0</v>
      </c>
      <c r="AK13" s="520">
        <v>0.0</v>
      </c>
      <c r="AL13" s="520">
        <v>0.0</v>
      </c>
      <c r="AM13" s="520">
        <v>0.0</v>
      </c>
      <c r="AN13" s="520">
        <v>0.0</v>
      </c>
      <c r="AO13" s="520">
        <v>4.0</v>
      </c>
      <c r="AP13" s="520">
        <v>0.0</v>
      </c>
      <c r="AQ13" s="520">
        <v>0.0</v>
      </c>
      <c r="AR13" s="520">
        <v>2.0</v>
      </c>
      <c r="AS13" s="520">
        <v>0.0</v>
      </c>
      <c r="AT13" s="521">
        <v>2.0</v>
      </c>
      <c r="AU13" s="516">
        <f t="shared" si="3"/>
        <v>159</v>
      </c>
      <c r="AV13" s="516">
        <f t="shared" si="4"/>
        <v>100</v>
      </c>
      <c r="AW13" s="577">
        <f>AU13/(Results!$J$185 *(70/190))</f>
        <v>0.8861836316</v>
      </c>
      <c r="AX13" s="578" t="str">
        <f t="shared" si="5"/>
        <v>E</v>
      </c>
      <c r="AY13" s="151"/>
      <c r="AZ13" s="151"/>
      <c r="BA13" s="151"/>
      <c r="BB13" s="151"/>
      <c r="BC13" s="517">
        <f>AU13/Results!$B$158</f>
        <v>530</v>
      </c>
      <c r="BD13" s="151"/>
      <c r="BE13" s="151"/>
      <c r="BF13" s="518"/>
    </row>
    <row r="14">
      <c r="A14" s="151"/>
      <c r="B14" s="459"/>
      <c r="C14" s="151"/>
      <c r="D14" s="522" t="s">
        <v>169</v>
      </c>
      <c r="E14" s="529">
        <v>127.0</v>
      </c>
      <c r="F14" s="529">
        <v>0.0</v>
      </c>
      <c r="G14" s="529">
        <v>301.0</v>
      </c>
      <c r="H14" s="529">
        <v>0.0</v>
      </c>
      <c r="I14" s="529">
        <v>0.0</v>
      </c>
      <c r="J14" s="529">
        <v>14.0</v>
      </c>
      <c r="K14" s="529">
        <v>13.0</v>
      </c>
      <c r="L14" s="529">
        <v>3.0</v>
      </c>
      <c r="M14" s="529">
        <v>0.0</v>
      </c>
      <c r="N14" s="529">
        <v>0.0</v>
      </c>
      <c r="O14" s="529">
        <v>0.0</v>
      </c>
      <c r="P14" s="529">
        <v>0.0</v>
      </c>
      <c r="Q14" s="581">
        <v>3.0</v>
      </c>
      <c r="R14" s="530">
        <f t="shared" si="8"/>
        <v>461</v>
      </c>
      <c r="S14" s="530">
        <f t="shared" si="1"/>
        <v>324</v>
      </c>
      <c r="T14" s="726">
        <f>R14/(Results!D185 *(70/190))</f>
        <v>0.7723985891</v>
      </c>
      <c r="U14" s="580" t="str">
        <f t="shared" si="2"/>
        <v>D</v>
      </c>
      <c r="V14" s="447"/>
      <c r="W14" s="447"/>
      <c r="X14" s="447"/>
      <c r="Y14" s="447"/>
      <c r="Z14" s="528">
        <f>R14/Results!$B$158</f>
        <v>1536.666667</v>
      </c>
      <c r="AA14" s="447"/>
      <c r="AB14" s="447"/>
      <c r="AC14" s="184"/>
      <c r="AD14" s="459"/>
      <c r="AE14" s="459"/>
      <c r="AF14" s="151"/>
      <c r="AG14" s="522" t="s">
        <v>169</v>
      </c>
      <c r="AH14" s="529">
        <v>18.0</v>
      </c>
      <c r="AI14" s="529">
        <v>0.0</v>
      </c>
      <c r="AJ14" s="529">
        <v>112.0</v>
      </c>
      <c r="AK14" s="529">
        <v>0.0</v>
      </c>
      <c r="AL14" s="529">
        <v>0.0</v>
      </c>
      <c r="AM14" s="529">
        <v>0.0</v>
      </c>
      <c r="AN14" s="529">
        <v>0.0</v>
      </c>
      <c r="AO14" s="529">
        <v>4.0</v>
      </c>
      <c r="AP14" s="529">
        <v>0.0</v>
      </c>
      <c r="AQ14" s="529">
        <v>0.0</v>
      </c>
      <c r="AR14" s="529">
        <v>0.0</v>
      </c>
      <c r="AS14" s="529">
        <v>0.0</v>
      </c>
      <c r="AT14" s="581">
        <v>3.0</v>
      </c>
      <c r="AU14" s="732">
        <f t="shared" si="3"/>
        <v>137</v>
      </c>
      <c r="AV14" s="732">
        <f t="shared" si="4"/>
        <v>81.5</v>
      </c>
      <c r="AW14" s="579">
        <f>AU14/(Results!$J$185 *(70/190))</f>
        <v>0.7635670285</v>
      </c>
      <c r="AX14" s="580" t="str">
        <f t="shared" si="5"/>
        <v>D</v>
      </c>
      <c r="AY14" s="447"/>
      <c r="AZ14" s="447"/>
      <c r="BA14" s="447"/>
      <c r="BB14" s="447"/>
      <c r="BC14" s="528">
        <f>AU14/Results!$B$158</f>
        <v>456.6666667</v>
      </c>
      <c r="BD14" s="447"/>
      <c r="BE14" s="447"/>
      <c r="BF14" s="184"/>
    </row>
    <row r="15">
      <c r="A15" s="151"/>
      <c r="B15" s="459"/>
      <c r="C15" s="151"/>
      <c r="D15" s="532" t="s">
        <v>170</v>
      </c>
      <c r="E15" s="543">
        <v>125.0</v>
      </c>
      <c r="F15" s="543">
        <v>0.0</v>
      </c>
      <c r="G15" s="543">
        <v>234.0</v>
      </c>
      <c r="H15" s="543">
        <v>1.0</v>
      </c>
      <c r="I15" s="543">
        <v>1.0</v>
      </c>
      <c r="J15" s="543">
        <v>19.0</v>
      </c>
      <c r="K15" s="543">
        <v>9.0</v>
      </c>
      <c r="L15" s="543">
        <v>8.0</v>
      </c>
      <c r="M15" s="543">
        <v>0.0</v>
      </c>
      <c r="N15" s="543">
        <v>0.0</v>
      </c>
      <c r="O15" s="543">
        <v>7.0</v>
      </c>
      <c r="P15" s="543">
        <v>0.0</v>
      </c>
      <c r="Q15" s="545">
        <v>1.0</v>
      </c>
      <c r="R15" s="551">
        <f t="shared" si="8"/>
        <v>405</v>
      </c>
      <c r="S15" s="533">
        <f t="shared" si="1"/>
        <v>314</v>
      </c>
      <c r="T15" s="728">
        <f>R15/(Results!D186 *(70/190))</f>
        <v>0.8228186484</v>
      </c>
      <c r="U15" s="537" t="str">
        <f t="shared" si="2"/>
        <v>D</v>
      </c>
      <c r="V15" s="559">
        <f>SUM(R15:R18)</f>
        <v>1466</v>
      </c>
      <c r="W15" s="645">
        <f>V15/(4*(MAX(R15:R18)))</f>
        <v>0.9049382716</v>
      </c>
      <c r="X15" s="645">
        <f>AVERAGE(S15:S18)</f>
        <v>281.75</v>
      </c>
      <c r="Y15" s="645">
        <f>V15/(((V15))*2)</f>
        <v>0.5</v>
      </c>
      <c r="Z15" s="646">
        <f>R15/Results!$B$158</f>
        <v>1350</v>
      </c>
      <c r="AA15" s="645">
        <f>sum(Z15:Z18)/4</f>
        <v>1221.666667</v>
      </c>
      <c r="AB15" s="729">
        <v>540.0</v>
      </c>
      <c r="AC15" s="730">
        <f>4*MAX(R15:R18)/ (Results!H186)</f>
        <v>1.105047749</v>
      </c>
      <c r="AD15" s="459"/>
      <c r="AE15" s="459"/>
      <c r="AF15" s="151"/>
      <c r="AG15" s="532" t="s">
        <v>170</v>
      </c>
      <c r="AH15" s="543">
        <v>23.0</v>
      </c>
      <c r="AI15" s="543">
        <v>0.0</v>
      </c>
      <c r="AJ15" s="543">
        <v>83.0</v>
      </c>
      <c r="AK15" s="543">
        <v>0.0</v>
      </c>
      <c r="AL15" s="543">
        <v>0.0</v>
      </c>
      <c r="AM15" s="543">
        <v>0.0</v>
      </c>
      <c r="AN15" s="543">
        <v>0.0</v>
      </c>
      <c r="AO15" s="543">
        <v>2.0</v>
      </c>
      <c r="AP15" s="543">
        <v>0.0</v>
      </c>
      <c r="AQ15" s="543">
        <v>1.0</v>
      </c>
      <c r="AR15" s="543">
        <v>5.0</v>
      </c>
      <c r="AS15" s="543">
        <v>0.0</v>
      </c>
      <c r="AT15" s="545">
        <v>3.0</v>
      </c>
      <c r="AU15" s="544">
        <f t="shared" si="3"/>
        <v>117</v>
      </c>
      <c r="AV15" s="544">
        <f t="shared" si="4"/>
        <v>81.5</v>
      </c>
      <c r="AW15" s="583">
        <f>AU15/(Results!$J$186 *(70/190))</f>
        <v>0.6520973893</v>
      </c>
      <c r="AX15" s="537" t="str">
        <f t="shared" si="5"/>
        <v>C</v>
      </c>
      <c r="AY15" s="538">
        <f>SUM(AU15:AU18)</f>
        <v>486</v>
      </c>
      <c r="AZ15" s="539">
        <f>AY15/(4*(MAX(AU15:AU18)))</f>
        <v>0.9566929134</v>
      </c>
      <c r="BA15" s="539">
        <f>AVERAGE(AV15:AV18)</f>
        <v>84.5</v>
      </c>
      <c r="BB15" s="539">
        <f>AY15/(((AY15))*2)</f>
        <v>0.5</v>
      </c>
      <c r="BC15" s="646">
        <f>AU15/Results!$B$158</f>
        <v>390</v>
      </c>
      <c r="BD15" s="539">
        <f>sum(BC15:BC18)/4</f>
        <v>405</v>
      </c>
      <c r="BE15" s="541">
        <v>179.0</v>
      </c>
      <c r="BF15" s="542">
        <f>4*MAX(AU15:AU18)/ (Results!J186)</f>
        <v>1.04312115</v>
      </c>
    </row>
    <row r="16">
      <c r="A16" s="151"/>
      <c r="B16" s="459"/>
      <c r="C16" s="151"/>
      <c r="D16" s="549" t="s">
        <v>171</v>
      </c>
      <c r="E16" s="553">
        <v>116.0</v>
      </c>
      <c r="F16" s="553">
        <v>0.0</v>
      </c>
      <c r="G16" s="553">
        <v>217.0</v>
      </c>
      <c r="H16" s="553">
        <v>1.0</v>
      </c>
      <c r="I16" s="553">
        <v>0.0</v>
      </c>
      <c r="J16" s="553">
        <v>13.0</v>
      </c>
      <c r="K16" s="553">
        <v>14.0</v>
      </c>
      <c r="L16" s="553">
        <v>5.0</v>
      </c>
      <c r="M16" s="553">
        <v>0.0</v>
      </c>
      <c r="N16" s="553">
        <v>0.0</v>
      </c>
      <c r="O16" s="553">
        <v>4.0</v>
      </c>
      <c r="P16" s="553">
        <v>0.0</v>
      </c>
      <c r="Q16" s="554">
        <v>2.0</v>
      </c>
      <c r="R16" s="551">
        <f t="shared" si="8"/>
        <v>372</v>
      </c>
      <c r="S16" s="551">
        <f t="shared" si="1"/>
        <v>283</v>
      </c>
      <c r="T16" s="728">
        <f>R16/(Results!D186 *(70/190))</f>
        <v>0.755774166</v>
      </c>
      <c r="U16" s="537" t="str">
        <f t="shared" si="2"/>
        <v>D</v>
      </c>
      <c r="V16" s="151"/>
      <c r="W16" s="151"/>
      <c r="X16" s="151"/>
      <c r="Y16" s="151"/>
      <c r="Z16" s="552">
        <f>R16/Results!$B$158</f>
        <v>1240</v>
      </c>
      <c r="AA16" s="151"/>
      <c r="AB16" s="151"/>
      <c r="AC16" s="518"/>
      <c r="AD16" s="459"/>
      <c r="AE16" s="459"/>
      <c r="AF16" s="151"/>
      <c r="AG16" s="549" t="s">
        <v>171</v>
      </c>
      <c r="AH16" s="553">
        <v>23.0</v>
      </c>
      <c r="AI16" s="553">
        <v>0.0</v>
      </c>
      <c r="AJ16" s="553">
        <v>95.0</v>
      </c>
      <c r="AK16" s="553">
        <v>0.0</v>
      </c>
      <c r="AL16" s="553">
        <v>0.0</v>
      </c>
      <c r="AM16" s="553">
        <v>0.0</v>
      </c>
      <c r="AN16" s="553">
        <v>0.0</v>
      </c>
      <c r="AO16" s="553">
        <v>3.0</v>
      </c>
      <c r="AP16" s="553">
        <v>0.0</v>
      </c>
      <c r="AQ16" s="553">
        <v>0.0</v>
      </c>
      <c r="AR16" s="553">
        <v>4.0</v>
      </c>
      <c r="AS16" s="553">
        <v>0.0</v>
      </c>
      <c r="AT16" s="554">
        <v>2.0</v>
      </c>
      <c r="AU16" s="551">
        <f t="shared" si="3"/>
        <v>127</v>
      </c>
      <c r="AV16" s="551">
        <f t="shared" si="4"/>
        <v>84</v>
      </c>
      <c r="AW16" s="583">
        <f>AU16/(Results!$J$186 *(70/190))</f>
        <v>0.7078322089</v>
      </c>
      <c r="AX16" s="733" t="s">
        <v>257</v>
      </c>
      <c r="AY16" s="151"/>
      <c r="AZ16" s="151"/>
      <c r="BA16" s="151"/>
      <c r="BB16" s="151"/>
      <c r="BC16" s="552">
        <f>AU16/Results!$B$158</f>
        <v>423.3333333</v>
      </c>
      <c r="BD16" s="151"/>
      <c r="BE16" s="151"/>
      <c r="BF16" s="518"/>
    </row>
    <row r="17">
      <c r="A17" s="151"/>
      <c r="B17" s="459"/>
      <c r="C17" s="151"/>
      <c r="D17" s="549" t="s">
        <v>172</v>
      </c>
      <c r="E17" s="553">
        <v>109.0</v>
      </c>
      <c r="F17" s="553">
        <v>0.0</v>
      </c>
      <c r="G17" s="553">
        <v>198.0</v>
      </c>
      <c r="H17" s="553">
        <v>0.0</v>
      </c>
      <c r="I17" s="553">
        <v>0.0</v>
      </c>
      <c r="J17" s="553">
        <v>16.0</v>
      </c>
      <c r="K17" s="553">
        <v>9.0</v>
      </c>
      <c r="L17" s="553">
        <v>8.0</v>
      </c>
      <c r="M17" s="553">
        <v>0.0</v>
      </c>
      <c r="N17" s="553">
        <v>0.0</v>
      </c>
      <c r="O17" s="553">
        <v>9.0</v>
      </c>
      <c r="P17" s="553">
        <v>0.0</v>
      </c>
      <c r="Q17" s="554">
        <v>0.0</v>
      </c>
      <c r="R17" s="551">
        <f t="shared" si="8"/>
        <v>349</v>
      </c>
      <c r="S17" s="551">
        <f t="shared" si="1"/>
        <v>275.5</v>
      </c>
      <c r="T17" s="728">
        <f>R17/(Results!D186 *(70/190))</f>
        <v>0.7090461933</v>
      </c>
      <c r="U17" s="733" t="s">
        <v>257</v>
      </c>
      <c r="V17" s="151"/>
      <c r="W17" s="151"/>
      <c r="X17" s="151"/>
      <c r="Y17" s="151"/>
      <c r="Z17" s="552">
        <f>R17/Results!$B$158</f>
        <v>1163.333333</v>
      </c>
      <c r="AA17" s="151"/>
      <c r="AB17" s="151"/>
      <c r="AC17" s="518"/>
      <c r="AD17" s="459"/>
      <c r="AE17" s="459"/>
      <c r="AF17" s="151"/>
      <c r="AG17" s="549" t="s">
        <v>172</v>
      </c>
      <c r="AH17" s="553">
        <v>25.0</v>
      </c>
      <c r="AI17" s="553">
        <v>0.0</v>
      </c>
      <c r="AJ17" s="553">
        <v>85.0</v>
      </c>
      <c r="AK17" s="553">
        <v>0.0</v>
      </c>
      <c r="AL17" s="553">
        <v>0.0</v>
      </c>
      <c r="AM17" s="553">
        <v>0.0</v>
      </c>
      <c r="AN17" s="553">
        <v>0.0</v>
      </c>
      <c r="AO17" s="553">
        <v>4.0</v>
      </c>
      <c r="AP17" s="553">
        <v>0.0</v>
      </c>
      <c r="AQ17" s="553">
        <v>0.0</v>
      </c>
      <c r="AR17" s="553">
        <v>6.0</v>
      </c>
      <c r="AS17" s="553">
        <v>0.0</v>
      </c>
      <c r="AT17" s="554">
        <v>0.0</v>
      </c>
      <c r="AU17" s="551">
        <f t="shared" si="3"/>
        <v>120</v>
      </c>
      <c r="AV17" s="551">
        <f t="shared" si="4"/>
        <v>85.5</v>
      </c>
      <c r="AW17" s="583">
        <f>AU17/(Results!$J$186 *(70/190))</f>
        <v>0.6688178351</v>
      </c>
      <c r="AX17" s="537" t="str">
        <f t="shared" ref="AX17:AX27" si="9">IFS(AW17&lt;0.2,"A",AND(AW17&gt;=0.21,AW17&lt;=0.5),"B",AND(AW17&gt;=0.51,AW17&lt;=0.7),"C",AND(AW17&gt;=0.71,AW17&lt;=0.85),"D",AND(AW17&gt;=0.86,AW17&lt;=1),"E",AW17&gt;1,"F")</f>
        <v>C</v>
      </c>
      <c r="AY17" s="151"/>
      <c r="AZ17" s="151"/>
      <c r="BA17" s="151"/>
      <c r="BB17" s="151"/>
      <c r="BC17" s="552">
        <f>AU17/Results!$B$158</f>
        <v>400</v>
      </c>
      <c r="BD17" s="151"/>
      <c r="BE17" s="151"/>
      <c r="BF17" s="518"/>
    </row>
    <row r="18">
      <c r="A18" s="151"/>
      <c r="B18" s="459"/>
      <c r="C18" s="151"/>
      <c r="D18" s="555" t="s">
        <v>173</v>
      </c>
      <c r="E18" s="563">
        <v>110.0</v>
      </c>
      <c r="F18" s="563">
        <v>0.0</v>
      </c>
      <c r="G18" s="563">
        <v>201.0</v>
      </c>
      <c r="H18" s="563">
        <v>0.0</v>
      </c>
      <c r="I18" s="563">
        <v>0.0</v>
      </c>
      <c r="J18" s="563">
        <v>12.0</v>
      </c>
      <c r="K18" s="563">
        <v>8.0</v>
      </c>
      <c r="L18" s="563">
        <v>5.0</v>
      </c>
      <c r="M18" s="563">
        <v>0.0</v>
      </c>
      <c r="N18" s="563">
        <v>0.0</v>
      </c>
      <c r="O18" s="563">
        <v>3.0</v>
      </c>
      <c r="P18" s="563">
        <v>0.0</v>
      </c>
      <c r="Q18" s="565">
        <v>1.0</v>
      </c>
      <c r="R18" s="564">
        <f t="shared" si="8"/>
        <v>340</v>
      </c>
      <c r="S18" s="564">
        <f t="shared" si="1"/>
        <v>254.5</v>
      </c>
      <c r="T18" s="645">
        <f>R18/(Results!D186 *(70/190))</f>
        <v>0.6907613345</v>
      </c>
      <c r="U18" s="561" t="str">
        <f t="shared" ref="U18:U31" si="10">IFS(T18&lt;0.2,"A",AND(T18&gt;=0.21,T18&lt;=0.5),"B",AND(T18&gt;=0.51,T18&lt;=0.7),"C",AND(T18&gt;=0.71,T18&lt;=0.85),"D",AND(T18&gt;=0.86,T18&lt;=1),"E",T18&gt;1,"F")</f>
        <v>C</v>
      </c>
      <c r="V18" s="447"/>
      <c r="W18" s="447"/>
      <c r="X18" s="447"/>
      <c r="Y18" s="447"/>
      <c r="Z18" s="650">
        <f>R18/Results!$B$158</f>
        <v>1133.333333</v>
      </c>
      <c r="AA18" s="447"/>
      <c r="AB18" s="447"/>
      <c r="AC18" s="184"/>
      <c r="AD18" s="459"/>
      <c r="AE18" s="459"/>
      <c r="AF18" s="151"/>
      <c r="AG18" s="555" t="s">
        <v>173</v>
      </c>
      <c r="AH18" s="563">
        <v>28.0</v>
      </c>
      <c r="AI18" s="563">
        <v>0.0</v>
      </c>
      <c r="AJ18" s="563">
        <v>84.0</v>
      </c>
      <c r="AK18" s="563">
        <v>0.0</v>
      </c>
      <c r="AL18" s="563">
        <v>0.0</v>
      </c>
      <c r="AM18" s="563">
        <v>0.0</v>
      </c>
      <c r="AN18" s="563">
        <v>0.0</v>
      </c>
      <c r="AO18" s="563">
        <v>6.0</v>
      </c>
      <c r="AP18" s="563">
        <v>0.0</v>
      </c>
      <c r="AQ18" s="563">
        <v>0.0</v>
      </c>
      <c r="AR18" s="563">
        <v>4.0</v>
      </c>
      <c r="AS18" s="563">
        <v>0.0</v>
      </c>
      <c r="AT18" s="565">
        <v>0.0</v>
      </c>
      <c r="AU18" s="566">
        <f t="shared" si="3"/>
        <v>122</v>
      </c>
      <c r="AV18" s="566">
        <f t="shared" si="4"/>
        <v>87</v>
      </c>
      <c r="AW18" s="587">
        <f>AU18/(Results!$J$186 *(70/190))</f>
        <v>0.6799647991</v>
      </c>
      <c r="AX18" s="561" t="str">
        <f t="shared" si="9"/>
        <v>C</v>
      </c>
      <c r="AY18" s="447"/>
      <c r="AZ18" s="447"/>
      <c r="BA18" s="447"/>
      <c r="BB18" s="447"/>
      <c r="BC18" s="650">
        <f>AU18/Results!$B$158</f>
        <v>406.6666667</v>
      </c>
      <c r="BD18" s="447"/>
      <c r="BE18" s="447"/>
      <c r="BF18" s="184"/>
    </row>
    <row r="19">
      <c r="A19" s="151"/>
      <c r="B19" s="459"/>
      <c r="C19" s="151"/>
      <c r="D19" s="492" t="s">
        <v>174</v>
      </c>
      <c r="E19" s="573">
        <v>89.0</v>
      </c>
      <c r="F19" s="573">
        <v>0.0</v>
      </c>
      <c r="G19" s="573">
        <v>178.0</v>
      </c>
      <c r="H19" s="573">
        <v>1.0</v>
      </c>
      <c r="I19" s="573">
        <v>0.0</v>
      </c>
      <c r="J19" s="573">
        <v>14.0</v>
      </c>
      <c r="K19" s="573">
        <v>7.0</v>
      </c>
      <c r="L19" s="573">
        <v>4.0</v>
      </c>
      <c r="M19" s="573">
        <v>0.0</v>
      </c>
      <c r="N19" s="573">
        <v>0.0</v>
      </c>
      <c r="O19" s="573">
        <v>9.0</v>
      </c>
      <c r="P19" s="573">
        <v>1.0</v>
      </c>
      <c r="Q19" s="574">
        <v>0.0</v>
      </c>
      <c r="R19" s="516">
        <f t="shared" si="8"/>
        <v>303</v>
      </c>
      <c r="S19" s="497">
        <f t="shared" si="1"/>
        <v>237.5</v>
      </c>
      <c r="T19" s="731">
        <f>R19/(Results!D187 *(70/190))</f>
        <v>0.5990011445</v>
      </c>
      <c r="U19" s="572" t="str">
        <f t="shared" si="10"/>
        <v>C</v>
      </c>
      <c r="V19" s="500">
        <f>SUM(R19:R22)</f>
        <v>1073</v>
      </c>
      <c r="W19" s="501">
        <f>V19/(4*(MAX(R19:R22)))</f>
        <v>0.8853135314</v>
      </c>
      <c r="X19" s="501">
        <f>AVERAGE(S19:S22)</f>
        <v>208.875</v>
      </c>
      <c r="Y19" s="501">
        <f>V19/(((V19))*2)</f>
        <v>0.5</v>
      </c>
      <c r="Z19" s="511">
        <f>R19/Results!$B$158</f>
        <v>1010</v>
      </c>
      <c r="AA19" s="501">
        <f>sum(Z19:Z22)/4</f>
        <v>894.1666667</v>
      </c>
      <c r="AB19" s="503">
        <v>395.0</v>
      </c>
      <c r="AC19" s="512">
        <f>4*MAX(R19:R22)/ (Results!H187)</f>
        <v>1.129543336</v>
      </c>
      <c r="AD19" s="459"/>
      <c r="AE19" s="459"/>
      <c r="AF19" s="151"/>
      <c r="AG19" s="492" t="s">
        <v>174</v>
      </c>
      <c r="AH19" s="573">
        <v>25.0</v>
      </c>
      <c r="AI19" s="573">
        <v>0.0</v>
      </c>
      <c r="AJ19" s="573">
        <v>73.0</v>
      </c>
      <c r="AK19" s="573">
        <v>0.0</v>
      </c>
      <c r="AL19" s="573">
        <v>0.0</v>
      </c>
      <c r="AM19" s="573">
        <v>0.0</v>
      </c>
      <c r="AN19" s="573">
        <v>0.0</v>
      </c>
      <c r="AO19" s="573">
        <v>5.0</v>
      </c>
      <c r="AP19" s="573">
        <v>0.0</v>
      </c>
      <c r="AQ19" s="573">
        <v>0.0</v>
      </c>
      <c r="AR19" s="573">
        <v>4.0</v>
      </c>
      <c r="AS19" s="573">
        <v>0.0</v>
      </c>
      <c r="AT19" s="574">
        <v>0.0</v>
      </c>
      <c r="AU19" s="570">
        <f t="shared" si="3"/>
        <v>107</v>
      </c>
      <c r="AV19" s="570">
        <f t="shared" si="4"/>
        <v>77</v>
      </c>
      <c r="AW19" s="571">
        <f>AU19/(Results!$J$187 *(70/190))</f>
        <v>0.6630789302</v>
      </c>
      <c r="AX19" s="572" t="str">
        <f t="shared" si="9"/>
        <v>C</v>
      </c>
      <c r="AY19" s="500">
        <f>SUM(AU19:AU22)</f>
        <v>438</v>
      </c>
      <c r="AZ19" s="501">
        <f>AY19/(4*(MAX(AU19:AU22)))</f>
        <v>0.9049586777</v>
      </c>
      <c r="BA19" s="501">
        <f>AVERAGE(AV19:AV22)</f>
        <v>78</v>
      </c>
      <c r="BB19" s="501">
        <f>AY19/(((AY19))*2)</f>
        <v>0.5</v>
      </c>
      <c r="BC19" s="511">
        <f>AU19/Results!$B$158</f>
        <v>356.6666667</v>
      </c>
      <c r="BD19" s="501">
        <f>sum(BC19:BC22)/4</f>
        <v>365</v>
      </c>
      <c r="BE19" s="503">
        <v>161.0</v>
      </c>
      <c r="BF19" s="512">
        <f>4*MAX(AU19:AU22)/ (Results!J187)</f>
        <v>1.105022831</v>
      </c>
    </row>
    <row r="20">
      <c r="A20" s="151"/>
      <c r="B20" s="459"/>
      <c r="C20" s="151"/>
      <c r="D20" s="513" t="s">
        <v>175</v>
      </c>
      <c r="E20" s="520">
        <v>76.0</v>
      </c>
      <c r="F20" s="520">
        <v>0.0</v>
      </c>
      <c r="G20" s="520">
        <v>143.0</v>
      </c>
      <c r="H20" s="520">
        <v>0.0</v>
      </c>
      <c r="I20" s="520">
        <v>0.0</v>
      </c>
      <c r="J20" s="520">
        <v>9.0</v>
      </c>
      <c r="K20" s="520">
        <v>5.0</v>
      </c>
      <c r="L20" s="520">
        <v>4.0</v>
      </c>
      <c r="M20" s="520">
        <v>0.0</v>
      </c>
      <c r="N20" s="520">
        <v>0.0</v>
      </c>
      <c r="O20" s="520">
        <v>4.0</v>
      </c>
      <c r="P20" s="520">
        <v>1.0</v>
      </c>
      <c r="Q20" s="521">
        <v>0.0</v>
      </c>
      <c r="R20" s="516">
        <f t="shared" si="8"/>
        <v>242</v>
      </c>
      <c r="S20" s="516">
        <f t="shared" si="1"/>
        <v>185</v>
      </c>
      <c r="T20" s="723">
        <f>R20/(Results!D187 *(70/190))</f>
        <v>0.478410155</v>
      </c>
      <c r="U20" s="578" t="str">
        <f t="shared" si="10"/>
        <v>B</v>
      </c>
      <c r="V20" s="151"/>
      <c r="W20" s="151"/>
      <c r="X20" s="151"/>
      <c r="Y20" s="151"/>
      <c r="Z20" s="517">
        <f>R20/Results!$B$158</f>
        <v>806.6666667</v>
      </c>
      <c r="AA20" s="151"/>
      <c r="AB20" s="151"/>
      <c r="AC20" s="518"/>
      <c r="AD20" s="459"/>
      <c r="AE20" s="459"/>
      <c r="AF20" s="151"/>
      <c r="AG20" s="513" t="s">
        <v>175</v>
      </c>
      <c r="AH20" s="520">
        <v>19.0</v>
      </c>
      <c r="AI20" s="520">
        <v>0.0</v>
      </c>
      <c r="AJ20" s="520">
        <v>78.0</v>
      </c>
      <c r="AK20" s="520">
        <v>0.0</v>
      </c>
      <c r="AL20" s="520">
        <v>0.0</v>
      </c>
      <c r="AM20" s="520">
        <v>0.0</v>
      </c>
      <c r="AN20" s="520">
        <v>0.0</v>
      </c>
      <c r="AO20" s="520">
        <v>3.0</v>
      </c>
      <c r="AP20" s="520">
        <v>0.0</v>
      </c>
      <c r="AQ20" s="520">
        <v>0.0</v>
      </c>
      <c r="AR20" s="520">
        <v>2.0</v>
      </c>
      <c r="AS20" s="520">
        <v>0.0</v>
      </c>
      <c r="AT20" s="521">
        <v>0.0</v>
      </c>
      <c r="AU20" s="516">
        <f t="shared" si="3"/>
        <v>102</v>
      </c>
      <c r="AV20" s="516">
        <f t="shared" si="4"/>
        <v>66.5</v>
      </c>
      <c r="AW20" s="577">
        <f>AU20/(Results!$J$187 *(70/190))</f>
        <v>0.6320939335</v>
      </c>
      <c r="AX20" s="578" t="str">
        <f t="shared" si="9"/>
        <v>C</v>
      </c>
      <c r="AY20" s="151"/>
      <c r="AZ20" s="151"/>
      <c r="BA20" s="151"/>
      <c r="BB20" s="151"/>
      <c r="BC20" s="517">
        <f>AU20/Results!$B$158</f>
        <v>340</v>
      </c>
      <c r="BD20" s="151"/>
      <c r="BE20" s="151"/>
      <c r="BF20" s="518"/>
    </row>
    <row r="21">
      <c r="A21" s="151"/>
      <c r="B21" s="459"/>
      <c r="C21" s="151"/>
      <c r="D21" s="513" t="s">
        <v>176</v>
      </c>
      <c r="E21" s="520">
        <v>82.0</v>
      </c>
      <c r="F21" s="520">
        <v>0.0</v>
      </c>
      <c r="G21" s="520">
        <v>152.0</v>
      </c>
      <c r="H21" s="520">
        <v>0.0</v>
      </c>
      <c r="I21" s="520">
        <v>0.0</v>
      </c>
      <c r="J21" s="520">
        <v>7.0</v>
      </c>
      <c r="K21" s="520">
        <v>8.0</v>
      </c>
      <c r="L21" s="520">
        <v>5.0</v>
      </c>
      <c r="M21" s="520">
        <v>0.0</v>
      </c>
      <c r="N21" s="520">
        <v>1.0</v>
      </c>
      <c r="O21" s="520">
        <v>6.0</v>
      </c>
      <c r="P21" s="520">
        <v>0.0</v>
      </c>
      <c r="Q21" s="521">
        <v>0.0</v>
      </c>
      <c r="R21" s="516">
        <f t="shared" si="8"/>
        <v>261</v>
      </c>
      <c r="S21" s="516">
        <f t="shared" si="1"/>
        <v>202.5</v>
      </c>
      <c r="T21" s="723">
        <f>R21/(Results!D187 *(70/190))</f>
        <v>0.5159712829</v>
      </c>
      <c r="U21" s="578" t="str">
        <f t="shared" si="10"/>
        <v>C</v>
      </c>
      <c r="V21" s="151"/>
      <c r="W21" s="151"/>
      <c r="X21" s="151"/>
      <c r="Y21" s="151"/>
      <c r="Z21" s="517">
        <f>R21/Results!$B$158</f>
        <v>870</v>
      </c>
      <c r="AA21" s="151"/>
      <c r="AB21" s="151"/>
      <c r="AC21" s="518"/>
      <c r="AD21" s="459"/>
      <c r="AE21" s="459"/>
      <c r="AF21" s="151"/>
      <c r="AG21" s="513" t="s">
        <v>176</v>
      </c>
      <c r="AH21" s="520">
        <v>23.0</v>
      </c>
      <c r="AI21" s="520">
        <v>0.0</v>
      </c>
      <c r="AJ21" s="520">
        <v>82.0</v>
      </c>
      <c r="AK21" s="520">
        <v>0.0</v>
      </c>
      <c r="AL21" s="520">
        <v>0.0</v>
      </c>
      <c r="AM21" s="520">
        <v>0.0</v>
      </c>
      <c r="AN21" s="520">
        <v>0.0</v>
      </c>
      <c r="AO21" s="520">
        <v>11.0</v>
      </c>
      <c r="AP21" s="520">
        <v>0.0</v>
      </c>
      <c r="AQ21" s="520">
        <v>0.0</v>
      </c>
      <c r="AR21" s="520">
        <v>5.0</v>
      </c>
      <c r="AS21" s="520">
        <v>0.0</v>
      </c>
      <c r="AT21" s="521">
        <v>0.0</v>
      </c>
      <c r="AU21" s="516">
        <f t="shared" si="3"/>
        <v>121</v>
      </c>
      <c r="AV21" s="516">
        <f t="shared" si="4"/>
        <v>90.5</v>
      </c>
      <c r="AW21" s="577">
        <f>AU21/(Results!$J$187 *(70/190))</f>
        <v>0.7498369211</v>
      </c>
      <c r="AX21" s="578" t="str">
        <f t="shared" si="9"/>
        <v>D</v>
      </c>
      <c r="AY21" s="151"/>
      <c r="AZ21" s="151"/>
      <c r="BA21" s="151"/>
      <c r="BB21" s="151"/>
      <c r="BC21" s="517">
        <f>AU21/Results!$B$158</f>
        <v>403.3333333</v>
      </c>
      <c r="BD21" s="151"/>
      <c r="BE21" s="151"/>
      <c r="BF21" s="518"/>
    </row>
    <row r="22">
      <c r="A22" s="151"/>
      <c r="B22" s="459"/>
      <c r="C22" s="151"/>
      <c r="D22" s="522" t="s">
        <v>177</v>
      </c>
      <c r="E22" s="529">
        <v>78.0</v>
      </c>
      <c r="F22" s="529">
        <v>0.0</v>
      </c>
      <c r="G22" s="529">
        <v>157.0</v>
      </c>
      <c r="H22" s="529">
        <v>0.0</v>
      </c>
      <c r="I22" s="529">
        <v>0.0</v>
      </c>
      <c r="J22" s="529">
        <v>6.0</v>
      </c>
      <c r="K22" s="529">
        <v>9.0</v>
      </c>
      <c r="L22" s="529">
        <v>7.0</v>
      </c>
      <c r="M22" s="529">
        <v>0.0</v>
      </c>
      <c r="N22" s="529">
        <v>1.0</v>
      </c>
      <c r="O22" s="529">
        <v>8.0</v>
      </c>
      <c r="P22" s="529">
        <v>1.0</v>
      </c>
      <c r="Q22" s="581">
        <v>0.0</v>
      </c>
      <c r="R22" s="530">
        <f t="shared" si="8"/>
        <v>267</v>
      </c>
      <c r="S22" s="530">
        <f t="shared" si="1"/>
        <v>210.5</v>
      </c>
      <c r="T22" s="726">
        <f>R22/(Results!D187 *(70/190))</f>
        <v>0.5278326917</v>
      </c>
      <c r="U22" s="580" t="str">
        <f t="shared" si="10"/>
        <v>C</v>
      </c>
      <c r="V22" s="447"/>
      <c r="W22" s="447"/>
      <c r="X22" s="447"/>
      <c r="Y22" s="447"/>
      <c r="Z22" s="528">
        <f>R22/Results!$B$158</f>
        <v>890</v>
      </c>
      <c r="AA22" s="447"/>
      <c r="AB22" s="447"/>
      <c r="AC22" s="184"/>
      <c r="AD22" s="459"/>
      <c r="AE22" s="459"/>
      <c r="AF22" s="151"/>
      <c r="AG22" s="522" t="s">
        <v>177</v>
      </c>
      <c r="AH22" s="529">
        <v>21.0</v>
      </c>
      <c r="AI22" s="529">
        <v>0.0</v>
      </c>
      <c r="AJ22" s="529">
        <v>76.0</v>
      </c>
      <c r="AK22" s="529">
        <v>0.0</v>
      </c>
      <c r="AL22" s="529">
        <v>0.0</v>
      </c>
      <c r="AM22" s="529">
        <v>0.0</v>
      </c>
      <c r="AN22" s="529">
        <v>0.0</v>
      </c>
      <c r="AO22" s="529">
        <v>6.0</v>
      </c>
      <c r="AP22" s="529">
        <v>0.0</v>
      </c>
      <c r="AQ22" s="529">
        <v>0.0</v>
      </c>
      <c r="AR22" s="529">
        <v>5.0</v>
      </c>
      <c r="AS22" s="529">
        <v>0.0</v>
      </c>
      <c r="AT22" s="581">
        <v>0.0</v>
      </c>
      <c r="AU22" s="732">
        <f t="shared" si="3"/>
        <v>108</v>
      </c>
      <c r="AV22" s="732">
        <f t="shared" si="4"/>
        <v>78</v>
      </c>
      <c r="AW22" s="579">
        <f>AU22/(Results!$J$187 *(70/190))</f>
        <v>0.6692759295</v>
      </c>
      <c r="AX22" s="580" t="str">
        <f t="shared" si="9"/>
        <v>C</v>
      </c>
      <c r="AY22" s="447"/>
      <c r="AZ22" s="447"/>
      <c r="BA22" s="447"/>
      <c r="BB22" s="447"/>
      <c r="BC22" s="528">
        <f>AU22/Results!$B$158</f>
        <v>360</v>
      </c>
      <c r="BD22" s="447"/>
      <c r="BE22" s="447"/>
      <c r="BF22" s="184"/>
    </row>
    <row r="23">
      <c r="A23" s="151"/>
      <c r="B23" s="459"/>
      <c r="C23" s="151"/>
      <c r="D23" s="532" t="s">
        <v>178</v>
      </c>
      <c r="E23" s="543">
        <v>96.0</v>
      </c>
      <c r="F23" s="543">
        <v>0.0</v>
      </c>
      <c r="G23" s="543">
        <v>173.0</v>
      </c>
      <c r="H23" s="543">
        <v>0.0</v>
      </c>
      <c r="I23" s="543">
        <v>0.0</v>
      </c>
      <c r="J23" s="543">
        <v>11.0</v>
      </c>
      <c r="K23" s="543">
        <v>5.0</v>
      </c>
      <c r="L23" s="543">
        <v>6.0</v>
      </c>
      <c r="M23" s="543">
        <v>0.0</v>
      </c>
      <c r="N23" s="543">
        <v>0.0</v>
      </c>
      <c r="O23" s="543">
        <v>9.0</v>
      </c>
      <c r="P23" s="543">
        <v>1.0</v>
      </c>
      <c r="Q23" s="545">
        <v>0.0</v>
      </c>
      <c r="R23" s="551">
        <f t="shared" si="8"/>
        <v>301</v>
      </c>
      <c r="S23" s="533">
        <f t="shared" si="1"/>
        <v>236</v>
      </c>
      <c r="T23" s="728">
        <f>R23/(Results!D188 *(70/190))</f>
        <v>0.6198786039</v>
      </c>
      <c r="U23" s="537" t="str">
        <f t="shared" si="10"/>
        <v>C</v>
      </c>
      <c r="V23" s="559">
        <f>SUM(R23:R26)</f>
        <v>1248</v>
      </c>
      <c r="W23" s="645">
        <f>V23/(4*(MAX(R23:R26)))</f>
        <v>0.9570552147</v>
      </c>
      <c r="X23" s="645">
        <f>AVERAGE(S23:S26)</f>
        <v>249.325</v>
      </c>
      <c r="Y23" s="645">
        <f>V23/(((V23))*2)</f>
        <v>0.5</v>
      </c>
      <c r="Z23" s="646">
        <f>R23/Results!$B$158</f>
        <v>1003.333333</v>
      </c>
      <c r="AA23" s="645">
        <f>sum(Z23:Z26)/4</f>
        <v>1040</v>
      </c>
      <c r="AB23" s="729">
        <v>460.0</v>
      </c>
      <c r="AC23" s="730">
        <f>4*MAX(R23:R26)/ (Results!H188)</f>
        <v>1.044871795</v>
      </c>
      <c r="AD23" s="459"/>
      <c r="AE23" s="459"/>
      <c r="AF23" s="151"/>
      <c r="AG23" s="532" t="s">
        <v>178</v>
      </c>
      <c r="AH23" s="543">
        <v>28.0</v>
      </c>
      <c r="AI23" s="543">
        <v>0.0</v>
      </c>
      <c r="AJ23" s="543">
        <v>87.0</v>
      </c>
      <c r="AK23" s="543">
        <v>0.0</v>
      </c>
      <c r="AL23" s="543">
        <v>0.0</v>
      </c>
      <c r="AM23" s="543">
        <v>0.0</v>
      </c>
      <c r="AN23" s="543">
        <v>0.0</v>
      </c>
      <c r="AO23" s="543">
        <v>6.0</v>
      </c>
      <c r="AP23" s="543">
        <v>0.0</v>
      </c>
      <c r="AQ23" s="543">
        <v>0.0</v>
      </c>
      <c r="AR23" s="543">
        <v>9.0</v>
      </c>
      <c r="AS23" s="543">
        <v>0.0</v>
      </c>
      <c r="AT23" s="545">
        <v>0.0</v>
      </c>
      <c r="AU23" s="544">
        <f t="shared" si="3"/>
        <v>130</v>
      </c>
      <c r="AV23" s="544">
        <f t="shared" si="4"/>
        <v>98.5</v>
      </c>
      <c r="AW23" s="536">
        <f>AU23/(Results!$J$188 *(70/190))</f>
        <v>0.6632653061</v>
      </c>
      <c r="AX23" s="537" t="str">
        <f t="shared" si="9"/>
        <v>C</v>
      </c>
      <c r="AY23" s="538">
        <f>SUM(AU23:AU26)</f>
        <v>532</v>
      </c>
      <c r="AZ23" s="539">
        <f>AY23/(4*(MAX(AU23:AU26)))</f>
        <v>0.9366197183</v>
      </c>
      <c r="BA23" s="539">
        <f>AVERAGE(AV23:AV26)</f>
        <v>103</v>
      </c>
      <c r="BB23" s="539">
        <f>AY23/(((AY23))*2)</f>
        <v>0.5</v>
      </c>
      <c r="BC23" s="646">
        <f>AU23/Results!$B$158</f>
        <v>433.3333333</v>
      </c>
      <c r="BD23" s="539">
        <f>sum(BC23:BC26)/4</f>
        <v>443.3333333</v>
      </c>
      <c r="BE23" s="541">
        <v>196.0</v>
      </c>
      <c r="BF23" s="542">
        <f>4*MAX(AU23:AU26)/ (Results!J188)</f>
        <v>1.067669173</v>
      </c>
    </row>
    <row r="24">
      <c r="A24" s="151"/>
      <c r="B24" s="459"/>
      <c r="C24" s="151"/>
      <c r="D24" s="549" t="s">
        <v>179</v>
      </c>
      <c r="E24" s="553">
        <v>115.0</v>
      </c>
      <c r="F24" s="553">
        <v>1.0</v>
      </c>
      <c r="G24" s="553">
        <v>171.0</v>
      </c>
      <c r="H24" s="553">
        <v>0.0</v>
      </c>
      <c r="I24" s="553">
        <v>0.0</v>
      </c>
      <c r="J24" s="553">
        <v>12.0</v>
      </c>
      <c r="K24" s="553">
        <v>5.0</v>
      </c>
      <c r="L24" s="553">
        <v>7.0</v>
      </c>
      <c r="M24" s="553">
        <v>0.0</v>
      </c>
      <c r="N24" s="553">
        <v>0.0</v>
      </c>
      <c r="O24" s="553">
        <v>11.0</v>
      </c>
      <c r="P24" s="553">
        <v>2.0</v>
      </c>
      <c r="Q24" s="554">
        <v>0.0</v>
      </c>
      <c r="R24" s="551">
        <f t="shared" si="8"/>
        <v>324</v>
      </c>
      <c r="S24" s="551">
        <f t="shared" si="1"/>
        <v>264.3</v>
      </c>
      <c r="T24" s="728">
        <f>R24/(Results!D188 *(70/190))</f>
        <v>0.6672447431</v>
      </c>
      <c r="U24" s="537" t="str">
        <f t="shared" si="10"/>
        <v>C</v>
      </c>
      <c r="V24" s="151"/>
      <c r="W24" s="151"/>
      <c r="X24" s="151"/>
      <c r="Y24" s="151"/>
      <c r="Z24" s="552">
        <f>R24/Results!$B$158</f>
        <v>1080</v>
      </c>
      <c r="AA24" s="151"/>
      <c r="AB24" s="151"/>
      <c r="AC24" s="518"/>
      <c r="AD24" s="459"/>
      <c r="AE24" s="459"/>
      <c r="AF24" s="151"/>
      <c r="AG24" s="549" t="s">
        <v>179</v>
      </c>
      <c r="AH24" s="553">
        <v>35.0</v>
      </c>
      <c r="AI24" s="553">
        <v>0.0</v>
      </c>
      <c r="AJ24" s="553">
        <v>76.0</v>
      </c>
      <c r="AK24" s="553">
        <v>0.0</v>
      </c>
      <c r="AL24" s="553">
        <v>0.0</v>
      </c>
      <c r="AM24" s="553">
        <v>0.0</v>
      </c>
      <c r="AN24" s="553">
        <v>0.0</v>
      </c>
      <c r="AO24" s="553">
        <v>9.0</v>
      </c>
      <c r="AP24" s="553">
        <v>0.0</v>
      </c>
      <c r="AQ24" s="553">
        <v>0.0</v>
      </c>
      <c r="AR24" s="553">
        <v>11.0</v>
      </c>
      <c r="AS24" s="553">
        <v>0.0</v>
      </c>
      <c r="AT24" s="554">
        <v>0.0</v>
      </c>
      <c r="AU24" s="551">
        <f t="shared" si="3"/>
        <v>131</v>
      </c>
      <c r="AV24" s="551">
        <f t="shared" si="4"/>
        <v>108.5</v>
      </c>
      <c r="AW24" s="536">
        <f>AU24/(Results!$J$188 *(70/190))</f>
        <v>0.6683673469</v>
      </c>
      <c r="AX24" s="537" t="str">
        <f t="shared" si="9"/>
        <v>C</v>
      </c>
      <c r="AY24" s="151"/>
      <c r="AZ24" s="151"/>
      <c r="BA24" s="151"/>
      <c r="BB24" s="151"/>
      <c r="BC24" s="552">
        <f>AU24/Results!$B$158</f>
        <v>436.6666667</v>
      </c>
      <c r="BD24" s="151"/>
      <c r="BE24" s="151"/>
      <c r="BF24" s="518"/>
    </row>
    <row r="25">
      <c r="A25" s="151"/>
      <c r="B25" s="459"/>
      <c r="C25" s="151"/>
      <c r="D25" s="549" t="s">
        <v>180</v>
      </c>
      <c r="E25" s="553">
        <v>105.0</v>
      </c>
      <c r="F25" s="553">
        <v>0.0</v>
      </c>
      <c r="G25" s="553">
        <v>165.0</v>
      </c>
      <c r="H25" s="553">
        <v>0.0</v>
      </c>
      <c r="I25" s="553">
        <v>0.0</v>
      </c>
      <c r="J25" s="553">
        <v>9.0</v>
      </c>
      <c r="K25" s="553">
        <v>4.0</v>
      </c>
      <c r="L25" s="553">
        <v>4.0</v>
      </c>
      <c r="M25" s="553">
        <v>0.0</v>
      </c>
      <c r="N25" s="553">
        <v>2.0</v>
      </c>
      <c r="O25" s="553">
        <v>7.0</v>
      </c>
      <c r="P25" s="553">
        <v>1.0</v>
      </c>
      <c r="Q25" s="554">
        <v>0.0</v>
      </c>
      <c r="R25" s="551">
        <f t="shared" si="8"/>
        <v>297</v>
      </c>
      <c r="S25" s="551">
        <f t="shared" si="1"/>
        <v>234.5</v>
      </c>
      <c r="T25" s="728">
        <f>R25/(Results!D188 *(70/190))</f>
        <v>0.6116410145</v>
      </c>
      <c r="U25" s="537" t="str">
        <f t="shared" si="10"/>
        <v>C</v>
      </c>
      <c r="V25" s="151"/>
      <c r="W25" s="151"/>
      <c r="X25" s="151"/>
      <c r="Y25" s="151"/>
      <c r="Z25" s="552">
        <f>R25/Results!$B$158</f>
        <v>990</v>
      </c>
      <c r="AA25" s="151"/>
      <c r="AB25" s="151"/>
      <c r="AC25" s="518"/>
      <c r="AD25" s="459"/>
      <c r="AE25" s="459"/>
      <c r="AF25" s="151"/>
      <c r="AG25" s="549" t="s">
        <v>180</v>
      </c>
      <c r="AH25" s="553">
        <v>39.0</v>
      </c>
      <c r="AI25" s="553">
        <v>0.0</v>
      </c>
      <c r="AJ25" s="553">
        <v>81.0</v>
      </c>
      <c r="AK25" s="553">
        <v>0.0</v>
      </c>
      <c r="AL25" s="553">
        <v>0.0</v>
      </c>
      <c r="AM25" s="553">
        <v>0.0</v>
      </c>
      <c r="AN25" s="553">
        <v>0.0</v>
      </c>
      <c r="AO25" s="553">
        <v>5.0</v>
      </c>
      <c r="AP25" s="553">
        <v>0.0</v>
      </c>
      <c r="AQ25" s="553">
        <v>0.0</v>
      </c>
      <c r="AR25" s="553">
        <v>4.0</v>
      </c>
      <c r="AS25" s="553">
        <v>0.0</v>
      </c>
      <c r="AT25" s="554">
        <v>0.0</v>
      </c>
      <c r="AU25" s="551">
        <f t="shared" si="3"/>
        <v>129</v>
      </c>
      <c r="AV25" s="551">
        <f t="shared" si="4"/>
        <v>95</v>
      </c>
      <c r="AW25" s="536">
        <f>AU25/(Results!$J$188 *(70/190))</f>
        <v>0.6581632653</v>
      </c>
      <c r="AX25" s="537" t="str">
        <f t="shared" si="9"/>
        <v>C</v>
      </c>
      <c r="AY25" s="151"/>
      <c r="AZ25" s="151"/>
      <c r="BA25" s="151"/>
      <c r="BB25" s="151"/>
      <c r="BC25" s="552">
        <f>AU25/Results!$B$158</f>
        <v>430</v>
      </c>
      <c r="BD25" s="151"/>
      <c r="BE25" s="151"/>
      <c r="BF25" s="518"/>
    </row>
    <row r="26">
      <c r="A26" s="151"/>
      <c r="B26" s="459"/>
      <c r="C26" s="151"/>
      <c r="D26" s="555" t="s">
        <v>181</v>
      </c>
      <c r="E26" s="563">
        <v>107.0</v>
      </c>
      <c r="F26" s="563">
        <v>0.0</v>
      </c>
      <c r="G26" s="563">
        <v>182.0</v>
      </c>
      <c r="H26" s="563">
        <v>0.0</v>
      </c>
      <c r="I26" s="563">
        <v>0.0</v>
      </c>
      <c r="J26" s="563">
        <v>7.0</v>
      </c>
      <c r="K26" s="563">
        <v>9.0</v>
      </c>
      <c r="L26" s="563">
        <v>5.0</v>
      </c>
      <c r="M26" s="563">
        <v>0.0</v>
      </c>
      <c r="N26" s="563">
        <v>2.0</v>
      </c>
      <c r="O26" s="563">
        <v>14.0</v>
      </c>
      <c r="P26" s="563">
        <v>0.0</v>
      </c>
      <c r="Q26" s="565">
        <v>0.0</v>
      </c>
      <c r="R26" s="564">
        <f t="shared" si="8"/>
        <v>326</v>
      </c>
      <c r="S26" s="564">
        <f t="shared" si="1"/>
        <v>262.5</v>
      </c>
      <c r="T26" s="645">
        <f>R26/(Results!D188 *(70/190))</f>
        <v>0.6713635378</v>
      </c>
      <c r="U26" s="561" t="str">
        <f t="shared" si="10"/>
        <v>C</v>
      </c>
      <c r="V26" s="447"/>
      <c r="W26" s="447"/>
      <c r="X26" s="447"/>
      <c r="Y26" s="447"/>
      <c r="Z26" s="650">
        <f>R26/Results!$B$158</f>
        <v>1086.666667</v>
      </c>
      <c r="AA26" s="447"/>
      <c r="AB26" s="447"/>
      <c r="AC26" s="184"/>
      <c r="AD26" s="459"/>
      <c r="AE26" s="459"/>
      <c r="AF26" s="151"/>
      <c r="AG26" s="555" t="s">
        <v>181</v>
      </c>
      <c r="AH26" s="563">
        <v>45.0</v>
      </c>
      <c r="AI26" s="563">
        <v>0.0</v>
      </c>
      <c r="AJ26" s="563">
        <v>85.0</v>
      </c>
      <c r="AK26" s="563">
        <v>0.0</v>
      </c>
      <c r="AL26" s="563">
        <v>0.0</v>
      </c>
      <c r="AM26" s="563">
        <v>0.0</v>
      </c>
      <c r="AN26" s="563">
        <v>0.0</v>
      </c>
      <c r="AO26" s="563">
        <v>3.0</v>
      </c>
      <c r="AP26" s="563">
        <v>0.0</v>
      </c>
      <c r="AQ26" s="563">
        <v>0.0</v>
      </c>
      <c r="AR26" s="563">
        <v>9.0</v>
      </c>
      <c r="AS26" s="563">
        <v>0.0</v>
      </c>
      <c r="AT26" s="565">
        <v>0.0</v>
      </c>
      <c r="AU26" s="566">
        <f t="shared" si="3"/>
        <v>142</v>
      </c>
      <c r="AV26" s="566">
        <f t="shared" si="4"/>
        <v>110</v>
      </c>
      <c r="AW26" s="560">
        <f>AU26/(Results!$J$188 *(70/190))</f>
        <v>0.7244897959</v>
      </c>
      <c r="AX26" s="561" t="str">
        <f t="shared" si="9"/>
        <v>D</v>
      </c>
      <c r="AY26" s="447"/>
      <c r="AZ26" s="447"/>
      <c r="BA26" s="447"/>
      <c r="BB26" s="447"/>
      <c r="BC26" s="650">
        <f>AU26/Results!$B$158</f>
        <v>473.3333333</v>
      </c>
      <c r="BD26" s="447"/>
      <c r="BE26" s="447"/>
      <c r="BF26" s="184"/>
    </row>
    <row r="27">
      <c r="A27" s="151"/>
      <c r="B27" s="459"/>
      <c r="C27" s="151"/>
      <c r="D27" s="492" t="s">
        <v>182</v>
      </c>
      <c r="E27" s="573">
        <v>124.0</v>
      </c>
      <c r="F27" s="573">
        <v>0.0</v>
      </c>
      <c r="G27" s="573">
        <v>193.0</v>
      </c>
      <c r="H27" s="573">
        <v>0.0</v>
      </c>
      <c r="I27" s="573">
        <v>0.0</v>
      </c>
      <c r="J27" s="573">
        <v>11.0</v>
      </c>
      <c r="K27" s="573">
        <v>4.0</v>
      </c>
      <c r="L27" s="573">
        <v>7.0</v>
      </c>
      <c r="M27" s="573">
        <v>0.0</v>
      </c>
      <c r="N27" s="573">
        <v>1.0</v>
      </c>
      <c r="O27" s="573">
        <v>15.0</v>
      </c>
      <c r="P27" s="573">
        <v>1.0</v>
      </c>
      <c r="Q27" s="574">
        <v>0.0</v>
      </c>
      <c r="R27" s="515">
        <f t="shared" si="8"/>
        <v>356</v>
      </c>
      <c r="S27" s="722">
        <f t="shared" si="1"/>
        <v>288.5</v>
      </c>
      <c r="T27" s="731">
        <f>R27/(Results!D189 *(70/190))</f>
        <v>0.7496398094</v>
      </c>
      <c r="U27" s="572" t="str">
        <f t="shared" si="10"/>
        <v>D</v>
      </c>
      <c r="V27" s="500">
        <f>SUM(R27:R30)</f>
        <v>1242</v>
      </c>
      <c r="W27" s="501">
        <f>V27/(4*(MAX(R27:R30)))</f>
        <v>0.8721910112</v>
      </c>
      <c r="X27" s="501">
        <f>AVERAGE(S27:S30)</f>
        <v>241.875</v>
      </c>
      <c r="Y27" s="501">
        <f>V27/(((V27))*2)</f>
        <v>0.5</v>
      </c>
      <c r="Z27" s="511">
        <f>R27/Results!$B$158</f>
        <v>1186.666667</v>
      </c>
      <c r="AA27" s="501">
        <f>sum(Z27:Z30)/4</f>
        <v>1035</v>
      </c>
      <c r="AB27" s="503">
        <v>458.0</v>
      </c>
      <c r="AC27" s="512">
        <f>4*MAX(R27:R30)/ (Results!H189)</f>
        <v>1.146537842</v>
      </c>
      <c r="AD27" s="459"/>
      <c r="AE27" s="459"/>
      <c r="AF27" s="151"/>
      <c r="AG27" s="492" t="s">
        <v>182</v>
      </c>
      <c r="AH27" s="573">
        <v>39.0</v>
      </c>
      <c r="AI27" s="573">
        <v>0.0</v>
      </c>
      <c r="AJ27" s="573">
        <v>96.0</v>
      </c>
      <c r="AK27" s="573">
        <v>0.0</v>
      </c>
      <c r="AL27" s="573">
        <v>0.0</v>
      </c>
      <c r="AM27" s="573">
        <v>0.0</v>
      </c>
      <c r="AN27" s="573">
        <v>0.0</v>
      </c>
      <c r="AO27" s="573">
        <v>0.0</v>
      </c>
      <c r="AP27" s="573">
        <v>0.0</v>
      </c>
      <c r="AQ27" s="573">
        <v>1.0</v>
      </c>
      <c r="AR27" s="573">
        <v>8.0</v>
      </c>
      <c r="AS27" s="573">
        <v>0.0</v>
      </c>
      <c r="AT27" s="574">
        <v>0.0</v>
      </c>
      <c r="AU27" s="570">
        <f t="shared" si="3"/>
        <v>144</v>
      </c>
      <c r="AV27" s="570">
        <f t="shared" si="4"/>
        <v>105.5</v>
      </c>
      <c r="AW27" s="571">
        <f>AU27/(Results!$J$189 *(70/190))</f>
        <v>0.7739745403</v>
      </c>
      <c r="AX27" s="572" t="str">
        <f t="shared" si="9"/>
        <v>D</v>
      </c>
      <c r="AY27" s="500">
        <f>SUM(AU27:AU30)</f>
        <v>505</v>
      </c>
      <c r="AZ27" s="501">
        <f>AY27/(4*(MAX(AU27:AU30)))</f>
        <v>0.8767361111</v>
      </c>
      <c r="BA27" s="501">
        <f>AVERAGE(AV27:AV30)</f>
        <v>90.5</v>
      </c>
      <c r="BB27" s="501">
        <f>AY27/(((AY27))*2)</f>
        <v>0.5</v>
      </c>
      <c r="BC27" s="511">
        <f>AU27/Results!$B$158</f>
        <v>480</v>
      </c>
      <c r="BD27" s="501">
        <f>sum(BC27:BC30)/4</f>
        <v>420.8333333</v>
      </c>
      <c r="BE27" s="503">
        <v>186.0</v>
      </c>
      <c r="BF27" s="512">
        <f>4*MAX(AU27:AU30)/ (Results!J189)</f>
        <v>1.140594059</v>
      </c>
    </row>
    <row r="28">
      <c r="A28" s="151"/>
      <c r="B28" s="459"/>
      <c r="C28" s="151"/>
      <c r="D28" s="513" t="s">
        <v>183</v>
      </c>
      <c r="E28" s="520">
        <v>114.0</v>
      </c>
      <c r="F28" s="520">
        <v>0.0</v>
      </c>
      <c r="G28" s="520">
        <v>178.0</v>
      </c>
      <c r="H28" s="520">
        <v>0.0</v>
      </c>
      <c r="I28" s="520">
        <v>0.0</v>
      </c>
      <c r="J28" s="520">
        <v>8.0</v>
      </c>
      <c r="K28" s="520">
        <v>7.0</v>
      </c>
      <c r="L28" s="520">
        <v>4.0</v>
      </c>
      <c r="M28" s="520">
        <v>0.0</v>
      </c>
      <c r="N28" s="520">
        <v>1.0</v>
      </c>
      <c r="O28" s="520">
        <v>6.0</v>
      </c>
      <c r="P28" s="520">
        <v>0.0</v>
      </c>
      <c r="Q28" s="521">
        <v>0.0</v>
      </c>
      <c r="R28" s="515">
        <f t="shared" si="8"/>
        <v>318</v>
      </c>
      <c r="S28" s="593">
        <f t="shared" si="1"/>
        <v>246</v>
      </c>
      <c r="T28" s="723">
        <f>R28/(Results!D189 *(70/190))</f>
        <v>0.6696220769</v>
      </c>
      <c r="U28" s="578" t="str">
        <f t="shared" si="10"/>
        <v>C</v>
      </c>
      <c r="V28" s="151"/>
      <c r="W28" s="151"/>
      <c r="X28" s="151"/>
      <c r="Y28" s="151"/>
      <c r="Z28" s="517">
        <f>R28/Results!$B$158</f>
        <v>1060</v>
      </c>
      <c r="AA28" s="151"/>
      <c r="AB28" s="151"/>
      <c r="AC28" s="518"/>
      <c r="AD28" s="459"/>
      <c r="AE28" s="459"/>
      <c r="AF28" s="151"/>
      <c r="AG28" s="513" t="s">
        <v>183</v>
      </c>
      <c r="AH28" s="520">
        <v>37.0</v>
      </c>
      <c r="AI28" s="520">
        <v>0.0</v>
      </c>
      <c r="AJ28" s="520">
        <v>89.0</v>
      </c>
      <c r="AK28" s="520">
        <v>0.0</v>
      </c>
      <c r="AL28" s="520">
        <v>0.0</v>
      </c>
      <c r="AM28" s="520">
        <v>0.0</v>
      </c>
      <c r="AN28" s="520">
        <v>0.0</v>
      </c>
      <c r="AO28" s="520">
        <v>2.0</v>
      </c>
      <c r="AP28" s="520">
        <v>0.0</v>
      </c>
      <c r="AQ28" s="520">
        <v>0.0</v>
      </c>
      <c r="AR28" s="520">
        <v>3.0</v>
      </c>
      <c r="AS28" s="520">
        <v>0.0</v>
      </c>
      <c r="AT28" s="521">
        <v>0.0</v>
      </c>
      <c r="AU28" s="516">
        <f t="shared" si="3"/>
        <v>131</v>
      </c>
      <c r="AV28" s="516">
        <f t="shared" si="4"/>
        <v>90.5</v>
      </c>
      <c r="AW28" s="577">
        <f>AU28/(Results!$J$189 *(70/190))</f>
        <v>0.7041018388</v>
      </c>
      <c r="AX28" s="734" t="s">
        <v>249</v>
      </c>
      <c r="AY28" s="151"/>
      <c r="AZ28" s="151"/>
      <c r="BA28" s="151"/>
      <c r="BB28" s="151"/>
      <c r="BC28" s="517">
        <f>AU28/Results!$B$158</f>
        <v>436.6666667</v>
      </c>
      <c r="BD28" s="151"/>
      <c r="BE28" s="151"/>
      <c r="BF28" s="518"/>
    </row>
    <row r="29">
      <c r="A29" s="151"/>
      <c r="B29" s="459"/>
      <c r="C29" s="151"/>
      <c r="D29" s="513" t="s">
        <v>184</v>
      </c>
      <c r="E29" s="520">
        <v>103.0</v>
      </c>
      <c r="F29" s="520">
        <v>0.0</v>
      </c>
      <c r="G29" s="520">
        <v>173.0</v>
      </c>
      <c r="H29" s="520">
        <v>0.0</v>
      </c>
      <c r="I29" s="520">
        <v>0.0</v>
      </c>
      <c r="J29" s="520">
        <v>6.0</v>
      </c>
      <c r="K29" s="520">
        <v>3.0</v>
      </c>
      <c r="L29" s="520">
        <v>4.0</v>
      </c>
      <c r="M29" s="520">
        <v>0.0</v>
      </c>
      <c r="N29" s="520">
        <v>0.0</v>
      </c>
      <c r="O29" s="520">
        <v>10.0</v>
      </c>
      <c r="P29" s="520">
        <v>0.0</v>
      </c>
      <c r="Q29" s="521">
        <v>0.0</v>
      </c>
      <c r="R29" s="515">
        <f t="shared" si="8"/>
        <v>299</v>
      </c>
      <c r="S29" s="593">
        <f t="shared" si="1"/>
        <v>229</v>
      </c>
      <c r="T29" s="723">
        <f>R29/(Results!D189 *(70/190))</f>
        <v>0.6296132107</v>
      </c>
      <c r="U29" s="578" t="str">
        <f t="shared" si="10"/>
        <v>C</v>
      </c>
      <c r="V29" s="151"/>
      <c r="W29" s="151"/>
      <c r="X29" s="151"/>
      <c r="Y29" s="151"/>
      <c r="Z29" s="517">
        <f>R29/Results!$B$158</f>
        <v>996.6666667</v>
      </c>
      <c r="AA29" s="151"/>
      <c r="AB29" s="151"/>
      <c r="AC29" s="518"/>
      <c r="AD29" s="459"/>
      <c r="AE29" s="459"/>
      <c r="AF29" s="151"/>
      <c r="AG29" s="513" t="s">
        <v>184</v>
      </c>
      <c r="AH29" s="520">
        <v>34.0</v>
      </c>
      <c r="AI29" s="520">
        <v>0.0</v>
      </c>
      <c r="AJ29" s="520">
        <v>75.0</v>
      </c>
      <c r="AK29" s="520">
        <v>0.0</v>
      </c>
      <c r="AL29" s="520">
        <v>0.0</v>
      </c>
      <c r="AM29" s="520">
        <v>0.0</v>
      </c>
      <c r="AN29" s="520">
        <v>0.0</v>
      </c>
      <c r="AO29" s="520">
        <v>3.0</v>
      </c>
      <c r="AP29" s="520">
        <v>0.0</v>
      </c>
      <c r="AQ29" s="520">
        <v>0.0</v>
      </c>
      <c r="AR29" s="520">
        <v>5.0</v>
      </c>
      <c r="AS29" s="520">
        <v>0.0</v>
      </c>
      <c r="AT29" s="521">
        <v>0.0</v>
      </c>
      <c r="AU29" s="516">
        <f t="shared" si="3"/>
        <v>117</v>
      </c>
      <c r="AV29" s="516">
        <f t="shared" si="4"/>
        <v>86</v>
      </c>
      <c r="AW29" s="577">
        <f>AU29/(Results!$J$189 *(70/190))</f>
        <v>0.628854314</v>
      </c>
      <c r="AX29" s="578" t="str">
        <f t="shared" ref="AX29:AX48" si="11">IFS(AW29&lt;0.2,"A",AND(AW29&gt;=0.21,AW29&lt;=0.5),"B",AND(AW29&gt;=0.51,AW29&lt;=0.7),"C",AND(AW29&gt;=0.71,AW29&lt;=0.85),"D",AND(AW29&gt;=0.86,AW29&lt;=1),"E",AW29&gt;1,"F")</f>
        <v>C</v>
      </c>
      <c r="AY29" s="151"/>
      <c r="AZ29" s="151"/>
      <c r="BA29" s="151"/>
      <c r="BB29" s="151"/>
      <c r="BC29" s="517">
        <f>AU29/Results!$B$158</f>
        <v>390</v>
      </c>
      <c r="BD29" s="151"/>
      <c r="BE29" s="151"/>
      <c r="BF29" s="518"/>
    </row>
    <row r="30">
      <c r="A30" s="151"/>
      <c r="B30" s="459"/>
      <c r="C30" s="151"/>
      <c r="D30" s="522" t="s">
        <v>185</v>
      </c>
      <c r="E30" s="529">
        <v>93.0</v>
      </c>
      <c r="F30" s="529">
        <v>0.0</v>
      </c>
      <c r="G30" s="529">
        <v>156.0</v>
      </c>
      <c r="H30" s="529">
        <v>0.0</v>
      </c>
      <c r="I30" s="529">
        <v>1.0</v>
      </c>
      <c r="J30" s="529">
        <v>5.0</v>
      </c>
      <c r="K30" s="529">
        <v>6.0</v>
      </c>
      <c r="L30" s="529">
        <v>3.0</v>
      </c>
      <c r="M30" s="529">
        <v>0.0</v>
      </c>
      <c r="N30" s="529">
        <v>0.0</v>
      </c>
      <c r="O30" s="529">
        <v>5.0</v>
      </c>
      <c r="P30" s="529">
        <v>0.0</v>
      </c>
      <c r="Q30" s="581">
        <v>0.0</v>
      </c>
      <c r="R30" s="610">
        <f t="shared" si="8"/>
        <v>269</v>
      </c>
      <c r="S30" s="727">
        <f t="shared" si="1"/>
        <v>204</v>
      </c>
      <c r="T30" s="726">
        <f>R30/(Results!D189 *(70/190))</f>
        <v>0.5664413166</v>
      </c>
      <c r="U30" s="580" t="str">
        <f t="shared" si="10"/>
        <v>C</v>
      </c>
      <c r="V30" s="447"/>
      <c r="W30" s="447"/>
      <c r="X30" s="447"/>
      <c r="Y30" s="447"/>
      <c r="Z30" s="528">
        <f>R30/Results!$B$158</f>
        <v>896.6666667</v>
      </c>
      <c r="AA30" s="447"/>
      <c r="AB30" s="447"/>
      <c r="AC30" s="184"/>
      <c r="AD30" s="459"/>
      <c r="AE30" s="459"/>
      <c r="AF30" s="151"/>
      <c r="AG30" s="522" t="s">
        <v>185</v>
      </c>
      <c r="AH30" s="529">
        <v>27.0</v>
      </c>
      <c r="AI30" s="529">
        <v>0.0</v>
      </c>
      <c r="AJ30" s="529">
        <v>78.0</v>
      </c>
      <c r="AK30" s="529">
        <v>0.0</v>
      </c>
      <c r="AL30" s="529">
        <v>0.0</v>
      </c>
      <c r="AM30" s="529">
        <v>0.0</v>
      </c>
      <c r="AN30" s="529">
        <v>0.0</v>
      </c>
      <c r="AO30" s="529">
        <v>4.0</v>
      </c>
      <c r="AP30" s="529">
        <v>0.0</v>
      </c>
      <c r="AQ30" s="529">
        <v>0.0</v>
      </c>
      <c r="AR30" s="529">
        <v>4.0</v>
      </c>
      <c r="AS30" s="529">
        <v>0.0</v>
      </c>
      <c r="AT30" s="581">
        <v>0.0</v>
      </c>
      <c r="AU30" s="732">
        <f t="shared" si="3"/>
        <v>113</v>
      </c>
      <c r="AV30" s="732">
        <f t="shared" si="4"/>
        <v>80</v>
      </c>
      <c r="AW30" s="579">
        <f>AU30/(Results!$J$189 *(70/190))</f>
        <v>0.6073550212</v>
      </c>
      <c r="AX30" s="580" t="str">
        <f t="shared" si="11"/>
        <v>C</v>
      </c>
      <c r="AY30" s="447"/>
      <c r="AZ30" s="447"/>
      <c r="BA30" s="447"/>
      <c r="BB30" s="447"/>
      <c r="BC30" s="528">
        <f>AU30/Results!$B$158</f>
        <v>376.6666667</v>
      </c>
      <c r="BD30" s="447"/>
      <c r="BE30" s="447"/>
      <c r="BF30" s="184"/>
    </row>
    <row r="31">
      <c r="A31" s="151"/>
      <c r="B31" s="459"/>
      <c r="C31" s="151"/>
      <c r="D31" s="532" t="s">
        <v>186</v>
      </c>
      <c r="E31" s="543">
        <v>85.0</v>
      </c>
      <c r="F31" s="543">
        <v>0.0</v>
      </c>
      <c r="G31" s="543">
        <v>139.0</v>
      </c>
      <c r="H31" s="543">
        <v>0.0</v>
      </c>
      <c r="I31" s="543">
        <v>0.0</v>
      </c>
      <c r="J31" s="543">
        <v>6.0</v>
      </c>
      <c r="K31" s="543">
        <v>4.0</v>
      </c>
      <c r="L31" s="543">
        <v>4.0</v>
      </c>
      <c r="M31" s="543">
        <v>0.0</v>
      </c>
      <c r="N31" s="543">
        <v>0.0</v>
      </c>
      <c r="O31" s="543">
        <v>6.0</v>
      </c>
      <c r="P31" s="543">
        <v>0.0</v>
      </c>
      <c r="Q31" s="545">
        <v>0.0</v>
      </c>
      <c r="R31" s="544">
        <f t="shared" si="8"/>
        <v>244</v>
      </c>
      <c r="S31" s="544">
        <f t="shared" si="1"/>
        <v>187.5</v>
      </c>
      <c r="T31" s="728">
        <f>R31/(Results!D190 *(70/190))</f>
        <v>0.4764645427</v>
      </c>
      <c r="U31" s="537" t="str">
        <f t="shared" si="10"/>
        <v>B</v>
      </c>
      <c r="V31" s="559">
        <f>SUM(R31:R34)</f>
        <v>1023</v>
      </c>
      <c r="W31" s="645">
        <f>V31/(4*(MAX(R31:R34)))</f>
        <v>0.9614661654</v>
      </c>
      <c r="X31" s="645">
        <f>AVERAGE(S31:S34)</f>
        <v>199.125</v>
      </c>
      <c r="Y31" s="645">
        <f>V31/(((V31))*2)</f>
        <v>0.5</v>
      </c>
      <c r="Z31" s="646">
        <f>R31/Results!$B$158</f>
        <v>813.3333333</v>
      </c>
      <c r="AA31" s="645">
        <f>sum(Z31:Z34)/4</f>
        <v>852.5</v>
      </c>
      <c r="AB31" s="729">
        <v>377.0</v>
      </c>
      <c r="AC31" s="730">
        <f>4*MAX(R31:R34)/ (Results!H190)</f>
        <v>1.040078201</v>
      </c>
      <c r="AD31" s="459"/>
      <c r="AE31" s="459"/>
      <c r="AF31" s="151"/>
      <c r="AG31" s="532" t="s">
        <v>186</v>
      </c>
      <c r="AH31" s="543">
        <v>32.0</v>
      </c>
      <c r="AI31" s="543">
        <v>0.0</v>
      </c>
      <c r="AJ31" s="543">
        <v>65.0</v>
      </c>
      <c r="AK31" s="543">
        <v>0.0</v>
      </c>
      <c r="AL31" s="543">
        <v>0.0</v>
      </c>
      <c r="AM31" s="543">
        <v>0.0</v>
      </c>
      <c r="AN31" s="543">
        <v>0.0</v>
      </c>
      <c r="AO31" s="543">
        <v>3.0</v>
      </c>
      <c r="AP31" s="543">
        <v>1.0</v>
      </c>
      <c r="AQ31" s="543">
        <v>1.0</v>
      </c>
      <c r="AR31" s="543">
        <v>3.0</v>
      </c>
      <c r="AS31" s="543">
        <v>0.0</v>
      </c>
      <c r="AT31" s="545">
        <v>0.0</v>
      </c>
      <c r="AU31" s="544">
        <f t="shared" si="3"/>
        <v>105</v>
      </c>
      <c r="AV31" s="544">
        <f t="shared" si="4"/>
        <v>80</v>
      </c>
      <c r="AW31" s="536">
        <f>AU31/(Results!$J$190 *(70/190))</f>
        <v>0.6674473068</v>
      </c>
      <c r="AX31" s="537" t="str">
        <f t="shared" si="11"/>
        <v>C</v>
      </c>
      <c r="AY31" s="538">
        <f>SUM(AU31:AU34)</f>
        <v>427</v>
      </c>
      <c r="AZ31" s="539">
        <f>AY31/(4*(MAX(AU31:AU34)))</f>
        <v>0.9282608696</v>
      </c>
      <c r="BA31" s="539">
        <f>AVERAGE(AV31:AV34)</f>
        <v>79.875</v>
      </c>
      <c r="BB31" s="539">
        <f>AY31/(((AY31))*2)</f>
        <v>0.5</v>
      </c>
      <c r="BC31" s="646">
        <f>AU31/Results!$B$158</f>
        <v>350</v>
      </c>
      <c r="BD31" s="539">
        <f>sum(BC31:BC34)/4</f>
        <v>355.8333333</v>
      </c>
      <c r="BE31" s="541">
        <v>157.0</v>
      </c>
      <c r="BF31" s="542">
        <f>4*MAX(AU31:AU34)/ (Results!J190)</f>
        <v>1.077283372</v>
      </c>
    </row>
    <row r="32">
      <c r="A32" s="151"/>
      <c r="B32" s="459"/>
      <c r="C32" s="151"/>
      <c r="D32" s="549" t="s">
        <v>187</v>
      </c>
      <c r="E32" s="553">
        <v>92.0</v>
      </c>
      <c r="F32" s="553">
        <v>0.0</v>
      </c>
      <c r="G32" s="553">
        <v>146.0</v>
      </c>
      <c r="H32" s="553">
        <v>0.0</v>
      </c>
      <c r="I32" s="553">
        <v>0.0</v>
      </c>
      <c r="J32" s="553">
        <v>5.0</v>
      </c>
      <c r="K32" s="553">
        <v>4.0</v>
      </c>
      <c r="L32" s="553">
        <v>5.0</v>
      </c>
      <c r="M32" s="553">
        <v>0.0</v>
      </c>
      <c r="N32" s="553">
        <v>0.0</v>
      </c>
      <c r="O32" s="553">
        <v>8.0</v>
      </c>
      <c r="P32" s="553">
        <v>0.0</v>
      </c>
      <c r="Q32" s="554">
        <v>0.0</v>
      </c>
      <c r="R32" s="551">
        <f t="shared" si="8"/>
        <v>260</v>
      </c>
      <c r="S32" s="551">
        <f t="shared" si="1"/>
        <v>202</v>
      </c>
      <c r="T32" s="728">
        <f>R32/(Results!D190 *(70/190))</f>
        <v>0.5077081192</v>
      </c>
      <c r="U32" s="733" t="s">
        <v>249</v>
      </c>
      <c r="V32" s="151"/>
      <c r="W32" s="151"/>
      <c r="X32" s="151"/>
      <c r="Y32" s="151"/>
      <c r="Z32" s="552">
        <f>R32/Results!$B$158</f>
        <v>866.6666667</v>
      </c>
      <c r="AA32" s="151"/>
      <c r="AB32" s="151"/>
      <c r="AC32" s="518"/>
      <c r="AD32" s="459"/>
      <c r="AE32" s="459"/>
      <c r="AF32" s="151"/>
      <c r="AG32" s="549" t="s">
        <v>187</v>
      </c>
      <c r="AH32" s="553">
        <v>36.0</v>
      </c>
      <c r="AI32" s="553">
        <v>0.0</v>
      </c>
      <c r="AJ32" s="553">
        <v>71.0</v>
      </c>
      <c r="AK32" s="553">
        <v>0.0</v>
      </c>
      <c r="AL32" s="553">
        <v>0.0</v>
      </c>
      <c r="AM32" s="553">
        <v>0.0</v>
      </c>
      <c r="AN32" s="553">
        <v>0.0</v>
      </c>
      <c r="AO32" s="553">
        <v>2.0</v>
      </c>
      <c r="AP32" s="553">
        <v>0.0</v>
      </c>
      <c r="AQ32" s="553">
        <v>0.0</v>
      </c>
      <c r="AR32" s="553">
        <v>6.0</v>
      </c>
      <c r="AS32" s="553">
        <v>0.0</v>
      </c>
      <c r="AT32" s="554">
        <v>0.0</v>
      </c>
      <c r="AU32" s="551">
        <f t="shared" si="3"/>
        <v>115</v>
      </c>
      <c r="AV32" s="551">
        <f t="shared" si="4"/>
        <v>86.5</v>
      </c>
      <c r="AW32" s="536">
        <f>AU32/(Results!$J$190 *(70/190))</f>
        <v>0.731013717</v>
      </c>
      <c r="AX32" s="537" t="str">
        <f t="shared" si="11"/>
        <v>D</v>
      </c>
      <c r="AY32" s="151"/>
      <c r="AZ32" s="151"/>
      <c r="BA32" s="151"/>
      <c r="BB32" s="151"/>
      <c r="BC32" s="552">
        <f>AU32/Results!$B$158</f>
        <v>383.3333333</v>
      </c>
      <c r="BD32" s="151"/>
      <c r="BE32" s="151"/>
      <c r="BF32" s="518"/>
    </row>
    <row r="33">
      <c r="A33" s="151"/>
      <c r="B33" s="459"/>
      <c r="C33" s="151"/>
      <c r="D33" s="549" t="s">
        <v>188</v>
      </c>
      <c r="E33" s="553">
        <v>83.0</v>
      </c>
      <c r="F33" s="553">
        <v>0.0</v>
      </c>
      <c r="G33" s="553">
        <v>142.0</v>
      </c>
      <c r="H33" s="553">
        <v>1.0</v>
      </c>
      <c r="I33" s="553">
        <v>0.0</v>
      </c>
      <c r="J33" s="553">
        <v>8.0</v>
      </c>
      <c r="K33" s="553">
        <v>5.0</v>
      </c>
      <c r="L33" s="553">
        <v>3.0</v>
      </c>
      <c r="M33" s="553">
        <v>0.0</v>
      </c>
      <c r="N33" s="553">
        <v>2.0</v>
      </c>
      <c r="O33" s="553">
        <v>9.0</v>
      </c>
      <c r="P33" s="553">
        <v>0.0</v>
      </c>
      <c r="Q33" s="554">
        <v>0.0</v>
      </c>
      <c r="R33" s="551">
        <f t="shared" si="8"/>
        <v>253</v>
      </c>
      <c r="S33" s="551">
        <f t="shared" si="1"/>
        <v>202.5</v>
      </c>
      <c r="T33" s="728">
        <f>R33/(Results!D190 *(70/190))</f>
        <v>0.4940390545</v>
      </c>
      <c r="U33" s="537" t="str">
        <f t="shared" ref="U33:U64" si="12">IFS(T33&lt;0.2,"A",AND(T33&gt;=0.21,T33&lt;=0.5),"B",AND(T33&gt;=0.51,T33&lt;=0.7),"C",AND(T33&gt;=0.71,T33&lt;=0.85),"D",AND(T33&gt;=0.86,T33&lt;=1),"E",T33&gt;1,"F")</f>
        <v>B</v>
      </c>
      <c r="V33" s="151"/>
      <c r="W33" s="151"/>
      <c r="X33" s="151"/>
      <c r="Y33" s="151"/>
      <c r="Z33" s="552">
        <f>R33/Results!$B$158</f>
        <v>843.3333333</v>
      </c>
      <c r="AA33" s="151"/>
      <c r="AB33" s="151"/>
      <c r="AC33" s="518"/>
      <c r="AD33" s="459"/>
      <c r="AE33" s="459"/>
      <c r="AF33" s="151"/>
      <c r="AG33" s="549" t="s">
        <v>188</v>
      </c>
      <c r="AH33" s="553">
        <v>31.0</v>
      </c>
      <c r="AI33" s="553">
        <v>0.0</v>
      </c>
      <c r="AJ33" s="553">
        <v>62.0</v>
      </c>
      <c r="AK33" s="553">
        <v>0.0</v>
      </c>
      <c r="AL33" s="553">
        <v>0.0</v>
      </c>
      <c r="AM33" s="553">
        <v>0.0</v>
      </c>
      <c r="AN33" s="553">
        <v>0.0</v>
      </c>
      <c r="AO33" s="553">
        <v>2.0</v>
      </c>
      <c r="AP33" s="553">
        <v>0.0</v>
      </c>
      <c r="AQ33" s="553">
        <v>0.0</v>
      </c>
      <c r="AR33" s="553">
        <v>4.0</v>
      </c>
      <c r="AS33" s="553">
        <v>0.0</v>
      </c>
      <c r="AT33" s="554">
        <v>0.0</v>
      </c>
      <c r="AU33" s="551">
        <f t="shared" si="3"/>
        <v>99</v>
      </c>
      <c r="AV33" s="551">
        <f t="shared" si="4"/>
        <v>73</v>
      </c>
      <c r="AW33" s="536">
        <f>AU33/(Results!$J$190 *(70/190))</f>
        <v>0.6293074607</v>
      </c>
      <c r="AX33" s="537" t="str">
        <f t="shared" si="11"/>
        <v>C</v>
      </c>
      <c r="AY33" s="151"/>
      <c r="AZ33" s="151"/>
      <c r="BA33" s="151"/>
      <c r="BB33" s="151"/>
      <c r="BC33" s="552">
        <f>AU33/Results!$B$158</f>
        <v>330</v>
      </c>
      <c r="BD33" s="151"/>
      <c r="BE33" s="151"/>
      <c r="BF33" s="518"/>
    </row>
    <row r="34">
      <c r="A34" s="151"/>
      <c r="B34" s="459"/>
      <c r="C34" s="151"/>
      <c r="D34" s="555" t="s">
        <v>189</v>
      </c>
      <c r="E34" s="563">
        <v>85.0</v>
      </c>
      <c r="F34" s="563">
        <v>0.0</v>
      </c>
      <c r="G34" s="563">
        <v>153.0</v>
      </c>
      <c r="H34" s="563">
        <v>0.0</v>
      </c>
      <c r="I34" s="563">
        <v>0.0</v>
      </c>
      <c r="J34" s="563">
        <v>9.0</v>
      </c>
      <c r="K34" s="563">
        <v>5.0</v>
      </c>
      <c r="L34" s="563">
        <v>6.0</v>
      </c>
      <c r="M34" s="563">
        <v>0.0</v>
      </c>
      <c r="N34" s="563">
        <v>0.0</v>
      </c>
      <c r="O34" s="563">
        <v>6.0</v>
      </c>
      <c r="P34" s="563">
        <v>0.0</v>
      </c>
      <c r="Q34" s="565">
        <v>2.0</v>
      </c>
      <c r="R34" s="566">
        <f t="shared" si="8"/>
        <v>266</v>
      </c>
      <c r="S34" s="566">
        <f t="shared" si="1"/>
        <v>204.5</v>
      </c>
      <c r="T34" s="645">
        <f>R34/(Results!D190 *(70/190))</f>
        <v>0.5194244604</v>
      </c>
      <c r="U34" s="561" t="str">
        <f t="shared" si="12"/>
        <v>C</v>
      </c>
      <c r="V34" s="447"/>
      <c r="W34" s="447"/>
      <c r="X34" s="447"/>
      <c r="Y34" s="447"/>
      <c r="Z34" s="650">
        <f>R34/Results!$B$158</f>
        <v>886.6666667</v>
      </c>
      <c r="AA34" s="447"/>
      <c r="AB34" s="447"/>
      <c r="AC34" s="184"/>
      <c r="AD34" s="459"/>
      <c r="AE34" s="459"/>
      <c r="AF34" s="151"/>
      <c r="AG34" s="555" t="s">
        <v>189</v>
      </c>
      <c r="AH34" s="563">
        <v>34.0</v>
      </c>
      <c r="AI34" s="563">
        <v>0.0</v>
      </c>
      <c r="AJ34" s="563">
        <v>67.0</v>
      </c>
      <c r="AK34" s="563">
        <v>0.0</v>
      </c>
      <c r="AL34" s="563">
        <v>0.0</v>
      </c>
      <c r="AM34" s="563">
        <v>0.0</v>
      </c>
      <c r="AN34" s="563">
        <v>0.0</v>
      </c>
      <c r="AO34" s="563">
        <v>3.0</v>
      </c>
      <c r="AP34" s="563">
        <v>0.0</v>
      </c>
      <c r="AQ34" s="563">
        <v>0.0</v>
      </c>
      <c r="AR34" s="563">
        <v>4.0</v>
      </c>
      <c r="AS34" s="563">
        <v>0.0</v>
      </c>
      <c r="AT34" s="565">
        <v>0.0</v>
      </c>
      <c r="AU34" s="566">
        <f t="shared" si="3"/>
        <v>108</v>
      </c>
      <c r="AV34" s="566">
        <f t="shared" si="4"/>
        <v>80</v>
      </c>
      <c r="AW34" s="560">
        <f>AU34/(Results!$J$190 *(70/190))</f>
        <v>0.6865172298</v>
      </c>
      <c r="AX34" s="561" t="str">
        <f t="shared" si="11"/>
        <v>C</v>
      </c>
      <c r="AY34" s="447"/>
      <c r="AZ34" s="447"/>
      <c r="BA34" s="447"/>
      <c r="BB34" s="447"/>
      <c r="BC34" s="650">
        <f>AU34/Results!$B$158</f>
        <v>360</v>
      </c>
      <c r="BD34" s="447"/>
      <c r="BE34" s="447"/>
      <c r="BF34" s="184"/>
    </row>
    <row r="35">
      <c r="A35" s="151"/>
      <c r="B35" s="459"/>
      <c r="C35" s="151"/>
      <c r="D35" s="492" t="s">
        <v>190</v>
      </c>
      <c r="E35" s="573">
        <v>93.0</v>
      </c>
      <c r="F35" s="573">
        <v>0.0</v>
      </c>
      <c r="G35" s="573">
        <v>155.0</v>
      </c>
      <c r="H35" s="573">
        <v>0.0</v>
      </c>
      <c r="I35" s="573">
        <v>0.0</v>
      </c>
      <c r="J35" s="573">
        <v>10.0</v>
      </c>
      <c r="K35" s="573">
        <v>12.0</v>
      </c>
      <c r="L35" s="573">
        <v>5.0</v>
      </c>
      <c r="M35" s="573">
        <v>0.0</v>
      </c>
      <c r="N35" s="573">
        <v>0.0</v>
      </c>
      <c r="O35" s="573">
        <v>7.0</v>
      </c>
      <c r="P35" s="573">
        <v>0.0</v>
      </c>
      <c r="Q35" s="574">
        <v>0.0</v>
      </c>
      <c r="R35" s="570">
        <f t="shared" si="8"/>
        <v>282</v>
      </c>
      <c r="S35" s="570">
        <f t="shared" si="1"/>
        <v>225</v>
      </c>
      <c r="T35" s="731">
        <f>R35/(Results!D191 *(70/190))</f>
        <v>0.5807500542</v>
      </c>
      <c r="U35" s="572" t="str">
        <f t="shared" si="12"/>
        <v>C</v>
      </c>
      <c r="V35" s="500">
        <f>SUM(R35:R38)</f>
        <v>1282</v>
      </c>
      <c r="W35" s="501">
        <f>V35/(4*(MAX(R35:R38)))</f>
        <v>0.9510385757</v>
      </c>
      <c r="X35" s="501">
        <f>AVERAGE(S35:S38)</f>
        <v>254.25</v>
      </c>
      <c r="Y35" s="501">
        <f>V35/(((V35))*2)</f>
        <v>0.5</v>
      </c>
      <c r="Z35" s="511">
        <f>R35/Results!$B$158</f>
        <v>940</v>
      </c>
      <c r="AA35" s="501">
        <f>sum(Z35:Z38)/4</f>
        <v>1068.333333</v>
      </c>
      <c r="AB35" s="503">
        <v>472.0</v>
      </c>
      <c r="AC35" s="512">
        <f>4*MAX(R35:R38)/ (Results!H191)</f>
        <v>1.051482059</v>
      </c>
      <c r="AD35" s="459"/>
      <c r="AE35" s="459"/>
      <c r="AF35" s="151"/>
      <c r="AG35" s="492" t="s">
        <v>190</v>
      </c>
      <c r="AH35" s="573">
        <v>32.0</v>
      </c>
      <c r="AI35" s="573">
        <v>0.0</v>
      </c>
      <c r="AJ35" s="573">
        <v>63.0</v>
      </c>
      <c r="AK35" s="573">
        <v>0.0</v>
      </c>
      <c r="AL35" s="573">
        <v>0.0</v>
      </c>
      <c r="AM35" s="573">
        <v>0.0</v>
      </c>
      <c r="AN35" s="573">
        <v>0.0</v>
      </c>
      <c r="AO35" s="573">
        <v>3.0</v>
      </c>
      <c r="AP35" s="573">
        <v>0.0</v>
      </c>
      <c r="AQ35" s="573">
        <v>0.0</v>
      </c>
      <c r="AR35" s="573">
        <v>5.0</v>
      </c>
      <c r="AS35" s="573">
        <v>0.0</v>
      </c>
      <c r="AT35" s="574">
        <v>0.0</v>
      </c>
      <c r="AU35" s="570">
        <f t="shared" si="3"/>
        <v>103</v>
      </c>
      <c r="AV35" s="570">
        <f t="shared" si="4"/>
        <v>78</v>
      </c>
      <c r="AW35" s="571">
        <f>AU35/(Results!$J$191 *(70/190))</f>
        <v>0.6368369671</v>
      </c>
      <c r="AX35" s="572" t="str">
        <f t="shared" si="11"/>
        <v>C</v>
      </c>
      <c r="AY35" s="500">
        <f>SUM(AU35:AU38)</f>
        <v>439</v>
      </c>
      <c r="AZ35" s="501">
        <f>AY35/(4*(MAX(AU35:AU38)))</f>
        <v>0.938034188</v>
      </c>
      <c r="BA35" s="501">
        <f>AVERAGE(AV35:AV38)</f>
        <v>87.25</v>
      </c>
      <c r="BB35" s="501">
        <f>AY35/(((AY35))*2)</f>
        <v>0.5</v>
      </c>
      <c r="BC35" s="511">
        <f>AU35/Results!$B$158</f>
        <v>343.3333333</v>
      </c>
      <c r="BD35" s="501">
        <f>sum(BC35:BC38)/4</f>
        <v>365.8333333</v>
      </c>
      <c r="BE35" s="503">
        <v>162.0</v>
      </c>
      <c r="BF35" s="512">
        <f>4*MAX(AU35:AU38)/ (Results!J191)</f>
        <v>1.066059226</v>
      </c>
    </row>
    <row r="36">
      <c r="A36" s="151"/>
      <c r="B36" s="459"/>
      <c r="C36" s="151"/>
      <c r="D36" s="513" t="s">
        <v>191</v>
      </c>
      <c r="E36" s="520">
        <v>98.0</v>
      </c>
      <c r="F36" s="520">
        <v>0.0</v>
      </c>
      <c r="G36" s="520">
        <v>195.0</v>
      </c>
      <c r="H36" s="520">
        <v>1.0</v>
      </c>
      <c r="I36" s="520">
        <v>0.0</v>
      </c>
      <c r="J36" s="520">
        <v>18.0</v>
      </c>
      <c r="K36" s="520">
        <v>4.0</v>
      </c>
      <c r="L36" s="520">
        <v>12.0</v>
      </c>
      <c r="M36" s="520">
        <v>0.0</v>
      </c>
      <c r="N36" s="520">
        <v>0.0</v>
      </c>
      <c r="O36" s="520">
        <v>8.0</v>
      </c>
      <c r="P36" s="520">
        <v>0.0</v>
      </c>
      <c r="Q36" s="521">
        <v>1.0</v>
      </c>
      <c r="R36" s="516">
        <f t="shared" si="8"/>
        <v>337</v>
      </c>
      <c r="S36" s="516">
        <f t="shared" si="1"/>
        <v>264.5</v>
      </c>
      <c r="T36" s="723">
        <f>R36/(Results!D191 *(70/190))</f>
        <v>0.6940169087</v>
      </c>
      <c r="U36" s="578" t="str">
        <f t="shared" si="12"/>
        <v>C</v>
      </c>
      <c r="V36" s="151"/>
      <c r="W36" s="151"/>
      <c r="X36" s="151"/>
      <c r="Y36" s="151"/>
      <c r="Z36" s="517">
        <f>R36/Results!$B$158</f>
        <v>1123.333333</v>
      </c>
      <c r="AA36" s="151"/>
      <c r="AB36" s="151"/>
      <c r="AC36" s="518"/>
      <c r="AD36" s="459"/>
      <c r="AE36" s="459"/>
      <c r="AF36" s="151"/>
      <c r="AG36" s="513" t="s">
        <v>191</v>
      </c>
      <c r="AH36" s="520">
        <v>34.0</v>
      </c>
      <c r="AI36" s="520">
        <v>0.0</v>
      </c>
      <c r="AJ36" s="520">
        <v>69.0</v>
      </c>
      <c r="AK36" s="520">
        <v>0.0</v>
      </c>
      <c r="AL36" s="520">
        <v>0.0</v>
      </c>
      <c r="AM36" s="520">
        <v>0.0</v>
      </c>
      <c r="AN36" s="520">
        <v>0.0</v>
      </c>
      <c r="AO36" s="520">
        <v>5.0</v>
      </c>
      <c r="AP36" s="520">
        <v>0.0</v>
      </c>
      <c r="AQ36" s="520">
        <v>1.0</v>
      </c>
      <c r="AR36" s="520">
        <v>7.0</v>
      </c>
      <c r="AS36" s="520">
        <v>0.0</v>
      </c>
      <c r="AT36" s="521">
        <v>1.0</v>
      </c>
      <c r="AU36" s="516">
        <f t="shared" si="3"/>
        <v>117</v>
      </c>
      <c r="AV36" s="516">
        <f t="shared" si="4"/>
        <v>93</v>
      </c>
      <c r="AW36" s="577">
        <f>AU36/(Results!$J$191 *(70/190))</f>
        <v>0.7233973316</v>
      </c>
      <c r="AX36" s="578" t="str">
        <f t="shared" si="11"/>
        <v>D</v>
      </c>
      <c r="AY36" s="151"/>
      <c r="AZ36" s="151"/>
      <c r="BA36" s="151"/>
      <c r="BB36" s="151"/>
      <c r="BC36" s="517">
        <f>AU36/Results!$B$158</f>
        <v>390</v>
      </c>
      <c r="BD36" s="151"/>
      <c r="BE36" s="151"/>
      <c r="BF36" s="518"/>
    </row>
    <row r="37">
      <c r="A37" s="151"/>
      <c r="B37" s="459"/>
      <c r="C37" s="151"/>
      <c r="D37" s="513" t="s">
        <v>192</v>
      </c>
      <c r="E37" s="520">
        <v>115.0</v>
      </c>
      <c r="F37" s="520">
        <v>0.0</v>
      </c>
      <c r="G37" s="520">
        <v>189.0</v>
      </c>
      <c r="H37" s="520">
        <v>1.0</v>
      </c>
      <c r="I37" s="520">
        <v>0.0</v>
      </c>
      <c r="J37" s="520">
        <v>15.0</v>
      </c>
      <c r="K37" s="520">
        <v>2.0</v>
      </c>
      <c r="L37" s="520">
        <v>7.0</v>
      </c>
      <c r="M37" s="520">
        <v>0.0</v>
      </c>
      <c r="N37" s="520">
        <v>1.0</v>
      </c>
      <c r="O37" s="520">
        <v>7.0</v>
      </c>
      <c r="P37" s="520">
        <v>0.0</v>
      </c>
      <c r="Q37" s="521">
        <v>0.0</v>
      </c>
      <c r="R37" s="516">
        <f t="shared" si="8"/>
        <v>337</v>
      </c>
      <c r="S37" s="516">
        <f t="shared" si="1"/>
        <v>263.5</v>
      </c>
      <c r="T37" s="723">
        <f>R37/(Results!D191 *(70/190))</f>
        <v>0.6940169087</v>
      </c>
      <c r="U37" s="578" t="str">
        <f t="shared" si="12"/>
        <v>C</v>
      </c>
      <c r="V37" s="151"/>
      <c r="W37" s="151"/>
      <c r="X37" s="151"/>
      <c r="Y37" s="151"/>
      <c r="Z37" s="517">
        <f>R37/Results!$B$158</f>
        <v>1123.333333</v>
      </c>
      <c r="AA37" s="151"/>
      <c r="AB37" s="151"/>
      <c r="AC37" s="518"/>
      <c r="AD37" s="459"/>
      <c r="AE37" s="459"/>
      <c r="AF37" s="151"/>
      <c r="AG37" s="513" t="s">
        <v>192</v>
      </c>
      <c r="AH37" s="520">
        <v>38.0</v>
      </c>
      <c r="AI37" s="520">
        <v>0.0</v>
      </c>
      <c r="AJ37" s="520">
        <v>63.0</v>
      </c>
      <c r="AK37" s="520">
        <v>0.0</v>
      </c>
      <c r="AL37" s="520">
        <v>0.0</v>
      </c>
      <c r="AM37" s="520">
        <v>0.0</v>
      </c>
      <c r="AN37" s="520">
        <v>0.0</v>
      </c>
      <c r="AO37" s="520">
        <v>11.0</v>
      </c>
      <c r="AP37" s="520">
        <v>0.0</v>
      </c>
      <c r="AQ37" s="520">
        <v>0.0</v>
      </c>
      <c r="AR37" s="520">
        <v>3.0</v>
      </c>
      <c r="AS37" s="520">
        <v>0.0</v>
      </c>
      <c r="AT37" s="521">
        <v>0.0</v>
      </c>
      <c r="AU37" s="516">
        <f t="shared" si="3"/>
        <v>115</v>
      </c>
      <c r="AV37" s="516">
        <f t="shared" si="4"/>
        <v>92</v>
      </c>
      <c r="AW37" s="577">
        <f>AU37/(Results!$J$191 *(70/190))</f>
        <v>0.7110315652</v>
      </c>
      <c r="AX37" s="578" t="str">
        <f t="shared" si="11"/>
        <v>D</v>
      </c>
      <c r="AY37" s="151"/>
      <c r="AZ37" s="151"/>
      <c r="BA37" s="151"/>
      <c r="BB37" s="151"/>
      <c r="BC37" s="517">
        <f>AU37/Results!$B$158</f>
        <v>383.3333333</v>
      </c>
      <c r="BD37" s="151"/>
      <c r="BE37" s="151"/>
      <c r="BF37" s="518"/>
    </row>
    <row r="38">
      <c r="A38" s="151"/>
      <c r="B38" s="459"/>
      <c r="C38" s="151"/>
      <c r="D38" s="522" t="s">
        <v>193</v>
      </c>
      <c r="E38" s="529">
        <v>117.0</v>
      </c>
      <c r="F38" s="529">
        <v>0.0</v>
      </c>
      <c r="G38" s="529">
        <v>173.0</v>
      </c>
      <c r="H38" s="529">
        <v>0.0</v>
      </c>
      <c r="I38" s="529">
        <v>0.0</v>
      </c>
      <c r="J38" s="529">
        <v>10.0</v>
      </c>
      <c r="K38" s="529">
        <v>5.0</v>
      </c>
      <c r="L38" s="529">
        <v>2.0</v>
      </c>
      <c r="M38" s="529">
        <v>0.0</v>
      </c>
      <c r="N38" s="529">
        <v>0.0</v>
      </c>
      <c r="O38" s="529">
        <v>17.0</v>
      </c>
      <c r="P38" s="529">
        <v>0.0</v>
      </c>
      <c r="Q38" s="581">
        <v>2.0</v>
      </c>
      <c r="R38" s="530">
        <f t="shared" si="8"/>
        <v>326</v>
      </c>
      <c r="S38" s="530">
        <f t="shared" si="1"/>
        <v>264</v>
      </c>
      <c r="T38" s="726">
        <f>R38/(Results!D191 *(70/190))</f>
        <v>0.6713635378</v>
      </c>
      <c r="U38" s="580" t="str">
        <f t="shared" si="12"/>
        <v>C</v>
      </c>
      <c r="V38" s="447"/>
      <c r="W38" s="447"/>
      <c r="X38" s="447"/>
      <c r="Y38" s="447"/>
      <c r="Z38" s="528">
        <f>R38/Results!$B$158</f>
        <v>1086.666667</v>
      </c>
      <c r="AA38" s="447"/>
      <c r="AB38" s="447"/>
      <c r="AC38" s="184"/>
      <c r="AD38" s="459"/>
      <c r="AE38" s="459"/>
      <c r="AF38" s="151"/>
      <c r="AG38" s="522" t="s">
        <v>193</v>
      </c>
      <c r="AH38" s="529">
        <v>35.0</v>
      </c>
      <c r="AI38" s="529">
        <v>0.0</v>
      </c>
      <c r="AJ38" s="529">
        <v>53.0</v>
      </c>
      <c r="AK38" s="529">
        <v>0.0</v>
      </c>
      <c r="AL38" s="529">
        <v>0.0</v>
      </c>
      <c r="AM38" s="529">
        <v>0.0</v>
      </c>
      <c r="AN38" s="529">
        <v>0.0</v>
      </c>
      <c r="AO38" s="529">
        <v>9.0</v>
      </c>
      <c r="AP38" s="529">
        <v>0.0</v>
      </c>
      <c r="AQ38" s="529">
        <v>0.0</v>
      </c>
      <c r="AR38" s="529">
        <v>5.0</v>
      </c>
      <c r="AS38" s="529">
        <v>0.0</v>
      </c>
      <c r="AT38" s="581">
        <v>2.0</v>
      </c>
      <c r="AU38" s="732">
        <f t="shared" si="3"/>
        <v>104</v>
      </c>
      <c r="AV38" s="732">
        <f t="shared" si="4"/>
        <v>86</v>
      </c>
      <c r="AW38" s="579">
        <f>AU38/(Results!$J$191 *(70/190))</f>
        <v>0.6430198503</v>
      </c>
      <c r="AX38" s="580" t="str">
        <f t="shared" si="11"/>
        <v>C</v>
      </c>
      <c r="AY38" s="447"/>
      <c r="AZ38" s="447"/>
      <c r="BA38" s="447"/>
      <c r="BB38" s="447"/>
      <c r="BC38" s="528">
        <f>AU38/Results!$B$158</f>
        <v>346.6666667</v>
      </c>
      <c r="BD38" s="447"/>
      <c r="BE38" s="447"/>
      <c r="BF38" s="184"/>
    </row>
    <row r="39">
      <c r="A39" s="151"/>
      <c r="B39" s="459"/>
      <c r="C39" s="151"/>
      <c r="D39" s="532" t="s">
        <v>194</v>
      </c>
      <c r="E39" s="543">
        <v>119.0</v>
      </c>
      <c r="F39" s="543">
        <v>0.0</v>
      </c>
      <c r="G39" s="543">
        <v>180.0</v>
      </c>
      <c r="H39" s="543">
        <v>0.0</v>
      </c>
      <c r="I39" s="543">
        <v>0.0</v>
      </c>
      <c r="J39" s="543">
        <v>17.0</v>
      </c>
      <c r="K39" s="543">
        <v>6.0</v>
      </c>
      <c r="L39" s="543">
        <v>4.0</v>
      </c>
      <c r="M39" s="543">
        <v>0.0</v>
      </c>
      <c r="N39" s="543">
        <v>0.0</v>
      </c>
      <c r="O39" s="543">
        <v>14.0</v>
      </c>
      <c r="P39" s="543">
        <v>0.0</v>
      </c>
      <c r="Q39" s="545">
        <v>0.0</v>
      </c>
      <c r="R39" s="533">
        <f t="shared" si="8"/>
        <v>340</v>
      </c>
      <c r="S39" s="533">
        <f t="shared" si="1"/>
        <v>277.5</v>
      </c>
      <c r="T39" s="728">
        <f>R39/(Results!D192 *(70/190))</f>
        <v>0.6907613345</v>
      </c>
      <c r="U39" s="537" t="str">
        <f t="shared" si="12"/>
        <v>C</v>
      </c>
      <c r="V39" s="559">
        <f>SUM(R39:R42)</f>
        <v>1400</v>
      </c>
      <c r="W39" s="645">
        <f>V39/(4*(MAX(R39:R42)))</f>
        <v>0.9433962264</v>
      </c>
      <c r="X39" s="645">
        <f>AVERAGE(S39:S42)</f>
        <v>274.25</v>
      </c>
      <c r="Y39" s="645">
        <f>V39/(((V39))*2)</f>
        <v>0.5</v>
      </c>
      <c r="Z39" s="646">
        <f>R39/Results!$B$158</f>
        <v>1133.333333</v>
      </c>
      <c r="AA39" s="645">
        <f>sum(Z39:Z42)/4</f>
        <v>1166.666667</v>
      </c>
      <c r="AB39" s="729">
        <v>516.0</v>
      </c>
      <c r="AC39" s="730">
        <f>4*MAX(R39:R42)/ (Results!H192)</f>
        <v>1.06</v>
      </c>
      <c r="AD39" s="459"/>
      <c r="AE39" s="459"/>
      <c r="AF39" s="151"/>
      <c r="AG39" s="532" t="s">
        <v>194</v>
      </c>
      <c r="AH39" s="543">
        <v>45.0</v>
      </c>
      <c r="AI39" s="543">
        <v>0.0</v>
      </c>
      <c r="AJ39" s="543">
        <v>60.0</v>
      </c>
      <c r="AK39" s="543">
        <v>0.0</v>
      </c>
      <c r="AL39" s="543">
        <v>0.0</v>
      </c>
      <c r="AM39" s="543">
        <v>0.0</v>
      </c>
      <c r="AN39" s="543">
        <v>0.0</v>
      </c>
      <c r="AO39" s="543">
        <v>12.0</v>
      </c>
      <c r="AP39" s="543">
        <v>0.0</v>
      </c>
      <c r="AQ39" s="543">
        <v>0.0</v>
      </c>
      <c r="AR39" s="543">
        <v>7.0</v>
      </c>
      <c r="AS39" s="543">
        <v>0.0</v>
      </c>
      <c r="AT39" s="545">
        <v>0.0</v>
      </c>
      <c r="AU39" s="544">
        <f t="shared" si="3"/>
        <v>124</v>
      </c>
      <c r="AV39" s="544">
        <f t="shared" si="4"/>
        <v>107</v>
      </c>
      <c r="AW39" s="536">
        <f>AU39/(Results!$J$192 *(70/190))</f>
        <v>0.6868804665</v>
      </c>
      <c r="AX39" s="537" t="str">
        <f t="shared" si="11"/>
        <v>C</v>
      </c>
      <c r="AY39" s="538">
        <f>SUM(AU39:AU42)</f>
        <v>490</v>
      </c>
      <c r="AZ39" s="539">
        <f>AY39/(4*(MAX(AU39:AU42)))</f>
        <v>0.9722222222</v>
      </c>
      <c r="BA39" s="539">
        <f>AVERAGE(AV39:AV42)</f>
        <v>100</v>
      </c>
      <c r="BB39" s="539">
        <f>AY39/(((AY39))*2)</f>
        <v>0.5</v>
      </c>
      <c r="BC39" s="646">
        <f>AU39/Results!$B$158</f>
        <v>413.3333333</v>
      </c>
      <c r="BD39" s="539">
        <f>sum(BC39:BC42)/4</f>
        <v>408.3333333</v>
      </c>
      <c r="BE39" s="541">
        <v>181.0</v>
      </c>
      <c r="BF39" s="542">
        <f>4*MAX(AU39:AU42)/ (Results!J192)</f>
        <v>1.028571429</v>
      </c>
    </row>
    <row r="40">
      <c r="A40" s="151"/>
      <c r="B40" s="459"/>
      <c r="C40" s="151"/>
      <c r="D40" s="549" t="s">
        <v>195</v>
      </c>
      <c r="E40" s="553">
        <v>102.0</v>
      </c>
      <c r="F40" s="553">
        <v>0.0</v>
      </c>
      <c r="G40" s="553">
        <v>227.0</v>
      </c>
      <c r="H40" s="553">
        <v>0.0</v>
      </c>
      <c r="I40" s="553">
        <v>0.0</v>
      </c>
      <c r="J40" s="553">
        <v>12.0</v>
      </c>
      <c r="K40" s="553">
        <v>5.0</v>
      </c>
      <c r="L40" s="553">
        <v>8.0</v>
      </c>
      <c r="M40" s="553">
        <v>0.0</v>
      </c>
      <c r="N40" s="553">
        <v>0.0</v>
      </c>
      <c r="O40" s="553">
        <v>17.0</v>
      </c>
      <c r="P40" s="553">
        <v>0.0</v>
      </c>
      <c r="Q40" s="554">
        <v>0.0</v>
      </c>
      <c r="R40" s="551">
        <f t="shared" si="8"/>
        <v>371</v>
      </c>
      <c r="S40" s="551">
        <f t="shared" si="1"/>
        <v>287</v>
      </c>
      <c r="T40" s="728">
        <f>R40/(Results!D192 *(70/190))</f>
        <v>0.753742515</v>
      </c>
      <c r="U40" s="537" t="str">
        <f t="shared" si="12"/>
        <v>D</v>
      </c>
      <c r="V40" s="151"/>
      <c r="W40" s="151"/>
      <c r="X40" s="151"/>
      <c r="Y40" s="151"/>
      <c r="Z40" s="552">
        <f>R40/Results!$B$158</f>
        <v>1236.666667</v>
      </c>
      <c r="AA40" s="151"/>
      <c r="AB40" s="151"/>
      <c r="AC40" s="518"/>
      <c r="AD40" s="459"/>
      <c r="AE40" s="459"/>
      <c r="AF40" s="151"/>
      <c r="AG40" s="549" t="s">
        <v>195</v>
      </c>
      <c r="AH40" s="553">
        <v>48.0</v>
      </c>
      <c r="AI40" s="553">
        <v>0.0</v>
      </c>
      <c r="AJ40" s="553">
        <v>63.0</v>
      </c>
      <c r="AK40" s="553">
        <v>0.0</v>
      </c>
      <c r="AL40" s="553">
        <v>0.0</v>
      </c>
      <c r="AM40" s="553">
        <v>0.0</v>
      </c>
      <c r="AN40" s="553">
        <v>0.0</v>
      </c>
      <c r="AO40" s="553">
        <v>5.0</v>
      </c>
      <c r="AP40" s="553">
        <v>0.0</v>
      </c>
      <c r="AQ40" s="553">
        <v>1.0</v>
      </c>
      <c r="AR40" s="553">
        <v>9.0</v>
      </c>
      <c r="AS40" s="553">
        <v>0.0</v>
      </c>
      <c r="AT40" s="554">
        <v>0.0</v>
      </c>
      <c r="AU40" s="551">
        <f t="shared" si="3"/>
        <v>126</v>
      </c>
      <c r="AV40" s="551">
        <f t="shared" si="4"/>
        <v>107.5</v>
      </c>
      <c r="AW40" s="536">
        <f>AU40/(Results!$J$192 *(70/190))</f>
        <v>0.6979591837</v>
      </c>
      <c r="AX40" s="537" t="str">
        <f t="shared" si="11"/>
        <v>C</v>
      </c>
      <c r="AY40" s="151"/>
      <c r="AZ40" s="151"/>
      <c r="BA40" s="151"/>
      <c r="BB40" s="151"/>
      <c r="BC40" s="552">
        <f>AU40/Results!$B$158</f>
        <v>420</v>
      </c>
      <c r="BD40" s="151"/>
      <c r="BE40" s="151"/>
      <c r="BF40" s="518"/>
    </row>
    <row r="41">
      <c r="A41" s="151"/>
      <c r="B41" s="459"/>
      <c r="C41" s="151"/>
      <c r="D41" s="549" t="s">
        <v>196</v>
      </c>
      <c r="E41" s="553">
        <v>105.0</v>
      </c>
      <c r="F41" s="553">
        <v>0.0</v>
      </c>
      <c r="G41" s="553">
        <v>216.0</v>
      </c>
      <c r="H41" s="553">
        <v>1.0</v>
      </c>
      <c r="I41" s="553">
        <v>0.0</v>
      </c>
      <c r="J41" s="553">
        <v>11.0</v>
      </c>
      <c r="K41" s="553">
        <v>5.0</v>
      </c>
      <c r="L41" s="553">
        <v>10.0</v>
      </c>
      <c r="M41" s="553">
        <v>0.0</v>
      </c>
      <c r="N41" s="553">
        <v>0.0</v>
      </c>
      <c r="O41" s="553">
        <v>9.0</v>
      </c>
      <c r="P41" s="553">
        <v>0.0</v>
      </c>
      <c r="Q41" s="554">
        <v>0.0</v>
      </c>
      <c r="R41" s="551">
        <f t="shared" si="8"/>
        <v>357</v>
      </c>
      <c r="S41" s="551">
        <f t="shared" si="1"/>
        <v>271.5</v>
      </c>
      <c r="T41" s="728">
        <f>R41/(Results!D192 *(70/190))</f>
        <v>0.7252994012</v>
      </c>
      <c r="U41" s="537" t="str">
        <f t="shared" si="12"/>
        <v>D</v>
      </c>
      <c r="V41" s="151"/>
      <c r="W41" s="151"/>
      <c r="X41" s="151"/>
      <c r="Y41" s="151"/>
      <c r="Z41" s="552">
        <f>R41/Results!$B$158</f>
        <v>1190</v>
      </c>
      <c r="AA41" s="151"/>
      <c r="AB41" s="151"/>
      <c r="AC41" s="518"/>
      <c r="AD41" s="459"/>
      <c r="AE41" s="459"/>
      <c r="AF41" s="151"/>
      <c r="AG41" s="549" t="s">
        <v>196</v>
      </c>
      <c r="AH41" s="553">
        <v>44.0</v>
      </c>
      <c r="AI41" s="553">
        <v>0.0</v>
      </c>
      <c r="AJ41" s="553">
        <v>57.0</v>
      </c>
      <c r="AK41" s="553">
        <v>0.0</v>
      </c>
      <c r="AL41" s="553">
        <v>0.0</v>
      </c>
      <c r="AM41" s="553">
        <v>0.0</v>
      </c>
      <c r="AN41" s="553">
        <v>0.0</v>
      </c>
      <c r="AO41" s="553">
        <v>11.0</v>
      </c>
      <c r="AP41" s="553">
        <v>0.0</v>
      </c>
      <c r="AQ41" s="553">
        <v>0.0</v>
      </c>
      <c r="AR41" s="553">
        <v>6.0</v>
      </c>
      <c r="AS41" s="553">
        <v>0.0</v>
      </c>
      <c r="AT41" s="554">
        <v>0.0</v>
      </c>
      <c r="AU41" s="551">
        <f t="shared" si="3"/>
        <v>118</v>
      </c>
      <c r="AV41" s="551">
        <f t="shared" si="4"/>
        <v>101</v>
      </c>
      <c r="AW41" s="536">
        <f>AU41/(Results!$J$192 *(70/190))</f>
        <v>0.6536443149</v>
      </c>
      <c r="AX41" s="537" t="str">
        <f t="shared" si="11"/>
        <v>C</v>
      </c>
      <c r="AY41" s="151"/>
      <c r="AZ41" s="151"/>
      <c r="BA41" s="151"/>
      <c r="BB41" s="151"/>
      <c r="BC41" s="552">
        <f>AU41/Results!$B$158</f>
        <v>393.3333333</v>
      </c>
      <c r="BD41" s="151"/>
      <c r="BE41" s="151"/>
      <c r="BF41" s="518"/>
    </row>
    <row r="42">
      <c r="A42" s="151"/>
      <c r="B42" s="459"/>
      <c r="C42" s="151"/>
      <c r="D42" s="555" t="s">
        <v>286</v>
      </c>
      <c r="E42" s="563">
        <v>94.0</v>
      </c>
      <c r="F42" s="563">
        <v>0.0</v>
      </c>
      <c r="G42" s="563">
        <v>197.0</v>
      </c>
      <c r="H42" s="563">
        <v>1.0</v>
      </c>
      <c r="I42" s="563">
        <v>0.0</v>
      </c>
      <c r="J42" s="563">
        <v>17.0</v>
      </c>
      <c r="K42" s="563">
        <v>3.0</v>
      </c>
      <c r="L42" s="563">
        <v>3.0</v>
      </c>
      <c r="M42" s="563">
        <v>0.0</v>
      </c>
      <c r="N42" s="563">
        <v>0.0</v>
      </c>
      <c r="O42" s="563">
        <v>16.0</v>
      </c>
      <c r="P42" s="563">
        <v>0.0</v>
      </c>
      <c r="Q42" s="565">
        <v>1.0</v>
      </c>
      <c r="R42" s="566">
        <f t="shared" si="8"/>
        <v>332</v>
      </c>
      <c r="S42" s="566">
        <f t="shared" si="1"/>
        <v>261</v>
      </c>
      <c r="T42" s="645">
        <f>R42/(Results!D192 *(70/190))</f>
        <v>0.6745081266</v>
      </c>
      <c r="U42" s="561" t="str">
        <f t="shared" si="12"/>
        <v>C</v>
      </c>
      <c r="V42" s="447"/>
      <c r="W42" s="447"/>
      <c r="X42" s="447"/>
      <c r="Y42" s="447"/>
      <c r="Z42" s="650">
        <f>R42/Results!$B$158</f>
        <v>1106.666667</v>
      </c>
      <c r="AA42" s="447"/>
      <c r="AB42" s="447"/>
      <c r="AC42" s="184"/>
      <c r="AD42" s="459"/>
      <c r="AE42" s="459"/>
      <c r="AF42" s="151"/>
      <c r="AG42" s="555" t="s">
        <v>286</v>
      </c>
      <c r="AH42" s="563">
        <v>38.0</v>
      </c>
      <c r="AI42" s="563">
        <v>0.0</v>
      </c>
      <c r="AJ42" s="563">
        <v>79.0</v>
      </c>
      <c r="AK42" s="563">
        <v>0.0</v>
      </c>
      <c r="AL42" s="563">
        <v>0.0</v>
      </c>
      <c r="AM42" s="563">
        <v>0.0</v>
      </c>
      <c r="AN42" s="563">
        <v>0.0</v>
      </c>
      <c r="AO42" s="563">
        <v>3.0</v>
      </c>
      <c r="AP42" s="563">
        <v>0.0</v>
      </c>
      <c r="AQ42" s="563">
        <v>0.0</v>
      </c>
      <c r="AR42" s="563">
        <v>1.0</v>
      </c>
      <c r="AS42" s="563">
        <v>0.0</v>
      </c>
      <c r="AT42" s="565">
        <v>1.0</v>
      </c>
      <c r="AU42" s="566">
        <f t="shared" si="3"/>
        <v>122</v>
      </c>
      <c r="AV42" s="566">
        <f t="shared" si="4"/>
        <v>84.5</v>
      </c>
      <c r="AW42" s="560">
        <f>AU42/(Results!$J$192 *(70/190))</f>
        <v>0.6758017493</v>
      </c>
      <c r="AX42" s="561" t="str">
        <f t="shared" si="11"/>
        <v>C</v>
      </c>
      <c r="AY42" s="447"/>
      <c r="AZ42" s="447"/>
      <c r="BA42" s="447"/>
      <c r="BB42" s="447"/>
      <c r="BC42" s="650">
        <f>AU42/Results!$B$158</f>
        <v>406.6666667</v>
      </c>
      <c r="BD42" s="447"/>
      <c r="BE42" s="447"/>
      <c r="BF42" s="184"/>
    </row>
    <row r="43">
      <c r="A43" s="151"/>
      <c r="B43" s="459"/>
      <c r="C43" s="151"/>
      <c r="D43" s="492" t="s">
        <v>198</v>
      </c>
      <c r="E43" s="573">
        <v>115.0</v>
      </c>
      <c r="F43" s="573">
        <v>0.0</v>
      </c>
      <c r="G43" s="573">
        <v>202.0</v>
      </c>
      <c r="H43" s="573">
        <v>0.0</v>
      </c>
      <c r="I43" s="573">
        <v>0.0</v>
      </c>
      <c r="J43" s="573">
        <v>20.0</v>
      </c>
      <c r="K43" s="573">
        <v>4.0</v>
      </c>
      <c r="L43" s="573">
        <v>8.0</v>
      </c>
      <c r="M43" s="573">
        <v>0.0</v>
      </c>
      <c r="N43" s="573">
        <v>0.0</v>
      </c>
      <c r="O43" s="573">
        <v>14.0</v>
      </c>
      <c r="P43" s="573">
        <v>0.0</v>
      </c>
      <c r="Q43" s="574">
        <v>0.0</v>
      </c>
      <c r="R43" s="570">
        <f t="shared" si="8"/>
        <v>363</v>
      </c>
      <c r="S43" s="570">
        <f t="shared" si="1"/>
        <v>292</v>
      </c>
      <c r="T43" s="731">
        <f>R43/(Results!D193 *(70/190))</f>
        <v>0.6477881093</v>
      </c>
      <c r="U43" s="572" t="str">
        <f t="shared" si="12"/>
        <v>C</v>
      </c>
      <c r="V43" s="500">
        <f>SUM(R43:R46)</f>
        <v>1438</v>
      </c>
      <c r="W43" s="501">
        <f>V43/(4*(MAX(R43:R46)))</f>
        <v>0.9510582011</v>
      </c>
      <c r="X43" s="501">
        <f>AVERAGE(S43:S46)</f>
        <v>284.875</v>
      </c>
      <c r="Y43" s="501">
        <f>V43/(((V43))*2)</f>
        <v>0.5</v>
      </c>
      <c r="Z43" s="511">
        <f>R43/Results!$B$158</f>
        <v>1210</v>
      </c>
      <c r="AA43" s="501">
        <f>sum(Z43:Z46)/4</f>
        <v>1198.333333</v>
      </c>
      <c r="AB43" s="503">
        <v>530.0</v>
      </c>
      <c r="AC43" s="512">
        <f>4*MAX(R43:R46)/ (Results!H193)</f>
        <v>1.051460362</v>
      </c>
      <c r="AD43" s="459"/>
      <c r="AE43" s="459"/>
      <c r="AF43" s="151"/>
      <c r="AG43" s="492" t="s">
        <v>198</v>
      </c>
      <c r="AH43" s="573">
        <v>26.0</v>
      </c>
      <c r="AI43" s="573">
        <v>0.0</v>
      </c>
      <c r="AJ43" s="573">
        <v>71.0</v>
      </c>
      <c r="AK43" s="573">
        <v>0.0</v>
      </c>
      <c r="AL43" s="573">
        <v>0.0</v>
      </c>
      <c r="AM43" s="573">
        <v>0.0</v>
      </c>
      <c r="AN43" s="573">
        <v>0.0</v>
      </c>
      <c r="AO43" s="573">
        <v>13.0</v>
      </c>
      <c r="AP43" s="573">
        <v>0.0</v>
      </c>
      <c r="AQ43" s="573">
        <v>0.0</v>
      </c>
      <c r="AR43" s="573">
        <v>5.0</v>
      </c>
      <c r="AS43" s="573">
        <v>0.0</v>
      </c>
      <c r="AT43" s="574">
        <v>0.0</v>
      </c>
      <c r="AU43" s="570">
        <f t="shared" si="3"/>
        <v>115</v>
      </c>
      <c r="AV43" s="570">
        <f t="shared" si="4"/>
        <v>91</v>
      </c>
      <c r="AW43" s="571">
        <f>AU43/(Results!$J$193 *(70/190))</f>
        <v>0.6698344574</v>
      </c>
      <c r="AX43" s="572" t="str">
        <f t="shared" si="11"/>
        <v>C</v>
      </c>
      <c r="AY43" s="500">
        <f>SUM(AU43:AU46)</f>
        <v>466</v>
      </c>
      <c r="AZ43" s="501">
        <f>AY43/(4*(MAX(AU43:AU46)))</f>
        <v>0.8321428571</v>
      </c>
      <c r="BA43" s="501">
        <f>AVERAGE(AV43:AV46)</f>
        <v>91.875</v>
      </c>
      <c r="BB43" s="501">
        <f>AY43/(((AY43))*2)</f>
        <v>0.5</v>
      </c>
      <c r="BC43" s="511">
        <f>AU43/Results!$B$158</f>
        <v>383.3333333</v>
      </c>
      <c r="BD43" s="501">
        <f>sum(BC43:BC46)/4</f>
        <v>388.3333333</v>
      </c>
      <c r="BE43" s="503">
        <v>172.0</v>
      </c>
      <c r="BF43" s="512">
        <f>4*MAX(AU43:AU46)/ (Results!J193)</f>
        <v>1.201716738</v>
      </c>
    </row>
    <row r="44">
      <c r="A44" s="151"/>
      <c r="B44" s="459"/>
      <c r="C44" s="151"/>
      <c r="D44" s="513" t="s">
        <v>199</v>
      </c>
      <c r="E44" s="520">
        <v>104.0</v>
      </c>
      <c r="F44" s="520">
        <v>0.0</v>
      </c>
      <c r="G44" s="520">
        <v>230.0</v>
      </c>
      <c r="H44" s="520">
        <v>1.0</v>
      </c>
      <c r="I44" s="520">
        <v>0.0</v>
      </c>
      <c r="J44" s="520">
        <v>16.0</v>
      </c>
      <c r="K44" s="520">
        <v>5.0</v>
      </c>
      <c r="L44" s="520">
        <v>4.0</v>
      </c>
      <c r="M44" s="520">
        <v>0.0</v>
      </c>
      <c r="N44" s="520">
        <v>0.0</v>
      </c>
      <c r="O44" s="520">
        <v>17.0</v>
      </c>
      <c r="P44" s="520">
        <v>0.0</v>
      </c>
      <c r="Q44" s="521">
        <v>1.0</v>
      </c>
      <c r="R44" s="516">
        <f t="shared" si="8"/>
        <v>378</v>
      </c>
      <c r="S44" s="516">
        <f t="shared" si="1"/>
        <v>292.5</v>
      </c>
      <c r="T44" s="723">
        <f>R44/(Results!D193 *(70/190))</f>
        <v>0.674556213</v>
      </c>
      <c r="U44" s="578" t="str">
        <f t="shared" si="12"/>
        <v>C</v>
      </c>
      <c r="V44" s="151"/>
      <c r="W44" s="151"/>
      <c r="X44" s="151"/>
      <c r="Y44" s="151"/>
      <c r="Z44" s="517">
        <f>R44/Results!$B$158</f>
        <v>1260</v>
      </c>
      <c r="AA44" s="151"/>
      <c r="AB44" s="151"/>
      <c r="AC44" s="518"/>
      <c r="AD44" s="459"/>
      <c r="AE44" s="459"/>
      <c r="AF44" s="151"/>
      <c r="AG44" s="513" t="s">
        <v>199</v>
      </c>
      <c r="AH44" s="520">
        <v>27.0</v>
      </c>
      <c r="AI44" s="520">
        <v>0.0</v>
      </c>
      <c r="AJ44" s="520">
        <v>63.0</v>
      </c>
      <c r="AK44" s="520">
        <v>0.0</v>
      </c>
      <c r="AL44" s="520">
        <v>0.0</v>
      </c>
      <c r="AM44" s="520">
        <v>0.0</v>
      </c>
      <c r="AN44" s="520">
        <v>0.0</v>
      </c>
      <c r="AO44" s="520">
        <v>3.0</v>
      </c>
      <c r="AP44" s="520">
        <v>0.0</v>
      </c>
      <c r="AQ44" s="520">
        <v>0.0</v>
      </c>
      <c r="AR44" s="520">
        <v>1.0</v>
      </c>
      <c r="AS44" s="520">
        <v>0.0</v>
      </c>
      <c r="AT44" s="521">
        <v>1.0</v>
      </c>
      <c r="AU44" s="516">
        <f t="shared" si="3"/>
        <v>95</v>
      </c>
      <c r="AV44" s="516">
        <f t="shared" si="4"/>
        <v>65.5</v>
      </c>
      <c r="AW44" s="577">
        <f>AU44/(Results!$J$193 *(70/190))</f>
        <v>0.5533415083</v>
      </c>
      <c r="AX44" s="578" t="str">
        <f t="shared" si="11"/>
        <v>C</v>
      </c>
      <c r="AY44" s="151"/>
      <c r="AZ44" s="151"/>
      <c r="BA44" s="151"/>
      <c r="BB44" s="151"/>
      <c r="BC44" s="517">
        <f>AU44/Results!$B$158</f>
        <v>316.6666667</v>
      </c>
      <c r="BD44" s="151"/>
      <c r="BE44" s="151"/>
      <c r="BF44" s="518"/>
    </row>
    <row r="45">
      <c r="A45" s="151"/>
      <c r="B45" s="459"/>
      <c r="C45" s="151"/>
      <c r="D45" s="513" t="s">
        <v>200</v>
      </c>
      <c r="E45" s="520">
        <v>109.0</v>
      </c>
      <c r="F45" s="520">
        <v>0.0</v>
      </c>
      <c r="G45" s="520">
        <v>189.0</v>
      </c>
      <c r="H45" s="520">
        <v>0.0</v>
      </c>
      <c r="I45" s="520">
        <v>0.0</v>
      </c>
      <c r="J45" s="520">
        <v>10.0</v>
      </c>
      <c r="K45" s="520">
        <v>6.0</v>
      </c>
      <c r="L45" s="520">
        <v>7.0</v>
      </c>
      <c r="M45" s="520">
        <v>0.0</v>
      </c>
      <c r="N45" s="520">
        <v>0.0</v>
      </c>
      <c r="O45" s="520">
        <v>9.0</v>
      </c>
      <c r="P45" s="520">
        <v>0.0</v>
      </c>
      <c r="Q45" s="521">
        <v>0.0</v>
      </c>
      <c r="R45" s="516">
        <f t="shared" si="8"/>
        <v>330</v>
      </c>
      <c r="S45" s="516">
        <f t="shared" si="1"/>
        <v>256</v>
      </c>
      <c r="T45" s="723">
        <f>R45/(Results!D193 *(70/190))</f>
        <v>0.5888982812</v>
      </c>
      <c r="U45" s="578" t="str">
        <f t="shared" si="12"/>
        <v>C</v>
      </c>
      <c r="V45" s="151"/>
      <c r="W45" s="151"/>
      <c r="X45" s="151"/>
      <c r="Y45" s="151"/>
      <c r="Z45" s="517">
        <f>R45/Results!$B$158</f>
        <v>1100</v>
      </c>
      <c r="AA45" s="151"/>
      <c r="AB45" s="151"/>
      <c r="AC45" s="518"/>
      <c r="AD45" s="459"/>
      <c r="AE45" s="459"/>
      <c r="AF45" s="151"/>
      <c r="AG45" s="513" t="s">
        <v>200</v>
      </c>
      <c r="AH45" s="520">
        <v>31.0</v>
      </c>
      <c r="AI45" s="520">
        <v>0.0</v>
      </c>
      <c r="AJ45" s="520">
        <v>68.0</v>
      </c>
      <c r="AK45" s="520">
        <v>0.0</v>
      </c>
      <c r="AL45" s="520">
        <v>0.0</v>
      </c>
      <c r="AM45" s="520">
        <v>0.0</v>
      </c>
      <c r="AN45" s="520">
        <v>0.0</v>
      </c>
      <c r="AO45" s="520">
        <v>7.0</v>
      </c>
      <c r="AP45" s="520">
        <v>0.0</v>
      </c>
      <c r="AQ45" s="520">
        <v>1.0</v>
      </c>
      <c r="AR45" s="520">
        <v>9.0</v>
      </c>
      <c r="AS45" s="520">
        <v>0.0</v>
      </c>
      <c r="AT45" s="521">
        <v>0.0</v>
      </c>
      <c r="AU45" s="516">
        <f t="shared" si="3"/>
        <v>116</v>
      </c>
      <c r="AV45" s="516">
        <f t="shared" si="4"/>
        <v>96</v>
      </c>
      <c r="AW45" s="577">
        <f>AU45/(Results!$J$193 *(70/190))</f>
        <v>0.6756591048</v>
      </c>
      <c r="AX45" s="578" t="str">
        <f t="shared" si="11"/>
        <v>C</v>
      </c>
      <c r="AY45" s="151"/>
      <c r="AZ45" s="151"/>
      <c r="BA45" s="151"/>
      <c r="BB45" s="151"/>
      <c r="BC45" s="517">
        <f>AU45/Results!$B$158</f>
        <v>386.6666667</v>
      </c>
      <c r="BD45" s="151"/>
      <c r="BE45" s="151"/>
      <c r="BF45" s="518"/>
    </row>
    <row r="46">
      <c r="A46" s="151"/>
      <c r="B46" s="459"/>
      <c r="C46" s="151"/>
      <c r="D46" s="522" t="s">
        <v>201</v>
      </c>
      <c r="E46" s="529">
        <v>117.0</v>
      </c>
      <c r="F46" s="529">
        <v>0.0</v>
      </c>
      <c r="G46" s="529">
        <v>198.0</v>
      </c>
      <c r="H46" s="529">
        <v>0.0</v>
      </c>
      <c r="I46" s="529">
        <v>0.0</v>
      </c>
      <c r="J46" s="529">
        <v>22.0</v>
      </c>
      <c r="K46" s="529">
        <v>4.0</v>
      </c>
      <c r="L46" s="529">
        <v>7.0</v>
      </c>
      <c r="M46" s="529">
        <v>0.0</v>
      </c>
      <c r="N46" s="529">
        <v>0.0</v>
      </c>
      <c r="O46" s="529">
        <v>16.0</v>
      </c>
      <c r="P46" s="529">
        <v>0.0</v>
      </c>
      <c r="Q46" s="581">
        <v>3.0</v>
      </c>
      <c r="R46" s="530">
        <f t="shared" si="8"/>
        <v>367</v>
      </c>
      <c r="S46" s="530">
        <f t="shared" si="1"/>
        <v>299</v>
      </c>
      <c r="T46" s="726">
        <f>R46/(Results!D193 *(70/190))</f>
        <v>0.6549262703</v>
      </c>
      <c r="U46" s="580" t="str">
        <f t="shared" si="12"/>
        <v>C</v>
      </c>
      <c r="V46" s="447"/>
      <c r="W46" s="447"/>
      <c r="X46" s="447"/>
      <c r="Y46" s="447"/>
      <c r="Z46" s="528">
        <f>R46/Results!$B$158</f>
        <v>1223.333333</v>
      </c>
      <c r="AA46" s="447"/>
      <c r="AB46" s="447"/>
      <c r="AC46" s="184"/>
      <c r="AD46" s="459"/>
      <c r="AE46" s="459"/>
      <c r="AF46" s="151"/>
      <c r="AG46" s="522" t="s">
        <v>201</v>
      </c>
      <c r="AH46" s="529">
        <v>39.0</v>
      </c>
      <c r="AI46" s="529">
        <v>0.0</v>
      </c>
      <c r="AJ46" s="529">
        <v>76.0</v>
      </c>
      <c r="AK46" s="529">
        <v>0.0</v>
      </c>
      <c r="AL46" s="529">
        <v>0.0</v>
      </c>
      <c r="AM46" s="529">
        <v>0.0</v>
      </c>
      <c r="AN46" s="529">
        <v>0.0</v>
      </c>
      <c r="AO46" s="529">
        <v>15.0</v>
      </c>
      <c r="AP46" s="529">
        <v>0.0</v>
      </c>
      <c r="AQ46" s="529">
        <v>0.0</v>
      </c>
      <c r="AR46" s="529">
        <v>7.0</v>
      </c>
      <c r="AS46" s="529">
        <v>0.0</v>
      </c>
      <c r="AT46" s="581">
        <v>3.0</v>
      </c>
      <c r="AU46" s="732">
        <f t="shared" si="3"/>
        <v>140</v>
      </c>
      <c r="AV46" s="732">
        <f t="shared" si="4"/>
        <v>115</v>
      </c>
      <c r="AW46" s="579">
        <f>AU46/(Results!$J$193 *(70/190))</f>
        <v>0.8154506438</v>
      </c>
      <c r="AX46" s="580" t="str">
        <f t="shared" si="11"/>
        <v>D</v>
      </c>
      <c r="AY46" s="447"/>
      <c r="AZ46" s="447"/>
      <c r="BA46" s="447"/>
      <c r="BB46" s="447"/>
      <c r="BC46" s="528">
        <f>AU46/Results!$B$158</f>
        <v>466.6666667</v>
      </c>
      <c r="BD46" s="447"/>
      <c r="BE46" s="447"/>
      <c r="BF46" s="184"/>
    </row>
    <row r="47">
      <c r="A47" s="151"/>
      <c r="B47" s="459"/>
      <c r="C47" s="151"/>
      <c r="D47" s="532" t="s">
        <v>202</v>
      </c>
      <c r="E47" s="543">
        <v>115.0</v>
      </c>
      <c r="F47" s="543">
        <v>0.0</v>
      </c>
      <c r="G47" s="543">
        <v>191.0</v>
      </c>
      <c r="H47" s="543">
        <v>0.0</v>
      </c>
      <c r="I47" s="543">
        <v>0.0</v>
      </c>
      <c r="J47" s="543">
        <v>26.0</v>
      </c>
      <c r="K47" s="543">
        <v>3.0</v>
      </c>
      <c r="L47" s="543">
        <v>10.0</v>
      </c>
      <c r="M47" s="543">
        <v>0.0</v>
      </c>
      <c r="N47" s="543">
        <v>0.0</v>
      </c>
      <c r="O47" s="543">
        <v>11.0</v>
      </c>
      <c r="P47" s="543">
        <v>0.0</v>
      </c>
      <c r="Q47" s="545">
        <v>0.0</v>
      </c>
      <c r="R47" s="533">
        <f t="shared" si="8"/>
        <v>356</v>
      </c>
      <c r="S47" s="533">
        <f t="shared" si="1"/>
        <v>291</v>
      </c>
      <c r="T47" s="728">
        <f>R47/(Results!D194 *(70/190))</f>
        <v>0.5884809466</v>
      </c>
      <c r="U47" s="537" t="str">
        <f t="shared" si="12"/>
        <v>C</v>
      </c>
      <c r="V47" s="559">
        <f>SUM(R47:R50)</f>
        <v>1749</v>
      </c>
      <c r="W47" s="645">
        <f>V47/(4*(MAX(R47:R50)))</f>
        <v>0.7964480874</v>
      </c>
      <c r="X47" s="645">
        <f>AVERAGE(S47:S50)</f>
        <v>349.375</v>
      </c>
      <c r="Y47" s="645">
        <f>V47/(((V47))*2)</f>
        <v>0.5</v>
      </c>
      <c r="Z47" s="646">
        <f>R47/Results!$B$158</f>
        <v>1186.666667</v>
      </c>
      <c r="AA47" s="645">
        <f>sum(Z47:Z50)/4</f>
        <v>1457.5</v>
      </c>
      <c r="AB47" s="729">
        <v>644.0</v>
      </c>
      <c r="AC47" s="730">
        <f>4*MAX(R47:R50)/ (Results!H194)</f>
        <v>1.255574614</v>
      </c>
      <c r="AD47" s="459"/>
      <c r="AE47" s="459"/>
      <c r="AF47" s="151"/>
      <c r="AG47" s="532" t="s">
        <v>202</v>
      </c>
      <c r="AH47" s="543">
        <v>35.0</v>
      </c>
      <c r="AI47" s="543">
        <v>0.0</v>
      </c>
      <c r="AJ47" s="543">
        <v>73.0</v>
      </c>
      <c r="AK47" s="543">
        <v>0.0</v>
      </c>
      <c r="AL47" s="543">
        <v>0.0</v>
      </c>
      <c r="AM47" s="543">
        <v>0.0</v>
      </c>
      <c r="AN47" s="543">
        <v>0.0</v>
      </c>
      <c r="AO47" s="543">
        <v>9.0</v>
      </c>
      <c r="AP47" s="543">
        <v>0.0</v>
      </c>
      <c r="AQ47" s="543">
        <v>0.0</v>
      </c>
      <c r="AR47" s="543">
        <v>10.0</v>
      </c>
      <c r="AS47" s="543">
        <v>0.0</v>
      </c>
      <c r="AT47" s="545">
        <v>0.0</v>
      </c>
      <c r="AU47" s="544">
        <f t="shared" si="3"/>
        <v>127</v>
      </c>
      <c r="AV47" s="544">
        <f t="shared" si="4"/>
        <v>105</v>
      </c>
      <c r="AW47" s="536">
        <f>AU47/(Results!$J$194 *(70/190))</f>
        <v>0.611195542</v>
      </c>
      <c r="AX47" s="537" t="str">
        <f t="shared" si="11"/>
        <v>C</v>
      </c>
      <c r="AY47" s="538">
        <f>SUM(AU47:AU50)</f>
        <v>564</v>
      </c>
      <c r="AZ47" s="539">
        <f>AY47/(4*(MAX(AU47:AU50)))</f>
        <v>0.9096774194</v>
      </c>
      <c r="BA47" s="539">
        <f>AVERAGE(AV47:AV50)</f>
        <v>113.625</v>
      </c>
      <c r="BB47" s="539">
        <f>AY47/(((AY47))*2)</f>
        <v>0.5</v>
      </c>
      <c r="BC47" s="646">
        <f>AU47/Results!$B$158</f>
        <v>423.3333333</v>
      </c>
      <c r="BD47" s="539">
        <f>sum(BC47:BC50)/4</f>
        <v>470</v>
      </c>
      <c r="BE47" s="541">
        <v>208.0</v>
      </c>
      <c r="BF47" s="542">
        <f>4*MAX(AU47:AU50)/ (Results!J194)</f>
        <v>1.09929078</v>
      </c>
    </row>
    <row r="48">
      <c r="A48" s="151"/>
      <c r="B48" s="459"/>
      <c r="C48" s="151"/>
      <c r="D48" s="549" t="s">
        <v>203</v>
      </c>
      <c r="E48" s="553">
        <v>111.0</v>
      </c>
      <c r="F48" s="553">
        <v>0.0</v>
      </c>
      <c r="G48" s="553">
        <v>198.0</v>
      </c>
      <c r="H48" s="553">
        <v>0.0</v>
      </c>
      <c r="I48" s="553">
        <v>0.0</v>
      </c>
      <c r="J48" s="553">
        <v>19.0</v>
      </c>
      <c r="K48" s="553">
        <v>4.0</v>
      </c>
      <c r="L48" s="553">
        <v>12.0</v>
      </c>
      <c r="M48" s="553">
        <v>0.0</v>
      </c>
      <c r="N48" s="553">
        <v>0.0</v>
      </c>
      <c r="O48" s="553">
        <v>14.0</v>
      </c>
      <c r="P48" s="553">
        <v>0.0</v>
      </c>
      <c r="Q48" s="554">
        <v>0.0</v>
      </c>
      <c r="R48" s="551">
        <f t="shared" si="8"/>
        <v>358</v>
      </c>
      <c r="S48" s="551">
        <f t="shared" si="1"/>
        <v>290.5</v>
      </c>
      <c r="T48" s="728">
        <f>R48/(Results!D194 *(70/190))</f>
        <v>0.5917870193</v>
      </c>
      <c r="U48" s="537" t="str">
        <f t="shared" si="12"/>
        <v>C</v>
      </c>
      <c r="V48" s="151"/>
      <c r="W48" s="151"/>
      <c r="X48" s="151"/>
      <c r="Y48" s="151"/>
      <c r="Z48" s="552">
        <f>R48/Results!$B$158</f>
        <v>1193.333333</v>
      </c>
      <c r="AA48" s="151"/>
      <c r="AB48" s="151"/>
      <c r="AC48" s="518"/>
      <c r="AD48" s="459"/>
      <c r="AE48" s="459"/>
      <c r="AF48" s="151"/>
      <c r="AG48" s="549" t="s">
        <v>203</v>
      </c>
      <c r="AH48" s="553">
        <v>37.0</v>
      </c>
      <c r="AI48" s="553">
        <v>0.0</v>
      </c>
      <c r="AJ48" s="553">
        <v>80.0</v>
      </c>
      <c r="AK48" s="553">
        <v>0.0</v>
      </c>
      <c r="AL48" s="553">
        <v>0.0</v>
      </c>
      <c r="AM48" s="553">
        <v>0.0</v>
      </c>
      <c r="AN48" s="553">
        <v>0.0</v>
      </c>
      <c r="AO48" s="553">
        <v>11.0</v>
      </c>
      <c r="AP48" s="553">
        <v>0.0</v>
      </c>
      <c r="AQ48" s="553">
        <v>0.0</v>
      </c>
      <c r="AR48" s="553">
        <v>8.0</v>
      </c>
      <c r="AS48" s="553">
        <v>0.0</v>
      </c>
      <c r="AT48" s="554">
        <v>0.0</v>
      </c>
      <c r="AU48" s="551">
        <f t="shared" si="3"/>
        <v>136</v>
      </c>
      <c r="AV48" s="551">
        <f t="shared" si="4"/>
        <v>109.5</v>
      </c>
      <c r="AW48" s="536">
        <f>AU48/(Results!$J$194 *(70/190))</f>
        <v>0.654508612</v>
      </c>
      <c r="AX48" s="537" t="str">
        <f t="shared" si="11"/>
        <v>C</v>
      </c>
      <c r="AY48" s="151"/>
      <c r="AZ48" s="151"/>
      <c r="BA48" s="151"/>
      <c r="BB48" s="151"/>
      <c r="BC48" s="552">
        <f>AU48/Results!$B$158</f>
        <v>453.3333333</v>
      </c>
      <c r="BD48" s="151"/>
      <c r="BE48" s="151"/>
      <c r="BF48" s="518"/>
    </row>
    <row r="49">
      <c r="A49" s="151"/>
      <c r="B49" s="459"/>
      <c r="C49" s="151"/>
      <c r="D49" s="549" t="s">
        <v>204</v>
      </c>
      <c r="E49" s="553">
        <v>126.0</v>
      </c>
      <c r="F49" s="553">
        <v>0.0</v>
      </c>
      <c r="G49" s="553">
        <v>354.0</v>
      </c>
      <c r="H49" s="553">
        <v>1.0</v>
      </c>
      <c r="I49" s="553">
        <v>0.0</v>
      </c>
      <c r="J49" s="553">
        <v>23.0</v>
      </c>
      <c r="K49" s="553">
        <v>6.0</v>
      </c>
      <c r="L49" s="553">
        <v>16.0</v>
      </c>
      <c r="M49" s="553">
        <v>0.0</v>
      </c>
      <c r="N49" s="553">
        <v>0.0</v>
      </c>
      <c r="O49" s="553">
        <v>23.0</v>
      </c>
      <c r="P49" s="553">
        <v>0.0</v>
      </c>
      <c r="Q49" s="554">
        <v>0.0</v>
      </c>
      <c r="R49" s="551">
        <f t="shared" si="8"/>
        <v>549</v>
      </c>
      <c r="S49" s="551">
        <f t="shared" si="1"/>
        <v>418</v>
      </c>
      <c r="T49" s="728">
        <f>R49/(Results!D194 *(70/190))</f>
        <v>0.9075169654</v>
      </c>
      <c r="U49" s="537" t="str">
        <f t="shared" si="12"/>
        <v>E</v>
      </c>
      <c r="V49" s="151"/>
      <c r="W49" s="151"/>
      <c r="X49" s="151"/>
      <c r="Y49" s="151"/>
      <c r="Z49" s="552">
        <f>R49/Results!$B$158</f>
        <v>1830</v>
      </c>
      <c r="AA49" s="151"/>
      <c r="AB49" s="151"/>
      <c r="AC49" s="518"/>
      <c r="AD49" s="459"/>
      <c r="AE49" s="459"/>
      <c r="AF49" s="151"/>
      <c r="AG49" s="549" t="s">
        <v>204</v>
      </c>
      <c r="AH49" s="553">
        <v>44.0</v>
      </c>
      <c r="AI49" s="553">
        <v>0.0</v>
      </c>
      <c r="AJ49" s="553">
        <v>83.0</v>
      </c>
      <c r="AK49" s="553">
        <v>0.0</v>
      </c>
      <c r="AL49" s="553">
        <v>0.0</v>
      </c>
      <c r="AM49" s="553">
        <v>0.0</v>
      </c>
      <c r="AN49" s="553">
        <v>0.0</v>
      </c>
      <c r="AO49" s="553">
        <v>14.0</v>
      </c>
      <c r="AP49" s="553">
        <v>0.0</v>
      </c>
      <c r="AQ49" s="553">
        <v>0.0</v>
      </c>
      <c r="AR49" s="553">
        <v>5.0</v>
      </c>
      <c r="AS49" s="553">
        <v>0.0</v>
      </c>
      <c r="AT49" s="554">
        <v>0.0</v>
      </c>
      <c r="AU49" s="551">
        <f t="shared" si="3"/>
        <v>146</v>
      </c>
      <c r="AV49" s="551">
        <f t="shared" si="4"/>
        <v>116.5</v>
      </c>
      <c r="AW49" s="536">
        <f>AU49/(Results!$J$194 *(70/190))</f>
        <v>0.7026342452</v>
      </c>
      <c r="AX49" s="733" t="s">
        <v>249</v>
      </c>
      <c r="AY49" s="151"/>
      <c r="AZ49" s="151"/>
      <c r="BA49" s="151"/>
      <c r="BB49" s="151"/>
      <c r="BC49" s="552">
        <f>AU49/Results!$B$158</f>
        <v>486.6666667</v>
      </c>
      <c r="BD49" s="151"/>
      <c r="BE49" s="151"/>
      <c r="BF49" s="518"/>
    </row>
    <row r="50">
      <c r="A50" s="151"/>
      <c r="B50" s="459"/>
      <c r="C50" s="151"/>
      <c r="D50" s="555" t="s">
        <v>205</v>
      </c>
      <c r="E50" s="563">
        <v>132.0</v>
      </c>
      <c r="F50" s="563">
        <v>0.0</v>
      </c>
      <c r="G50" s="563">
        <v>278.0</v>
      </c>
      <c r="H50" s="563">
        <v>0.0</v>
      </c>
      <c r="I50" s="563">
        <v>0.0</v>
      </c>
      <c r="J50" s="563">
        <v>27.0</v>
      </c>
      <c r="K50" s="563">
        <v>6.0</v>
      </c>
      <c r="L50" s="563">
        <v>17.0</v>
      </c>
      <c r="M50" s="563">
        <v>0.0</v>
      </c>
      <c r="N50" s="563">
        <v>0.0</v>
      </c>
      <c r="O50" s="563">
        <v>26.0</v>
      </c>
      <c r="P50" s="563">
        <v>0.0</v>
      </c>
      <c r="Q50" s="565">
        <v>0.0</v>
      </c>
      <c r="R50" s="564">
        <f t="shared" si="8"/>
        <v>486</v>
      </c>
      <c r="S50" s="564">
        <f t="shared" si="1"/>
        <v>398</v>
      </c>
      <c r="T50" s="645">
        <f>R50/(Results!D194 *(70/190))</f>
        <v>0.8033756743</v>
      </c>
      <c r="U50" s="561" t="str">
        <f t="shared" si="12"/>
        <v>D</v>
      </c>
      <c r="V50" s="447"/>
      <c r="W50" s="447"/>
      <c r="X50" s="447"/>
      <c r="Y50" s="447"/>
      <c r="Z50" s="650">
        <f>R50/Results!$B$158</f>
        <v>1620</v>
      </c>
      <c r="AA50" s="447"/>
      <c r="AB50" s="447"/>
      <c r="AC50" s="184"/>
      <c r="AD50" s="459"/>
      <c r="AE50" s="459"/>
      <c r="AF50" s="151"/>
      <c r="AG50" s="555" t="s">
        <v>205</v>
      </c>
      <c r="AH50" s="563">
        <v>49.0</v>
      </c>
      <c r="AI50" s="563">
        <v>0.0</v>
      </c>
      <c r="AJ50" s="563">
        <v>88.0</v>
      </c>
      <c r="AK50" s="563">
        <v>0.0</v>
      </c>
      <c r="AL50" s="563">
        <v>0.0</v>
      </c>
      <c r="AM50" s="563">
        <v>0.0</v>
      </c>
      <c r="AN50" s="563">
        <v>0.0</v>
      </c>
      <c r="AO50" s="563">
        <v>11.0</v>
      </c>
      <c r="AP50" s="563">
        <v>0.0</v>
      </c>
      <c r="AQ50" s="563">
        <v>0.0</v>
      </c>
      <c r="AR50" s="563">
        <v>7.0</v>
      </c>
      <c r="AS50" s="563">
        <v>0.0</v>
      </c>
      <c r="AT50" s="565">
        <v>0.0</v>
      </c>
      <c r="AU50" s="566">
        <f t="shared" si="3"/>
        <v>155</v>
      </c>
      <c r="AV50" s="566">
        <f t="shared" si="4"/>
        <v>123.5</v>
      </c>
      <c r="AW50" s="560">
        <f>AU50/(Results!$J$194 *(70/190))</f>
        <v>0.7459473151</v>
      </c>
      <c r="AX50" s="561" t="str">
        <f t="shared" ref="AX50:AX66" si="13">IFS(AW50&lt;0.2,"A",AND(AW50&gt;=0.21,AW50&lt;=0.5),"B",AND(AW50&gt;=0.51,AW50&lt;=0.7),"C",AND(AW50&gt;=0.71,AW50&lt;=0.85),"D",AND(AW50&gt;=0.86,AW50&lt;=1),"E",AW50&gt;1,"F")</f>
        <v>D</v>
      </c>
      <c r="AY50" s="447"/>
      <c r="AZ50" s="447"/>
      <c r="BA50" s="447"/>
      <c r="BB50" s="447"/>
      <c r="BC50" s="650">
        <f>AU50/Results!$B$158</f>
        <v>516.6666667</v>
      </c>
      <c r="BD50" s="447"/>
      <c r="BE50" s="447"/>
      <c r="BF50" s="184"/>
    </row>
    <row r="51">
      <c r="A51" s="151"/>
      <c r="B51" s="459"/>
      <c r="C51" s="151"/>
      <c r="D51" s="492" t="s">
        <v>206</v>
      </c>
      <c r="E51" s="573">
        <v>135.0</v>
      </c>
      <c r="F51" s="573">
        <v>0.0</v>
      </c>
      <c r="G51" s="573">
        <v>376.0</v>
      </c>
      <c r="H51" s="573">
        <v>1.0</v>
      </c>
      <c r="I51" s="573">
        <v>0.0</v>
      </c>
      <c r="J51" s="573">
        <v>30.0</v>
      </c>
      <c r="K51" s="573">
        <v>9.0</v>
      </c>
      <c r="L51" s="573">
        <v>17.0</v>
      </c>
      <c r="M51" s="573">
        <v>0.0</v>
      </c>
      <c r="N51" s="573">
        <v>0.0</v>
      </c>
      <c r="O51" s="573">
        <v>22.0</v>
      </c>
      <c r="P51" s="573">
        <v>0.0</v>
      </c>
      <c r="Q51" s="574">
        <v>0.0</v>
      </c>
      <c r="R51" s="497">
        <f t="shared" si="8"/>
        <v>590</v>
      </c>
      <c r="S51" s="497">
        <f t="shared" si="1"/>
        <v>452.5</v>
      </c>
      <c r="T51" s="731">
        <f>R51/(Results!D195 *(70/190))</f>
        <v>0.9782703552</v>
      </c>
      <c r="U51" s="572" t="str">
        <f t="shared" si="12"/>
        <v>E</v>
      </c>
      <c r="V51" s="500">
        <f>SUM(R51:R54)</f>
        <v>2009</v>
      </c>
      <c r="W51" s="501">
        <f>V51/(4*(MAX(R51:R54)))</f>
        <v>0.8512711864</v>
      </c>
      <c r="X51" s="501">
        <f>AVERAGE(S51:S54)</f>
        <v>391.5</v>
      </c>
      <c r="Y51" s="501">
        <f>V51/(((V51))*2)</f>
        <v>0.5</v>
      </c>
      <c r="Z51" s="511">
        <f>R51/Results!$B$158</f>
        <v>1966.666667</v>
      </c>
      <c r="AA51" s="501">
        <f>sum(Z51:Z54)/4</f>
        <v>1674.166667</v>
      </c>
      <c r="AB51" s="503">
        <v>740.0</v>
      </c>
      <c r="AC51" s="512">
        <f>4*MAX(R51:R54)/ (Results!H195)</f>
        <v>1.174713788</v>
      </c>
      <c r="AD51" s="459"/>
      <c r="AE51" s="459"/>
      <c r="AF51" s="151"/>
      <c r="AG51" s="492" t="s">
        <v>206</v>
      </c>
      <c r="AH51" s="573">
        <v>55.0</v>
      </c>
      <c r="AI51" s="573">
        <v>0.0</v>
      </c>
      <c r="AJ51" s="573">
        <v>109.0</v>
      </c>
      <c r="AK51" s="573">
        <v>0.0</v>
      </c>
      <c r="AL51" s="573">
        <v>0.0</v>
      </c>
      <c r="AM51" s="573">
        <v>0.0</v>
      </c>
      <c r="AN51" s="573">
        <v>0.0</v>
      </c>
      <c r="AO51" s="573">
        <v>10.0</v>
      </c>
      <c r="AP51" s="573">
        <v>0.0</v>
      </c>
      <c r="AQ51" s="573">
        <v>0.0</v>
      </c>
      <c r="AR51" s="573">
        <v>8.0</v>
      </c>
      <c r="AS51" s="573">
        <v>0.0</v>
      </c>
      <c r="AT51" s="574">
        <v>0.0</v>
      </c>
      <c r="AU51" s="570">
        <f t="shared" si="3"/>
        <v>182</v>
      </c>
      <c r="AV51" s="570">
        <f t="shared" si="4"/>
        <v>140.5</v>
      </c>
      <c r="AW51" s="571">
        <f>AU51/(Results!$J$195 *(70/190))</f>
        <v>0.6534391534</v>
      </c>
      <c r="AX51" s="572" t="str">
        <f t="shared" si="13"/>
        <v>C</v>
      </c>
      <c r="AY51" s="500">
        <f>SUM(AU51:AU54)</f>
        <v>756</v>
      </c>
      <c r="AZ51" s="501">
        <f>AY51/(4*(MAX(AU51:AU54)))</f>
        <v>0.9</v>
      </c>
      <c r="BA51" s="501">
        <f>AVERAGE(AV51:AV54)</f>
        <v>147.625</v>
      </c>
      <c r="BB51" s="501">
        <f>AY51/(((AY51))*2)</f>
        <v>0.5</v>
      </c>
      <c r="BC51" s="511">
        <f>AU51/Results!$B$158</f>
        <v>606.6666667</v>
      </c>
      <c r="BD51" s="501">
        <f>sum(BC51:BC54)/4</f>
        <v>630</v>
      </c>
      <c r="BE51" s="503">
        <v>279.0</v>
      </c>
      <c r="BF51" s="512">
        <f>4*MAX(AU51:AU54)/ (Results!J195)</f>
        <v>1.111111111</v>
      </c>
    </row>
    <row r="52">
      <c r="A52" s="151"/>
      <c r="B52" s="459"/>
      <c r="C52" s="151"/>
      <c r="D52" s="513" t="s">
        <v>207</v>
      </c>
      <c r="E52" s="520">
        <v>145.0</v>
      </c>
      <c r="F52" s="520">
        <v>0.0</v>
      </c>
      <c r="G52" s="520">
        <v>332.0</v>
      </c>
      <c r="H52" s="520">
        <v>0.0</v>
      </c>
      <c r="I52" s="520">
        <v>0.0</v>
      </c>
      <c r="J52" s="520">
        <v>29.0</v>
      </c>
      <c r="K52" s="520">
        <v>7.0</v>
      </c>
      <c r="L52" s="520">
        <v>13.0</v>
      </c>
      <c r="M52" s="520">
        <v>0.0</v>
      </c>
      <c r="N52" s="520">
        <v>0.0</v>
      </c>
      <c r="O52" s="520">
        <v>15.0</v>
      </c>
      <c r="P52" s="520">
        <v>0.0</v>
      </c>
      <c r="Q52" s="521">
        <v>0.0</v>
      </c>
      <c r="R52" s="516">
        <f t="shared" si="8"/>
        <v>541</v>
      </c>
      <c r="S52" s="516">
        <f t="shared" si="1"/>
        <v>414.5</v>
      </c>
      <c r="T52" s="723">
        <f>R52/(Results!D195 *(70/190))</f>
        <v>0.8970241731</v>
      </c>
      <c r="U52" s="578" t="str">
        <f t="shared" si="12"/>
        <v>E</v>
      </c>
      <c r="V52" s="151"/>
      <c r="W52" s="151"/>
      <c r="X52" s="151"/>
      <c r="Y52" s="151"/>
      <c r="Z52" s="517">
        <f>R52/Results!$B$158</f>
        <v>1803.333333</v>
      </c>
      <c r="AA52" s="151"/>
      <c r="AB52" s="151"/>
      <c r="AC52" s="518"/>
      <c r="AD52" s="459"/>
      <c r="AE52" s="459"/>
      <c r="AF52" s="151"/>
      <c r="AG52" s="513" t="s">
        <v>207</v>
      </c>
      <c r="AH52" s="520">
        <v>67.0</v>
      </c>
      <c r="AI52" s="520">
        <v>0.0</v>
      </c>
      <c r="AJ52" s="520">
        <v>119.0</v>
      </c>
      <c r="AK52" s="520">
        <v>0.0</v>
      </c>
      <c r="AL52" s="520">
        <v>0.0</v>
      </c>
      <c r="AM52" s="520">
        <v>0.0</v>
      </c>
      <c r="AN52" s="520">
        <v>0.0</v>
      </c>
      <c r="AO52" s="520">
        <v>14.0</v>
      </c>
      <c r="AP52" s="520">
        <v>0.0</v>
      </c>
      <c r="AQ52" s="520">
        <v>0.0</v>
      </c>
      <c r="AR52" s="520">
        <v>10.0</v>
      </c>
      <c r="AS52" s="520">
        <v>0.0</v>
      </c>
      <c r="AT52" s="521">
        <v>0.0</v>
      </c>
      <c r="AU52" s="516">
        <f t="shared" si="3"/>
        <v>210</v>
      </c>
      <c r="AV52" s="516">
        <f t="shared" si="4"/>
        <v>167.5</v>
      </c>
      <c r="AW52" s="577">
        <f>AU52/(Results!$J$195 *(70/190))</f>
        <v>0.753968254</v>
      </c>
      <c r="AX52" s="578" t="str">
        <f t="shared" si="13"/>
        <v>D</v>
      </c>
      <c r="AY52" s="151"/>
      <c r="AZ52" s="151"/>
      <c r="BA52" s="151"/>
      <c r="BB52" s="151"/>
      <c r="BC52" s="517">
        <f>AU52/Results!$B$158</f>
        <v>700</v>
      </c>
      <c r="BD52" s="151"/>
      <c r="BE52" s="151"/>
      <c r="BF52" s="518"/>
    </row>
    <row r="53">
      <c r="A53" s="151"/>
      <c r="B53" s="459"/>
      <c r="C53" s="151"/>
      <c r="D53" s="513" t="s">
        <v>208</v>
      </c>
      <c r="E53" s="520">
        <v>125.0</v>
      </c>
      <c r="F53" s="520">
        <v>0.0</v>
      </c>
      <c r="G53" s="520">
        <v>303.0</v>
      </c>
      <c r="H53" s="520">
        <v>2.0</v>
      </c>
      <c r="I53" s="520">
        <v>0.0</v>
      </c>
      <c r="J53" s="520">
        <v>34.0</v>
      </c>
      <c r="K53" s="520">
        <v>10.0</v>
      </c>
      <c r="L53" s="520">
        <v>16.0</v>
      </c>
      <c r="M53" s="520">
        <v>0.0</v>
      </c>
      <c r="N53" s="520">
        <v>0.0</v>
      </c>
      <c r="O53" s="520">
        <v>11.0</v>
      </c>
      <c r="P53" s="520">
        <v>0.0</v>
      </c>
      <c r="Q53" s="521">
        <v>0.0</v>
      </c>
      <c r="R53" s="516">
        <f t="shared" si="8"/>
        <v>501</v>
      </c>
      <c r="S53" s="516">
        <f t="shared" si="1"/>
        <v>391.5</v>
      </c>
      <c r="T53" s="723">
        <f>R53/(Results!D195 *(70/190))</f>
        <v>0.8307007592</v>
      </c>
      <c r="U53" s="578" t="str">
        <f t="shared" si="12"/>
        <v>D</v>
      </c>
      <c r="V53" s="151"/>
      <c r="W53" s="151"/>
      <c r="X53" s="151"/>
      <c r="Y53" s="151"/>
      <c r="Z53" s="517">
        <f>R53/Results!$B$158</f>
        <v>1670</v>
      </c>
      <c r="AA53" s="151"/>
      <c r="AB53" s="151"/>
      <c r="AC53" s="518"/>
      <c r="AD53" s="459"/>
      <c r="AE53" s="459"/>
      <c r="AF53" s="151"/>
      <c r="AG53" s="513" t="s">
        <v>208</v>
      </c>
      <c r="AH53" s="520">
        <v>58.0</v>
      </c>
      <c r="AI53" s="520">
        <v>0.0</v>
      </c>
      <c r="AJ53" s="520">
        <v>103.0</v>
      </c>
      <c r="AK53" s="520">
        <v>0.0</v>
      </c>
      <c r="AL53" s="520">
        <v>0.0</v>
      </c>
      <c r="AM53" s="520">
        <v>0.0</v>
      </c>
      <c r="AN53" s="520">
        <v>0.0</v>
      </c>
      <c r="AO53" s="520">
        <v>9.0</v>
      </c>
      <c r="AP53" s="520">
        <v>0.0</v>
      </c>
      <c r="AQ53" s="520">
        <v>0.0</v>
      </c>
      <c r="AR53" s="520">
        <v>7.0</v>
      </c>
      <c r="AS53" s="520">
        <v>0.0</v>
      </c>
      <c r="AT53" s="521">
        <v>0.0</v>
      </c>
      <c r="AU53" s="516">
        <f t="shared" si="3"/>
        <v>177</v>
      </c>
      <c r="AV53" s="516">
        <f t="shared" si="4"/>
        <v>137</v>
      </c>
      <c r="AW53" s="577">
        <f>AU53/(Results!$J$195 *(70/190))</f>
        <v>0.6354875283</v>
      </c>
      <c r="AX53" s="578" t="str">
        <f t="shared" si="13"/>
        <v>C</v>
      </c>
      <c r="AY53" s="151"/>
      <c r="AZ53" s="151"/>
      <c r="BA53" s="151"/>
      <c r="BB53" s="151"/>
      <c r="BC53" s="517">
        <f>AU53/Results!$B$158</f>
        <v>590</v>
      </c>
      <c r="BD53" s="151"/>
      <c r="BE53" s="151"/>
      <c r="BF53" s="518"/>
    </row>
    <row r="54">
      <c r="A54" s="151"/>
      <c r="B54" s="459"/>
      <c r="C54" s="151"/>
      <c r="D54" s="522" t="s">
        <v>209</v>
      </c>
      <c r="E54" s="529">
        <v>115.0</v>
      </c>
      <c r="F54" s="529">
        <v>0.0</v>
      </c>
      <c r="G54" s="529">
        <v>205.0</v>
      </c>
      <c r="H54" s="529">
        <v>1.0</v>
      </c>
      <c r="I54" s="529">
        <v>0.0</v>
      </c>
      <c r="J54" s="529">
        <v>29.0</v>
      </c>
      <c r="K54" s="529">
        <v>6.0</v>
      </c>
      <c r="L54" s="529">
        <v>12.0</v>
      </c>
      <c r="M54" s="529">
        <v>0.0</v>
      </c>
      <c r="N54" s="529">
        <v>0.0</v>
      </c>
      <c r="O54" s="529">
        <v>9.0</v>
      </c>
      <c r="P54" s="529">
        <v>0.0</v>
      </c>
      <c r="Q54" s="581">
        <v>0.0</v>
      </c>
      <c r="R54" s="530">
        <f t="shared" si="8"/>
        <v>377</v>
      </c>
      <c r="S54" s="530">
        <f t="shared" si="1"/>
        <v>307.5</v>
      </c>
      <c r="T54" s="726">
        <f>R54/(Results!D195 *(70/190))</f>
        <v>0.6250981761</v>
      </c>
      <c r="U54" s="580" t="str">
        <f t="shared" si="12"/>
        <v>C</v>
      </c>
      <c r="V54" s="447"/>
      <c r="W54" s="447"/>
      <c r="X54" s="447"/>
      <c r="Y54" s="447"/>
      <c r="Z54" s="528">
        <f>R54/Results!$B$158</f>
        <v>1256.666667</v>
      </c>
      <c r="AA54" s="447"/>
      <c r="AB54" s="447"/>
      <c r="AC54" s="184"/>
      <c r="AD54" s="459"/>
      <c r="AE54" s="459"/>
      <c r="AF54" s="151"/>
      <c r="AG54" s="522" t="s">
        <v>209</v>
      </c>
      <c r="AH54" s="529">
        <v>63.0</v>
      </c>
      <c r="AI54" s="529">
        <v>0.0</v>
      </c>
      <c r="AJ54" s="529">
        <v>105.0</v>
      </c>
      <c r="AK54" s="529">
        <v>0.0</v>
      </c>
      <c r="AL54" s="529">
        <v>0.0</v>
      </c>
      <c r="AM54" s="529">
        <v>0.0</v>
      </c>
      <c r="AN54" s="529">
        <v>0.0</v>
      </c>
      <c r="AO54" s="529">
        <v>16.0</v>
      </c>
      <c r="AP54" s="529">
        <v>0.0</v>
      </c>
      <c r="AQ54" s="529">
        <v>0.0</v>
      </c>
      <c r="AR54" s="529">
        <v>3.0</v>
      </c>
      <c r="AS54" s="529">
        <v>0.0</v>
      </c>
      <c r="AT54" s="581">
        <v>0.0</v>
      </c>
      <c r="AU54" s="732">
        <f t="shared" si="3"/>
        <v>187</v>
      </c>
      <c r="AV54" s="732">
        <f t="shared" si="4"/>
        <v>145.5</v>
      </c>
      <c r="AW54" s="579">
        <f>AU54/(Results!$J$195 *(70/190))</f>
        <v>0.6713907785</v>
      </c>
      <c r="AX54" s="580" t="str">
        <f t="shared" si="13"/>
        <v>C</v>
      </c>
      <c r="AY54" s="447"/>
      <c r="AZ54" s="447"/>
      <c r="BA54" s="447"/>
      <c r="BB54" s="447"/>
      <c r="BC54" s="528">
        <f>AU54/Results!$B$158</f>
        <v>623.3333333</v>
      </c>
      <c r="BD54" s="447"/>
      <c r="BE54" s="447"/>
      <c r="BF54" s="184"/>
    </row>
    <row r="55">
      <c r="A55" s="151"/>
      <c r="B55" s="459"/>
      <c r="C55" s="151"/>
      <c r="D55" s="532" t="s">
        <v>210</v>
      </c>
      <c r="E55" s="543">
        <v>114.0</v>
      </c>
      <c r="F55" s="543">
        <v>0.0</v>
      </c>
      <c r="G55" s="543">
        <v>217.0</v>
      </c>
      <c r="H55" s="543">
        <v>0.0</v>
      </c>
      <c r="I55" s="543">
        <v>0.0</v>
      </c>
      <c r="J55" s="543">
        <v>22.0</v>
      </c>
      <c r="K55" s="543">
        <v>6.0</v>
      </c>
      <c r="L55" s="543">
        <v>14.0</v>
      </c>
      <c r="M55" s="543">
        <v>0.0</v>
      </c>
      <c r="N55" s="543">
        <v>0.0</v>
      </c>
      <c r="O55" s="543">
        <v>14.0</v>
      </c>
      <c r="P55" s="543">
        <v>0.0</v>
      </c>
      <c r="Q55" s="545">
        <v>0.0</v>
      </c>
      <c r="R55" s="533">
        <f t="shared" si="8"/>
        <v>387</v>
      </c>
      <c r="S55" s="533">
        <f t="shared" si="1"/>
        <v>313.5</v>
      </c>
      <c r="T55" s="728">
        <f>R55/(Results!D196 *(70/190))</f>
        <v>0.5944700461</v>
      </c>
      <c r="U55" s="537" t="str">
        <f t="shared" si="12"/>
        <v>C</v>
      </c>
      <c r="V55" s="559">
        <f>SUM(R55:R58)</f>
        <v>1539</v>
      </c>
      <c r="W55" s="645">
        <f>V55/(4*(MAX(R55:R58)))</f>
        <v>0.9740506329</v>
      </c>
      <c r="X55" s="645">
        <f>AVERAGE(S55:S58)</f>
        <v>310.875</v>
      </c>
      <c r="Y55" s="645">
        <f>V55/(((V55))*2)</f>
        <v>0.5</v>
      </c>
      <c r="Z55" s="646">
        <f>R55/Results!$B$158</f>
        <v>1290</v>
      </c>
      <c r="AA55" s="645">
        <f>sum(Z55:Z58)/4</f>
        <v>1282.5</v>
      </c>
      <c r="AB55" s="729">
        <v>567.0</v>
      </c>
      <c r="AC55" s="730">
        <f>4*MAX(R55:R58)/ (Results!H196)</f>
        <v>1.026640676</v>
      </c>
      <c r="AD55" s="459"/>
      <c r="AE55" s="459"/>
      <c r="AF55" s="151"/>
      <c r="AG55" s="532" t="s">
        <v>210</v>
      </c>
      <c r="AH55" s="543">
        <v>60.0</v>
      </c>
      <c r="AI55" s="543">
        <v>0.0</v>
      </c>
      <c r="AJ55" s="543">
        <v>96.0</v>
      </c>
      <c r="AK55" s="543">
        <v>0.0</v>
      </c>
      <c r="AL55" s="543">
        <v>0.0</v>
      </c>
      <c r="AM55" s="543">
        <v>0.0</v>
      </c>
      <c r="AN55" s="543">
        <v>0.0</v>
      </c>
      <c r="AO55" s="543">
        <v>14.0</v>
      </c>
      <c r="AP55" s="543">
        <v>0.0</v>
      </c>
      <c r="AQ55" s="543">
        <v>0.0</v>
      </c>
      <c r="AR55" s="543">
        <v>8.0</v>
      </c>
      <c r="AS55" s="543">
        <v>0.0</v>
      </c>
      <c r="AT55" s="545">
        <v>0.0</v>
      </c>
      <c r="AU55" s="544">
        <f t="shared" si="3"/>
        <v>178</v>
      </c>
      <c r="AV55" s="544">
        <f t="shared" si="4"/>
        <v>145</v>
      </c>
      <c r="AW55" s="536">
        <f>AU55/(Results!$J$196 *(70/190))</f>
        <v>0.6766706683</v>
      </c>
      <c r="AX55" s="537" t="str">
        <f t="shared" si="13"/>
        <v>C</v>
      </c>
      <c r="AY55" s="538">
        <f>SUM(AU55:AU58)</f>
        <v>714</v>
      </c>
      <c r="AZ55" s="539">
        <f>AY55/(4*(MAX(AU55:AU58)))</f>
        <v>0.9296875</v>
      </c>
      <c r="BA55" s="539">
        <f>AVERAGE(AV55:AV58)</f>
        <v>145.375</v>
      </c>
      <c r="BB55" s="539">
        <f>AY55/(((AY55))*2)</f>
        <v>0.5</v>
      </c>
      <c r="BC55" s="646">
        <f>AU55/Results!$B$158</f>
        <v>593.3333333</v>
      </c>
      <c r="BD55" s="539">
        <f>sum(BC55:BC58)/4</f>
        <v>595</v>
      </c>
      <c r="BE55" s="541">
        <v>263.0</v>
      </c>
      <c r="BF55" s="542">
        <f>4*MAX(AU55:AU58)/ (Results!J196)</f>
        <v>1.075630252</v>
      </c>
    </row>
    <row r="56">
      <c r="A56" s="151"/>
      <c r="B56" s="459"/>
      <c r="C56" s="151"/>
      <c r="D56" s="549" t="s">
        <v>211</v>
      </c>
      <c r="E56" s="553">
        <v>115.0</v>
      </c>
      <c r="F56" s="553">
        <v>0.0</v>
      </c>
      <c r="G56" s="553">
        <v>228.0</v>
      </c>
      <c r="H56" s="553">
        <v>0.0</v>
      </c>
      <c r="I56" s="553">
        <v>0.0</v>
      </c>
      <c r="J56" s="553">
        <v>20.0</v>
      </c>
      <c r="K56" s="553">
        <v>4.0</v>
      </c>
      <c r="L56" s="553">
        <v>15.0</v>
      </c>
      <c r="M56" s="553">
        <v>0.0</v>
      </c>
      <c r="N56" s="553">
        <v>0.0</v>
      </c>
      <c r="O56" s="553">
        <v>13.0</v>
      </c>
      <c r="P56" s="553">
        <v>0.0</v>
      </c>
      <c r="Q56" s="554">
        <v>0.0</v>
      </c>
      <c r="R56" s="551">
        <f t="shared" si="8"/>
        <v>395</v>
      </c>
      <c r="S56" s="551">
        <f t="shared" si="1"/>
        <v>313.5</v>
      </c>
      <c r="T56" s="728">
        <f>R56/(Results!D196 *(70/190))</f>
        <v>0.6067588326</v>
      </c>
      <c r="U56" s="537" t="str">
        <f t="shared" si="12"/>
        <v>C</v>
      </c>
      <c r="V56" s="151"/>
      <c r="W56" s="151"/>
      <c r="X56" s="151"/>
      <c r="Y56" s="151"/>
      <c r="Z56" s="552">
        <f>R56/Results!$B$158</f>
        <v>1316.666667</v>
      </c>
      <c r="AA56" s="151"/>
      <c r="AB56" s="151"/>
      <c r="AC56" s="518"/>
      <c r="AD56" s="459"/>
      <c r="AE56" s="459"/>
      <c r="AF56" s="151"/>
      <c r="AG56" s="549" t="s">
        <v>211</v>
      </c>
      <c r="AH56" s="553">
        <v>67.0</v>
      </c>
      <c r="AI56" s="553">
        <v>0.0</v>
      </c>
      <c r="AJ56" s="553">
        <v>103.0</v>
      </c>
      <c r="AK56" s="553">
        <v>0.0</v>
      </c>
      <c r="AL56" s="553">
        <v>0.0</v>
      </c>
      <c r="AM56" s="553">
        <v>0.0</v>
      </c>
      <c r="AN56" s="553">
        <v>0.0</v>
      </c>
      <c r="AO56" s="553">
        <v>17.0</v>
      </c>
      <c r="AP56" s="553">
        <v>0.0</v>
      </c>
      <c r="AQ56" s="553">
        <v>0.0</v>
      </c>
      <c r="AR56" s="553">
        <v>5.0</v>
      </c>
      <c r="AS56" s="553">
        <v>0.0</v>
      </c>
      <c r="AT56" s="554">
        <v>0.0</v>
      </c>
      <c r="AU56" s="551">
        <f t="shared" si="3"/>
        <v>192</v>
      </c>
      <c r="AV56" s="551">
        <f t="shared" si="4"/>
        <v>154</v>
      </c>
      <c r="AW56" s="536">
        <f>AU56/(Results!$J$196 *(70/190))</f>
        <v>0.7298919568</v>
      </c>
      <c r="AX56" s="537" t="str">
        <f t="shared" si="13"/>
        <v>D</v>
      </c>
      <c r="AY56" s="151"/>
      <c r="AZ56" s="151"/>
      <c r="BA56" s="151"/>
      <c r="BB56" s="151"/>
      <c r="BC56" s="552">
        <f>AU56/Results!$B$158</f>
        <v>640</v>
      </c>
      <c r="BD56" s="151"/>
      <c r="BE56" s="151"/>
      <c r="BF56" s="518"/>
    </row>
    <row r="57">
      <c r="A57" s="151"/>
      <c r="B57" s="459"/>
      <c r="C57" s="151"/>
      <c r="D57" s="549" t="s">
        <v>212</v>
      </c>
      <c r="E57" s="553">
        <v>121.0</v>
      </c>
      <c r="F57" s="553">
        <v>0.0</v>
      </c>
      <c r="G57" s="553">
        <v>200.0</v>
      </c>
      <c r="H57" s="553">
        <v>0.0</v>
      </c>
      <c r="I57" s="553">
        <v>0.0</v>
      </c>
      <c r="J57" s="553">
        <v>24.0</v>
      </c>
      <c r="K57" s="553">
        <v>7.0</v>
      </c>
      <c r="L57" s="553">
        <v>12.0</v>
      </c>
      <c r="M57" s="553">
        <v>0.0</v>
      </c>
      <c r="N57" s="553">
        <v>0.0</v>
      </c>
      <c r="O57" s="553">
        <v>18.0</v>
      </c>
      <c r="P57" s="553">
        <v>0.0</v>
      </c>
      <c r="Q57" s="554">
        <v>0.0</v>
      </c>
      <c r="R57" s="551">
        <f t="shared" si="8"/>
        <v>382</v>
      </c>
      <c r="S57" s="551">
        <f t="shared" si="1"/>
        <v>321.5</v>
      </c>
      <c r="T57" s="728">
        <f>R57/(Results!D196 *(70/190))</f>
        <v>0.5867895545</v>
      </c>
      <c r="U57" s="537" t="str">
        <f t="shared" si="12"/>
        <v>C</v>
      </c>
      <c r="V57" s="151"/>
      <c r="W57" s="151"/>
      <c r="X57" s="151"/>
      <c r="Y57" s="151"/>
      <c r="Z57" s="552">
        <f>R57/Results!$B$158</f>
        <v>1273.333333</v>
      </c>
      <c r="AA57" s="151"/>
      <c r="AB57" s="151"/>
      <c r="AC57" s="518"/>
      <c r="AD57" s="459"/>
      <c r="AE57" s="459"/>
      <c r="AF57" s="151"/>
      <c r="AG57" s="549" t="s">
        <v>212</v>
      </c>
      <c r="AH57" s="553">
        <v>55.0</v>
      </c>
      <c r="AI57" s="553">
        <v>0.0</v>
      </c>
      <c r="AJ57" s="553">
        <v>92.0</v>
      </c>
      <c r="AK57" s="553">
        <v>0.0</v>
      </c>
      <c r="AL57" s="553">
        <v>0.0</v>
      </c>
      <c r="AM57" s="553">
        <v>0.0</v>
      </c>
      <c r="AN57" s="553">
        <v>0.0</v>
      </c>
      <c r="AO57" s="553">
        <v>11.0</v>
      </c>
      <c r="AP57" s="553">
        <v>0.0</v>
      </c>
      <c r="AQ57" s="553">
        <v>0.0</v>
      </c>
      <c r="AR57" s="553">
        <v>10.0</v>
      </c>
      <c r="AS57" s="553">
        <v>0.0</v>
      </c>
      <c r="AT57" s="554">
        <v>0.0</v>
      </c>
      <c r="AU57" s="551">
        <f t="shared" si="3"/>
        <v>168</v>
      </c>
      <c r="AV57" s="551">
        <f t="shared" si="4"/>
        <v>137.5</v>
      </c>
      <c r="AW57" s="536">
        <f>AU57/(Results!$J$196 *(70/190))</f>
        <v>0.6386554622</v>
      </c>
      <c r="AX57" s="537" t="str">
        <f t="shared" si="13"/>
        <v>C</v>
      </c>
      <c r="AY57" s="151"/>
      <c r="AZ57" s="151"/>
      <c r="BA57" s="151"/>
      <c r="BB57" s="151"/>
      <c r="BC57" s="552">
        <f>AU57/Results!$B$158</f>
        <v>560</v>
      </c>
      <c r="BD57" s="151"/>
      <c r="BE57" s="151"/>
      <c r="BF57" s="518"/>
    </row>
    <row r="58">
      <c r="A58" s="151"/>
      <c r="B58" s="459"/>
      <c r="C58" s="151"/>
      <c r="D58" s="555" t="s">
        <v>213</v>
      </c>
      <c r="E58" s="563">
        <v>118.0</v>
      </c>
      <c r="F58" s="563">
        <v>0.0</v>
      </c>
      <c r="G58" s="563">
        <v>213.0</v>
      </c>
      <c r="H58" s="563">
        <v>0.0</v>
      </c>
      <c r="I58" s="563">
        <v>0.0</v>
      </c>
      <c r="J58" s="563">
        <v>16.0</v>
      </c>
      <c r="K58" s="563">
        <v>5.0</v>
      </c>
      <c r="L58" s="563">
        <v>14.0</v>
      </c>
      <c r="M58" s="563">
        <v>0.0</v>
      </c>
      <c r="N58" s="563">
        <v>0.0</v>
      </c>
      <c r="O58" s="563">
        <v>9.0</v>
      </c>
      <c r="P58" s="563">
        <v>0.0</v>
      </c>
      <c r="Q58" s="565">
        <v>0.0</v>
      </c>
      <c r="R58" s="564">
        <f t="shared" si="8"/>
        <v>375</v>
      </c>
      <c r="S58" s="564">
        <f t="shared" si="1"/>
        <v>295</v>
      </c>
      <c r="T58" s="645">
        <f>R58/(Results!D196 *(70/190))</f>
        <v>0.5760368664</v>
      </c>
      <c r="U58" s="561" t="str">
        <f t="shared" si="12"/>
        <v>C</v>
      </c>
      <c r="V58" s="447"/>
      <c r="W58" s="447"/>
      <c r="X58" s="447"/>
      <c r="Y58" s="447"/>
      <c r="Z58" s="650">
        <f>R58/Results!$B$158</f>
        <v>1250</v>
      </c>
      <c r="AA58" s="447"/>
      <c r="AB58" s="447"/>
      <c r="AC58" s="184"/>
      <c r="AD58" s="459"/>
      <c r="AE58" s="459"/>
      <c r="AF58" s="151"/>
      <c r="AG58" s="555" t="s">
        <v>213</v>
      </c>
      <c r="AH58" s="563">
        <v>58.0</v>
      </c>
      <c r="AI58" s="563">
        <v>0.0</v>
      </c>
      <c r="AJ58" s="563">
        <v>96.0</v>
      </c>
      <c r="AK58" s="563">
        <v>0.0</v>
      </c>
      <c r="AL58" s="563">
        <v>0.0</v>
      </c>
      <c r="AM58" s="563">
        <v>0.0</v>
      </c>
      <c r="AN58" s="563">
        <v>0.0</v>
      </c>
      <c r="AO58" s="563">
        <v>10.0</v>
      </c>
      <c r="AP58" s="563">
        <v>0.0</v>
      </c>
      <c r="AQ58" s="563">
        <v>0.0</v>
      </c>
      <c r="AR58" s="563">
        <v>12.0</v>
      </c>
      <c r="AS58" s="563">
        <v>0.0</v>
      </c>
      <c r="AT58" s="565">
        <v>0.0</v>
      </c>
      <c r="AU58" s="566">
        <f t="shared" si="3"/>
        <v>176</v>
      </c>
      <c r="AV58" s="566">
        <f t="shared" si="4"/>
        <v>145</v>
      </c>
      <c r="AW58" s="560">
        <f>AU58/(Results!$J$196 *(70/190))</f>
        <v>0.6690676271</v>
      </c>
      <c r="AX58" s="561" t="str">
        <f t="shared" si="13"/>
        <v>C</v>
      </c>
      <c r="AY58" s="447"/>
      <c r="AZ58" s="447"/>
      <c r="BA58" s="447"/>
      <c r="BB58" s="447"/>
      <c r="BC58" s="650">
        <f>AU58/Results!$B$158</f>
        <v>586.6666667</v>
      </c>
      <c r="BD58" s="447"/>
      <c r="BE58" s="447"/>
      <c r="BF58" s="184"/>
    </row>
    <row r="59">
      <c r="A59" s="151"/>
      <c r="B59" s="459"/>
      <c r="C59" s="151"/>
      <c r="D59" s="492" t="s">
        <v>214</v>
      </c>
      <c r="E59" s="573">
        <v>115.0</v>
      </c>
      <c r="F59" s="573">
        <v>0.0</v>
      </c>
      <c r="G59" s="573">
        <v>196.0</v>
      </c>
      <c r="H59" s="573">
        <v>0.0</v>
      </c>
      <c r="I59" s="573">
        <v>0.0</v>
      </c>
      <c r="J59" s="573">
        <v>14.0</v>
      </c>
      <c r="K59" s="573">
        <v>2.0</v>
      </c>
      <c r="L59" s="573">
        <v>12.0</v>
      </c>
      <c r="M59" s="573">
        <v>0.0</v>
      </c>
      <c r="N59" s="573">
        <v>0.0</v>
      </c>
      <c r="O59" s="573">
        <v>6.0</v>
      </c>
      <c r="P59" s="573">
        <v>0.0</v>
      </c>
      <c r="Q59" s="574">
        <v>0.0</v>
      </c>
      <c r="R59" s="497">
        <f t="shared" si="8"/>
        <v>345</v>
      </c>
      <c r="S59" s="497">
        <f t="shared" si="1"/>
        <v>267</v>
      </c>
      <c r="T59" s="731">
        <f>R59/(Results!D197 *(70/190))</f>
        <v>0.5852678571</v>
      </c>
      <c r="U59" s="572" t="str">
        <f t="shared" si="12"/>
        <v>C</v>
      </c>
      <c r="V59" s="500">
        <f>SUM(R59:R62)</f>
        <v>1569</v>
      </c>
      <c r="W59" s="501">
        <f>V59/(4*(MAX(R59:R62)))</f>
        <v>0.8834459459</v>
      </c>
      <c r="X59" s="501">
        <f>AVERAGE(S59:S62)</f>
        <v>286.125</v>
      </c>
      <c r="Y59" s="501">
        <f>V59/(((V59))*2)</f>
        <v>0.5</v>
      </c>
      <c r="Z59" s="511">
        <f>R59/Results!$B$158</f>
        <v>1150</v>
      </c>
      <c r="AA59" s="501">
        <f>sum(Z59:Z62)/4</f>
        <v>1307.5</v>
      </c>
      <c r="AB59" s="503">
        <v>578.0</v>
      </c>
      <c r="AC59" s="512">
        <f>4*MAX(R59:R62)/ (Results!H197)</f>
        <v>1.131931166</v>
      </c>
      <c r="AD59" s="459"/>
      <c r="AE59" s="459"/>
      <c r="AF59" s="151"/>
      <c r="AG59" s="492" t="s">
        <v>214</v>
      </c>
      <c r="AH59" s="573">
        <v>65.0</v>
      </c>
      <c r="AI59" s="573">
        <v>0.0</v>
      </c>
      <c r="AJ59" s="573">
        <v>91.0</v>
      </c>
      <c r="AK59" s="573">
        <v>0.0</v>
      </c>
      <c r="AL59" s="573">
        <v>0.0</v>
      </c>
      <c r="AM59" s="573">
        <v>0.0</v>
      </c>
      <c r="AN59" s="573">
        <v>0.0</v>
      </c>
      <c r="AO59" s="573">
        <v>9.0</v>
      </c>
      <c r="AP59" s="573">
        <v>0.0</v>
      </c>
      <c r="AQ59" s="573">
        <v>0.0</v>
      </c>
      <c r="AR59" s="573">
        <v>10.0</v>
      </c>
      <c r="AS59" s="573">
        <v>0.0</v>
      </c>
      <c r="AT59" s="574">
        <v>0.0</v>
      </c>
      <c r="AU59" s="570">
        <f t="shared" si="3"/>
        <v>175</v>
      </c>
      <c r="AV59" s="570">
        <f t="shared" si="4"/>
        <v>144</v>
      </c>
      <c r="AW59" s="571">
        <f>AU59/(Results!$J$197 *(70/190))</f>
        <v>0.8652094718</v>
      </c>
      <c r="AX59" s="572" t="str">
        <f t="shared" si="13"/>
        <v>E</v>
      </c>
      <c r="AY59" s="500">
        <f>SUM(AU59:AU62)</f>
        <v>549</v>
      </c>
      <c r="AZ59" s="501">
        <f>AY59/(4*(MAX(AU59:AU62)))</f>
        <v>0.7842857143</v>
      </c>
      <c r="BA59" s="501">
        <f>AVERAGE(AV59:AV62)</f>
        <v>106.625</v>
      </c>
      <c r="BB59" s="501">
        <f>AY59/(((AY59))*2)</f>
        <v>0.5</v>
      </c>
      <c r="BC59" s="511">
        <f>AU59/Results!$B$158</f>
        <v>583.3333333</v>
      </c>
      <c r="BD59" s="501">
        <f>sum(BC59:BC62)/4</f>
        <v>457.5</v>
      </c>
      <c r="BE59" s="503">
        <v>202.0</v>
      </c>
      <c r="BF59" s="512">
        <f>4*MAX(AU59:AU62)/ (Results!J197)</f>
        <v>1.275045537</v>
      </c>
    </row>
    <row r="60">
      <c r="A60" s="151"/>
      <c r="B60" s="459"/>
      <c r="C60" s="151"/>
      <c r="D60" s="513" t="s">
        <v>215</v>
      </c>
      <c r="E60" s="520">
        <v>88.0</v>
      </c>
      <c r="F60" s="520">
        <v>0.0</v>
      </c>
      <c r="G60" s="520">
        <v>221.0</v>
      </c>
      <c r="H60" s="520">
        <v>0.0</v>
      </c>
      <c r="I60" s="520">
        <v>0.0</v>
      </c>
      <c r="J60" s="520">
        <v>8.0</v>
      </c>
      <c r="K60" s="520">
        <v>3.0</v>
      </c>
      <c r="L60" s="520">
        <v>15.0</v>
      </c>
      <c r="M60" s="520">
        <v>0.0</v>
      </c>
      <c r="N60" s="520">
        <v>0.0</v>
      </c>
      <c r="O60" s="520">
        <v>9.0</v>
      </c>
      <c r="P60" s="520">
        <v>0.0</v>
      </c>
      <c r="Q60" s="521">
        <v>0.0</v>
      </c>
      <c r="R60" s="516">
        <f t="shared" si="8"/>
        <v>344</v>
      </c>
      <c r="S60" s="516">
        <f t="shared" si="1"/>
        <v>255.5</v>
      </c>
      <c r="T60" s="723">
        <f>R60/(Results!D197 *(70/190))</f>
        <v>0.5835714286</v>
      </c>
      <c r="U60" s="578" t="str">
        <f t="shared" si="12"/>
        <v>C</v>
      </c>
      <c r="V60" s="151"/>
      <c r="W60" s="151"/>
      <c r="X60" s="151"/>
      <c r="Y60" s="151"/>
      <c r="Z60" s="517">
        <f>R60/Results!$B$158</f>
        <v>1146.666667</v>
      </c>
      <c r="AA60" s="151"/>
      <c r="AB60" s="151"/>
      <c r="AC60" s="518"/>
      <c r="AD60" s="459"/>
      <c r="AE60" s="459"/>
      <c r="AF60" s="151"/>
      <c r="AG60" s="513" t="s">
        <v>215</v>
      </c>
      <c r="AH60" s="520">
        <v>48.0</v>
      </c>
      <c r="AI60" s="520">
        <v>0.0</v>
      </c>
      <c r="AJ60" s="520">
        <v>83.0</v>
      </c>
      <c r="AK60" s="520">
        <v>0.0</v>
      </c>
      <c r="AL60" s="520">
        <v>0.0</v>
      </c>
      <c r="AM60" s="520">
        <v>0.0</v>
      </c>
      <c r="AN60" s="520">
        <v>0.0</v>
      </c>
      <c r="AO60" s="520">
        <v>7.0</v>
      </c>
      <c r="AP60" s="520">
        <v>0.0</v>
      </c>
      <c r="AQ60" s="520">
        <v>1.0</v>
      </c>
      <c r="AR60" s="520">
        <v>5.0</v>
      </c>
      <c r="AS60" s="520">
        <v>0.0</v>
      </c>
      <c r="AT60" s="521">
        <v>0.0</v>
      </c>
      <c r="AU60" s="516">
        <f t="shared" si="3"/>
        <v>144</v>
      </c>
      <c r="AV60" s="516">
        <f t="shared" si="4"/>
        <v>112.5</v>
      </c>
      <c r="AW60" s="577">
        <f>AU60/(Results!$J$197 *(70/190))</f>
        <v>0.7119437939</v>
      </c>
      <c r="AX60" s="578" t="str">
        <f t="shared" si="13"/>
        <v>D</v>
      </c>
      <c r="AY60" s="151"/>
      <c r="AZ60" s="151"/>
      <c r="BA60" s="151"/>
      <c r="BB60" s="151"/>
      <c r="BC60" s="517">
        <f>AU60/Results!$B$158</f>
        <v>480</v>
      </c>
      <c r="BD60" s="151"/>
      <c r="BE60" s="151"/>
      <c r="BF60" s="518"/>
    </row>
    <row r="61">
      <c r="A61" s="151"/>
      <c r="B61" s="459"/>
      <c r="C61" s="151"/>
      <c r="D61" s="513" t="s">
        <v>216</v>
      </c>
      <c r="E61" s="520">
        <v>122.0</v>
      </c>
      <c r="F61" s="520">
        <v>0.0</v>
      </c>
      <c r="G61" s="520">
        <v>287.0</v>
      </c>
      <c r="H61" s="520">
        <v>0.0</v>
      </c>
      <c r="I61" s="520">
        <v>0.0</v>
      </c>
      <c r="J61" s="520">
        <v>13.0</v>
      </c>
      <c r="K61" s="520">
        <v>4.0</v>
      </c>
      <c r="L61" s="520">
        <v>12.0</v>
      </c>
      <c r="M61" s="520">
        <v>0.0</v>
      </c>
      <c r="N61" s="520">
        <v>0.0</v>
      </c>
      <c r="O61" s="520">
        <v>6.0</v>
      </c>
      <c r="P61" s="520">
        <v>0.0</v>
      </c>
      <c r="Q61" s="521">
        <v>0.0</v>
      </c>
      <c r="R61" s="516">
        <f t="shared" si="8"/>
        <v>444</v>
      </c>
      <c r="S61" s="516">
        <f t="shared" si="1"/>
        <v>321</v>
      </c>
      <c r="T61" s="723">
        <f>R61/(Results!D197 *(70/190))</f>
        <v>0.7532142857</v>
      </c>
      <c r="U61" s="578" t="str">
        <f t="shared" si="12"/>
        <v>D</v>
      </c>
      <c r="V61" s="151"/>
      <c r="W61" s="151"/>
      <c r="X61" s="151"/>
      <c r="Y61" s="151"/>
      <c r="Z61" s="517">
        <f>R61/Results!$B$158</f>
        <v>1480</v>
      </c>
      <c r="AA61" s="151"/>
      <c r="AB61" s="151"/>
      <c r="AC61" s="518"/>
      <c r="AD61" s="459"/>
      <c r="AE61" s="459"/>
      <c r="AF61" s="151"/>
      <c r="AG61" s="513" t="s">
        <v>216</v>
      </c>
      <c r="AH61" s="520">
        <v>34.0</v>
      </c>
      <c r="AI61" s="520">
        <v>0.0</v>
      </c>
      <c r="AJ61" s="520">
        <v>72.0</v>
      </c>
      <c r="AK61" s="520">
        <v>0.0</v>
      </c>
      <c r="AL61" s="520">
        <v>0.0</v>
      </c>
      <c r="AM61" s="520">
        <v>0.0</v>
      </c>
      <c r="AN61" s="520">
        <v>0.0</v>
      </c>
      <c r="AO61" s="520">
        <v>4.0</v>
      </c>
      <c r="AP61" s="520">
        <v>0.0</v>
      </c>
      <c r="AQ61" s="520">
        <v>0.0</v>
      </c>
      <c r="AR61" s="520">
        <v>3.0</v>
      </c>
      <c r="AS61" s="520">
        <v>0.0</v>
      </c>
      <c r="AT61" s="521">
        <v>0.0</v>
      </c>
      <c r="AU61" s="516">
        <f t="shared" si="3"/>
        <v>113</v>
      </c>
      <c r="AV61" s="516">
        <f t="shared" si="4"/>
        <v>82</v>
      </c>
      <c r="AW61" s="577">
        <f>AU61/(Results!$J$197 *(70/190))</f>
        <v>0.5586781161</v>
      </c>
      <c r="AX61" s="578" t="str">
        <f t="shared" si="13"/>
        <v>C</v>
      </c>
      <c r="AY61" s="151"/>
      <c r="AZ61" s="151"/>
      <c r="BA61" s="151"/>
      <c r="BB61" s="151"/>
      <c r="BC61" s="517">
        <f>AU61/Results!$B$158</f>
        <v>376.6666667</v>
      </c>
      <c r="BD61" s="151"/>
      <c r="BE61" s="151"/>
      <c r="BF61" s="518"/>
    </row>
    <row r="62">
      <c r="A62" s="151"/>
      <c r="B62" s="459"/>
      <c r="C62" s="151"/>
      <c r="D62" s="522" t="s">
        <v>217</v>
      </c>
      <c r="E62" s="529">
        <v>107.0</v>
      </c>
      <c r="F62" s="529">
        <v>0.0</v>
      </c>
      <c r="G62" s="529">
        <v>302.0</v>
      </c>
      <c r="H62" s="529">
        <v>0.0</v>
      </c>
      <c r="I62" s="529">
        <v>0.0</v>
      </c>
      <c r="J62" s="529">
        <v>10.0</v>
      </c>
      <c r="K62" s="529">
        <v>3.0</v>
      </c>
      <c r="L62" s="529">
        <v>9.0</v>
      </c>
      <c r="M62" s="529">
        <v>0.0</v>
      </c>
      <c r="N62" s="529">
        <v>0.0</v>
      </c>
      <c r="O62" s="529">
        <v>5.0</v>
      </c>
      <c r="P62" s="529">
        <v>0.0</v>
      </c>
      <c r="Q62" s="581">
        <v>0.0</v>
      </c>
      <c r="R62" s="530">
        <f t="shared" si="8"/>
        <v>436</v>
      </c>
      <c r="S62" s="530">
        <f t="shared" si="1"/>
        <v>301</v>
      </c>
      <c r="T62" s="726">
        <f>R62/(Results!D197 *(70/190))</f>
        <v>0.7396428571</v>
      </c>
      <c r="U62" s="580" t="str">
        <f t="shared" si="12"/>
        <v>D</v>
      </c>
      <c r="V62" s="447"/>
      <c r="W62" s="447"/>
      <c r="X62" s="447"/>
      <c r="Y62" s="447"/>
      <c r="Z62" s="528">
        <f>R62/Results!$B$158</f>
        <v>1453.333333</v>
      </c>
      <c r="AA62" s="447"/>
      <c r="AB62" s="447"/>
      <c r="AC62" s="184"/>
      <c r="AD62" s="459"/>
      <c r="AE62" s="459"/>
      <c r="AF62" s="151"/>
      <c r="AG62" s="522" t="s">
        <v>217</v>
      </c>
      <c r="AH62" s="529">
        <v>38.0</v>
      </c>
      <c r="AI62" s="529">
        <v>0.0</v>
      </c>
      <c r="AJ62" s="529">
        <v>70.0</v>
      </c>
      <c r="AK62" s="529">
        <v>0.0</v>
      </c>
      <c r="AL62" s="529">
        <v>0.0</v>
      </c>
      <c r="AM62" s="529">
        <v>0.0</v>
      </c>
      <c r="AN62" s="529">
        <v>0.0</v>
      </c>
      <c r="AO62" s="529">
        <v>6.0</v>
      </c>
      <c r="AP62" s="529">
        <v>0.0</v>
      </c>
      <c r="AQ62" s="529">
        <v>0.0</v>
      </c>
      <c r="AR62" s="529">
        <v>3.0</v>
      </c>
      <c r="AS62" s="529">
        <v>0.0</v>
      </c>
      <c r="AT62" s="581">
        <v>0.0</v>
      </c>
      <c r="AU62" s="732">
        <f t="shared" si="3"/>
        <v>117</v>
      </c>
      <c r="AV62" s="732">
        <f t="shared" si="4"/>
        <v>88</v>
      </c>
      <c r="AW62" s="579">
        <f>AU62/(Results!$J$197 *(70/190))</f>
        <v>0.5784543326</v>
      </c>
      <c r="AX62" s="580" t="str">
        <f t="shared" si="13"/>
        <v>C</v>
      </c>
      <c r="AY62" s="447"/>
      <c r="AZ62" s="447"/>
      <c r="BA62" s="447"/>
      <c r="BB62" s="447"/>
      <c r="BC62" s="528">
        <f>AU62/Results!$B$158</f>
        <v>390</v>
      </c>
      <c r="BD62" s="447"/>
      <c r="BE62" s="447"/>
      <c r="BF62" s="184"/>
    </row>
    <row r="63">
      <c r="A63" s="151"/>
      <c r="B63" s="459"/>
      <c r="C63" s="151"/>
      <c r="D63" s="532" t="s">
        <v>218</v>
      </c>
      <c r="E63" s="543">
        <v>115.0</v>
      </c>
      <c r="F63" s="543">
        <v>0.0</v>
      </c>
      <c r="G63" s="543">
        <v>237.0</v>
      </c>
      <c r="H63" s="543">
        <v>0.0</v>
      </c>
      <c r="I63" s="543">
        <v>0.0</v>
      </c>
      <c r="J63" s="543">
        <v>9.0</v>
      </c>
      <c r="K63" s="543">
        <v>4.0</v>
      </c>
      <c r="L63" s="543">
        <v>9.0</v>
      </c>
      <c r="M63" s="543">
        <v>0.0</v>
      </c>
      <c r="N63" s="543">
        <v>0.0</v>
      </c>
      <c r="O63" s="543">
        <v>3.0</v>
      </c>
      <c r="P63" s="543">
        <v>0.0</v>
      </c>
      <c r="Q63" s="545">
        <v>0.0</v>
      </c>
      <c r="R63" s="533">
        <f t="shared" si="8"/>
        <v>377</v>
      </c>
      <c r="S63" s="533">
        <f t="shared" si="1"/>
        <v>272.5</v>
      </c>
      <c r="T63" s="728">
        <f>R63/(Results!D198 *(70/190))</f>
        <v>0.8312637809</v>
      </c>
      <c r="U63" s="537" t="str">
        <f t="shared" si="12"/>
        <v>D</v>
      </c>
      <c r="V63" s="559">
        <f>SUM(R63:R66)</f>
        <v>1349</v>
      </c>
      <c r="W63" s="645">
        <f>V63/(4*(MAX(R63:R66)))</f>
        <v>0.8945623342</v>
      </c>
      <c r="X63" s="645">
        <f>AVERAGE(S63:S66)</f>
        <v>242.75</v>
      </c>
      <c r="Y63" s="645">
        <f>V63/(((V63))*2)</f>
        <v>0.5</v>
      </c>
      <c r="Z63" s="646">
        <f>R63/Results!$B$158</f>
        <v>1256.666667</v>
      </c>
      <c r="AA63" s="645">
        <f>sum(Z63:Z66)/4</f>
        <v>1124.166667</v>
      </c>
      <c r="AB63" s="729">
        <v>497.0</v>
      </c>
      <c r="AC63" s="730">
        <f>4*MAX(R63:R66)/ (Results!H198)</f>
        <v>1.117865085</v>
      </c>
      <c r="AD63" s="459"/>
      <c r="AE63" s="459"/>
      <c r="AF63" s="151"/>
      <c r="AG63" s="532" t="s">
        <v>218</v>
      </c>
      <c r="AH63" s="543">
        <v>33.0</v>
      </c>
      <c r="AI63" s="543">
        <v>0.0</v>
      </c>
      <c r="AJ63" s="543">
        <v>73.0</v>
      </c>
      <c r="AK63" s="543">
        <v>0.0</v>
      </c>
      <c r="AL63" s="543">
        <v>0.0</v>
      </c>
      <c r="AM63" s="543">
        <v>0.0</v>
      </c>
      <c r="AN63" s="543">
        <v>0.0</v>
      </c>
      <c r="AO63" s="543">
        <v>4.0</v>
      </c>
      <c r="AP63" s="543">
        <v>0.0</v>
      </c>
      <c r="AQ63" s="543">
        <v>0.0</v>
      </c>
      <c r="AR63" s="543">
        <v>7.0</v>
      </c>
      <c r="AS63" s="543">
        <v>0.0</v>
      </c>
      <c r="AT63" s="545">
        <v>0.0</v>
      </c>
      <c r="AU63" s="544">
        <f t="shared" si="3"/>
        <v>117</v>
      </c>
      <c r="AV63" s="544">
        <f t="shared" si="4"/>
        <v>89.5</v>
      </c>
      <c r="AW63" s="536">
        <f>AU63/(Results!$J$198 *(70/190))</f>
        <v>0.6520973893</v>
      </c>
      <c r="AX63" s="537" t="str">
        <f t="shared" si="13"/>
        <v>C</v>
      </c>
      <c r="AY63" s="538">
        <f>SUM(AU63:AU66)</f>
        <v>487</v>
      </c>
      <c r="AZ63" s="539">
        <f>AY63/(4*(MAX(AU63:AU66)))</f>
        <v>0.8634751773</v>
      </c>
      <c r="BA63" s="539">
        <f>AVERAGE(AV63:AV66)</f>
        <v>92.875</v>
      </c>
      <c r="BB63" s="539">
        <f>AY63/(((AY63))*2)</f>
        <v>0.5</v>
      </c>
      <c r="BC63" s="646">
        <f>AU63/Results!$B$158</f>
        <v>390</v>
      </c>
      <c r="BD63" s="539">
        <f>sum(BC63:BC66)/4</f>
        <v>405.8333333</v>
      </c>
      <c r="BE63" s="541">
        <v>179.0</v>
      </c>
      <c r="BF63" s="542">
        <f>4*MAX(AU63:AU66)/ (Results!J198)</f>
        <v>1.158110883</v>
      </c>
    </row>
    <row r="64">
      <c r="A64" s="151"/>
      <c r="B64" s="459"/>
      <c r="C64" s="151"/>
      <c r="D64" s="549" t="s">
        <v>219</v>
      </c>
      <c r="E64" s="553">
        <v>98.0</v>
      </c>
      <c r="F64" s="553">
        <v>0.0</v>
      </c>
      <c r="G64" s="553">
        <v>180.0</v>
      </c>
      <c r="H64" s="553">
        <v>0.0</v>
      </c>
      <c r="I64" s="553">
        <v>0.0</v>
      </c>
      <c r="J64" s="553">
        <v>12.0</v>
      </c>
      <c r="K64" s="553">
        <v>2.0</v>
      </c>
      <c r="L64" s="553">
        <v>4.0</v>
      </c>
      <c r="M64" s="553">
        <v>0.0</v>
      </c>
      <c r="N64" s="553">
        <v>0.0</v>
      </c>
      <c r="O64" s="553">
        <v>2.0</v>
      </c>
      <c r="P64" s="553">
        <v>0.0</v>
      </c>
      <c r="Q64" s="554">
        <v>0.0</v>
      </c>
      <c r="R64" s="551">
        <f t="shared" si="8"/>
        <v>298</v>
      </c>
      <c r="S64" s="551">
        <f t="shared" si="1"/>
        <v>219</v>
      </c>
      <c r="T64" s="728">
        <f>R64/(Results!D198 *(70/190))</f>
        <v>0.6570732273</v>
      </c>
      <c r="U64" s="537" t="str">
        <f t="shared" si="12"/>
        <v>C</v>
      </c>
      <c r="V64" s="151"/>
      <c r="W64" s="151"/>
      <c r="X64" s="151"/>
      <c r="Y64" s="151"/>
      <c r="Z64" s="552">
        <f>R64/Results!$B$158</f>
        <v>993.3333333</v>
      </c>
      <c r="AA64" s="151"/>
      <c r="AB64" s="151"/>
      <c r="AC64" s="518"/>
      <c r="AD64" s="459"/>
      <c r="AE64" s="459"/>
      <c r="AF64" s="151"/>
      <c r="AG64" s="549" t="s">
        <v>219</v>
      </c>
      <c r="AH64" s="553">
        <v>48.0</v>
      </c>
      <c r="AI64" s="553">
        <v>0.0</v>
      </c>
      <c r="AJ64" s="553">
        <v>83.0</v>
      </c>
      <c r="AK64" s="553">
        <v>0.0</v>
      </c>
      <c r="AL64" s="553">
        <v>0.0</v>
      </c>
      <c r="AM64" s="553">
        <v>0.0</v>
      </c>
      <c r="AN64" s="553">
        <v>0.0</v>
      </c>
      <c r="AO64" s="553">
        <v>9.0</v>
      </c>
      <c r="AP64" s="553">
        <v>1.0</v>
      </c>
      <c r="AQ64" s="553">
        <v>0.0</v>
      </c>
      <c r="AR64" s="553">
        <v>0.0</v>
      </c>
      <c r="AS64" s="553">
        <v>0.0</v>
      </c>
      <c r="AT64" s="554">
        <v>0.0</v>
      </c>
      <c r="AU64" s="551">
        <f t="shared" si="3"/>
        <v>141</v>
      </c>
      <c r="AV64" s="551">
        <f t="shared" si="4"/>
        <v>105.5</v>
      </c>
      <c r="AW64" s="536">
        <f>AU64/(Results!$J$198 *(70/190))</f>
        <v>0.7858609563</v>
      </c>
      <c r="AX64" s="537" t="str">
        <f t="shared" si="13"/>
        <v>D</v>
      </c>
      <c r="AY64" s="151"/>
      <c r="AZ64" s="151"/>
      <c r="BA64" s="151"/>
      <c r="BB64" s="151"/>
      <c r="BC64" s="552">
        <f>AU64/Results!$B$158</f>
        <v>470</v>
      </c>
      <c r="BD64" s="151"/>
      <c r="BE64" s="151"/>
      <c r="BF64" s="518"/>
    </row>
    <row r="65">
      <c r="A65" s="151"/>
      <c r="B65" s="459"/>
      <c r="C65" s="151"/>
      <c r="D65" s="549" t="s">
        <v>220</v>
      </c>
      <c r="E65" s="553">
        <v>95.0</v>
      </c>
      <c r="F65" s="553">
        <v>0.0</v>
      </c>
      <c r="G65" s="553">
        <v>203.0</v>
      </c>
      <c r="H65" s="553">
        <v>0.0</v>
      </c>
      <c r="I65" s="553">
        <v>0.0</v>
      </c>
      <c r="J65" s="553">
        <v>11.0</v>
      </c>
      <c r="K65" s="553">
        <v>6.0</v>
      </c>
      <c r="L65" s="553">
        <v>5.0</v>
      </c>
      <c r="M65" s="553">
        <v>0.0</v>
      </c>
      <c r="N65" s="553">
        <v>0.0</v>
      </c>
      <c r="O65" s="553">
        <v>2.0</v>
      </c>
      <c r="P65" s="553">
        <v>0.0</v>
      </c>
      <c r="Q65" s="554">
        <v>0.0</v>
      </c>
      <c r="R65" s="551">
        <f t="shared" si="8"/>
        <v>322</v>
      </c>
      <c r="S65" s="551">
        <f t="shared" si="1"/>
        <v>233.5</v>
      </c>
      <c r="T65" s="728">
        <f>R65/(Results!D198 *(70/190))</f>
        <v>0.7099918765</v>
      </c>
      <c r="U65" s="733" t="s">
        <v>257</v>
      </c>
      <c r="V65" s="151"/>
      <c r="W65" s="151"/>
      <c r="X65" s="151"/>
      <c r="Y65" s="151"/>
      <c r="Z65" s="552">
        <f>R65/Results!$B$158</f>
        <v>1073.333333</v>
      </c>
      <c r="AA65" s="151"/>
      <c r="AB65" s="151"/>
      <c r="AC65" s="518"/>
      <c r="AD65" s="459"/>
      <c r="AE65" s="459"/>
      <c r="AF65" s="151"/>
      <c r="AG65" s="549" t="s">
        <v>220</v>
      </c>
      <c r="AH65" s="553">
        <v>41.0</v>
      </c>
      <c r="AI65" s="553">
        <v>0.0</v>
      </c>
      <c r="AJ65" s="553">
        <v>66.0</v>
      </c>
      <c r="AK65" s="553">
        <v>0.0</v>
      </c>
      <c r="AL65" s="553">
        <v>0.0</v>
      </c>
      <c r="AM65" s="553">
        <v>0.0</v>
      </c>
      <c r="AN65" s="553">
        <v>0.0</v>
      </c>
      <c r="AO65" s="553">
        <v>7.0</v>
      </c>
      <c r="AP65" s="553">
        <v>0.0</v>
      </c>
      <c r="AQ65" s="553">
        <v>0.0</v>
      </c>
      <c r="AR65" s="553">
        <v>4.0</v>
      </c>
      <c r="AS65" s="553">
        <v>0.0</v>
      </c>
      <c r="AT65" s="554">
        <v>0.0</v>
      </c>
      <c r="AU65" s="551">
        <f t="shared" si="3"/>
        <v>118</v>
      </c>
      <c r="AV65" s="551">
        <f t="shared" si="4"/>
        <v>92.5</v>
      </c>
      <c r="AW65" s="536">
        <f>AU65/(Results!$J$198 *(70/190))</f>
        <v>0.6576708712</v>
      </c>
      <c r="AX65" s="537" t="str">
        <f t="shared" si="13"/>
        <v>C</v>
      </c>
      <c r="AY65" s="151"/>
      <c r="AZ65" s="151"/>
      <c r="BA65" s="151"/>
      <c r="BB65" s="151"/>
      <c r="BC65" s="552">
        <f>AU65/Results!$B$158</f>
        <v>393.3333333</v>
      </c>
      <c r="BD65" s="151"/>
      <c r="BE65" s="151"/>
      <c r="BF65" s="518"/>
    </row>
    <row r="66">
      <c r="A66" s="37"/>
      <c r="B66" s="60"/>
      <c r="C66" s="37"/>
      <c r="D66" s="555" t="s">
        <v>221</v>
      </c>
      <c r="E66" s="563">
        <v>109.0</v>
      </c>
      <c r="F66" s="563">
        <v>0.0</v>
      </c>
      <c r="G66" s="563">
        <v>228.0</v>
      </c>
      <c r="H66" s="563">
        <v>0.0</v>
      </c>
      <c r="I66" s="563">
        <v>0.0</v>
      </c>
      <c r="J66" s="563">
        <v>9.0</v>
      </c>
      <c r="K66" s="563">
        <v>3.0</v>
      </c>
      <c r="L66" s="563">
        <v>2.0</v>
      </c>
      <c r="M66" s="563">
        <v>0.0</v>
      </c>
      <c r="N66" s="563">
        <v>0.0</v>
      </c>
      <c r="O66" s="563">
        <v>1.0</v>
      </c>
      <c r="P66" s="563">
        <v>0.0</v>
      </c>
      <c r="Q66" s="565">
        <v>0.0</v>
      </c>
      <c r="R66" s="564">
        <f t="shared" si="8"/>
        <v>352</v>
      </c>
      <c r="S66" s="564">
        <f t="shared" si="1"/>
        <v>246</v>
      </c>
      <c r="T66" s="735">
        <f>R66/(Results!D198 *(70/190))</f>
        <v>0.776140188</v>
      </c>
      <c r="U66" s="626" t="str">
        <f>IFS(T66&lt;0.2,"A",AND(T66&gt;=0.21,T66&lt;=0.5),"B",AND(T66&gt;=0.51,T66&lt;=0.7),"C",AND(T66&gt;=0.71,T66&lt;=0.85),"D",AND(T66&gt;=0.86,T66&lt;=1),"E",T66&gt;1,"F")</f>
        <v>D</v>
      </c>
      <c r="V66" s="447"/>
      <c r="W66" s="447"/>
      <c r="X66" s="447"/>
      <c r="Y66" s="447"/>
      <c r="Z66" s="562">
        <f>R66/Results!$B$158</f>
        <v>1173.333333</v>
      </c>
      <c r="AA66" s="447"/>
      <c r="AB66" s="447"/>
      <c r="AC66" s="184"/>
      <c r="AD66" s="60"/>
      <c r="AE66" s="60"/>
      <c r="AF66" s="37"/>
      <c r="AG66" s="555" t="s">
        <v>221</v>
      </c>
      <c r="AH66" s="563">
        <v>30.0</v>
      </c>
      <c r="AI66" s="563">
        <v>0.0</v>
      </c>
      <c r="AJ66" s="563">
        <v>70.0</v>
      </c>
      <c r="AK66" s="563">
        <v>0.0</v>
      </c>
      <c r="AL66" s="563">
        <v>0.0</v>
      </c>
      <c r="AM66" s="563">
        <v>0.0</v>
      </c>
      <c r="AN66" s="563">
        <v>0.0</v>
      </c>
      <c r="AO66" s="563">
        <v>6.0</v>
      </c>
      <c r="AP66" s="563">
        <v>0.0</v>
      </c>
      <c r="AQ66" s="563">
        <v>0.0</v>
      </c>
      <c r="AR66" s="563">
        <v>5.0</v>
      </c>
      <c r="AS66" s="563">
        <v>0.0</v>
      </c>
      <c r="AT66" s="565">
        <v>0.0</v>
      </c>
      <c r="AU66" s="564">
        <f t="shared" si="3"/>
        <v>111</v>
      </c>
      <c r="AV66" s="564">
        <f t="shared" si="4"/>
        <v>84</v>
      </c>
      <c r="AW66" s="625">
        <f>AU66/(Results!$J$198 *(70/190))</f>
        <v>0.6186564975</v>
      </c>
      <c r="AX66" s="626" t="str">
        <f t="shared" si="13"/>
        <v>C</v>
      </c>
      <c r="AY66" s="447"/>
      <c r="AZ66" s="447"/>
      <c r="BA66" s="447"/>
      <c r="BB66" s="447"/>
      <c r="BC66" s="562">
        <f>AU66/Results!$B$158</f>
        <v>370</v>
      </c>
      <c r="BD66" s="447"/>
      <c r="BE66" s="447"/>
      <c r="BF66" s="184"/>
    </row>
    <row r="67">
      <c r="A67" s="630"/>
      <c r="B67" s="630"/>
      <c r="C67" s="630"/>
      <c r="D67" s="561"/>
      <c r="E67" s="561">
        <f t="shared" ref="E67:Q67" si="14">sum(E3:E66)</f>
        <v>6850</v>
      </c>
      <c r="F67" s="561">
        <f t="shared" si="14"/>
        <v>3</v>
      </c>
      <c r="G67" s="561">
        <f t="shared" si="14"/>
        <v>14513</v>
      </c>
      <c r="H67" s="561">
        <f t="shared" si="14"/>
        <v>19</v>
      </c>
      <c r="I67" s="561">
        <f t="shared" si="14"/>
        <v>4</v>
      </c>
      <c r="J67" s="561">
        <f t="shared" si="14"/>
        <v>964</v>
      </c>
      <c r="K67" s="561">
        <f t="shared" si="14"/>
        <v>363</v>
      </c>
      <c r="L67" s="561">
        <f t="shared" si="14"/>
        <v>490</v>
      </c>
      <c r="M67" s="561">
        <f t="shared" si="14"/>
        <v>0</v>
      </c>
      <c r="N67" s="561">
        <f t="shared" si="14"/>
        <v>11</v>
      </c>
      <c r="O67" s="561">
        <f t="shared" si="14"/>
        <v>566</v>
      </c>
      <c r="P67" s="561">
        <f t="shared" si="14"/>
        <v>10</v>
      </c>
      <c r="Q67" s="409">
        <f t="shared" si="14"/>
        <v>59</v>
      </c>
      <c r="R67" s="561">
        <f>SUM(R3:R66)</f>
        <v>23852</v>
      </c>
      <c r="S67" s="561"/>
      <c r="T67" s="561"/>
      <c r="U67" s="561"/>
      <c r="V67" s="561"/>
      <c r="W67" s="561"/>
      <c r="X67" s="561"/>
      <c r="Y67" s="561"/>
      <c r="Z67" s="561"/>
      <c r="AA67" s="561"/>
      <c r="AB67" s="631"/>
      <c r="AC67" s="561"/>
      <c r="AD67" s="561"/>
      <c r="AE67" s="561"/>
      <c r="AF67" s="561"/>
      <c r="AG67" s="561"/>
      <c r="AH67" s="561">
        <f t="shared" ref="AH67:AT67" si="15">sum(AH3:AH66)</f>
        <v>2355</v>
      </c>
      <c r="AI67" s="561">
        <f t="shared" si="15"/>
        <v>1</v>
      </c>
      <c r="AJ67" s="561">
        <f t="shared" si="15"/>
        <v>5285</v>
      </c>
      <c r="AK67" s="561">
        <f t="shared" si="15"/>
        <v>0</v>
      </c>
      <c r="AL67" s="561">
        <f t="shared" si="15"/>
        <v>0</v>
      </c>
      <c r="AM67" s="561">
        <f t="shared" si="15"/>
        <v>5</v>
      </c>
      <c r="AN67" s="561">
        <f t="shared" si="15"/>
        <v>0</v>
      </c>
      <c r="AO67" s="561">
        <f t="shared" si="15"/>
        <v>433</v>
      </c>
      <c r="AP67" s="561">
        <f t="shared" si="15"/>
        <v>2</v>
      </c>
      <c r="AQ67" s="561">
        <f t="shared" si="15"/>
        <v>8</v>
      </c>
      <c r="AR67" s="561">
        <f t="shared" si="15"/>
        <v>325</v>
      </c>
      <c r="AS67" s="561">
        <f t="shared" si="15"/>
        <v>1</v>
      </c>
      <c r="AT67" s="409">
        <f t="shared" si="15"/>
        <v>64</v>
      </c>
      <c r="AU67" s="561">
        <f>SUM(AU3:AU66)</f>
        <v>8479</v>
      </c>
      <c r="AV67" s="561"/>
      <c r="AW67" s="561"/>
      <c r="AX67" s="561"/>
      <c r="AY67" s="561"/>
      <c r="AZ67" s="561"/>
      <c r="BA67" s="561"/>
      <c r="BB67" s="561"/>
      <c r="BC67" s="561"/>
      <c r="BD67" s="561"/>
      <c r="BE67" s="631"/>
      <c r="BF67" s="409"/>
    </row>
    <row r="68">
      <c r="A68" s="630"/>
      <c r="B68" s="630"/>
      <c r="C68" s="630"/>
      <c r="D68" s="561"/>
      <c r="E68" s="561"/>
      <c r="F68" s="561"/>
      <c r="G68" s="561"/>
      <c r="H68" s="561"/>
      <c r="I68" s="561"/>
      <c r="J68" s="561"/>
      <c r="K68" s="561"/>
      <c r="L68" s="561"/>
      <c r="M68" s="561"/>
      <c r="N68" s="561"/>
      <c r="O68" s="561"/>
      <c r="P68" s="561"/>
      <c r="Q68" s="561"/>
      <c r="R68" s="561"/>
      <c r="S68" s="561"/>
      <c r="T68" s="561"/>
      <c r="U68" s="561"/>
      <c r="V68" s="561"/>
      <c r="W68" s="561"/>
      <c r="X68" s="561"/>
      <c r="Y68" s="561"/>
      <c r="Z68" s="561"/>
      <c r="AA68" s="561"/>
      <c r="AB68" s="631"/>
      <c r="AC68" s="561"/>
      <c r="AD68" s="561"/>
      <c r="AE68" s="561"/>
      <c r="AF68" s="561"/>
      <c r="AG68" s="561"/>
      <c r="AH68" s="561"/>
      <c r="AI68" s="561"/>
      <c r="AJ68" s="561"/>
      <c r="AK68" s="561"/>
      <c r="AL68" s="561"/>
      <c r="AM68" s="561"/>
      <c r="AN68" s="561"/>
      <c r="AO68" s="561"/>
      <c r="AP68" s="561"/>
      <c r="AQ68" s="561"/>
      <c r="AR68" s="561"/>
      <c r="AS68" s="561"/>
      <c r="AT68" s="561"/>
      <c r="AU68" s="561"/>
      <c r="AV68" s="561"/>
      <c r="AW68" s="561"/>
      <c r="AX68" s="561"/>
      <c r="AY68" s="561"/>
      <c r="AZ68" s="561"/>
      <c r="BA68" s="561"/>
      <c r="BB68" s="561"/>
      <c r="BC68" s="561"/>
      <c r="BD68" s="561"/>
      <c r="BE68" s="631"/>
      <c r="BF68" s="409"/>
    </row>
    <row r="69">
      <c r="A69" s="463" t="s">
        <v>227</v>
      </c>
      <c r="B69" s="463" t="s">
        <v>258</v>
      </c>
      <c r="C69" s="464" t="s">
        <v>259</v>
      </c>
      <c r="D69" s="465" t="s">
        <v>156</v>
      </c>
      <c r="E69" s="479" t="s">
        <v>260</v>
      </c>
      <c r="F69" s="467"/>
      <c r="G69" s="467"/>
      <c r="H69" s="467"/>
      <c r="I69" s="467"/>
      <c r="J69" s="467"/>
      <c r="K69" s="467"/>
      <c r="L69" s="467"/>
      <c r="M69" s="467"/>
      <c r="N69" s="467"/>
      <c r="O69" s="467"/>
      <c r="P69" s="467"/>
      <c r="Q69" s="468"/>
      <c r="R69" s="480" t="s">
        <v>261</v>
      </c>
      <c r="S69" s="481" t="s">
        <v>262</v>
      </c>
      <c r="T69" s="470" t="s">
        <v>263</v>
      </c>
      <c r="U69" s="470" t="s">
        <v>157</v>
      </c>
      <c r="V69" s="471" t="s">
        <v>264</v>
      </c>
      <c r="W69" s="472" t="s">
        <v>265</v>
      </c>
      <c r="X69" s="472" t="s">
        <v>266</v>
      </c>
      <c r="Y69" s="473" t="s">
        <v>267</v>
      </c>
      <c r="Z69" s="473" t="s">
        <v>268</v>
      </c>
      <c r="AA69" s="471" t="s">
        <v>269</v>
      </c>
      <c r="AB69" s="482" t="s">
        <v>112</v>
      </c>
      <c r="AC69" s="483" t="s">
        <v>270</v>
      </c>
      <c r="AD69" s="476" t="s">
        <v>227</v>
      </c>
      <c r="AE69" s="477" t="s">
        <v>258</v>
      </c>
      <c r="AF69" s="478" t="s">
        <v>259</v>
      </c>
      <c r="AG69" s="465" t="s">
        <v>156</v>
      </c>
      <c r="AH69" s="479" t="s">
        <v>260</v>
      </c>
      <c r="AI69" s="467"/>
      <c r="AJ69" s="467"/>
      <c r="AK69" s="467"/>
      <c r="AL69" s="467"/>
      <c r="AM69" s="467"/>
      <c r="AN69" s="467"/>
      <c r="AO69" s="467"/>
      <c r="AP69" s="467"/>
      <c r="AQ69" s="467"/>
      <c r="AR69" s="467"/>
      <c r="AS69" s="467"/>
      <c r="AT69" s="468"/>
      <c r="AU69" s="480" t="s">
        <v>261</v>
      </c>
      <c r="AV69" s="481" t="s">
        <v>262</v>
      </c>
      <c r="AW69" s="470" t="s">
        <v>263</v>
      </c>
      <c r="AX69" s="470" t="s">
        <v>157</v>
      </c>
      <c r="AY69" s="471" t="s">
        <v>264</v>
      </c>
      <c r="AZ69" s="472" t="s">
        <v>265</v>
      </c>
      <c r="BA69" s="472" t="s">
        <v>266</v>
      </c>
      <c r="BB69" s="473" t="s">
        <v>267</v>
      </c>
      <c r="BC69" s="473" t="s">
        <v>268</v>
      </c>
      <c r="BD69" s="471" t="s">
        <v>269</v>
      </c>
      <c r="BE69" s="482" t="s">
        <v>112</v>
      </c>
      <c r="BF69" s="483" t="s">
        <v>270</v>
      </c>
    </row>
    <row r="70">
      <c r="A70" s="37"/>
      <c r="B70" s="37"/>
      <c r="C70" s="59"/>
      <c r="D70" s="484"/>
      <c r="E70" s="485" t="s">
        <v>271</v>
      </c>
      <c r="F70" s="486" t="s">
        <v>272</v>
      </c>
      <c r="G70" s="486" t="s">
        <v>273</v>
      </c>
      <c r="H70" s="486" t="s">
        <v>274</v>
      </c>
      <c r="I70" s="486" t="s">
        <v>275</v>
      </c>
      <c r="J70" s="486" t="s">
        <v>276</v>
      </c>
      <c r="K70" s="486" t="s">
        <v>277</v>
      </c>
      <c r="L70" s="486" t="s">
        <v>278</v>
      </c>
      <c r="M70" s="486" t="s">
        <v>279</v>
      </c>
      <c r="N70" s="485" t="s">
        <v>280</v>
      </c>
      <c r="O70" s="485" t="s">
        <v>281</v>
      </c>
      <c r="P70" s="486" t="s">
        <v>282</v>
      </c>
      <c r="Q70" s="487" t="s">
        <v>283</v>
      </c>
      <c r="R70" s="224"/>
      <c r="S70" s="489"/>
      <c r="T70" s="447"/>
      <c r="U70" s="447"/>
      <c r="V70" s="447"/>
      <c r="W70" s="447"/>
      <c r="X70" s="447"/>
      <c r="Y70" s="447"/>
      <c r="Z70" s="447"/>
      <c r="AA70" s="447"/>
      <c r="AB70" s="447"/>
      <c r="AC70" s="184"/>
      <c r="AD70" s="60"/>
      <c r="AE70" s="37"/>
      <c r="AF70" s="59"/>
      <c r="AG70" s="484"/>
      <c r="AH70" s="485" t="s">
        <v>271</v>
      </c>
      <c r="AI70" s="486" t="s">
        <v>272</v>
      </c>
      <c r="AJ70" s="486" t="s">
        <v>273</v>
      </c>
      <c r="AK70" s="486" t="s">
        <v>274</v>
      </c>
      <c r="AL70" s="486" t="s">
        <v>275</v>
      </c>
      <c r="AM70" s="486" t="s">
        <v>276</v>
      </c>
      <c r="AN70" s="486" t="s">
        <v>277</v>
      </c>
      <c r="AO70" s="486" t="s">
        <v>278</v>
      </c>
      <c r="AP70" s="486" t="s">
        <v>279</v>
      </c>
      <c r="AQ70" s="485" t="s">
        <v>280</v>
      </c>
      <c r="AR70" s="485" t="s">
        <v>281</v>
      </c>
      <c r="AS70" s="486" t="s">
        <v>282</v>
      </c>
      <c r="AT70" s="487" t="s">
        <v>283</v>
      </c>
      <c r="AU70" s="224"/>
      <c r="AV70" s="489"/>
      <c r="AW70" s="447"/>
      <c r="AX70" s="447"/>
      <c r="AY70" s="447"/>
      <c r="AZ70" s="447"/>
      <c r="BA70" s="447"/>
      <c r="BB70" s="447"/>
      <c r="BC70" s="447"/>
      <c r="BD70" s="447"/>
      <c r="BE70" s="447"/>
      <c r="BF70" s="184"/>
    </row>
    <row r="71">
      <c r="A71" s="490" t="s">
        <v>284</v>
      </c>
      <c r="B71" s="638">
        <v>45349.0</v>
      </c>
      <c r="C71" s="639" t="s">
        <v>47</v>
      </c>
      <c r="D71" s="508" t="s">
        <v>158</v>
      </c>
      <c r="E71" s="509">
        <v>52.0</v>
      </c>
      <c r="F71" s="509">
        <v>0.0</v>
      </c>
      <c r="G71" s="509">
        <v>165.0</v>
      </c>
      <c r="H71" s="509">
        <v>0.0</v>
      </c>
      <c r="I71" s="509">
        <v>0.0</v>
      </c>
      <c r="J71" s="509">
        <v>15.0</v>
      </c>
      <c r="K71" s="509">
        <v>4.0</v>
      </c>
      <c r="L71" s="509">
        <v>10.0</v>
      </c>
      <c r="M71" s="509">
        <v>0.0</v>
      </c>
      <c r="N71" s="509">
        <v>0.0</v>
      </c>
      <c r="O71" s="509">
        <v>3.0</v>
      </c>
      <c r="P71" s="509">
        <v>0.0</v>
      </c>
      <c r="Q71" s="510">
        <v>2.0</v>
      </c>
      <c r="R71" s="497">
        <f t="shared" ref="R71:R134" si="16">sum(E71:Q71)</f>
        <v>251</v>
      </c>
      <c r="S71" s="514">
        <f t="shared" ref="S71:S134" si="17">(E71*1)+(F71*0.8)+(G71*0.5)+(H71*1.5)+(I71*2)+(J71*1.5)+(K71*1.5)+(L71*1.5)+(M71*2.5)+(N71*2.5)+(O71*2)+(P71*2.5)+(Q71*0.5)</f>
        <v>185</v>
      </c>
      <c r="T71" s="723">
        <f>R71/(Results!$D$200 *(70/190))</f>
        <v>0.4954805195</v>
      </c>
      <c r="U71" s="496" t="str">
        <f t="shared" ref="U71:U76" si="18">IFS(T71&lt;0.2,"A",AND(T71&gt;=0.21,T71&lt;=0.5),"B",AND(T71&gt;=0.51,T71&lt;=0.7),"C",AND(T71&gt;=0.71,T71&lt;=0.85),"D",AND(T71&gt;=0.86,T71&lt;=1),"E",T71&gt;1,"F")</f>
        <v>B</v>
      </c>
      <c r="V71" s="500">
        <f>SUM(R71:R74)</f>
        <v>1263</v>
      </c>
      <c r="W71" s="501">
        <f>V71/(4*(MAX(R71:R74)))</f>
        <v>0.8722375691</v>
      </c>
      <c r="X71" s="501">
        <f>AVERAGE(S71:S74)</f>
        <v>229.375</v>
      </c>
      <c r="Y71" s="501">
        <f>V71/(((V71))*2)</f>
        <v>0.5</v>
      </c>
      <c r="Z71" s="511">
        <f>R71/Results!$B$158</f>
        <v>836.6666667</v>
      </c>
      <c r="AA71" s="501">
        <f>sum(Z71:Z74)/4</f>
        <v>1052.5</v>
      </c>
      <c r="AB71" s="503">
        <v>465.0</v>
      </c>
      <c r="AC71" s="512">
        <f>(4*max(R71:R74))/(Results!H200)</f>
        <v>1.146476643</v>
      </c>
      <c r="AD71" s="505" t="s">
        <v>284</v>
      </c>
      <c r="AE71" s="724">
        <v>45349.0</v>
      </c>
      <c r="AF71" s="725" t="s">
        <v>48</v>
      </c>
      <c r="AG71" s="508" t="s">
        <v>158</v>
      </c>
      <c r="AH71" s="509">
        <v>6.0</v>
      </c>
      <c r="AI71" s="509">
        <v>0.0</v>
      </c>
      <c r="AJ71" s="509">
        <v>21.0</v>
      </c>
      <c r="AK71" s="509">
        <v>0.0</v>
      </c>
      <c r="AL71" s="509">
        <v>0.0</v>
      </c>
      <c r="AM71" s="509">
        <v>0.0</v>
      </c>
      <c r="AN71" s="509">
        <v>0.0</v>
      </c>
      <c r="AO71" s="509">
        <v>3.0</v>
      </c>
      <c r="AP71" s="509">
        <v>0.0</v>
      </c>
      <c r="AQ71" s="509">
        <v>0.0</v>
      </c>
      <c r="AR71" s="509">
        <v>0.0</v>
      </c>
      <c r="AS71" s="509">
        <v>0.0</v>
      </c>
      <c r="AT71" s="510">
        <v>3.0</v>
      </c>
      <c r="AU71" s="497">
        <f t="shared" ref="AU71:AU134" si="19">sum(AH71:AT71)</f>
        <v>33</v>
      </c>
      <c r="AV71" s="497">
        <f t="shared" ref="AV71:AV134" si="20">(AH71*1)+(AI71*0.8)+(AJ71*0.5)+(AK71*1.5)+(AL71*2)+(AM71*1.5)+(AN71*1.5)+(AO71*1.5)+(AP71*2.5)+(AQ71*2.5)+(AR71*2)+(AS71*2.5)+(AT71*0.5)</f>
        <v>22.5</v>
      </c>
      <c r="AW71" s="577">
        <f>AU71/(Results!$J$200 *(70/190))</f>
        <v>0.5395869191</v>
      </c>
      <c r="AX71" s="640" t="str">
        <f t="shared" ref="AX71:AX115" si="21">IFS(AW71&lt;0.2,"A",AND(AW71&gt;=0.21,AW71&lt;=0.5),"B",AND(AW71&gt;=0.51,AW71&lt;=0.7),"C",AND(AW71&gt;=0.71,AW71&lt;=0.85),"D",AND(AW71&gt;=0.86,AW71&lt;=1),"E",AW71&gt;1,"F")</f>
        <v>C</v>
      </c>
      <c r="AY71" s="500">
        <f>SUM(AU71:AU74)</f>
        <v>166</v>
      </c>
      <c r="AZ71" s="501">
        <f>AY71/(4*(MAX(AU71:AU74)))</f>
        <v>0.8469387755</v>
      </c>
      <c r="BA71" s="501">
        <f>AVERAGE(AV71:AV74)</f>
        <v>28.875</v>
      </c>
      <c r="BB71" s="501">
        <f>AY71/(((AY71))*2)</f>
        <v>0.5</v>
      </c>
      <c r="BC71" s="511">
        <f>AU71/Results!$B$158</f>
        <v>110</v>
      </c>
      <c r="BD71" s="501">
        <f>sum(BC71:BC74)/4</f>
        <v>138.3333333</v>
      </c>
      <c r="BE71" s="503">
        <v>61.0</v>
      </c>
      <c r="BF71" s="512">
        <f>(4*max(AU71:AU74))/(Results!J200)</f>
        <v>1.180722892</v>
      </c>
    </row>
    <row r="72">
      <c r="A72" s="151"/>
      <c r="B72" s="459"/>
      <c r="C72" s="151"/>
      <c r="D72" s="513" t="s">
        <v>159</v>
      </c>
      <c r="E72" s="520">
        <v>66.0</v>
      </c>
      <c r="F72" s="520">
        <v>0.0</v>
      </c>
      <c r="G72" s="520">
        <v>193.0</v>
      </c>
      <c r="H72" s="520">
        <v>0.0</v>
      </c>
      <c r="I72" s="520">
        <v>0.0</v>
      </c>
      <c r="J72" s="520">
        <v>20.0</v>
      </c>
      <c r="K72" s="520">
        <v>4.0</v>
      </c>
      <c r="L72" s="520">
        <v>10.0</v>
      </c>
      <c r="M72" s="520">
        <v>0.0</v>
      </c>
      <c r="N72" s="520">
        <v>0.0</v>
      </c>
      <c r="O72" s="520">
        <v>0.0</v>
      </c>
      <c r="P72" s="520">
        <v>0.0</v>
      </c>
      <c r="Q72" s="521">
        <v>6.0</v>
      </c>
      <c r="R72" s="497">
        <f t="shared" si="16"/>
        <v>299</v>
      </c>
      <c r="S72" s="736">
        <f t="shared" si="17"/>
        <v>216.5</v>
      </c>
      <c r="T72" s="737">
        <f>R72/(Results!$D$200 *(70/190))</f>
        <v>0.5902337662</v>
      </c>
      <c r="U72" s="515" t="str">
        <f t="shared" si="18"/>
        <v>C</v>
      </c>
      <c r="V72" s="151"/>
      <c r="W72" s="151"/>
      <c r="X72" s="151"/>
      <c r="Y72" s="151"/>
      <c r="Z72" s="517">
        <f>R72/Results!$B$158</f>
        <v>996.6666667</v>
      </c>
      <c r="AA72" s="151"/>
      <c r="AB72" s="151"/>
      <c r="AC72" s="518"/>
      <c r="AD72" s="459"/>
      <c r="AE72" s="459"/>
      <c r="AF72" s="151"/>
      <c r="AG72" s="513" t="s">
        <v>159</v>
      </c>
      <c r="AH72" s="520">
        <v>13.0</v>
      </c>
      <c r="AI72" s="520">
        <v>0.0</v>
      </c>
      <c r="AJ72" s="520">
        <v>25.0</v>
      </c>
      <c r="AK72" s="520">
        <v>0.0</v>
      </c>
      <c r="AL72" s="520">
        <v>0.0</v>
      </c>
      <c r="AM72" s="520">
        <v>0.0</v>
      </c>
      <c r="AN72" s="520">
        <v>0.0</v>
      </c>
      <c r="AO72" s="520">
        <v>0.0</v>
      </c>
      <c r="AP72" s="520">
        <v>0.0</v>
      </c>
      <c r="AQ72" s="520">
        <v>0.0</v>
      </c>
      <c r="AR72" s="520">
        <v>0.0</v>
      </c>
      <c r="AS72" s="520">
        <v>0.0</v>
      </c>
      <c r="AT72" s="521">
        <v>4.0</v>
      </c>
      <c r="AU72" s="516">
        <f t="shared" si="19"/>
        <v>42</v>
      </c>
      <c r="AV72" s="516">
        <f t="shared" si="20"/>
        <v>27.5</v>
      </c>
      <c r="AW72" s="577">
        <f>AU72/(Results!$J$200 *(70/190))</f>
        <v>0.686746988</v>
      </c>
      <c r="AX72" s="640" t="str">
        <f t="shared" si="21"/>
        <v>C</v>
      </c>
      <c r="AY72" s="151"/>
      <c r="AZ72" s="151"/>
      <c r="BA72" s="151"/>
      <c r="BB72" s="151"/>
      <c r="BC72" s="517">
        <f>AU72/Results!$B$158</f>
        <v>140</v>
      </c>
      <c r="BD72" s="151"/>
      <c r="BE72" s="151"/>
      <c r="BF72" s="518"/>
    </row>
    <row r="73">
      <c r="A73" s="151"/>
      <c r="B73" s="459"/>
      <c r="C73" s="151"/>
      <c r="D73" s="513" t="s">
        <v>160</v>
      </c>
      <c r="E73" s="520">
        <v>82.0</v>
      </c>
      <c r="F73" s="520">
        <v>0.0</v>
      </c>
      <c r="G73" s="520">
        <v>227.0</v>
      </c>
      <c r="H73" s="520">
        <v>0.0</v>
      </c>
      <c r="I73" s="520">
        <v>0.0</v>
      </c>
      <c r="J73" s="520">
        <v>18.0</v>
      </c>
      <c r="K73" s="520">
        <v>5.0</v>
      </c>
      <c r="L73" s="520">
        <v>9.0</v>
      </c>
      <c r="M73" s="520">
        <v>0.0</v>
      </c>
      <c r="N73" s="520">
        <v>0.0</v>
      </c>
      <c r="O73" s="520">
        <v>4.0</v>
      </c>
      <c r="P73" s="520">
        <v>0.0</v>
      </c>
      <c r="Q73" s="521">
        <v>6.0</v>
      </c>
      <c r="R73" s="497">
        <f t="shared" si="16"/>
        <v>351</v>
      </c>
      <c r="S73" s="736">
        <f t="shared" si="17"/>
        <v>254.5</v>
      </c>
      <c r="T73" s="737">
        <f>R73/(Results!$D$200 *(70/190))</f>
        <v>0.6928831169</v>
      </c>
      <c r="U73" s="515" t="str">
        <f t="shared" si="18"/>
        <v>C</v>
      </c>
      <c r="V73" s="151"/>
      <c r="W73" s="151"/>
      <c r="X73" s="151"/>
      <c r="Y73" s="151"/>
      <c r="Z73" s="517">
        <f>R73/Results!$B$158</f>
        <v>1170</v>
      </c>
      <c r="AA73" s="151"/>
      <c r="AB73" s="151"/>
      <c r="AC73" s="518"/>
      <c r="AD73" s="459"/>
      <c r="AE73" s="459"/>
      <c r="AF73" s="151"/>
      <c r="AG73" s="513" t="s">
        <v>160</v>
      </c>
      <c r="AH73" s="520">
        <v>14.0</v>
      </c>
      <c r="AI73" s="520">
        <v>0.0</v>
      </c>
      <c r="AJ73" s="520">
        <v>26.0</v>
      </c>
      <c r="AK73" s="520">
        <v>0.0</v>
      </c>
      <c r="AL73" s="520">
        <v>0.0</v>
      </c>
      <c r="AM73" s="520">
        <v>0.0</v>
      </c>
      <c r="AN73" s="520">
        <v>0.0</v>
      </c>
      <c r="AO73" s="520">
        <v>2.0</v>
      </c>
      <c r="AP73" s="520">
        <v>0.0</v>
      </c>
      <c r="AQ73" s="520">
        <v>0.0</v>
      </c>
      <c r="AR73" s="520">
        <v>0.0</v>
      </c>
      <c r="AS73" s="520">
        <v>0.0</v>
      </c>
      <c r="AT73" s="521">
        <v>0.0</v>
      </c>
      <c r="AU73" s="516">
        <f t="shared" si="19"/>
        <v>42</v>
      </c>
      <c r="AV73" s="516">
        <f t="shared" si="20"/>
        <v>30</v>
      </c>
      <c r="AW73" s="577">
        <f>AU73/(Results!$J$200 *(70/190))</f>
        <v>0.686746988</v>
      </c>
      <c r="AX73" s="640" t="str">
        <f t="shared" si="21"/>
        <v>C</v>
      </c>
      <c r="AY73" s="151"/>
      <c r="AZ73" s="151"/>
      <c r="BA73" s="151"/>
      <c r="BB73" s="151"/>
      <c r="BC73" s="517">
        <f>AU73/Results!$B$158</f>
        <v>140</v>
      </c>
      <c r="BD73" s="151"/>
      <c r="BE73" s="151"/>
      <c r="BF73" s="518"/>
    </row>
    <row r="74">
      <c r="A74" s="151"/>
      <c r="B74" s="459"/>
      <c r="C74" s="151"/>
      <c r="D74" s="522" t="s">
        <v>161</v>
      </c>
      <c r="E74" s="529">
        <v>89.0</v>
      </c>
      <c r="F74" s="529">
        <v>0.0</v>
      </c>
      <c r="G74" s="529">
        <v>235.0</v>
      </c>
      <c r="H74" s="529">
        <v>0.0</v>
      </c>
      <c r="I74" s="529">
        <v>0.0</v>
      </c>
      <c r="J74" s="529">
        <v>11.0</v>
      </c>
      <c r="K74" s="529">
        <v>3.0</v>
      </c>
      <c r="L74" s="529">
        <v>10.0</v>
      </c>
      <c r="M74" s="529">
        <v>0.0</v>
      </c>
      <c r="N74" s="529">
        <v>0.0</v>
      </c>
      <c r="O74" s="529">
        <v>8.0</v>
      </c>
      <c r="P74" s="529">
        <v>0.0</v>
      </c>
      <c r="Q74" s="581">
        <v>6.0</v>
      </c>
      <c r="R74" s="523">
        <f t="shared" si="16"/>
        <v>362</v>
      </c>
      <c r="S74" s="736">
        <f t="shared" si="17"/>
        <v>261.5</v>
      </c>
      <c r="T74" s="738">
        <f>R74/(Results!$D$200 *(70/190))</f>
        <v>0.7145974026</v>
      </c>
      <c r="U74" s="525" t="str">
        <f t="shared" si="18"/>
        <v>D</v>
      </c>
      <c r="V74" s="447"/>
      <c r="W74" s="447"/>
      <c r="X74" s="447"/>
      <c r="Y74" s="447"/>
      <c r="Z74" s="528">
        <f>R74/Results!$B$158</f>
        <v>1206.666667</v>
      </c>
      <c r="AA74" s="447"/>
      <c r="AB74" s="447"/>
      <c r="AC74" s="184"/>
      <c r="AD74" s="459"/>
      <c r="AE74" s="459"/>
      <c r="AF74" s="151"/>
      <c r="AG74" s="522" t="s">
        <v>161</v>
      </c>
      <c r="AH74" s="529">
        <v>10.0</v>
      </c>
      <c r="AI74" s="529">
        <v>0.0</v>
      </c>
      <c r="AJ74" s="529">
        <v>33.0</v>
      </c>
      <c r="AK74" s="529">
        <v>0.0</v>
      </c>
      <c r="AL74" s="529">
        <v>0.0</v>
      </c>
      <c r="AM74" s="529">
        <v>0.0</v>
      </c>
      <c r="AN74" s="529">
        <v>0.0</v>
      </c>
      <c r="AO74" s="529">
        <v>3.0</v>
      </c>
      <c r="AP74" s="529">
        <v>0.0</v>
      </c>
      <c r="AQ74" s="529">
        <v>0.0</v>
      </c>
      <c r="AR74" s="529">
        <v>2.0</v>
      </c>
      <c r="AS74" s="529">
        <v>0.0</v>
      </c>
      <c r="AT74" s="581">
        <v>1.0</v>
      </c>
      <c r="AU74" s="732">
        <f t="shared" si="19"/>
        <v>49</v>
      </c>
      <c r="AV74" s="732">
        <f t="shared" si="20"/>
        <v>35.5</v>
      </c>
      <c r="AW74" s="579">
        <f>AU74/(Results!$J$200 *(70/190))</f>
        <v>0.8012048193</v>
      </c>
      <c r="AX74" s="580" t="str">
        <f t="shared" si="21"/>
        <v>D</v>
      </c>
      <c r="AY74" s="447"/>
      <c r="AZ74" s="447"/>
      <c r="BA74" s="447"/>
      <c r="BB74" s="447"/>
      <c r="BC74" s="528">
        <f>AU74/Results!$B$158</f>
        <v>163.3333333</v>
      </c>
      <c r="BD74" s="447"/>
      <c r="BE74" s="447"/>
      <c r="BF74" s="184"/>
    </row>
    <row r="75">
      <c r="A75" s="151"/>
      <c r="B75" s="459"/>
      <c r="C75" s="151"/>
      <c r="D75" s="532" t="s">
        <v>162</v>
      </c>
      <c r="E75" s="543">
        <v>101.0</v>
      </c>
      <c r="F75" s="543">
        <v>0.0</v>
      </c>
      <c r="G75" s="543">
        <v>278.0</v>
      </c>
      <c r="H75" s="543">
        <v>0.0</v>
      </c>
      <c r="I75" s="543">
        <v>0.0</v>
      </c>
      <c r="J75" s="543">
        <v>15.0</v>
      </c>
      <c r="K75" s="543">
        <v>2.0</v>
      </c>
      <c r="L75" s="543">
        <v>16.0</v>
      </c>
      <c r="M75" s="543">
        <v>0.0</v>
      </c>
      <c r="N75" s="543">
        <v>0.0</v>
      </c>
      <c r="O75" s="543">
        <v>12.0</v>
      </c>
      <c r="P75" s="543">
        <v>0.0</v>
      </c>
      <c r="Q75" s="545">
        <v>9.0</v>
      </c>
      <c r="R75" s="533">
        <f t="shared" si="16"/>
        <v>433</v>
      </c>
      <c r="S75" s="600">
        <f t="shared" si="17"/>
        <v>318</v>
      </c>
      <c r="T75" s="728">
        <f>R75/(Results!$D$201 *(70/190))</f>
        <v>0.6606440215</v>
      </c>
      <c r="U75" s="535" t="str">
        <f t="shared" si="18"/>
        <v>C</v>
      </c>
      <c r="V75" s="538">
        <f>SUM(R75:R78)</f>
        <v>1809</v>
      </c>
      <c r="W75" s="539">
        <f>V75/(4*(MAX(R75:R78)))</f>
        <v>0.8090339893</v>
      </c>
      <c r="X75" s="539">
        <f>AVERAGE(S75:S78)</f>
        <v>325.5</v>
      </c>
      <c r="Y75" s="539">
        <f>V75/(((V75))*2)</f>
        <v>0.5</v>
      </c>
      <c r="Z75" s="646">
        <f>R75/Results!$B$158</f>
        <v>1443.333333</v>
      </c>
      <c r="AA75" s="539">
        <f>sum(Z75:Z78)/4</f>
        <v>1507.5</v>
      </c>
      <c r="AB75" s="541">
        <v>666.0</v>
      </c>
      <c r="AC75" s="542">
        <f>4*max(R75:R78)/(Results!H201)</f>
        <v>1.236042012</v>
      </c>
      <c r="AD75" s="459"/>
      <c r="AE75" s="459"/>
      <c r="AF75" s="151"/>
      <c r="AG75" s="532" t="s">
        <v>162</v>
      </c>
      <c r="AH75" s="543">
        <v>9.0</v>
      </c>
      <c r="AI75" s="543">
        <v>0.0</v>
      </c>
      <c r="AJ75" s="543">
        <v>38.0</v>
      </c>
      <c r="AK75" s="543">
        <v>0.0</v>
      </c>
      <c r="AL75" s="543">
        <v>0.0</v>
      </c>
      <c r="AM75" s="543">
        <v>0.0</v>
      </c>
      <c r="AN75" s="543">
        <v>0.0</v>
      </c>
      <c r="AO75" s="543">
        <v>4.0</v>
      </c>
      <c r="AP75" s="543">
        <v>0.0</v>
      </c>
      <c r="AQ75" s="543">
        <v>0.0</v>
      </c>
      <c r="AR75" s="543">
        <v>2.0</v>
      </c>
      <c r="AS75" s="543">
        <v>0.0</v>
      </c>
      <c r="AT75" s="545">
        <v>1.0</v>
      </c>
      <c r="AU75" s="544">
        <f t="shared" si="19"/>
        <v>54</v>
      </c>
      <c r="AV75" s="544">
        <f t="shared" si="20"/>
        <v>38.5</v>
      </c>
      <c r="AW75" s="536">
        <f>AU75/(Results!$J$201 *(70/190))</f>
        <v>0.5551948052</v>
      </c>
      <c r="AX75" s="644" t="str">
        <f t="shared" si="21"/>
        <v>C</v>
      </c>
      <c r="AY75" s="538">
        <f>SUM(AU75:AU78)</f>
        <v>264</v>
      </c>
      <c r="AZ75" s="539">
        <f>AY75/(4*(MAX(AU75:AU78)))</f>
        <v>0.835443038</v>
      </c>
      <c r="BA75" s="539">
        <f>AVERAGE(AV75:AV78)</f>
        <v>46.75</v>
      </c>
      <c r="BB75" s="539">
        <f>AY75/(((AY75))*2)</f>
        <v>0.5</v>
      </c>
      <c r="BC75" s="646">
        <f>AU75/Results!$B$158</f>
        <v>180</v>
      </c>
      <c r="BD75" s="539">
        <f>sum(BC75:BC78)/4</f>
        <v>220</v>
      </c>
      <c r="BE75" s="541">
        <v>97.0</v>
      </c>
      <c r="BF75" s="542">
        <f>4*max(AU75:AU78)/Results!J201</f>
        <v>1.196969697</v>
      </c>
    </row>
    <row r="76">
      <c r="A76" s="151"/>
      <c r="B76" s="459"/>
      <c r="C76" s="151"/>
      <c r="D76" s="549" t="s">
        <v>163</v>
      </c>
      <c r="E76" s="553">
        <v>105.0</v>
      </c>
      <c r="F76" s="553">
        <v>0.0</v>
      </c>
      <c r="G76" s="553">
        <v>275.0</v>
      </c>
      <c r="H76" s="553">
        <v>0.0</v>
      </c>
      <c r="I76" s="553">
        <v>0.0</v>
      </c>
      <c r="J76" s="553">
        <v>9.0</v>
      </c>
      <c r="K76" s="553">
        <v>6.0</v>
      </c>
      <c r="L76" s="553">
        <v>14.0</v>
      </c>
      <c r="M76" s="553">
        <v>0.0</v>
      </c>
      <c r="N76" s="553">
        <v>0.0</v>
      </c>
      <c r="O76" s="553">
        <v>5.0</v>
      </c>
      <c r="P76" s="553">
        <v>0.0</v>
      </c>
      <c r="Q76" s="554">
        <v>12.0</v>
      </c>
      <c r="R76" s="533">
        <f t="shared" si="16"/>
        <v>426</v>
      </c>
      <c r="S76" s="739">
        <f t="shared" si="17"/>
        <v>302</v>
      </c>
      <c r="T76" s="740">
        <f>R76/(Results!$D$201 *(70/190))</f>
        <v>0.6499638641</v>
      </c>
      <c r="U76" s="550" t="str">
        <f t="shared" si="18"/>
        <v>C</v>
      </c>
      <c r="V76" s="151"/>
      <c r="W76" s="151"/>
      <c r="X76" s="151"/>
      <c r="Y76" s="151"/>
      <c r="Z76" s="552">
        <f>R76/Results!$B$158</f>
        <v>1420</v>
      </c>
      <c r="AA76" s="151"/>
      <c r="AB76" s="151"/>
      <c r="AC76" s="518"/>
      <c r="AD76" s="459"/>
      <c r="AE76" s="459"/>
      <c r="AF76" s="151"/>
      <c r="AG76" s="549" t="s">
        <v>163</v>
      </c>
      <c r="AH76" s="553">
        <v>13.0</v>
      </c>
      <c r="AI76" s="553">
        <v>0.0</v>
      </c>
      <c r="AJ76" s="553">
        <v>48.0</v>
      </c>
      <c r="AK76" s="553">
        <v>0.0</v>
      </c>
      <c r="AL76" s="553">
        <v>0.0</v>
      </c>
      <c r="AM76" s="553">
        <v>0.0</v>
      </c>
      <c r="AN76" s="553">
        <v>0.0</v>
      </c>
      <c r="AO76" s="553">
        <v>4.0</v>
      </c>
      <c r="AP76" s="553">
        <v>0.0</v>
      </c>
      <c r="AQ76" s="553">
        <v>0.0</v>
      </c>
      <c r="AR76" s="553">
        <v>5.0</v>
      </c>
      <c r="AS76" s="553">
        <v>0.0</v>
      </c>
      <c r="AT76" s="554">
        <v>1.0</v>
      </c>
      <c r="AU76" s="551">
        <f t="shared" si="19"/>
        <v>71</v>
      </c>
      <c r="AV76" s="551">
        <f t="shared" si="20"/>
        <v>53.5</v>
      </c>
      <c r="AW76" s="647">
        <f>AU76/(Results!$J$201 *(70/190))</f>
        <v>0.729978355</v>
      </c>
      <c r="AX76" s="644" t="str">
        <f t="shared" si="21"/>
        <v>D</v>
      </c>
      <c r="AY76" s="151"/>
      <c r="AZ76" s="151"/>
      <c r="BA76" s="151"/>
      <c r="BB76" s="151"/>
      <c r="BC76" s="552">
        <f>AU76/Results!$B$158</f>
        <v>236.6666667</v>
      </c>
      <c r="BD76" s="151"/>
      <c r="BE76" s="151"/>
      <c r="BF76" s="518"/>
    </row>
    <row r="77">
      <c r="A77" s="151"/>
      <c r="B77" s="459"/>
      <c r="C77" s="151"/>
      <c r="D77" s="549" t="s">
        <v>164</v>
      </c>
      <c r="E77" s="553">
        <v>102.0</v>
      </c>
      <c r="F77" s="553">
        <v>0.0</v>
      </c>
      <c r="G77" s="553">
        <v>389.0</v>
      </c>
      <c r="H77" s="553">
        <v>0.0</v>
      </c>
      <c r="I77" s="553">
        <v>0.0</v>
      </c>
      <c r="J77" s="553">
        <v>26.0</v>
      </c>
      <c r="K77" s="553">
        <v>5.0</v>
      </c>
      <c r="L77" s="553">
        <v>16.0</v>
      </c>
      <c r="M77" s="553">
        <v>0.0</v>
      </c>
      <c r="N77" s="553">
        <v>0.0</v>
      </c>
      <c r="O77" s="553">
        <v>11.0</v>
      </c>
      <c r="P77" s="553">
        <v>0.0</v>
      </c>
      <c r="Q77" s="554">
        <v>10.0</v>
      </c>
      <c r="R77" s="533">
        <f t="shared" si="16"/>
        <v>559</v>
      </c>
      <c r="S77" s="739">
        <f t="shared" si="17"/>
        <v>394</v>
      </c>
      <c r="T77" s="740">
        <f>R77/(Results!$D$201 *(70/190))</f>
        <v>0.8528868546</v>
      </c>
      <c r="U77" s="554" t="s">
        <v>257</v>
      </c>
      <c r="V77" s="151"/>
      <c r="W77" s="151"/>
      <c r="X77" s="151"/>
      <c r="Y77" s="151"/>
      <c r="Z77" s="552">
        <f>R77/Results!$B$158</f>
        <v>1863.333333</v>
      </c>
      <c r="AA77" s="151"/>
      <c r="AB77" s="151"/>
      <c r="AC77" s="518"/>
      <c r="AD77" s="459"/>
      <c r="AE77" s="459"/>
      <c r="AF77" s="151"/>
      <c r="AG77" s="549" t="s">
        <v>164</v>
      </c>
      <c r="AH77" s="553">
        <v>10.0</v>
      </c>
      <c r="AI77" s="553">
        <v>0.0</v>
      </c>
      <c r="AJ77" s="553">
        <v>45.0</v>
      </c>
      <c r="AK77" s="553">
        <v>0.0</v>
      </c>
      <c r="AL77" s="553">
        <v>0.0</v>
      </c>
      <c r="AM77" s="553">
        <v>0.0</v>
      </c>
      <c r="AN77" s="553">
        <v>0.0</v>
      </c>
      <c r="AO77" s="553">
        <v>1.0</v>
      </c>
      <c r="AP77" s="553">
        <v>0.0</v>
      </c>
      <c r="AQ77" s="553">
        <v>0.0</v>
      </c>
      <c r="AR77" s="553">
        <v>3.0</v>
      </c>
      <c r="AS77" s="553">
        <v>0.0</v>
      </c>
      <c r="AT77" s="554">
        <v>1.0</v>
      </c>
      <c r="AU77" s="551">
        <f t="shared" si="19"/>
        <v>60</v>
      </c>
      <c r="AV77" s="551">
        <f t="shared" si="20"/>
        <v>40.5</v>
      </c>
      <c r="AW77" s="647">
        <f>AU77/(Results!$J$201 *(70/190))</f>
        <v>0.6168831169</v>
      </c>
      <c r="AX77" s="644" t="str">
        <f t="shared" si="21"/>
        <v>C</v>
      </c>
      <c r="AY77" s="151"/>
      <c r="AZ77" s="151"/>
      <c r="BA77" s="151"/>
      <c r="BB77" s="151"/>
      <c r="BC77" s="552">
        <f>AU77/Results!$B$158</f>
        <v>200</v>
      </c>
      <c r="BD77" s="151"/>
      <c r="BE77" s="151"/>
      <c r="BF77" s="518"/>
    </row>
    <row r="78">
      <c r="A78" s="151"/>
      <c r="B78" s="459"/>
      <c r="C78" s="151"/>
      <c r="D78" s="555" t="s">
        <v>165</v>
      </c>
      <c r="E78" s="563">
        <v>91.0</v>
      </c>
      <c r="F78" s="563">
        <v>0.0</v>
      </c>
      <c r="G78" s="563">
        <v>248.0</v>
      </c>
      <c r="H78" s="563">
        <v>0.0</v>
      </c>
      <c r="I78" s="563">
        <v>0.0</v>
      </c>
      <c r="J78" s="563">
        <v>23.0</v>
      </c>
      <c r="K78" s="563">
        <v>3.0</v>
      </c>
      <c r="L78" s="563">
        <v>12.0</v>
      </c>
      <c r="M78" s="563">
        <v>0.0</v>
      </c>
      <c r="N78" s="563">
        <v>0.0</v>
      </c>
      <c r="O78" s="563">
        <v>6.0</v>
      </c>
      <c r="P78" s="563">
        <v>0.0</v>
      </c>
      <c r="Q78" s="565">
        <v>8.0</v>
      </c>
      <c r="R78" s="556">
        <f t="shared" si="16"/>
        <v>391</v>
      </c>
      <c r="S78" s="739">
        <f t="shared" si="17"/>
        <v>288</v>
      </c>
      <c r="T78" s="741">
        <f>R78/(Results!$D$201 *(70/190))</f>
        <v>0.5965630772</v>
      </c>
      <c r="U78" s="585" t="str">
        <f t="shared" ref="U78:U82" si="22">IFS(T78&lt;0.2,"A",AND(T78&gt;=0.21,T78&lt;=0.5),"B",AND(T78&gt;=0.51,T78&lt;=0.7),"C",AND(T78&gt;=0.71,T78&lt;=0.85),"D",AND(T78&gt;=0.86,T78&lt;=1),"E",T78&gt;1,"F")</f>
        <v>C</v>
      </c>
      <c r="V78" s="447"/>
      <c r="W78" s="447"/>
      <c r="X78" s="447"/>
      <c r="Y78" s="447"/>
      <c r="Z78" s="650">
        <f>R78/Results!$B$158</f>
        <v>1303.333333</v>
      </c>
      <c r="AA78" s="447"/>
      <c r="AB78" s="447"/>
      <c r="AC78" s="184"/>
      <c r="AD78" s="459"/>
      <c r="AE78" s="459"/>
      <c r="AF78" s="151"/>
      <c r="AG78" s="555" t="s">
        <v>165</v>
      </c>
      <c r="AH78" s="563">
        <v>19.0</v>
      </c>
      <c r="AI78" s="563">
        <v>0.0</v>
      </c>
      <c r="AJ78" s="563">
        <v>54.0</v>
      </c>
      <c r="AK78" s="563">
        <v>0.0</v>
      </c>
      <c r="AL78" s="563">
        <v>0.0</v>
      </c>
      <c r="AM78" s="563">
        <v>0.0</v>
      </c>
      <c r="AN78" s="563">
        <v>0.0</v>
      </c>
      <c r="AO78" s="563">
        <v>1.0</v>
      </c>
      <c r="AP78" s="563">
        <v>0.0</v>
      </c>
      <c r="AQ78" s="563">
        <v>0.0</v>
      </c>
      <c r="AR78" s="563">
        <v>3.0</v>
      </c>
      <c r="AS78" s="563">
        <v>0.0</v>
      </c>
      <c r="AT78" s="565">
        <v>2.0</v>
      </c>
      <c r="AU78" s="566">
        <f t="shared" si="19"/>
        <v>79</v>
      </c>
      <c r="AV78" s="566">
        <f t="shared" si="20"/>
        <v>54.5</v>
      </c>
      <c r="AW78" s="649">
        <f>AU78/(Results!$J$201 *(70/190))</f>
        <v>0.8122294372</v>
      </c>
      <c r="AX78" s="561" t="str">
        <f t="shared" si="21"/>
        <v>D</v>
      </c>
      <c r="AY78" s="447"/>
      <c r="AZ78" s="447"/>
      <c r="BA78" s="447"/>
      <c r="BB78" s="447"/>
      <c r="BC78" s="650">
        <f>AU78/Results!$B$158</f>
        <v>263.3333333</v>
      </c>
      <c r="BD78" s="447"/>
      <c r="BE78" s="447"/>
      <c r="BF78" s="184"/>
    </row>
    <row r="79">
      <c r="A79" s="151"/>
      <c r="B79" s="459"/>
      <c r="C79" s="151"/>
      <c r="D79" s="492" t="s">
        <v>166</v>
      </c>
      <c r="E79" s="573">
        <v>98.0</v>
      </c>
      <c r="F79" s="573">
        <v>0.0</v>
      </c>
      <c r="G79" s="573">
        <v>281.0</v>
      </c>
      <c r="H79" s="573">
        <v>0.0</v>
      </c>
      <c r="I79" s="573">
        <v>0.0</v>
      </c>
      <c r="J79" s="573">
        <v>19.0</v>
      </c>
      <c r="K79" s="573">
        <v>2.0</v>
      </c>
      <c r="L79" s="573">
        <v>10.0</v>
      </c>
      <c r="M79" s="573">
        <v>0.0</v>
      </c>
      <c r="N79" s="573">
        <v>0.0</v>
      </c>
      <c r="O79" s="573">
        <v>8.0</v>
      </c>
      <c r="P79" s="573">
        <v>0.0</v>
      </c>
      <c r="Q79" s="574">
        <v>11.0</v>
      </c>
      <c r="R79" s="497">
        <f t="shared" si="16"/>
        <v>429</v>
      </c>
      <c r="S79" s="495">
        <f t="shared" si="17"/>
        <v>306.5</v>
      </c>
      <c r="T79" s="731">
        <f>R79/(Results!$D$202 *(70/190))</f>
        <v>0.7794033276</v>
      </c>
      <c r="U79" s="569" t="str">
        <f t="shared" si="22"/>
        <v>D</v>
      </c>
      <c r="V79" s="500">
        <f>SUM(R79:R82)</f>
        <v>1506</v>
      </c>
      <c r="W79" s="501">
        <f>V79/(4*(MAX(R79:R82)))</f>
        <v>0.8776223776</v>
      </c>
      <c r="X79" s="501">
        <f>AVERAGE(S79:S82)</f>
        <v>276.875</v>
      </c>
      <c r="Y79" s="501">
        <f>V79/(((V79))*2)</f>
        <v>0.5</v>
      </c>
      <c r="Z79" s="511">
        <f>R79/Results!$B$158</f>
        <v>1430</v>
      </c>
      <c r="AA79" s="501">
        <f>sum(Z79:Z82)/4</f>
        <v>1255</v>
      </c>
      <c r="AB79" s="503">
        <v>555.0</v>
      </c>
      <c r="AC79" s="512">
        <f>4*max(R79:R82)/(Results!H202)</f>
        <v>1.139442231</v>
      </c>
      <c r="AD79" s="459"/>
      <c r="AE79" s="459"/>
      <c r="AF79" s="151"/>
      <c r="AG79" s="492" t="s">
        <v>166</v>
      </c>
      <c r="AH79" s="573">
        <v>32.0</v>
      </c>
      <c r="AI79" s="573">
        <v>0.0</v>
      </c>
      <c r="AJ79" s="573">
        <v>60.0</v>
      </c>
      <c r="AK79" s="573">
        <v>0.0</v>
      </c>
      <c r="AL79" s="573">
        <v>0.0</v>
      </c>
      <c r="AM79" s="573">
        <v>0.0</v>
      </c>
      <c r="AN79" s="573">
        <v>0.0</v>
      </c>
      <c r="AO79" s="573">
        <v>0.0</v>
      </c>
      <c r="AP79" s="573">
        <v>0.0</v>
      </c>
      <c r="AQ79" s="573">
        <v>0.0</v>
      </c>
      <c r="AR79" s="573">
        <v>4.0</v>
      </c>
      <c r="AS79" s="573">
        <v>0.0</v>
      </c>
      <c r="AT79" s="574">
        <v>2.0</v>
      </c>
      <c r="AU79" s="570">
        <f t="shared" si="19"/>
        <v>98</v>
      </c>
      <c r="AV79" s="570">
        <f t="shared" si="20"/>
        <v>71</v>
      </c>
      <c r="AW79" s="571">
        <f>AU79/(Results!$J$202 *(70/190))</f>
        <v>0.9888475836</v>
      </c>
      <c r="AX79" s="742" t="str">
        <f t="shared" si="21"/>
        <v>E</v>
      </c>
      <c r="AY79" s="500">
        <f>SUM(AU79:AU82)</f>
        <v>269</v>
      </c>
      <c r="AZ79" s="501">
        <f>AY79/(4*(MAX(AU79:AU82)))</f>
        <v>0.6862244898</v>
      </c>
      <c r="BA79" s="501">
        <f>AVERAGE(AV79:AV82)</f>
        <v>51.25</v>
      </c>
      <c r="BB79" s="501">
        <f>AY79/(((AY79))*2)</f>
        <v>0.5</v>
      </c>
      <c r="BC79" s="511">
        <f>AU79/Results!$B$158</f>
        <v>326.6666667</v>
      </c>
      <c r="BD79" s="501">
        <f>sum(BC79:BC82)/4</f>
        <v>224.1666667</v>
      </c>
      <c r="BE79" s="503">
        <v>99.0</v>
      </c>
      <c r="BF79" s="512">
        <f>4*max(AU79:AU82)/Results!J202</f>
        <v>1.457249071</v>
      </c>
    </row>
    <row r="80">
      <c r="A80" s="151"/>
      <c r="B80" s="459"/>
      <c r="C80" s="151"/>
      <c r="D80" s="513" t="s">
        <v>167</v>
      </c>
      <c r="E80" s="520">
        <v>75.0</v>
      </c>
      <c r="F80" s="520">
        <v>0.0</v>
      </c>
      <c r="G80" s="520">
        <v>225.0</v>
      </c>
      <c r="H80" s="520">
        <v>0.0</v>
      </c>
      <c r="I80" s="520">
        <v>0.0</v>
      </c>
      <c r="J80" s="520">
        <v>17.0</v>
      </c>
      <c r="K80" s="520">
        <v>4.0</v>
      </c>
      <c r="L80" s="520">
        <v>10.0</v>
      </c>
      <c r="M80" s="520">
        <v>0.0</v>
      </c>
      <c r="N80" s="520">
        <v>0.0</v>
      </c>
      <c r="O80" s="520">
        <v>11.0</v>
      </c>
      <c r="P80" s="520">
        <v>0.0</v>
      </c>
      <c r="Q80" s="521">
        <v>4.0</v>
      </c>
      <c r="R80" s="497">
        <f t="shared" si="16"/>
        <v>346</v>
      </c>
      <c r="S80" s="736">
        <f t="shared" si="17"/>
        <v>258</v>
      </c>
      <c r="T80" s="737">
        <f>R80/(Results!$D$202 *(70/190))</f>
        <v>0.6286096768</v>
      </c>
      <c r="U80" s="515" t="str">
        <f t="shared" si="22"/>
        <v>C</v>
      </c>
      <c r="V80" s="151"/>
      <c r="W80" s="151"/>
      <c r="X80" s="151"/>
      <c r="Y80" s="151"/>
      <c r="Z80" s="517">
        <f>R80/Results!$B$158</f>
        <v>1153.333333</v>
      </c>
      <c r="AA80" s="151"/>
      <c r="AB80" s="151"/>
      <c r="AC80" s="518"/>
      <c r="AD80" s="459"/>
      <c r="AE80" s="459"/>
      <c r="AF80" s="151"/>
      <c r="AG80" s="513" t="s">
        <v>167</v>
      </c>
      <c r="AH80" s="520">
        <v>26.0</v>
      </c>
      <c r="AI80" s="520">
        <v>0.0</v>
      </c>
      <c r="AJ80" s="520">
        <v>38.0</v>
      </c>
      <c r="AK80" s="520">
        <v>0.0</v>
      </c>
      <c r="AL80" s="520">
        <v>0.0</v>
      </c>
      <c r="AM80" s="520">
        <v>0.0</v>
      </c>
      <c r="AN80" s="520">
        <v>0.0</v>
      </c>
      <c r="AO80" s="520">
        <v>1.0</v>
      </c>
      <c r="AP80" s="520">
        <v>0.0</v>
      </c>
      <c r="AQ80" s="520">
        <v>0.0</v>
      </c>
      <c r="AR80" s="520">
        <v>1.0</v>
      </c>
      <c r="AS80" s="520">
        <v>0.0</v>
      </c>
      <c r="AT80" s="521">
        <v>2.0</v>
      </c>
      <c r="AU80" s="516">
        <f t="shared" si="19"/>
        <v>68</v>
      </c>
      <c r="AV80" s="516">
        <f t="shared" si="20"/>
        <v>49.5</v>
      </c>
      <c r="AW80" s="652">
        <f>AU80/(Results!$J$202 *(70/190))</f>
        <v>0.6861391397</v>
      </c>
      <c r="AX80" s="640" t="str">
        <f t="shared" si="21"/>
        <v>C</v>
      </c>
      <c r="AY80" s="151"/>
      <c r="AZ80" s="151"/>
      <c r="BA80" s="151"/>
      <c r="BB80" s="151"/>
      <c r="BC80" s="517">
        <f>AU80/Results!$B$158</f>
        <v>226.6666667</v>
      </c>
      <c r="BD80" s="151"/>
      <c r="BE80" s="151"/>
      <c r="BF80" s="518"/>
    </row>
    <row r="81">
      <c r="A81" s="151"/>
      <c r="B81" s="459"/>
      <c r="C81" s="151"/>
      <c r="D81" s="513" t="s">
        <v>168</v>
      </c>
      <c r="E81" s="520">
        <v>78.0</v>
      </c>
      <c r="F81" s="520">
        <v>0.0</v>
      </c>
      <c r="G81" s="520">
        <v>265.0</v>
      </c>
      <c r="H81" s="520">
        <v>0.0</v>
      </c>
      <c r="I81" s="520">
        <v>0.0</v>
      </c>
      <c r="J81" s="520">
        <v>17.0</v>
      </c>
      <c r="K81" s="520">
        <v>6.0</v>
      </c>
      <c r="L81" s="520">
        <v>14.0</v>
      </c>
      <c r="M81" s="520">
        <v>0.0</v>
      </c>
      <c r="N81" s="520">
        <v>0.0</v>
      </c>
      <c r="O81" s="520">
        <v>9.0</v>
      </c>
      <c r="P81" s="520">
        <v>0.0</v>
      </c>
      <c r="Q81" s="521">
        <v>8.0</v>
      </c>
      <c r="R81" s="497">
        <f t="shared" si="16"/>
        <v>397</v>
      </c>
      <c r="S81" s="736">
        <f t="shared" si="17"/>
        <v>288</v>
      </c>
      <c r="T81" s="737">
        <f>R81/(Results!$D$202 *(70/190))</f>
        <v>0.7212660164</v>
      </c>
      <c r="U81" s="515" t="str">
        <f t="shared" si="22"/>
        <v>D</v>
      </c>
      <c r="V81" s="151"/>
      <c r="W81" s="151"/>
      <c r="X81" s="151"/>
      <c r="Y81" s="151"/>
      <c r="Z81" s="517">
        <f>R81/Results!$B$158</f>
        <v>1323.333333</v>
      </c>
      <c r="AA81" s="151"/>
      <c r="AB81" s="151"/>
      <c r="AC81" s="518"/>
      <c r="AD81" s="459"/>
      <c r="AE81" s="459"/>
      <c r="AF81" s="151"/>
      <c r="AG81" s="513" t="s">
        <v>168</v>
      </c>
      <c r="AH81" s="520">
        <v>21.0</v>
      </c>
      <c r="AI81" s="520">
        <v>0.0</v>
      </c>
      <c r="AJ81" s="520">
        <v>28.0</v>
      </c>
      <c r="AK81" s="520">
        <v>0.0</v>
      </c>
      <c r="AL81" s="520">
        <v>0.0</v>
      </c>
      <c r="AM81" s="520">
        <v>0.0</v>
      </c>
      <c r="AN81" s="520">
        <v>0.0</v>
      </c>
      <c r="AO81" s="520">
        <v>0.0</v>
      </c>
      <c r="AP81" s="520">
        <v>0.0</v>
      </c>
      <c r="AQ81" s="520">
        <v>0.0</v>
      </c>
      <c r="AR81" s="520">
        <v>3.0</v>
      </c>
      <c r="AS81" s="520">
        <v>0.0</v>
      </c>
      <c r="AT81" s="521">
        <v>0.0</v>
      </c>
      <c r="AU81" s="516">
        <f t="shared" si="19"/>
        <v>52</v>
      </c>
      <c r="AV81" s="516">
        <f t="shared" si="20"/>
        <v>41</v>
      </c>
      <c r="AW81" s="652">
        <f>AU81/(Results!$J$202 *(70/190))</f>
        <v>0.5246946362</v>
      </c>
      <c r="AX81" s="640" t="str">
        <f t="shared" si="21"/>
        <v>C</v>
      </c>
      <c r="AY81" s="151"/>
      <c r="AZ81" s="151"/>
      <c r="BA81" s="151"/>
      <c r="BB81" s="151"/>
      <c r="BC81" s="517">
        <f>AU81/Results!$B$158</f>
        <v>173.3333333</v>
      </c>
      <c r="BD81" s="151"/>
      <c r="BE81" s="151"/>
      <c r="BF81" s="518"/>
    </row>
    <row r="82">
      <c r="A82" s="151"/>
      <c r="B82" s="459"/>
      <c r="C82" s="151"/>
      <c r="D82" s="522" t="s">
        <v>169</v>
      </c>
      <c r="E82" s="529">
        <v>76.0</v>
      </c>
      <c r="F82" s="529">
        <v>0.0</v>
      </c>
      <c r="G82" s="529">
        <v>205.0</v>
      </c>
      <c r="H82" s="529">
        <v>0.0</v>
      </c>
      <c r="I82" s="529">
        <v>0.0</v>
      </c>
      <c r="J82" s="529">
        <v>13.0</v>
      </c>
      <c r="K82" s="529">
        <v>4.0</v>
      </c>
      <c r="L82" s="529">
        <v>12.0</v>
      </c>
      <c r="M82" s="529">
        <v>0.0</v>
      </c>
      <c r="N82" s="529">
        <v>0.0</v>
      </c>
      <c r="O82" s="529">
        <v>14.0</v>
      </c>
      <c r="P82" s="529">
        <v>0.0</v>
      </c>
      <c r="Q82" s="581">
        <v>10.0</v>
      </c>
      <c r="R82" s="523">
        <f t="shared" si="16"/>
        <v>334</v>
      </c>
      <c r="S82" s="736">
        <f t="shared" si="17"/>
        <v>255</v>
      </c>
      <c r="T82" s="738">
        <f>R82/(Results!$D$202 *(70/190))</f>
        <v>0.6068081851</v>
      </c>
      <c r="U82" s="525" t="str">
        <f t="shared" si="22"/>
        <v>C</v>
      </c>
      <c r="V82" s="447"/>
      <c r="W82" s="447"/>
      <c r="X82" s="447"/>
      <c r="Y82" s="447"/>
      <c r="Z82" s="528">
        <f>R82/Results!$B$158</f>
        <v>1113.333333</v>
      </c>
      <c r="AA82" s="447"/>
      <c r="AB82" s="447"/>
      <c r="AC82" s="184"/>
      <c r="AD82" s="459"/>
      <c r="AE82" s="459"/>
      <c r="AF82" s="151"/>
      <c r="AG82" s="522" t="s">
        <v>169</v>
      </c>
      <c r="AH82" s="529">
        <v>24.0</v>
      </c>
      <c r="AI82" s="529">
        <v>0.0</v>
      </c>
      <c r="AJ82" s="529">
        <v>20.0</v>
      </c>
      <c r="AK82" s="529">
        <v>0.0</v>
      </c>
      <c r="AL82" s="529">
        <v>0.0</v>
      </c>
      <c r="AM82" s="529">
        <v>0.0</v>
      </c>
      <c r="AN82" s="529">
        <v>0.0</v>
      </c>
      <c r="AO82" s="529">
        <v>3.0</v>
      </c>
      <c r="AP82" s="529">
        <v>0.0</v>
      </c>
      <c r="AQ82" s="529">
        <v>0.0</v>
      </c>
      <c r="AR82" s="529">
        <v>2.0</v>
      </c>
      <c r="AS82" s="529">
        <v>0.0</v>
      </c>
      <c r="AT82" s="581">
        <v>2.0</v>
      </c>
      <c r="AU82" s="732">
        <f t="shared" si="19"/>
        <v>51</v>
      </c>
      <c r="AV82" s="732">
        <f t="shared" si="20"/>
        <v>43.5</v>
      </c>
      <c r="AW82" s="654">
        <f>AU82/(Results!$J$202 *(70/190))</f>
        <v>0.5146043548</v>
      </c>
      <c r="AX82" s="580" t="str">
        <f t="shared" si="21"/>
        <v>C</v>
      </c>
      <c r="AY82" s="447"/>
      <c r="AZ82" s="447"/>
      <c r="BA82" s="447"/>
      <c r="BB82" s="447"/>
      <c r="BC82" s="528">
        <f>AU82/Results!$B$158</f>
        <v>170</v>
      </c>
      <c r="BD82" s="447"/>
      <c r="BE82" s="447"/>
      <c r="BF82" s="184"/>
    </row>
    <row r="83">
      <c r="A83" s="151"/>
      <c r="B83" s="459"/>
      <c r="C83" s="151"/>
      <c r="D83" s="532" t="s">
        <v>170</v>
      </c>
      <c r="E83" s="543">
        <v>101.0</v>
      </c>
      <c r="F83" s="543">
        <v>0.0</v>
      </c>
      <c r="G83" s="543">
        <v>238.0</v>
      </c>
      <c r="H83" s="543">
        <v>0.0</v>
      </c>
      <c r="I83" s="543">
        <v>0.0</v>
      </c>
      <c r="J83" s="543">
        <v>12.0</v>
      </c>
      <c r="K83" s="543">
        <v>5.0</v>
      </c>
      <c r="L83" s="543">
        <v>14.0</v>
      </c>
      <c r="M83" s="543">
        <v>0.0</v>
      </c>
      <c r="N83" s="543">
        <v>0.0</v>
      </c>
      <c r="O83" s="543">
        <v>11.0</v>
      </c>
      <c r="P83" s="543">
        <v>0.0</v>
      </c>
      <c r="Q83" s="545">
        <v>7.0</v>
      </c>
      <c r="R83" s="533">
        <f t="shared" si="16"/>
        <v>388</v>
      </c>
      <c r="S83" s="600">
        <f t="shared" si="17"/>
        <v>292</v>
      </c>
      <c r="T83" s="728">
        <f>R83/(Results!$D$203 *(70/190))</f>
        <v>0.7039724981</v>
      </c>
      <c r="U83" s="680" t="s">
        <v>249</v>
      </c>
      <c r="V83" s="538">
        <f>SUM(R83:R86)</f>
        <v>1537</v>
      </c>
      <c r="W83" s="539">
        <f>V83/(4*(MAX(R83:R86)))</f>
        <v>0.9303874092</v>
      </c>
      <c r="X83" s="539">
        <f>AVERAGE(S83:S86)</f>
        <v>282.25</v>
      </c>
      <c r="Y83" s="539">
        <f>V83/(((V83))*2)</f>
        <v>0.5</v>
      </c>
      <c r="Z83" s="646">
        <f>R83/Results!$B$158</f>
        <v>1293.333333</v>
      </c>
      <c r="AA83" s="539">
        <f>sum(Z83:Z86)/4</f>
        <v>1280.833333</v>
      </c>
      <c r="AB83" s="541">
        <v>566.0</v>
      </c>
      <c r="AC83" s="542">
        <f>4*max(R83:R86)/(Results!H203)</f>
        <v>1.07482108</v>
      </c>
      <c r="AD83" s="459"/>
      <c r="AE83" s="459"/>
      <c r="AF83" s="151"/>
      <c r="AG83" s="532" t="s">
        <v>170</v>
      </c>
      <c r="AH83" s="543">
        <v>11.0</v>
      </c>
      <c r="AI83" s="543">
        <v>0.0</v>
      </c>
      <c r="AJ83" s="543">
        <v>28.0</v>
      </c>
      <c r="AK83" s="543">
        <v>0.0</v>
      </c>
      <c r="AL83" s="543">
        <v>0.0</v>
      </c>
      <c r="AM83" s="543">
        <v>0.0</v>
      </c>
      <c r="AN83" s="543">
        <v>0.0</v>
      </c>
      <c r="AO83" s="543">
        <v>3.0</v>
      </c>
      <c r="AP83" s="543">
        <v>0.0</v>
      </c>
      <c r="AQ83" s="543">
        <v>0.0</v>
      </c>
      <c r="AR83" s="543">
        <v>7.0</v>
      </c>
      <c r="AS83" s="543">
        <v>0.0</v>
      </c>
      <c r="AT83" s="545">
        <v>1.0</v>
      </c>
      <c r="AU83" s="544">
        <f t="shared" si="19"/>
        <v>50</v>
      </c>
      <c r="AV83" s="544">
        <f t="shared" si="20"/>
        <v>44</v>
      </c>
      <c r="AW83" s="536">
        <f>AU83/(Results!$J$203 *(70/190))</f>
        <v>0.5952380952</v>
      </c>
      <c r="AX83" s="644" t="str">
        <f t="shared" si="21"/>
        <v>C</v>
      </c>
      <c r="AY83" s="538">
        <f>SUM(AU83:AU86)</f>
        <v>228</v>
      </c>
      <c r="AZ83" s="539">
        <f>AY83/(4*(MAX(AU83:AU86)))</f>
        <v>0.8769230769</v>
      </c>
      <c r="BA83" s="539">
        <f>AVERAGE(AV83:AV86)</f>
        <v>50.375</v>
      </c>
      <c r="BB83" s="539">
        <f>AY83/(((AY83))*2)</f>
        <v>0.5</v>
      </c>
      <c r="BC83" s="646">
        <f>AU83/Results!$B$158</f>
        <v>166.6666667</v>
      </c>
      <c r="BD83" s="539">
        <f>sum(BC83:BC86)/4</f>
        <v>190</v>
      </c>
      <c r="BE83" s="541">
        <v>84.0</v>
      </c>
      <c r="BF83" s="542">
        <f>4*max(AU83:AU86)/Results!J203</f>
        <v>1.140350877</v>
      </c>
    </row>
    <row r="84">
      <c r="A84" s="151"/>
      <c r="B84" s="459"/>
      <c r="C84" s="151"/>
      <c r="D84" s="549" t="s">
        <v>171</v>
      </c>
      <c r="E84" s="553">
        <v>89.0</v>
      </c>
      <c r="F84" s="553">
        <v>0.0</v>
      </c>
      <c r="G84" s="553">
        <v>266.0</v>
      </c>
      <c r="H84" s="553">
        <v>0.0</v>
      </c>
      <c r="I84" s="553">
        <v>0.0</v>
      </c>
      <c r="J84" s="553">
        <v>16.0</v>
      </c>
      <c r="K84" s="553">
        <v>6.0</v>
      </c>
      <c r="L84" s="553">
        <v>16.0</v>
      </c>
      <c r="M84" s="553">
        <v>0.0</v>
      </c>
      <c r="N84" s="553">
        <v>0.0</v>
      </c>
      <c r="O84" s="553">
        <v>8.0</v>
      </c>
      <c r="P84" s="553">
        <v>1.0</v>
      </c>
      <c r="Q84" s="554">
        <v>11.0</v>
      </c>
      <c r="R84" s="533">
        <f t="shared" si="16"/>
        <v>413</v>
      </c>
      <c r="S84" s="739">
        <f t="shared" si="17"/>
        <v>303</v>
      </c>
      <c r="T84" s="740">
        <f>R84/(Results!$D$203 *(70/190))</f>
        <v>0.7493315508</v>
      </c>
      <c r="U84" s="550" t="str">
        <f t="shared" ref="U84:U85" si="23">IFS(T84&lt;0.2,"A",AND(T84&gt;=0.21,T84&lt;=0.5),"B",AND(T84&gt;=0.51,T84&lt;=0.7),"C",AND(T84&gt;=0.71,T84&lt;=0.85),"D",AND(T84&gt;=0.86,T84&lt;=1),"E",T84&gt;1,"F")</f>
        <v>D</v>
      </c>
      <c r="V84" s="151"/>
      <c r="W84" s="151"/>
      <c r="X84" s="151"/>
      <c r="Y84" s="151"/>
      <c r="Z84" s="552">
        <f>R84/Results!$B$158</f>
        <v>1376.666667</v>
      </c>
      <c r="AA84" s="151"/>
      <c r="AB84" s="151"/>
      <c r="AC84" s="518"/>
      <c r="AD84" s="459"/>
      <c r="AE84" s="459"/>
      <c r="AF84" s="151"/>
      <c r="AG84" s="549" t="s">
        <v>171</v>
      </c>
      <c r="AH84" s="553">
        <v>19.0</v>
      </c>
      <c r="AI84" s="553">
        <v>0.0</v>
      </c>
      <c r="AJ84" s="553">
        <v>34.0</v>
      </c>
      <c r="AK84" s="553">
        <v>0.0</v>
      </c>
      <c r="AL84" s="553">
        <v>0.0</v>
      </c>
      <c r="AM84" s="553">
        <v>0.0</v>
      </c>
      <c r="AN84" s="553">
        <v>0.0</v>
      </c>
      <c r="AO84" s="553">
        <v>0.0</v>
      </c>
      <c r="AP84" s="553">
        <v>0.0</v>
      </c>
      <c r="AQ84" s="553">
        <v>0.0</v>
      </c>
      <c r="AR84" s="553">
        <v>10.0</v>
      </c>
      <c r="AS84" s="553">
        <v>0.0</v>
      </c>
      <c r="AT84" s="554">
        <v>2.0</v>
      </c>
      <c r="AU84" s="551">
        <f t="shared" si="19"/>
        <v>65</v>
      </c>
      <c r="AV84" s="551">
        <f t="shared" si="20"/>
        <v>57</v>
      </c>
      <c r="AW84" s="647">
        <f>AU84/(Results!$J$203 *(70/190))</f>
        <v>0.7738095238</v>
      </c>
      <c r="AX84" s="644" t="str">
        <f t="shared" si="21"/>
        <v>D</v>
      </c>
      <c r="AY84" s="151"/>
      <c r="AZ84" s="151"/>
      <c r="BA84" s="151"/>
      <c r="BB84" s="151"/>
      <c r="BC84" s="552">
        <f>AU84/Results!$B$158</f>
        <v>216.6666667</v>
      </c>
      <c r="BD84" s="151"/>
      <c r="BE84" s="151"/>
      <c r="BF84" s="518"/>
    </row>
    <row r="85">
      <c r="A85" s="151"/>
      <c r="B85" s="459"/>
      <c r="C85" s="151"/>
      <c r="D85" s="549" t="s">
        <v>172</v>
      </c>
      <c r="E85" s="553">
        <v>88.0</v>
      </c>
      <c r="F85" s="553">
        <v>0.0</v>
      </c>
      <c r="G85" s="553">
        <v>225.0</v>
      </c>
      <c r="H85" s="553">
        <v>0.0</v>
      </c>
      <c r="I85" s="553">
        <v>0.0</v>
      </c>
      <c r="J85" s="553">
        <v>11.0</v>
      </c>
      <c r="K85" s="553">
        <v>3.0</v>
      </c>
      <c r="L85" s="553">
        <v>11.0</v>
      </c>
      <c r="M85" s="553">
        <v>0.0</v>
      </c>
      <c r="N85" s="553">
        <v>0.0</v>
      </c>
      <c r="O85" s="553">
        <v>5.0</v>
      </c>
      <c r="P85" s="553">
        <v>0.0</v>
      </c>
      <c r="Q85" s="554">
        <v>4.0</v>
      </c>
      <c r="R85" s="533">
        <f t="shared" si="16"/>
        <v>347</v>
      </c>
      <c r="S85" s="739">
        <f t="shared" si="17"/>
        <v>250</v>
      </c>
      <c r="T85" s="740">
        <f>R85/(Results!$D$203 *(70/190))</f>
        <v>0.6295836516</v>
      </c>
      <c r="U85" s="550" t="str">
        <f t="shared" si="23"/>
        <v>C</v>
      </c>
      <c r="V85" s="151"/>
      <c r="W85" s="151"/>
      <c r="X85" s="151"/>
      <c r="Y85" s="151"/>
      <c r="Z85" s="552">
        <f>R85/Results!$B$158</f>
        <v>1156.666667</v>
      </c>
      <c r="AA85" s="151"/>
      <c r="AB85" s="151"/>
      <c r="AC85" s="518"/>
      <c r="AD85" s="459"/>
      <c r="AE85" s="459"/>
      <c r="AF85" s="151"/>
      <c r="AG85" s="549" t="s">
        <v>172</v>
      </c>
      <c r="AH85" s="553">
        <v>20.0</v>
      </c>
      <c r="AI85" s="553">
        <v>0.0</v>
      </c>
      <c r="AJ85" s="553">
        <v>31.0</v>
      </c>
      <c r="AK85" s="553">
        <v>0.0</v>
      </c>
      <c r="AL85" s="553">
        <v>0.0</v>
      </c>
      <c r="AM85" s="553">
        <v>0.0</v>
      </c>
      <c r="AN85" s="553">
        <v>0.0</v>
      </c>
      <c r="AO85" s="553">
        <v>2.0</v>
      </c>
      <c r="AP85" s="553">
        <v>0.0</v>
      </c>
      <c r="AQ85" s="553">
        <v>0.0</v>
      </c>
      <c r="AR85" s="553">
        <v>9.0</v>
      </c>
      <c r="AS85" s="553">
        <v>0.0</v>
      </c>
      <c r="AT85" s="554">
        <v>0.0</v>
      </c>
      <c r="AU85" s="551">
        <f t="shared" si="19"/>
        <v>62</v>
      </c>
      <c r="AV85" s="551">
        <f t="shared" si="20"/>
        <v>56.5</v>
      </c>
      <c r="AW85" s="647">
        <f>AU85/(Results!$J$203 *(70/190))</f>
        <v>0.7380952381</v>
      </c>
      <c r="AX85" s="644" t="str">
        <f t="shared" si="21"/>
        <v>D</v>
      </c>
      <c r="AY85" s="151"/>
      <c r="AZ85" s="151"/>
      <c r="BA85" s="151"/>
      <c r="BB85" s="151"/>
      <c r="BC85" s="552">
        <f>AU85/Results!$B$158</f>
        <v>206.6666667</v>
      </c>
      <c r="BD85" s="151"/>
      <c r="BE85" s="151"/>
      <c r="BF85" s="518"/>
    </row>
    <row r="86">
      <c r="A86" s="151"/>
      <c r="B86" s="459"/>
      <c r="C86" s="151"/>
      <c r="D86" s="555" t="s">
        <v>173</v>
      </c>
      <c r="E86" s="563">
        <v>79.0</v>
      </c>
      <c r="F86" s="563">
        <v>0.0</v>
      </c>
      <c r="G86" s="563">
        <v>261.0</v>
      </c>
      <c r="H86" s="563">
        <v>0.0</v>
      </c>
      <c r="I86" s="563">
        <v>0.0</v>
      </c>
      <c r="J86" s="563">
        <v>9.0</v>
      </c>
      <c r="K86" s="563">
        <v>7.0</v>
      </c>
      <c r="L86" s="563">
        <v>14.0</v>
      </c>
      <c r="M86" s="563">
        <v>0.0</v>
      </c>
      <c r="N86" s="563">
        <v>1.0</v>
      </c>
      <c r="O86" s="563">
        <v>12.0</v>
      </c>
      <c r="P86" s="563">
        <v>0.0</v>
      </c>
      <c r="Q86" s="565">
        <v>6.0</v>
      </c>
      <c r="R86" s="556">
        <f t="shared" si="16"/>
        <v>389</v>
      </c>
      <c r="S86" s="739">
        <f t="shared" si="17"/>
        <v>284</v>
      </c>
      <c r="T86" s="741">
        <f>R86/(Results!$D$203 *(70/190))</f>
        <v>0.7057868602</v>
      </c>
      <c r="U86" s="656" t="s">
        <v>257</v>
      </c>
      <c r="V86" s="447"/>
      <c r="W86" s="447"/>
      <c r="X86" s="447"/>
      <c r="Y86" s="447"/>
      <c r="Z86" s="650">
        <f>R86/Results!$B$158</f>
        <v>1296.666667</v>
      </c>
      <c r="AA86" s="447"/>
      <c r="AB86" s="447"/>
      <c r="AC86" s="184"/>
      <c r="AD86" s="459"/>
      <c r="AE86" s="459"/>
      <c r="AF86" s="151"/>
      <c r="AG86" s="555" t="s">
        <v>173</v>
      </c>
      <c r="AH86" s="563">
        <v>13.0</v>
      </c>
      <c r="AI86" s="563">
        <v>0.0</v>
      </c>
      <c r="AJ86" s="563">
        <v>27.0</v>
      </c>
      <c r="AK86" s="563">
        <v>0.0</v>
      </c>
      <c r="AL86" s="563">
        <v>0.0</v>
      </c>
      <c r="AM86" s="563">
        <v>0.0</v>
      </c>
      <c r="AN86" s="563">
        <v>0.0</v>
      </c>
      <c r="AO86" s="563">
        <v>3.0</v>
      </c>
      <c r="AP86" s="563">
        <v>0.0</v>
      </c>
      <c r="AQ86" s="563">
        <v>0.0</v>
      </c>
      <c r="AR86" s="563">
        <v>6.0</v>
      </c>
      <c r="AS86" s="563">
        <v>0.0</v>
      </c>
      <c r="AT86" s="565">
        <v>2.0</v>
      </c>
      <c r="AU86" s="564">
        <f t="shared" si="19"/>
        <v>51</v>
      </c>
      <c r="AV86" s="564">
        <f t="shared" si="20"/>
        <v>44</v>
      </c>
      <c r="AW86" s="649">
        <f>AU86/(Results!$J$203 *(70/190))</f>
        <v>0.6071428571</v>
      </c>
      <c r="AX86" s="561" t="str">
        <f t="shared" si="21"/>
        <v>C</v>
      </c>
      <c r="AY86" s="447"/>
      <c r="AZ86" s="447"/>
      <c r="BA86" s="447"/>
      <c r="BB86" s="447"/>
      <c r="BC86" s="650">
        <f>AU86/Results!$B$158</f>
        <v>170</v>
      </c>
      <c r="BD86" s="447"/>
      <c r="BE86" s="447"/>
      <c r="BF86" s="184"/>
    </row>
    <row r="87">
      <c r="A87" s="151"/>
      <c r="B87" s="459"/>
      <c r="C87" s="151"/>
      <c r="D87" s="492" t="s">
        <v>174</v>
      </c>
      <c r="E87" s="573">
        <v>71.0</v>
      </c>
      <c r="F87" s="573">
        <v>0.0</v>
      </c>
      <c r="G87" s="573">
        <v>239.0</v>
      </c>
      <c r="H87" s="573">
        <v>0.0</v>
      </c>
      <c r="I87" s="573">
        <v>0.0</v>
      </c>
      <c r="J87" s="573">
        <v>13.0</v>
      </c>
      <c r="K87" s="573">
        <v>8.0</v>
      </c>
      <c r="L87" s="573">
        <v>12.0</v>
      </c>
      <c r="M87" s="573">
        <v>0.0</v>
      </c>
      <c r="N87" s="573">
        <v>0.0</v>
      </c>
      <c r="O87" s="573">
        <v>8.0</v>
      </c>
      <c r="P87" s="573">
        <v>0.0</v>
      </c>
      <c r="Q87" s="574">
        <v>4.0</v>
      </c>
      <c r="R87" s="497">
        <f t="shared" si="16"/>
        <v>355</v>
      </c>
      <c r="S87" s="495">
        <f t="shared" si="17"/>
        <v>258</v>
      </c>
      <c r="T87" s="731">
        <f>R87/(Results!$D$204 *(70/190))</f>
        <v>0.6339285714</v>
      </c>
      <c r="U87" s="569" t="str">
        <f>IFS(T87&lt;0.2,"A",AND(T87&gt;=0.21,T87&lt;=0.5),"B",AND(T87&gt;=0.51,T87&lt;=0.7),"C",AND(T87&gt;=0.71,T87&lt;=0.85),"D",AND(T87&gt;=0.86,T87&lt;=1),"E",T87&gt;1,"F")</f>
        <v>C</v>
      </c>
      <c r="V87" s="500">
        <f>SUM(R87:R90)</f>
        <v>1519</v>
      </c>
      <c r="W87" s="501">
        <f>V87/(4*(MAX(R87:R90)))</f>
        <v>0.9662849873</v>
      </c>
      <c r="X87" s="501">
        <f>AVERAGE(S87:S90)</f>
        <v>274.625</v>
      </c>
      <c r="Y87" s="501">
        <f>V87/(((V87))*2)</f>
        <v>0.5</v>
      </c>
      <c r="Z87" s="511">
        <f>R87/Results!$B$158</f>
        <v>1183.333333</v>
      </c>
      <c r="AA87" s="501">
        <f>sum(Z87:Z90)/4</f>
        <v>1265.833333</v>
      </c>
      <c r="AB87" s="503">
        <v>560.0</v>
      </c>
      <c r="AC87" s="512">
        <f>4*max(R87:R90)/Results!H204</f>
        <v>1.034891376</v>
      </c>
      <c r="AD87" s="459"/>
      <c r="AE87" s="459"/>
      <c r="AF87" s="151"/>
      <c r="AG87" s="492" t="s">
        <v>174</v>
      </c>
      <c r="AH87" s="573">
        <v>15.0</v>
      </c>
      <c r="AI87" s="573">
        <v>0.0</v>
      </c>
      <c r="AJ87" s="573">
        <v>31.0</v>
      </c>
      <c r="AK87" s="573">
        <v>0.0</v>
      </c>
      <c r="AL87" s="573">
        <v>0.0</v>
      </c>
      <c r="AM87" s="573">
        <v>0.0</v>
      </c>
      <c r="AN87" s="573">
        <v>0.0</v>
      </c>
      <c r="AO87" s="573">
        <v>2.0</v>
      </c>
      <c r="AP87" s="573">
        <v>0.0</v>
      </c>
      <c r="AQ87" s="573">
        <v>0.0</v>
      </c>
      <c r="AR87" s="573">
        <v>7.0</v>
      </c>
      <c r="AS87" s="573">
        <v>0.0</v>
      </c>
      <c r="AT87" s="574">
        <v>0.0</v>
      </c>
      <c r="AU87" s="570">
        <f t="shared" si="19"/>
        <v>55</v>
      </c>
      <c r="AV87" s="570">
        <f t="shared" si="20"/>
        <v>47.5</v>
      </c>
      <c r="AW87" s="571">
        <f>AU87/(Results!$J$204 *(70/190))</f>
        <v>0.669442665</v>
      </c>
      <c r="AX87" s="742" t="str">
        <f t="shared" si="21"/>
        <v>C</v>
      </c>
      <c r="AY87" s="500">
        <f>SUM(AU87:AU90)</f>
        <v>223</v>
      </c>
      <c r="AZ87" s="501">
        <f>AY87/(4*(MAX(AU87:AU90)))</f>
        <v>0.9780701754</v>
      </c>
      <c r="BA87" s="501">
        <f>AVERAGE(AV87:AV90)</f>
        <v>50.75</v>
      </c>
      <c r="BB87" s="501">
        <f>AY87/(((AY87))*2)</f>
        <v>0.5</v>
      </c>
      <c r="BC87" s="511">
        <f>AU87/Results!$B$158</f>
        <v>183.3333333</v>
      </c>
      <c r="BD87" s="501">
        <f>sum(BC87:BC90)/4</f>
        <v>185.8333333</v>
      </c>
      <c r="BE87" s="503">
        <v>82.0</v>
      </c>
      <c r="BF87" s="512">
        <f>4*max(AU87:AU90)/Results!J204</f>
        <v>1.022421525</v>
      </c>
    </row>
    <row r="88">
      <c r="A88" s="151"/>
      <c r="B88" s="459"/>
      <c r="C88" s="151"/>
      <c r="D88" s="513" t="s">
        <v>175</v>
      </c>
      <c r="E88" s="520">
        <v>91.0</v>
      </c>
      <c r="F88" s="520">
        <v>0.0</v>
      </c>
      <c r="G88" s="520">
        <v>256.0</v>
      </c>
      <c r="H88" s="520">
        <v>0.0</v>
      </c>
      <c r="I88" s="520">
        <v>0.0</v>
      </c>
      <c r="J88" s="520">
        <v>16.0</v>
      </c>
      <c r="K88" s="520">
        <v>6.0</v>
      </c>
      <c r="L88" s="520">
        <v>10.0</v>
      </c>
      <c r="M88" s="520">
        <v>0.0</v>
      </c>
      <c r="N88" s="520">
        <v>0.0</v>
      </c>
      <c r="O88" s="520">
        <v>7.0</v>
      </c>
      <c r="P88" s="520">
        <v>0.0</v>
      </c>
      <c r="Q88" s="521">
        <v>7.0</v>
      </c>
      <c r="R88" s="497">
        <f t="shared" si="16"/>
        <v>393</v>
      </c>
      <c r="S88" s="736">
        <f t="shared" si="17"/>
        <v>284.5</v>
      </c>
      <c r="T88" s="737">
        <f>R88/(Results!$D$204 *(70/190))</f>
        <v>0.7017857143</v>
      </c>
      <c r="U88" s="521" t="s">
        <v>249</v>
      </c>
      <c r="V88" s="151"/>
      <c r="W88" s="151"/>
      <c r="X88" s="151"/>
      <c r="Y88" s="151"/>
      <c r="Z88" s="517">
        <f>R88/Results!$B$158</f>
        <v>1310</v>
      </c>
      <c r="AA88" s="151"/>
      <c r="AB88" s="151"/>
      <c r="AC88" s="518"/>
      <c r="AD88" s="459"/>
      <c r="AE88" s="459"/>
      <c r="AF88" s="151"/>
      <c r="AG88" s="513" t="s">
        <v>175</v>
      </c>
      <c r="AH88" s="520">
        <v>20.0</v>
      </c>
      <c r="AI88" s="520">
        <v>0.0</v>
      </c>
      <c r="AJ88" s="520">
        <v>29.0</v>
      </c>
      <c r="AK88" s="520">
        <v>0.0</v>
      </c>
      <c r="AL88" s="520">
        <v>0.0</v>
      </c>
      <c r="AM88" s="520">
        <v>0.0</v>
      </c>
      <c r="AN88" s="520">
        <v>0.0</v>
      </c>
      <c r="AO88" s="520">
        <v>0.0</v>
      </c>
      <c r="AP88" s="520">
        <v>0.0</v>
      </c>
      <c r="AQ88" s="520">
        <v>0.0</v>
      </c>
      <c r="AR88" s="520">
        <v>6.0</v>
      </c>
      <c r="AS88" s="520">
        <v>0.0</v>
      </c>
      <c r="AT88" s="521">
        <v>0.0</v>
      </c>
      <c r="AU88" s="516">
        <f t="shared" si="19"/>
        <v>55</v>
      </c>
      <c r="AV88" s="516">
        <f t="shared" si="20"/>
        <v>46.5</v>
      </c>
      <c r="AW88" s="652">
        <f>AU88/(Results!$J$204 *(70/190))</f>
        <v>0.669442665</v>
      </c>
      <c r="AX88" s="640" t="str">
        <f t="shared" si="21"/>
        <v>C</v>
      </c>
      <c r="AY88" s="151"/>
      <c r="AZ88" s="151"/>
      <c r="BA88" s="151"/>
      <c r="BB88" s="151"/>
      <c r="BC88" s="517">
        <f>AU88/Results!$B$158</f>
        <v>183.3333333</v>
      </c>
      <c r="BD88" s="151"/>
      <c r="BE88" s="151"/>
      <c r="BF88" s="518"/>
    </row>
    <row r="89">
      <c r="A89" s="151"/>
      <c r="B89" s="459"/>
      <c r="C89" s="151"/>
      <c r="D89" s="513" t="s">
        <v>176</v>
      </c>
      <c r="E89" s="520">
        <v>87.0</v>
      </c>
      <c r="F89" s="520">
        <v>0.0</v>
      </c>
      <c r="G89" s="520">
        <v>268.0</v>
      </c>
      <c r="H89" s="520">
        <v>0.0</v>
      </c>
      <c r="I89" s="520">
        <v>0.0</v>
      </c>
      <c r="J89" s="520">
        <v>10.0</v>
      </c>
      <c r="K89" s="520">
        <v>5.0</v>
      </c>
      <c r="L89" s="520">
        <v>7.0</v>
      </c>
      <c r="M89" s="520">
        <v>0.0</v>
      </c>
      <c r="N89" s="520">
        <v>0.0</v>
      </c>
      <c r="O89" s="520">
        <v>11.0</v>
      </c>
      <c r="P89" s="520">
        <v>1.0</v>
      </c>
      <c r="Q89" s="521">
        <v>3.0</v>
      </c>
      <c r="R89" s="497">
        <f t="shared" si="16"/>
        <v>392</v>
      </c>
      <c r="S89" s="736">
        <f t="shared" si="17"/>
        <v>280</v>
      </c>
      <c r="T89" s="737">
        <f>R89/(Results!$D$204 *(70/190))</f>
        <v>0.7</v>
      </c>
      <c r="U89" s="515" t="str">
        <f t="shared" ref="U89:U98" si="24">IFS(T89&lt;0.2,"A",AND(T89&gt;=0.21,T89&lt;=0.5),"B",AND(T89&gt;=0.51,T89&lt;=0.7),"C",AND(T89&gt;=0.71,T89&lt;=0.85),"D",AND(T89&gt;=0.86,T89&lt;=1),"E",T89&gt;1,"F")</f>
        <v>C</v>
      </c>
      <c r="V89" s="151"/>
      <c r="W89" s="151"/>
      <c r="X89" s="151"/>
      <c r="Y89" s="151"/>
      <c r="Z89" s="517">
        <f>R89/Results!$B$158</f>
        <v>1306.666667</v>
      </c>
      <c r="AA89" s="151"/>
      <c r="AB89" s="151"/>
      <c r="AC89" s="518"/>
      <c r="AD89" s="459"/>
      <c r="AE89" s="459"/>
      <c r="AF89" s="151"/>
      <c r="AG89" s="513" t="s">
        <v>176</v>
      </c>
      <c r="AH89" s="520">
        <v>22.0</v>
      </c>
      <c r="AI89" s="520">
        <v>0.0</v>
      </c>
      <c r="AJ89" s="520">
        <v>22.0</v>
      </c>
      <c r="AK89" s="520">
        <v>0.0</v>
      </c>
      <c r="AL89" s="520">
        <v>0.0</v>
      </c>
      <c r="AM89" s="520">
        <v>0.0</v>
      </c>
      <c r="AN89" s="520">
        <v>0.0</v>
      </c>
      <c r="AO89" s="520">
        <v>3.0</v>
      </c>
      <c r="AP89" s="520">
        <v>0.0</v>
      </c>
      <c r="AQ89" s="520">
        <v>0.0</v>
      </c>
      <c r="AR89" s="520">
        <v>8.0</v>
      </c>
      <c r="AS89" s="520">
        <v>0.0</v>
      </c>
      <c r="AT89" s="521">
        <v>2.0</v>
      </c>
      <c r="AU89" s="516">
        <f t="shared" si="19"/>
        <v>57</v>
      </c>
      <c r="AV89" s="516">
        <f t="shared" si="20"/>
        <v>54.5</v>
      </c>
      <c r="AW89" s="652">
        <f>AU89/(Results!$J$204 *(70/190))</f>
        <v>0.6937860346</v>
      </c>
      <c r="AX89" s="640" t="str">
        <f t="shared" si="21"/>
        <v>C</v>
      </c>
      <c r="AY89" s="151"/>
      <c r="AZ89" s="151"/>
      <c r="BA89" s="151"/>
      <c r="BB89" s="151"/>
      <c r="BC89" s="517">
        <f>AU89/Results!$B$158</f>
        <v>190</v>
      </c>
      <c r="BD89" s="151"/>
      <c r="BE89" s="151"/>
      <c r="BF89" s="518"/>
    </row>
    <row r="90">
      <c r="A90" s="151"/>
      <c r="B90" s="459"/>
      <c r="C90" s="151"/>
      <c r="D90" s="522" t="s">
        <v>177</v>
      </c>
      <c r="E90" s="529">
        <v>94.0</v>
      </c>
      <c r="F90" s="529">
        <v>0.0</v>
      </c>
      <c r="G90" s="529">
        <v>245.0</v>
      </c>
      <c r="H90" s="529">
        <v>0.0</v>
      </c>
      <c r="I90" s="529">
        <v>0.0</v>
      </c>
      <c r="J90" s="529">
        <v>12.0</v>
      </c>
      <c r="K90" s="529">
        <v>3.0</v>
      </c>
      <c r="L90" s="529">
        <v>11.0</v>
      </c>
      <c r="M90" s="529">
        <v>0.0</v>
      </c>
      <c r="N90" s="529">
        <v>0.0</v>
      </c>
      <c r="O90" s="529">
        <v>9.0</v>
      </c>
      <c r="P90" s="529">
        <v>0.0</v>
      </c>
      <c r="Q90" s="581">
        <v>5.0</v>
      </c>
      <c r="R90" s="523">
        <f t="shared" si="16"/>
        <v>379</v>
      </c>
      <c r="S90" s="736">
        <f t="shared" si="17"/>
        <v>276</v>
      </c>
      <c r="T90" s="738">
        <f>R90/(Results!$D$204 *(70/190))</f>
        <v>0.6767857143</v>
      </c>
      <c r="U90" s="525" t="str">
        <f t="shared" si="24"/>
        <v>C</v>
      </c>
      <c r="V90" s="447"/>
      <c r="W90" s="447"/>
      <c r="X90" s="447"/>
      <c r="Y90" s="447"/>
      <c r="Z90" s="528">
        <f>R90/Results!$B$158</f>
        <v>1263.333333</v>
      </c>
      <c r="AA90" s="447"/>
      <c r="AB90" s="447"/>
      <c r="AC90" s="184"/>
      <c r="AD90" s="459"/>
      <c r="AE90" s="459"/>
      <c r="AF90" s="151"/>
      <c r="AG90" s="522" t="s">
        <v>177</v>
      </c>
      <c r="AH90" s="529">
        <v>18.0</v>
      </c>
      <c r="AI90" s="529">
        <v>0.0</v>
      </c>
      <c r="AJ90" s="529">
        <v>24.0</v>
      </c>
      <c r="AK90" s="529">
        <v>0.0</v>
      </c>
      <c r="AL90" s="529">
        <v>0.0</v>
      </c>
      <c r="AM90" s="529">
        <v>0.0</v>
      </c>
      <c r="AN90" s="529">
        <v>0.0</v>
      </c>
      <c r="AO90" s="529">
        <v>4.0</v>
      </c>
      <c r="AP90" s="529">
        <v>0.0</v>
      </c>
      <c r="AQ90" s="529">
        <v>0.0</v>
      </c>
      <c r="AR90" s="529">
        <v>9.0</v>
      </c>
      <c r="AS90" s="529">
        <v>0.0</v>
      </c>
      <c r="AT90" s="581">
        <v>1.0</v>
      </c>
      <c r="AU90" s="732">
        <f t="shared" si="19"/>
        <v>56</v>
      </c>
      <c r="AV90" s="732">
        <f t="shared" si="20"/>
        <v>54.5</v>
      </c>
      <c r="AW90" s="654">
        <f>AU90/(Results!$J$204 *(70/190))</f>
        <v>0.6816143498</v>
      </c>
      <c r="AX90" s="580" t="str">
        <f t="shared" si="21"/>
        <v>C</v>
      </c>
      <c r="AY90" s="447"/>
      <c r="AZ90" s="447"/>
      <c r="BA90" s="447"/>
      <c r="BB90" s="447"/>
      <c r="BC90" s="528">
        <f>AU90/Results!$B$158</f>
        <v>186.6666667</v>
      </c>
      <c r="BD90" s="447"/>
      <c r="BE90" s="447"/>
      <c r="BF90" s="184"/>
    </row>
    <row r="91">
      <c r="A91" s="151"/>
      <c r="B91" s="459"/>
      <c r="C91" s="151"/>
      <c r="D91" s="532" t="s">
        <v>178</v>
      </c>
      <c r="E91" s="543">
        <v>99.0</v>
      </c>
      <c r="F91" s="543">
        <v>0.0</v>
      </c>
      <c r="G91" s="543">
        <v>181.0</v>
      </c>
      <c r="H91" s="543">
        <v>0.0</v>
      </c>
      <c r="I91" s="543">
        <v>0.0</v>
      </c>
      <c r="J91" s="543">
        <v>10.0</v>
      </c>
      <c r="K91" s="543">
        <v>4.0</v>
      </c>
      <c r="L91" s="543">
        <v>8.0</v>
      </c>
      <c r="M91" s="543">
        <v>0.0</v>
      </c>
      <c r="N91" s="543">
        <v>0.0</v>
      </c>
      <c r="O91" s="543">
        <v>31.0</v>
      </c>
      <c r="P91" s="543">
        <v>0.0</v>
      </c>
      <c r="Q91" s="545">
        <v>0.0</v>
      </c>
      <c r="R91" s="533">
        <f t="shared" si="16"/>
        <v>333</v>
      </c>
      <c r="S91" s="600">
        <f t="shared" si="17"/>
        <v>284.5</v>
      </c>
      <c r="T91" s="728">
        <f>R91/(Results!$D$205 *(70/190))</f>
        <v>0.7145115754</v>
      </c>
      <c r="U91" s="535" t="str">
        <f t="shared" si="24"/>
        <v>D</v>
      </c>
      <c r="V91" s="538">
        <f>SUM(R91:R94)</f>
        <v>1268</v>
      </c>
      <c r="W91" s="539">
        <f>V91/(4*(MAX(R91:R94)))</f>
        <v>0.951951952</v>
      </c>
      <c r="X91" s="539">
        <f>AVERAGE(S91:S94)</f>
        <v>256.625</v>
      </c>
      <c r="Y91" s="539">
        <f>V91/(((V91))*2)</f>
        <v>0.5</v>
      </c>
      <c r="Z91" s="646">
        <f>R91/Results!$B$158</f>
        <v>1110</v>
      </c>
      <c r="AA91" s="539">
        <f>sum(Z91:Z94)/4</f>
        <v>1056.666667</v>
      </c>
      <c r="AB91" s="541">
        <v>467.0</v>
      </c>
      <c r="AC91" s="542">
        <f>4*max(R91:R94)/Results!H205</f>
        <v>1.050473186</v>
      </c>
      <c r="AD91" s="459"/>
      <c r="AE91" s="459"/>
      <c r="AF91" s="151"/>
      <c r="AG91" s="532" t="s">
        <v>178</v>
      </c>
      <c r="AH91" s="543">
        <v>15.0</v>
      </c>
      <c r="AI91" s="543">
        <v>0.0</v>
      </c>
      <c r="AJ91" s="543">
        <v>33.0</v>
      </c>
      <c r="AK91" s="543">
        <v>0.0</v>
      </c>
      <c r="AL91" s="543">
        <v>0.0</v>
      </c>
      <c r="AM91" s="543">
        <v>0.0</v>
      </c>
      <c r="AN91" s="543">
        <v>0.0</v>
      </c>
      <c r="AO91" s="543">
        <v>0.0</v>
      </c>
      <c r="AP91" s="543">
        <v>0.0</v>
      </c>
      <c r="AQ91" s="543">
        <v>0.0</v>
      </c>
      <c r="AR91" s="543">
        <v>4.0</v>
      </c>
      <c r="AS91" s="543">
        <v>0.0</v>
      </c>
      <c r="AT91" s="545">
        <v>2.0</v>
      </c>
      <c r="AU91" s="544">
        <f t="shared" si="19"/>
        <v>54</v>
      </c>
      <c r="AV91" s="544">
        <f t="shared" si="20"/>
        <v>40.5</v>
      </c>
      <c r="AW91" s="536">
        <f>AU91/(Results!$J$205 *(70/190))</f>
        <v>0.6572709801</v>
      </c>
      <c r="AX91" s="644" t="str">
        <f t="shared" si="21"/>
        <v>C</v>
      </c>
      <c r="AY91" s="538">
        <f>SUM(AU91:AU94)</f>
        <v>223</v>
      </c>
      <c r="AZ91" s="539">
        <f>AY91/(4*(MAX(AU91:AU94)))</f>
        <v>0.8446969697</v>
      </c>
      <c r="BA91" s="539">
        <f>AVERAGE(AV91:AV94)</f>
        <v>46</v>
      </c>
      <c r="BB91" s="539">
        <f>AY91/(((AY91))*2)</f>
        <v>0.5</v>
      </c>
      <c r="BC91" s="646">
        <f>AU91/Results!$B$158</f>
        <v>180</v>
      </c>
      <c r="BD91" s="539">
        <f>sum(BC91:BC94)/4</f>
        <v>185.8333333</v>
      </c>
      <c r="BE91" s="541">
        <v>82.0</v>
      </c>
      <c r="BF91" s="542">
        <f>4*max(AU91:AU94)/Results!J205</f>
        <v>1.183856502</v>
      </c>
    </row>
    <row r="92">
      <c r="A92" s="151"/>
      <c r="B92" s="459"/>
      <c r="C92" s="151"/>
      <c r="D92" s="549" t="s">
        <v>179</v>
      </c>
      <c r="E92" s="553">
        <v>95.0</v>
      </c>
      <c r="F92" s="553">
        <v>0.0</v>
      </c>
      <c r="G92" s="553">
        <v>178.0</v>
      </c>
      <c r="H92" s="553">
        <v>0.0</v>
      </c>
      <c r="I92" s="553">
        <v>0.0</v>
      </c>
      <c r="J92" s="553">
        <v>13.0</v>
      </c>
      <c r="K92" s="553">
        <v>6.0</v>
      </c>
      <c r="L92" s="553">
        <v>14.0</v>
      </c>
      <c r="M92" s="553">
        <v>0.0</v>
      </c>
      <c r="N92" s="553">
        <v>0.0</v>
      </c>
      <c r="O92" s="553">
        <v>14.0</v>
      </c>
      <c r="P92" s="553">
        <v>0.0</v>
      </c>
      <c r="Q92" s="554">
        <v>0.0</v>
      </c>
      <c r="R92" s="533">
        <f t="shared" si="16"/>
        <v>320</v>
      </c>
      <c r="S92" s="739">
        <f t="shared" si="17"/>
        <v>261.5</v>
      </c>
      <c r="T92" s="740">
        <f>R92/(Results!$D$205 *(70/190))</f>
        <v>0.6866177301</v>
      </c>
      <c r="U92" s="550" t="str">
        <f t="shared" si="24"/>
        <v>C</v>
      </c>
      <c r="V92" s="151"/>
      <c r="W92" s="151"/>
      <c r="X92" s="151"/>
      <c r="Y92" s="151"/>
      <c r="Z92" s="552">
        <f>R92/Results!$B$158</f>
        <v>1066.666667</v>
      </c>
      <c r="AA92" s="151"/>
      <c r="AB92" s="151"/>
      <c r="AC92" s="518"/>
      <c r="AD92" s="459"/>
      <c r="AE92" s="459"/>
      <c r="AF92" s="151"/>
      <c r="AG92" s="549" t="s">
        <v>179</v>
      </c>
      <c r="AH92" s="553">
        <v>20.0</v>
      </c>
      <c r="AI92" s="553">
        <v>0.0</v>
      </c>
      <c r="AJ92" s="553">
        <v>34.0</v>
      </c>
      <c r="AK92" s="553">
        <v>0.0</v>
      </c>
      <c r="AL92" s="553">
        <v>0.0</v>
      </c>
      <c r="AM92" s="553">
        <v>0.0</v>
      </c>
      <c r="AN92" s="553">
        <v>0.0</v>
      </c>
      <c r="AO92" s="553">
        <v>2.0</v>
      </c>
      <c r="AP92" s="553">
        <v>0.0</v>
      </c>
      <c r="AQ92" s="553">
        <v>0.0</v>
      </c>
      <c r="AR92" s="553">
        <v>9.0</v>
      </c>
      <c r="AS92" s="553">
        <v>0.0</v>
      </c>
      <c r="AT92" s="554">
        <v>1.0</v>
      </c>
      <c r="AU92" s="551">
        <f t="shared" si="19"/>
        <v>66</v>
      </c>
      <c r="AV92" s="551">
        <f t="shared" si="20"/>
        <v>58.5</v>
      </c>
      <c r="AW92" s="647">
        <f>AU92/(Results!$J$205 *(70/190))</f>
        <v>0.803331198</v>
      </c>
      <c r="AX92" s="644" t="str">
        <f t="shared" si="21"/>
        <v>D</v>
      </c>
      <c r="AY92" s="151"/>
      <c r="AZ92" s="151"/>
      <c r="BA92" s="151"/>
      <c r="BB92" s="151"/>
      <c r="BC92" s="552">
        <f>AU92/Results!$B$158</f>
        <v>220</v>
      </c>
      <c r="BD92" s="151"/>
      <c r="BE92" s="151"/>
      <c r="BF92" s="518"/>
    </row>
    <row r="93">
      <c r="A93" s="151"/>
      <c r="B93" s="459"/>
      <c r="C93" s="151"/>
      <c r="D93" s="549" t="s">
        <v>180</v>
      </c>
      <c r="E93" s="553">
        <v>81.0</v>
      </c>
      <c r="F93" s="553">
        <v>0.0</v>
      </c>
      <c r="G93" s="553">
        <v>185.0</v>
      </c>
      <c r="H93" s="553">
        <v>0.0</v>
      </c>
      <c r="I93" s="553">
        <v>0.0</v>
      </c>
      <c r="J93" s="553">
        <v>10.0</v>
      </c>
      <c r="K93" s="553">
        <v>7.0</v>
      </c>
      <c r="L93" s="553">
        <v>10.0</v>
      </c>
      <c r="M93" s="553">
        <v>0.0</v>
      </c>
      <c r="N93" s="553">
        <v>0.0</v>
      </c>
      <c r="O93" s="553">
        <v>8.0</v>
      </c>
      <c r="P93" s="553">
        <v>0.0</v>
      </c>
      <c r="Q93" s="554">
        <v>1.0</v>
      </c>
      <c r="R93" s="533">
        <f t="shared" si="16"/>
        <v>302</v>
      </c>
      <c r="S93" s="739">
        <f t="shared" si="17"/>
        <v>230.5</v>
      </c>
      <c r="T93" s="740">
        <f>R93/(Results!$D$205 *(70/190))</f>
        <v>0.6479954828</v>
      </c>
      <c r="U93" s="550" t="str">
        <f t="shared" si="24"/>
        <v>C</v>
      </c>
      <c r="V93" s="151"/>
      <c r="W93" s="151"/>
      <c r="X93" s="151"/>
      <c r="Y93" s="151"/>
      <c r="Z93" s="552">
        <f>R93/Results!$B$158</f>
        <v>1006.666667</v>
      </c>
      <c r="AA93" s="151"/>
      <c r="AB93" s="151"/>
      <c r="AC93" s="518"/>
      <c r="AD93" s="459"/>
      <c r="AE93" s="459"/>
      <c r="AF93" s="151"/>
      <c r="AG93" s="549" t="s">
        <v>180</v>
      </c>
      <c r="AH93" s="553">
        <v>16.0</v>
      </c>
      <c r="AI93" s="553">
        <v>0.0</v>
      </c>
      <c r="AJ93" s="553">
        <v>24.0</v>
      </c>
      <c r="AK93" s="553">
        <v>0.0</v>
      </c>
      <c r="AL93" s="553">
        <v>0.0</v>
      </c>
      <c r="AM93" s="553">
        <v>0.0</v>
      </c>
      <c r="AN93" s="553">
        <v>0.0</v>
      </c>
      <c r="AO93" s="553">
        <v>3.0</v>
      </c>
      <c r="AP93" s="553">
        <v>0.0</v>
      </c>
      <c r="AQ93" s="553">
        <v>0.0</v>
      </c>
      <c r="AR93" s="553">
        <v>5.0</v>
      </c>
      <c r="AS93" s="553">
        <v>0.0</v>
      </c>
      <c r="AT93" s="554">
        <v>2.0</v>
      </c>
      <c r="AU93" s="551">
        <f t="shared" si="19"/>
        <v>50</v>
      </c>
      <c r="AV93" s="551">
        <f t="shared" si="20"/>
        <v>43.5</v>
      </c>
      <c r="AW93" s="647">
        <f>AU93/(Results!$J$205 *(70/190))</f>
        <v>0.6085842409</v>
      </c>
      <c r="AX93" s="644" t="str">
        <f t="shared" si="21"/>
        <v>C</v>
      </c>
      <c r="AY93" s="151"/>
      <c r="AZ93" s="151"/>
      <c r="BA93" s="151"/>
      <c r="BB93" s="151"/>
      <c r="BC93" s="552">
        <f>AU93/Results!$B$158</f>
        <v>166.6666667</v>
      </c>
      <c r="BD93" s="151"/>
      <c r="BE93" s="151"/>
      <c r="BF93" s="518"/>
    </row>
    <row r="94">
      <c r="A94" s="151"/>
      <c r="B94" s="459"/>
      <c r="C94" s="151"/>
      <c r="D94" s="555" t="s">
        <v>181</v>
      </c>
      <c r="E94" s="563">
        <v>77.0</v>
      </c>
      <c r="F94" s="563">
        <v>0.0</v>
      </c>
      <c r="G94" s="563">
        <v>187.0</v>
      </c>
      <c r="H94" s="563">
        <v>0.0</v>
      </c>
      <c r="I94" s="563">
        <v>0.0</v>
      </c>
      <c r="J94" s="563">
        <v>14.0</v>
      </c>
      <c r="K94" s="563">
        <v>6.0</v>
      </c>
      <c r="L94" s="563">
        <v>17.0</v>
      </c>
      <c r="M94" s="563">
        <v>0.0</v>
      </c>
      <c r="N94" s="563">
        <v>0.0</v>
      </c>
      <c r="O94" s="563">
        <v>12.0</v>
      </c>
      <c r="P94" s="563">
        <v>0.0</v>
      </c>
      <c r="Q94" s="565">
        <v>0.0</v>
      </c>
      <c r="R94" s="556">
        <f t="shared" si="16"/>
        <v>313</v>
      </c>
      <c r="S94" s="739">
        <f t="shared" si="17"/>
        <v>250</v>
      </c>
      <c r="T94" s="741">
        <f>R94/(Results!$D$205 *(70/190))</f>
        <v>0.6715979673</v>
      </c>
      <c r="U94" s="585" t="str">
        <f t="shared" si="24"/>
        <v>C</v>
      </c>
      <c r="V94" s="447"/>
      <c r="W94" s="447"/>
      <c r="X94" s="447"/>
      <c r="Y94" s="447"/>
      <c r="Z94" s="650">
        <f>R94/Results!$B$158</f>
        <v>1043.333333</v>
      </c>
      <c r="AA94" s="447"/>
      <c r="AB94" s="447"/>
      <c r="AC94" s="184"/>
      <c r="AD94" s="459"/>
      <c r="AE94" s="459"/>
      <c r="AF94" s="151"/>
      <c r="AG94" s="555" t="s">
        <v>181</v>
      </c>
      <c r="AH94" s="563">
        <v>13.0</v>
      </c>
      <c r="AI94" s="563">
        <v>0.0</v>
      </c>
      <c r="AJ94" s="563">
        <v>31.0</v>
      </c>
      <c r="AK94" s="563">
        <v>0.0</v>
      </c>
      <c r="AL94" s="563">
        <v>0.0</v>
      </c>
      <c r="AM94" s="563">
        <v>0.0</v>
      </c>
      <c r="AN94" s="563">
        <v>0.0</v>
      </c>
      <c r="AO94" s="563">
        <v>4.0</v>
      </c>
      <c r="AP94" s="563">
        <v>0.0</v>
      </c>
      <c r="AQ94" s="563">
        <v>0.0</v>
      </c>
      <c r="AR94" s="563">
        <v>3.0</v>
      </c>
      <c r="AS94" s="563">
        <v>0.0</v>
      </c>
      <c r="AT94" s="565">
        <v>2.0</v>
      </c>
      <c r="AU94" s="566">
        <f t="shared" si="19"/>
        <v>53</v>
      </c>
      <c r="AV94" s="566">
        <f t="shared" si="20"/>
        <v>41.5</v>
      </c>
      <c r="AW94" s="649">
        <f>AU94/(Results!$J$205 *(70/190))</f>
        <v>0.6450992953</v>
      </c>
      <c r="AX94" s="561" t="str">
        <f t="shared" si="21"/>
        <v>C</v>
      </c>
      <c r="AY94" s="447"/>
      <c r="AZ94" s="447"/>
      <c r="BA94" s="447"/>
      <c r="BB94" s="447"/>
      <c r="BC94" s="650">
        <f>AU94/Results!$B$158</f>
        <v>176.6666667</v>
      </c>
      <c r="BD94" s="447"/>
      <c r="BE94" s="447"/>
      <c r="BF94" s="184"/>
    </row>
    <row r="95">
      <c r="A95" s="151"/>
      <c r="B95" s="459"/>
      <c r="C95" s="151"/>
      <c r="D95" s="492" t="s">
        <v>182</v>
      </c>
      <c r="E95" s="573">
        <v>70.0</v>
      </c>
      <c r="F95" s="573">
        <v>0.0</v>
      </c>
      <c r="G95" s="573">
        <v>178.0</v>
      </c>
      <c r="H95" s="573">
        <v>0.0</v>
      </c>
      <c r="I95" s="573">
        <v>0.0</v>
      </c>
      <c r="J95" s="573">
        <v>16.0</v>
      </c>
      <c r="K95" s="573">
        <v>7.0</v>
      </c>
      <c r="L95" s="573">
        <v>14.0</v>
      </c>
      <c r="M95" s="573">
        <v>0.0</v>
      </c>
      <c r="N95" s="573">
        <v>0.0</v>
      </c>
      <c r="O95" s="573">
        <v>6.0</v>
      </c>
      <c r="P95" s="573">
        <v>0.0</v>
      </c>
      <c r="Q95" s="574">
        <v>5.0</v>
      </c>
      <c r="R95" s="497">
        <f t="shared" si="16"/>
        <v>296</v>
      </c>
      <c r="S95" s="495">
        <f t="shared" si="17"/>
        <v>229</v>
      </c>
      <c r="T95" s="731">
        <f>R95/(Results!$D$206 *(70/190))</f>
        <v>0.7717853712</v>
      </c>
      <c r="U95" s="569" t="str">
        <f t="shared" si="24"/>
        <v>D</v>
      </c>
      <c r="V95" s="500">
        <f>SUM(R95:R98)</f>
        <v>1026</v>
      </c>
      <c r="W95" s="501">
        <f>V95/(4*(MAX(R95:R98)))</f>
        <v>0.8665540541</v>
      </c>
      <c r="X95" s="501">
        <f>AVERAGE(S95:S98)</f>
        <v>208</v>
      </c>
      <c r="Y95" s="501">
        <f>V95/(((V95))*2)</f>
        <v>0.5</v>
      </c>
      <c r="Z95" s="511">
        <f>R95/Results!$B$158</f>
        <v>986.6666667</v>
      </c>
      <c r="AA95" s="501">
        <f>sum(Z95:Z98)/4</f>
        <v>855</v>
      </c>
      <c r="AB95" s="503">
        <v>378.0</v>
      </c>
      <c r="AC95" s="512">
        <f>4*max(S95:S98)/Results!H206</f>
        <v>0.8927875244</v>
      </c>
      <c r="AD95" s="459"/>
      <c r="AE95" s="459"/>
      <c r="AF95" s="151"/>
      <c r="AG95" s="492" t="s">
        <v>182</v>
      </c>
      <c r="AH95" s="573">
        <v>14.0</v>
      </c>
      <c r="AI95" s="573">
        <v>0.0</v>
      </c>
      <c r="AJ95" s="573">
        <v>25.0</v>
      </c>
      <c r="AK95" s="573">
        <v>0.0</v>
      </c>
      <c r="AL95" s="573">
        <v>0.0</v>
      </c>
      <c r="AM95" s="573">
        <v>0.0</v>
      </c>
      <c r="AN95" s="573">
        <v>0.0</v>
      </c>
      <c r="AO95" s="573">
        <v>3.0</v>
      </c>
      <c r="AP95" s="573">
        <v>0.0</v>
      </c>
      <c r="AQ95" s="573">
        <v>0.0</v>
      </c>
      <c r="AR95" s="573">
        <v>6.0</v>
      </c>
      <c r="AS95" s="573">
        <v>0.0</v>
      </c>
      <c r="AT95" s="574">
        <v>0.0</v>
      </c>
      <c r="AU95" s="570">
        <f t="shared" si="19"/>
        <v>48</v>
      </c>
      <c r="AV95" s="570">
        <f t="shared" si="20"/>
        <v>43</v>
      </c>
      <c r="AW95" s="571">
        <f>AU95/(Results!$J$206 *(70/190))</f>
        <v>0.6821241586</v>
      </c>
      <c r="AX95" s="742" t="str">
        <f t="shared" si="21"/>
        <v>C</v>
      </c>
      <c r="AY95" s="500">
        <f>SUM(AU95:AU98)</f>
        <v>191</v>
      </c>
      <c r="AZ95" s="501">
        <f>AY95/(4*(MAX(AU95:AU98)))</f>
        <v>0.9182692308</v>
      </c>
      <c r="BA95" s="501">
        <f>AVERAGE(AV95:AV98)</f>
        <v>40.5</v>
      </c>
      <c r="BB95" s="501">
        <f>AY95/(((AY95))*2)</f>
        <v>0.5</v>
      </c>
      <c r="BC95" s="511">
        <f>AU95/Results!$B$158</f>
        <v>160</v>
      </c>
      <c r="BD95" s="501">
        <f>sum(BC95:BC98)/4</f>
        <v>159.1666667</v>
      </c>
      <c r="BE95" s="503">
        <v>70.0</v>
      </c>
      <c r="BF95" s="512">
        <f>4*max(AU95:AU98)/Results!J206</f>
        <v>1.089005236</v>
      </c>
    </row>
    <row r="96">
      <c r="A96" s="151"/>
      <c r="B96" s="459"/>
      <c r="C96" s="151"/>
      <c r="D96" s="513" t="s">
        <v>183</v>
      </c>
      <c r="E96" s="520">
        <v>67.0</v>
      </c>
      <c r="F96" s="520">
        <v>0.0</v>
      </c>
      <c r="G96" s="520">
        <v>107.0</v>
      </c>
      <c r="H96" s="520">
        <v>0.0</v>
      </c>
      <c r="I96" s="520">
        <v>0.0</v>
      </c>
      <c r="J96" s="520">
        <v>16.0</v>
      </c>
      <c r="K96" s="520">
        <v>4.0</v>
      </c>
      <c r="L96" s="520">
        <v>19.0</v>
      </c>
      <c r="M96" s="520">
        <v>0.0</v>
      </c>
      <c r="N96" s="520">
        <v>0.0</v>
      </c>
      <c r="O96" s="520">
        <v>11.0</v>
      </c>
      <c r="P96" s="520">
        <v>0.0</v>
      </c>
      <c r="Q96" s="521">
        <v>0.0</v>
      </c>
      <c r="R96" s="497">
        <f t="shared" si="16"/>
        <v>224</v>
      </c>
      <c r="S96" s="736">
        <f t="shared" si="17"/>
        <v>201</v>
      </c>
      <c r="T96" s="737">
        <f>R96/(Results!$D$206 *(70/190))</f>
        <v>0.5840537944</v>
      </c>
      <c r="U96" s="515" t="str">
        <f t="shared" si="24"/>
        <v>C</v>
      </c>
      <c r="V96" s="151"/>
      <c r="W96" s="151"/>
      <c r="X96" s="151"/>
      <c r="Y96" s="151"/>
      <c r="Z96" s="517">
        <f>R96/Results!$B$158</f>
        <v>746.6666667</v>
      </c>
      <c r="AA96" s="151"/>
      <c r="AB96" s="151"/>
      <c r="AC96" s="518"/>
      <c r="AD96" s="459"/>
      <c r="AE96" s="459"/>
      <c r="AF96" s="151"/>
      <c r="AG96" s="513" t="s">
        <v>183</v>
      </c>
      <c r="AH96" s="520">
        <v>16.0</v>
      </c>
      <c r="AI96" s="520">
        <v>0.0</v>
      </c>
      <c r="AJ96" s="520">
        <v>20.0</v>
      </c>
      <c r="AK96" s="520">
        <v>0.0</v>
      </c>
      <c r="AL96" s="520">
        <v>0.0</v>
      </c>
      <c r="AM96" s="520">
        <v>0.0</v>
      </c>
      <c r="AN96" s="520">
        <v>0.0</v>
      </c>
      <c r="AO96" s="520">
        <v>4.0</v>
      </c>
      <c r="AP96" s="520">
        <v>0.0</v>
      </c>
      <c r="AQ96" s="520">
        <v>0.0</v>
      </c>
      <c r="AR96" s="520">
        <v>4.0</v>
      </c>
      <c r="AS96" s="520">
        <v>0.0</v>
      </c>
      <c r="AT96" s="521">
        <v>0.0</v>
      </c>
      <c r="AU96" s="516">
        <f t="shared" si="19"/>
        <v>44</v>
      </c>
      <c r="AV96" s="516">
        <f t="shared" si="20"/>
        <v>40</v>
      </c>
      <c r="AW96" s="652">
        <f>AU96/(Results!$J$206 *(70/190))</f>
        <v>0.6252804787</v>
      </c>
      <c r="AX96" s="640" t="str">
        <f t="shared" si="21"/>
        <v>C</v>
      </c>
      <c r="AY96" s="151"/>
      <c r="AZ96" s="151"/>
      <c r="BA96" s="151"/>
      <c r="BB96" s="151"/>
      <c r="BC96" s="517">
        <f>AU96/Results!$B$158</f>
        <v>146.6666667</v>
      </c>
      <c r="BD96" s="151"/>
      <c r="BE96" s="151"/>
      <c r="BF96" s="518"/>
    </row>
    <row r="97">
      <c r="A97" s="151"/>
      <c r="B97" s="459"/>
      <c r="C97" s="151"/>
      <c r="D97" s="513" t="s">
        <v>184</v>
      </c>
      <c r="E97" s="520">
        <v>78.0</v>
      </c>
      <c r="F97" s="520">
        <v>0.0</v>
      </c>
      <c r="G97" s="520">
        <v>110.0</v>
      </c>
      <c r="H97" s="520">
        <v>0.0</v>
      </c>
      <c r="I97" s="520">
        <v>0.0</v>
      </c>
      <c r="J97" s="520">
        <v>11.0</v>
      </c>
      <c r="K97" s="520">
        <v>6.0</v>
      </c>
      <c r="L97" s="520">
        <v>12.0</v>
      </c>
      <c r="M97" s="520">
        <v>0.0</v>
      </c>
      <c r="N97" s="520">
        <v>0.0</v>
      </c>
      <c r="O97" s="520">
        <v>7.0</v>
      </c>
      <c r="P97" s="520">
        <v>0.0</v>
      </c>
      <c r="Q97" s="521">
        <v>1.0</v>
      </c>
      <c r="R97" s="497">
        <f t="shared" si="16"/>
        <v>225</v>
      </c>
      <c r="S97" s="736">
        <f t="shared" si="17"/>
        <v>191</v>
      </c>
      <c r="T97" s="737">
        <f>R97/(Results!$D$206 *(70/190))</f>
        <v>0.5866611774</v>
      </c>
      <c r="U97" s="515" t="str">
        <f t="shared" si="24"/>
        <v>C</v>
      </c>
      <c r="V97" s="151"/>
      <c r="W97" s="151"/>
      <c r="X97" s="151"/>
      <c r="Y97" s="151"/>
      <c r="Z97" s="517">
        <f>R97/Results!$B$158</f>
        <v>750</v>
      </c>
      <c r="AA97" s="151"/>
      <c r="AB97" s="151"/>
      <c r="AC97" s="518"/>
      <c r="AD97" s="459"/>
      <c r="AE97" s="459"/>
      <c r="AF97" s="151"/>
      <c r="AG97" s="513" t="s">
        <v>184</v>
      </c>
      <c r="AH97" s="520">
        <v>17.0</v>
      </c>
      <c r="AI97" s="520">
        <v>0.0</v>
      </c>
      <c r="AJ97" s="520">
        <v>29.0</v>
      </c>
      <c r="AK97" s="520">
        <v>0.0</v>
      </c>
      <c r="AL97" s="520">
        <v>0.0</v>
      </c>
      <c r="AM97" s="520">
        <v>0.0</v>
      </c>
      <c r="AN97" s="520">
        <v>0.0</v>
      </c>
      <c r="AO97" s="520">
        <v>4.0</v>
      </c>
      <c r="AP97" s="520">
        <v>0.0</v>
      </c>
      <c r="AQ97" s="520">
        <v>0.0</v>
      </c>
      <c r="AR97" s="520">
        <v>2.0</v>
      </c>
      <c r="AS97" s="520">
        <v>0.0</v>
      </c>
      <c r="AT97" s="521">
        <v>0.0</v>
      </c>
      <c r="AU97" s="516">
        <f t="shared" si="19"/>
        <v>52</v>
      </c>
      <c r="AV97" s="516">
        <f t="shared" si="20"/>
        <v>41.5</v>
      </c>
      <c r="AW97" s="652">
        <f>AU97/(Results!$J$206 *(70/190))</f>
        <v>0.7389678384</v>
      </c>
      <c r="AX97" s="640" t="str">
        <f t="shared" si="21"/>
        <v>D</v>
      </c>
      <c r="AY97" s="151"/>
      <c r="AZ97" s="151"/>
      <c r="BA97" s="151"/>
      <c r="BB97" s="151"/>
      <c r="BC97" s="517">
        <f>AU97/Results!$B$158</f>
        <v>173.3333333</v>
      </c>
      <c r="BD97" s="151"/>
      <c r="BE97" s="151"/>
      <c r="BF97" s="518"/>
    </row>
    <row r="98">
      <c r="A98" s="151"/>
      <c r="B98" s="459"/>
      <c r="C98" s="151"/>
      <c r="D98" s="522" t="s">
        <v>185</v>
      </c>
      <c r="E98" s="529">
        <v>74.0</v>
      </c>
      <c r="F98" s="529">
        <v>0.0</v>
      </c>
      <c r="G98" s="529">
        <v>175.0</v>
      </c>
      <c r="H98" s="529">
        <v>0.0</v>
      </c>
      <c r="I98" s="529">
        <v>0.0</v>
      </c>
      <c r="J98" s="529">
        <v>13.0</v>
      </c>
      <c r="K98" s="529">
        <v>5.0</v>
      </c>
      <c r="L98" s="529">
        <v>11.0</v>
      </c>
      <c r="M98" s="529">
        <v>0.0</v>
      </c>
      <c r="N98" s="529">
        <v>0.0</v>
      </c>
      <c r="O98" s="529">
        <v>3.0</v>
      </c>
      <c r="P98" s="529">
        <v>0.0</v>
      </c>
      <c r="Q98" s="581">
        <v>0.0</v>
      </c>
      <c r="R98" s="523">
        <f t="shared" si="16"/>
        <v>281</v>
      </c>
      <c r="S98" s="736">
        <f t="shared" si="17"/>
        <v>211</v>
      </c>
      <c r="T98" s="738">
        <f>R98/(Results!$D$206 *(70/190))</f>
        <v>0.732674626</v>
      </c>
      <c r="U98" s="525" t="str">
        <f t="shared" si="24"/>
        <v>D</v>
      </c>
      <c r="V98" s="447"/>
      <c r="W98" s="447"/>
      <c r="X98" s="447"/>
      <c r="Y98" s="447"/>
      <c r="Z98" s="528">
        <f>R98/Results!$B$158</f>
        <v>936.6666667</v>
      </c>
      <c r="AA98" s="447"/>
      <c r="AB98" s="447"/>
      <c r="AC98" s="184"/>
      <c r="AD98" s="459"/>
      <c r="AE98" s="459"/>
      <c r="AF98" s="151"/>
      <c r="AG98" s="522" t="s">
        <v>185</v>
      </c>
      <c r="AH98" s="529">
        <v>19.0</v>
      </c>
      <c r="AI98" s="529">
        <v>0.0</v>
      </c>
      <c r="AJ98" s="529">
        <v>23.0</v>
      </c>
      <c r="AK98" s="529">
        <v>0.0</v>
      </c>
      <c r="AL98" s="529">
        <v>0.0</v>
      </c>
      <c r="AM98" s="529">
        <v>0.0</v>
      </c>
      <c r="AN98" s="529">
        <v>0.0</v>
      </c>
      <c r="AO98" s="529">
        <v>0.0</v>
      </c>
      <c r="AP98" s="529">
        <v>0.0</v>
      </c>
      <c r="AQ98" s="529">
        <v>0.0</v>
      </c>
      <c r="AR98" s="529">
        <v>3.0</v>
      </c>
      <c r="AS98" s="529">
        <v>0.0</v>
      </c>
      <c r="AT98" s="581">
        <v>2.0</v>
      </c>
      <c r="AU98" s="732">
        <f t="shared" si="19"/>
        <v>47</v>
      </c>
      <c r="AV98" s="732">
        <f t="shared" si="20"/>
        <v>37.5</v>
      </c>
      <c r="AW98" s="654">
        <f>AU98/(Results!$J$206 *(70/190))</f>
        <v>0.6679132386</v>
      </c>
      <c r="AX98" s="580" t="str">
        <f t="shared" si="21"/>
        <v>C</v>
      </c>
      <c r="AY98" s="447"/>
      <c r="AZ98" s="447"/>
      <c r="BA98" s="447"/>
      <c r="BB98" s="447"/>
      <c r="BC98" s="528">
        <f>AU98/Results!$B$158</f>
        <v>156.6666667</v>
      </c>
      <c r="BD98" s="447"/>
      <c r="BE98" s="447"/>
      <c r="BF98" s="184"/>
    </row>
    <row r="99">
      <c r="A99" s="151"/>
      <c r="B99" s="459"/>
      <c r="C99" s="151"/>
      <c r="D99" s="532" t="s">
        <v>186</v>
      </c>
      <c r="E99" s="543">
        <v>70.0</v>
      </c>
      <c r="F99" s="543">
        <v>0.0</v>
      </c>
      <c r="G99" s="543">
        <v>131.0</v>
      </c>
      <c r="H99" s="543">
        <v>0.0</v>
      </c>
      <c r="I99" s="543">
        <v>0.0</v>
      </c>
      <c r="J99" s="543">
        <v>21.0</v>
      </c>
      <c r="K99" s="543">
        <v>2.0</v>
      </c>
      <c r="L99" s="543">
        <v>14.0</v>
      </c>
      <c r="M99" s="543">
        <v>0.0</v>
      </c>
      <c r="N99" s="543">
        <v>0.0</v>
      </c>
      <c r="O99" s="543">
        <v>18.0</v>
      </c>
      <c r="P99" s="543">
        <v>0.0</v>
      </c>
      <c r="Q99" s="545">
        <v>1.0</v>
      </c>
      <c r="R99" s="533">
        <f t="shared" si="16"/>
        <v>257</v>
      </c>
      <c r="S99" s="600">
        <f t="shared" si="17"/>
        <v>227.5</v>
      </c>
      <c r="T99" s="728">
        <f>R99/(Results!$D$207 *(70/190))</f>
        <v>0.7096352274</v>
      </c>
      <c r="U99" s="680" t="s">
        <v>257</v>
      </c>
      <c r="V99" s="538">
        <f>SUM(R99:R102)</f>
        <v>974</v>
      </c>
      <c r="W99" s="539">
        <f>V99/(4*(MAX(R99:R102)))</f>
        <v>0.9474708171</v>
      </c>
      <c r="X99" s="539">
        <f>AVERAGE(S99:S102)</f>
        <v>211.375</v>
      </c>
      <c r="Y99" s="539">
        <f>V99/(((V99))*2)</f>
        <v>0.5</v>
      </c>
      <c r="Z99" s="646">
        <f>R99/Results!$B$158</f>
        <v>856.6666667</v>
      </c>
      <c r="AA99" s="539">
        <f>sum(Z99:Z102)/4</f>
        <v>811.6666667</v>
      </c>
      <c r="AB99" s="541">
        <v>359.0</v>
      </c>
      <c r="AC99" s="542">
        <f>4*max(R99:R102)/Results!H207</f>
        <v>1.055441478</v>
      </c>
      <c r="AD99" s="459"/>
      <c r="AE99" s="459"/>
      <c r="AF99" s="151"/>
      <c r="AG99" s="532" t="s">
        <v>186</v>
      </c>
      <c r="AH99" s="543">
        <v>11.0</v>
      </c>
      <c r="AI99" s="543">
        <v>0.0</v>
      </c>
      <c r="AJ99" s="543">
        <v>28.0</v>
      </c>
      <c r="AK99" s="543">
        <v>0.0</v>
      </c>
      <c r="AL99" s="543">
        <v>0.0</v>
      </c>
      <c r="AM99" s="543">
        <v>0.0</v>
      </c>
      <c r="AN99" s="543">
        <v>0.0</v>
      </c>
      <c r="AO99" s="543">
        <v>3.0</v>
      </c>
      <c r="AP99" s="543">
        <v>0.0</v>
      </c>
      <c r="AQ99" s="543">
        <v>0.0</v>
      </c>
      <c r="AR99" s="543">
        <v>3.0</v>
      </c>
      <c r="AS99" s="543">
        <v>0.0</v>
      </c>
      <c r="AT99" s="545">
        <v>0.0</v>
      </c>
      <c r="AU99" s="544">
        <f t="shared" si="19"/>
        <v>45</v>
      </c>
      <c r="AV99" s="544">
        <f t="shared" si="20"/>
        <v>35.5</v>
      </c>
      <c r="AW99" s="536">
        <f>AU99/(Results!$J$207 *(70/190))</f>
        <v>0.5734406439</v>
      </c>
      <c r="AX99" s="644" t="str">
        <f t="shared" si="21"/>
        <v>C</v>
      </c>
      <c r="AY99" s="538">
        <f>SUM(AU99:AU102)</f>
        <v>213</v>
      </c>
      <c r="AZ99" s="539">
        <f>AY99/(4*(MAX(AU99:AU102)))</f>
        <v>0.8192307692</v>
      </c>
      <c r="BA99" s="539">
        <f>AVERAGE(AV99:AV102)</f>
        <v>43.75</v>
      </c>
      <c r="BB99" s="539">
        <f>AY99/(((AY99))*2)</f>
        <v>0.5</v>
      </c>
      <c r="BC99" s="646">
        <f>AU99/Results!$B$158</f>
        <v>150</v>
      </c>
      <c r="BD99" s="539">
        <f>sum(BC99:BC102)/4</f>
        <v>177.5</v>
      </c>
      <c r="BE99" s="541">
        <v>78.0</v>
      </c>
      <c r="BF99" s="542">
        <f>4*max(AU99:AU102)/Results!J207</f>
        <v>1.220657277</v>
      </c>
    </row>
    <row r="100">
      <c r="A100" s="151"/>
      <c r="B100" s="459"/>
      <c r="C100" s="151"/>
      <c r="D100" s="549" t="s">
        <v>187</v>
      </c>
      <c r="E100" s="553">
        <v>68.0</v>
      </c>
      <c r="F100" s="553">
        <v>0.0</v>
      </c>
      <c r="G100" s="553">
        <v>125.0</v>
      </c>
      <c r="H100" s="553">
        <v>0.0</v>
      </c>
      <c r="I100" s="553">
        <v>0.0</v>
      </c>
      <c r="J100" s="553">
        <v>13.0</v>
      </c>
      <c r="K100" s="553">
        <v>7.0</v>
      </c>
      <c r="L100" s="553">
        <v>15.0</v>
      </c>
      <c r="M100" s="553">
        <v>0.0</v>
      </c>
      <c r="N100" s="553">
        <v>0.0</v>
      </c>
      <c r="O100" s="553">
        <v>10.0</v>
      </c>
      <c r="P100" s="553">
        <v>0.0</v>
      </c>
      <c r="Q100" s="554">
        <v>3.0</v>
      </c>
      <c r="R100" s="533">
        <f t="shared" si="16"/>
        <v>241</v>
      </c>
      <c r="S100" s="739">
        <f t="shared" si="17"/>
        <v>204.5</v>
      </c>
      <c r="T100" s="740">
        <f>R100/(Results!$D$207 *(70/190))</f>
        <v>0.6654556024</v>
      </c>
      <c r="U100" s="550" t="str">
        <f t="shared" ref="U100:U102" si="25">IFS(T100&lt;0.2,"A",AND(T100&gt;=0.21,T100&lt;=0.5),"B",AND(T100&gt;=0.51,T100&lt;=0.7),"C",AND(T100&gt;=0.71,T100&lt;=0.85),"D",AND(T100&gt;=0.86,T100&lt;=1),"E",T100&gt;1,"F")</f>
        <v>C</v>
      </c>
      <c r="V100" s="151"/>
      <c r="W100" s="151"/>
      <c r="X100" s="151"/>
      <c r="Y100" s="151"/>
      <c r="Z100" s="552">
        <f>R100/Results!$B$158</f>
        <v>803.3333333</v>
      </c>
      <c r="AA100" s="151"/>
      <c r="AB100" s="151"/>
      <c r="AC100" s="518"/>
      <c r="AD100" s="459"/>
      <c r="AE100" s="459"/>
      <c r="AF100" s="151"/>
      <c r="AG100" s="549" t="s">
        <v>187</v>
      </c>
      <c r="AH100" s="553">
        <v>16.0</v>
      </c>
      <c r="AI100" s="553">
        <v>0.0</v>
      </c>
      <c r="AJ100" s="553">
        <v>31.0</v>
      </c>
      <c r="AK100" s="553">
        <v>0.0</v>
      </c>
      <c r="AL100" s="553">
        <v>0.0</v>
      </c>
      <c r="AM100" s="553">
        <v>0.0</v>
      </c>
      <c r="AN100" s="553">
        <v>0.0</v>
      </c>
      <c r="AO100" s="553">
        <v>4.0</v>
      </c>
      <c r="AP100" s="553">
        <v>0.0</v>
      </c>
      <c r="AQ100" s="553">
        <v>0.0</v>
      </c>
      <c r="AR100" s="553">
        <v>2.0</v>
      </c>
      <c r="AS100" s="553">
        <v>0.0</v>
      </c>
      <c r="AT100" s="554">
        <v>1.0</v>
      </c>
      <c r="AU100" s="551">
        <f t="shared" si="19"/>
        <v>54</v>
      </c>
      <c r="AV100" s="551">
        <f t="shared" si="20"/>
        <v>42</v>
      </c>
      <c r="AW100" s="647">
        <f>AU100/(Results!$J$207 *(70/190))</f>
        <v>0.6881287726</v>
      </c>
      <c r="AX100" s="644" t="str">
        <f t="shared" si="21"/>
        <v>C</v>
      </c>
      <c r="AY100" s="151"/>
      <c r="AZ100" s="151"/>
      <c r="BA100" s="151"/>
      <c r="BB100" s="151"/>
      <c r="BC100" s="552">
        <f>AU100/Results!$B$158</f>
        <v>180</v>
      </c>
      <c r="BD100" s="151"/>
      <c r="BE100" s="151"/>
      <c r="BF100" s="518"/>
    </row>
    <row r="101">
      <c r="A101" s="151"/>
      <c r="B101" s="459"/>
      <c r="C101" s="151"/>
      <c r="D101" s="549" t="s">
        <v>188</v>
      </c>
      <c r="E101" s="553">
        <v>58.0</v>
      </c>
      <c r="F101" s="553">
        <v>0.0</v>
      </c>
      <c r="G101" s="553">
        <v>112.0</v>
      </c>
      <c r="H101" s="553">
        <v>0.0</v>
      </c>
      <c r="I101" s="553">
        <v>0.0</v>
      </c>
      <c r="J101" s="553">
        <v>19.0</v>
      </c>
      <c r="K101" s="553">
        <v>5.0</v>
      </c>
      <c r="L101" s="553">
        <v>17.0</v>
      </c>
      <c r="M101" s="553">
        <v>0.0</v>
      </c>
      <c r="N101" s="553">
        <v>0.0</v>
      </c>
      <c r="O101" s="553">
        <v>9.0</v>
      </c>
      <c r="P101" s="553">
        <v>1.0</v>
      </c>
      <c r="Q101" s="554">
        <v>3.0</v>
      </c>
      <c r="R101" s="533">
        <f t="shared" si="16"/>
        <v>224</v>
      </c>
      <c r="S101" s="739">
        <f t="shared" si="17"/>
        <v>197.5</v>
      </c>
      <c r="T101" s="740">
        <f>R101/(Results!$D$207 *(70/190))</f>
        <v>0.6185147508</v>
      </c>
      <c r="U101" s="550" t="str">
        <f t="shared" si="25"/>
        <v>C</v>
      </c>
      <c r="V101" s="151"/>
      <c r="W101" s="151"/>
      <c r="X101" s="151"/>
      <c r="Y101" s="151"/>
      <c r="Z101" s="552">
        <f>R101/Results!$B$158</f>
        <v>746.6666667</v>
      </c>
      <c r="AA101" s="151"/>
      <c r="AB101" s="151"/>
      <c r="AC101" s="518"/>
      <c r="AD101" s="459"/>
      <c r="AE101" s="459"/>
      <c r="AF101" s="151"/>
      <c r="AG101" s="549" t="s">
        <v>188</v>
      </c>
      <c r="AH101" s="553">
        <v>19.0</v>
      </c>
      <c r="AI101" s="553">
        <v>0.0</v>
      </c>
      <c r="AJ101" s="553">
        <v>37.0</v>
      </c>
      <c r="AK101" s="553">
        <v>0.0</v>
      </c>
      <c r="AL101" s="553">
        <v>0.0</v>
      </c>
      <c r="AM101" s="553">
        <v>0.0</v>
      </c>
      <c r="AN101" s="553">
        <v>0.0</v>
      </c>
      <c r="AO101" s="553">
        <v>4.0</v>
      </c>
      <c r="AP101" s="553">
        <v>0.0</v>
      </c>
      <c r="AQ101" s="553">
        <v>0.0</v>
      </c>
      <c r="AR101" s="553">
        <v>4.0</v>
      </c>
      <c r="AS101" s="553">
        <v>0.0</v>
      </c>
      <c r="AT101" s="554">
        <v>1.0</v>
      </c>
      <c r="AU101" s="551">
        <f t="shared" si="19"/>
        <v>65</v>
      </c>
      <c r="AV101" s="551">
        <f t="shared" si="20"/>
        <v>52</v>
      </c>
      <c r="AW101" s="647">
        <f>AU101/(Results!$J$207 *(70/190))</f>
        <v>0.8283031522</v>
      </c>
      <c r="AX101" s="644" t="str">
        <f t="shared" si="21"/>
        <v>D</v>
      </c>
      <c r="AY101" s="151"/>
      <c r="AZ101" s="151"/>
      <c r="BA101" s="151"/>
      <c r="BB101" s="151"/>
      <c r="BC101" s="552">
        <f>AU101/Results!$B$158</f>
        <v>216.6666667</v>
      </c>
      <c r="BD101" s="151"/>
      <c r="BE101" s="151"/>
      <c r="BF101" s="518"/>
    </row>
    <row r="102">
      <c r="A102" s="151"/>
      <c r="B102" s="459"/>
      <c r="C102" s="151"/>
      <c r="D102" s="555" t="s">
        <v>189</v>
      </c>
      <c r="E102" s="563">
        <v>81.0</v>
      </c>
      <c r="F102" s="563">
        <v>0.0</v>
      </c>
      <c r="G102" s="563">
        <v>127.0</v>
      </c>
      <c r="H102" s="563">
        <v>0.0</v>
      </c>
      <c r="I102" s="563">
        <v>0.0</v>
      </c>
      <c r="J102" s="563">
        <v>12.0</v>
      </c>
      <c r="K102" s="563">
        <v>6.0</v>
      </c>
      <c r="L102" s="563">
        <v>12.0</v>
      </c>
      <c r="M102" s="563">
        <v>0.0</v>
      </c>
      <c r="N102" s="563">
        <v>0.0</v>
      </c>
      <c r="O102" s="563">
        <v>13.0</v>
      </c>
      <c r="P102" s="563">
        <v>0.0</v>
      </c>
      <c r="Q102" s="565">
        <v>1.0</v>
      </c>
      <c r="R102" s="556">
        <f t="shared" si="16"/>
        <v>252</v>
      </c>
      <c r="S102" s="739">
        <f t="shared" si="17"/>
        <v>216</v>
      </c>
      <c r="T102" s="741">
        <f>R102/(Results!$D$207 *(70/190))</f>
        <v>0.6958290946</v>
      </c>
      <c r="U102" s="585" t="str">
        <f t="shared" si="25"/>
        <v>C</v>
      </c>
      <c r="V102" s="447"/>
      <c r="W102" s="447"/>
      <c r="X102" s="447"/>
      <c r="Y102" s="447"/>
      <c r="Z102" s="650">
        <f>R102/Results!$B$158</f>
        <v>840</v>
      </c>
      <c r="AA102" s="447"/>
      <c r="AB102" s="447"/>
      <c r="AC102" s="184"/>
      <c r="AD102" s="459"/>
      <c r="AE102" s="459"/>
      <c r="AF102" s="151"/>
      <c r="AG102" s="555" t="s">
        <v>189</v>
      </c>
      <c r="AH102" s="563">
        <v>17.0</v>
      </c>
      <c r="AI102" s="563">
        <v>0.0</v>
      </c>
      <c r="AJ102" s="563">
        <v>23.0</v>
      </c>
      <c r="AK102" s="563">
        <v>0.0</v>
      </c>
      <c r="AL102" s="563">
        <v>0.0</v>
      </c>
      <c r="AM102" s="563">
        <v>0.0</v>
      </c>
      <c r="AN102" s="563">
        <v>0.0</v>
      </c>
      <c r="AO102" s="563">
        <v>2.0</v>
      </c>
      <c r="AP102" s="563">
        <v>0.0</v>
      </c>
      <c r="AQ102" s="563">
        <v>0.0</v>
      </c>
      <c r="AR102" s="563">
        <v>7.0</v>
      </c>
      <c r="AS102" s="563">
        <v>0.0</v>
      </c>
      <c r="AT102" s="565">
        <v>0.0</v>
      </c>
      <c r="AU102" s="566">
        <f t="shared" si="19"/>
        <v>49</v>
      </c>
      <c r="AV102" s="566">
        <f t="shared" si="20"/>
        <v>45.5</v>
      </c>
      <c r="AW102" s="649">
        <f>AU102/(Results!$J$207 *(70/190))</f>
        <v>0.6244131455</v>
      </c>
      <c r="AX102" s="561" t="str">
        <f t="shared" si="21"/>
        <v>C</v>
      </c>
      <c r="AY102" s="447"/>
      <c r="AZ102" s="447"/>
      <c r="BA102" s="447"/>
      <c r="BB102" s="447"/>
      <c r="BC102" s="650">
        <f>AU102/Results!$B$158</f>
        <v>163.3333333</v>
      </c>
      <c r="BD102" s="447"/>
      <c r="BE102" s="447"/>
      <c r="BF102" s="184"/>
    </row>
    <row r="103">
      <c r="A103" s="151"/>
      <c r="B103" s="459"/>
      <c r="C103" s="151"/>
      <c r="D103" s="492" t="s">
        <v>190</v>
      </c>
      <c r="E103" s="573">
        <v>96.0</v>
      </c>
      <c r="F103" s="573">
        <v>0.0</v>
      </c>
      <c r="G103" s="573">
        <v>100.0</v>
      </c>
      <c r="H103" s="573">
        <v>0.0</v>
      </c>
      <c r="I103" s="573">
        <v>0.0</v>
      </c>
      <c r="J103" s="573">
        <v>15.0</v>
      </c>
      <c r="K103" s="573">
        <v>4.0</v>
      </c>
      <c r="L103" s="573">
        <v>12.0</v>
      </c>
      <c r="M103" s="573">
        <v>0.0</v>
      </c>
      <c r="N103" s="573">
        <v>0.0</v>
      </c>
      <c r="O103" s="573">
        <v>16.0</v>
      </c>
      <c r="P103" s="573">
        <v>0.0</v>
      </c>
      <c r="Q103" s="574">
        <v>0.0</v>
      </c>
      <c r="R103" s="497">
        <f t="shared" si="16"/>
        <v>243</v>
      </c>
      <c r="S103" s="495">
        <f t="shared" si="17"/>
        <v>224.5</v>
      </c>
      <c r="T103" s="731">
        <f>R103/(Results!$D$208 *(70/190))</f>
        <v>0.7061792597</v>
      </c>
      <c r="U103" s="574" t="s">
        <v>257</v>
      </c>
      <c r="V103" s="500">
        <f>SUM(R103:R106)</f>
        <v>911</v>
      </c>
      <c r="W103" s="501">
        <f>V103/(4*(MAX(R103:R106)))</f>
        <v>0.9372427984</v>
      </c>
      <c r="X103" s="501">
        <f>AVERAGE(S103:S106)</f>
        <v>192.5</v>
      </c>
      <c r="Y103" s="501">
        <f>V103/(((V103))*2)</f>
        <v>0.5</v>
      </c>
      <c r="Z103" s="511">
        <f>R103/Results!$B$158</f>
        <v>810</v>
      </c>
      <c r="AA103" s="501">
        <f>sum(Z103:Z106)/4</f>
        <v>759.1666667</v>
      </c>
      <c r="AB103" s="503">
        <v>336.0</v>
      </c>
      <c r="AC103" s="512">
        <f>4*max(R103:R106)/Results!H208</f>
        <v>1.066959385</v>
      </c>
      <c r="AD103" s="459"/>
      <c r="AE103" s="459"/>
      <c r="AF103" s="151"/>
      <c r="AG103" s="492" t="s">
        <v>190</v>
      </c>
      <c r="AH103" s="573">
        <v>16.0</v>
      </c>
      <c r="AI103" s="573">
        <v>0.0</v>
      </c>
      <c r="AJ103" s="573">
        <v>41.0</v>
      </c>
      <c r="AK103" s="573">
        <v>0.0</v>
      </c>
      <c r="AL103" s="573">
        <v>0.0</v>
      </c>
      <c r="AM103" s="573">
        <v>0.0</v>
      </c>
      <c r="AN103" s="573">
        <v>0.0</v>
      </c>
      <c r="AO103" s="573">
        <v>1.0</v>
      </c>
      <c r="AP103" s="573">
        <v>0.0</v>
      </c>
      <c r="AQ103" s="573">
        <v>0.0</v>
      </c>
      <c r="AR103" s="573">
        <v>3.0</v>
      </c>
      <c r="AS103" s="573">
        <v>0.0</v>
      </c>
      <c r="AT103" s="574">
        <v>0.0</v>
      </c>
      <c r="AU103" s="570">
        <f t="shared" si="19"/>
        <v>61</v>
      </c>
      <c r="AV103" s="570">
        <f t="shared" si="20"/>
        <v>44</v>
      </c>
      <c r="AW103" s="571">
        <f>AU103/(Results!$J$208 *(70/190))</f>
        <v>0.6703296703</v>
      </c>
      <c r="AX103" s="742" t="str">
        <f t="shared" si="21"/>
        <v>C</v>
      </c>
      <c r="AY103" s="500">
        <f>SUM(AU103:AU106)</f>
        <v>247</v>
      </c>
      <c r="AZ103" s="501">
        <f>AY103/(4*(MAX(AU103:AU106)))</f>
        <v>0.8576388889</v>
      </c>
      <c r="BA103" s="501">
        <f>AVERAGE(AV103:AV106)</f>
        <v>48.375</v>
      </c>
      <c r="BB103" s="501">
        <f>AY103/(((AY103))*2)</f>
        <v>0.5</v>
      </c>
      <c r="BC103" s="511">
        <f>AU103/Results!$B$158</f>
        <v>203.3333333</v>
      </c>
      <c r="BD103" s="501">
        <f>sum(BC103:BC106)/4</f>
        <v>205.8333333</v>
      </c>
      <c r="BE103" s="503">
        <v>91.0</v>
      </c>
      <c r="BF103" s="512">
        <f>4*max(AU103:AU106)/Results!J208</f>
        <v>1.165991903</v>
      </c>
    </row>
    <row r="104">
      <c r="A104" s="151"/>
      <c r="B104" s="459"/>
      <c r="C104" s="151"/>
      <c r="D104" s="513" t="s">
        <v>191</v>
      </c>
      <c r="E104" s="520">
        <v>87.0</v>
      </c>
      <c r="F104" s="520">
        <v>0.0</v>
      </c>
      <c r="G104" s="520">
        <v>112.0</v>
      </c>
      <c r="H104" s="520">
        <v>0.0</v>
      </c>
      <c r="I104" s="520">
        <v>0.0</v>
      </c>
      <c r="J104" s="520">
        <v>10.0</v>
      </c>
      <c r="K104" s="520">
        <v>4.0</v>
      </c>
      <c r="L104" s="520">
        <v>10.0</v>
      </c>
      <c r="M104" s="520">
        <v>0.0</v>
      </c>
      <c r="N104" s="520">
        <v>0.0</v>
      </c>
      <c r="O104" s="520">
        <v>5.0</v>
      </c>
      <c r="P104" s="520">
        <v>0.0</v>
      </c>
      <c r="Q104" s="521">
        <v>1.0</v>
      </c>
      <c r="R104" s="497">
        <f t="shared" si="16"/>
        <v>229</v>
      </c>
      <c r="S104" s="736">
        <f t="shared" si="17"/>
        <v>189.5</v>
      </c>
      <c r="T104" s="737">
        <f>R104/(Results!$D$208 *(70/190))</f>
        <v>0.6654940349</v>
      </c>
      <c r="U104" s="515" t="str">
        <f t="shared" ref="U104:U112" si="26">IFS(T104&lt;0.2,"A",AND(T104&gt;=0.21,T104&lt;=0.5),"B",AND(T104&gt;=0.51,T104&lt;=0.7),"C",AND(T104&gt;=0.71,T104&lt;=0.85),"D",AND(T104&gt;=0.86,T104&lt;=1),"E",T104&gt;1,"F")</f>
        <v>C</v>
      </c>
      <c r="V104" s="151"/>
      <c r="W104" s="151"/>
      <c r="X104" s="151"/>
      <c r="Y104" s="151"/>
      <c r="Z104" s="517">
        <f>R104/Results!$B$158</f>
        <v>763.3333333</v>
      </c>
      <c r="AA104" s="151"/>
      <c r="AB104" s="151"/>
      <c r="AC104" s="518"/>
      <c r="AD104" s="459"/>
      <c r="AE104" s="459"/>
      <c r="AF104" s="151"/>
      <c r="AG104" s="513" t="s">
        <v>191</v>
      </c>
      <c r="AH104" s="520">
        <v>19.0</v>
      </c>
      <c r="AI104" s="520">
        <v>0.0</v>
      </c>
      <c r="AJ104" s="520">
        <v>43.0</v>
      </c>
      <c r="AK104" s="520">
        <v>0.0</v>
      </c>
      <c r="AL104" s="520">
        <v>0.0</v>
      </c>
      <c r="AM104" s="520">
        <v>0.0</v>
      </c>
      <c r="AN104" s="520">
        <v>0.0</v>
      </c>
      <c r="AO104" s="520">
        <v>3.0</v>
      </c>
      <c r="AP104" s="520">
        <v>0.0</v>
      </c>
      <c r="AQ104" s="520">
        <v>0.0</v>
      </c>
      <c r="AR104" s="520">
        <v>6.0</v>
      </c>
      <c r="AS104" s="520">
        <v>0.0</v>
      </c>
      <c r="AT104" s="521">
        <v>1.0</v>
      </c>
      <c r="AU104" s="516">
        <f t="shared" si="19"/>
        <v>72</v>
      </c>
      <c r="AV104" s="516">
        <f t="shared" si="20"/>
        <v>57.5</v>
      </c>
      <c r="AW104" s="652">
        <f>AU104/(Results!$J$208 *(70/190))</f>
        <v>0.7912087912</v>
      </c>
      <c r="AX104" s="640" t="str">
        <f t="shared" si="21"/>
        <v>D</v>
      </c>
      <c r="AY104" s="151"/>
      <c r="AZ104" s="151"/>
      <c r="BA104" s="151"/>
      <c r="BB104" s="151"/>
      <c r="BC104" s="517">
        <f>AU104/Results!$B$158</f>
        <v>240</v>
      </c>
      <c r="BD104" s="151"/>
      <c r="BE104" s="151"/>
      <c r="BF104" s="518"/>
    </row>
    <row r="105">
      <c r="A105" s="151"/>
      <c r="B105" s="459"/>
      <c r="C105" s="151"/>
      <c r="D105" s="513" t="s">
        <v>192</v>
      </c>
      <c r="E105" s="520">
        <v>72.0</v>
      </c>
      <c r="F105" s="520">
        <v>0.0</v>
      </c>
      <c r="G105" s="520">
        <v>125.0</v>
      </c>
      <c r="H105" s="520">
        <v>0.0</v>
      </c>
      <c r="I105" s="520">
        <v>0.0</v>
      </c>
      <c r="J105" s="520">
        <v>10.0</v>
      </c>
      <c r="K105" s="520">
        <v>3.0</v>
      </c>
      <c r="L105" s="520">
        <v>14.0</v>
      </c>
      <c r="M105" s="520">
        <v>0.0</v>
      </c>
      <c r="N105" s="520">
        <v>0.0</v>
      </c>
      <c r="O105" s="520">
        <v>6.0</v>
      </c>
      <c r="P105" s="520">
        <v>0.0</v>
      </c>
      <c r="Q105" s="521">
        <v>2.0</v>
      </c>
      <c r="R105" s="497">
        <f t="shared" si="16"/>
        <v>232</v>
      </c>
      <c r="S105" s="736">
        <f t="shared" si="17"/>
        <v>188</v>
      </c>
      <c r="T105" s="737">
        <f>R105/(Results!$D$208 *(70/190))</f>
        <v>0.6742122973</v>
      </c>
      <c r="U105" s="515" t="str">
        <f t="shared" si="26"/>
        <v>C</v>
      </c>
      <c r="V105" s="151"/>
      <c r="W105" s="151"/>
      <c r="X105" s="151"/>
      <c r="Y105" s="151"/>
      <c r="Z105" s="517">
        <f>R105/Results!$B$158</f>
        <v>773.3333333</v>
      </c>
      <c r="AA105" s="151"/>
      <c r="AB105" s="151"/>
      <c r="AC105" s="518"/>
      <c r="AD105" s="459"/>
      <c r="AE105" s="459"/>
      <c r="AF105" s="151"/>
      <c r="AG105" s="513" t="s">
        <v>192</v>
      </c>
      <c r="AH105" s="520">
        <v>17.0</v>
      </c>
      <c r="AI105" s="520">
        <v>0.0</v>
      </c>
      <c r="AJ105" s="520">
        <v>39.0</v>
      </c>
      <c r="AK105" s="520">
        <v>0.0</v>
      </c>
      <c r="AL105" s="520">
        <v>0.0</v>
      </c>
      <c r="AM105" s="520">
        <v>0.0</v>
      </c>
      <c r="AN105" s="520">
        <v>0.0</v>
      </c>
      <c r="AO105" s="520">
        <v>4.0</v>
      </c>
      <c r="AP105" s="520">
        <v>0.0</v>
      </c>
      <c r="AQ105" s="520">
        <v>0.0</v>
      </c>
      <c r="AR105" s="520">
        <v>5.0</v>
      </c>
      <c r="AS105" s="520">
        <v>0.0</v>
      </c>
      <c r="AT105" s="521">
        <v>0.0</v>
      </c>
      <c r="AU105" s="516">
        <f t="shared" si="19"/>
        <v>65</v>
      </c>
      <c r="AV105" s="516">
        <f t="shared" si="20"/>
        <v>52.5</v>
      </c>
      <c r="AW105" s="652">
        <f>AU105/(Results!$J$208 *(70/190))</f>
        <v>0.7142857143</v>
      </c>
      <c r="AX105" s="640" t="str">
        <f t="shared" si="21"/>
        <v>D</v>
      </c>
      <c r="AY105" s="151"/>
      <c r="AZ105" s="151"/>
      <c r="BA105" s="151"/>
      <c r="BB105" s="151"/>
      <c r="BC105" s="517">
        <f>AU105/Results!$B$158</f>
        <v>216.6666667</v>
      </c>
      <c r="BD105" s="151"/>
      <c r="BE105" s="151"/>
      <c r="BF105" s="518"/>
    </row>
    <row r="106">
      <c r="A106" s="151"/>
      <c r="B106" s="459"/>
      <c r="C106" s="151"/>
      <c r="D106" s="522" t="s">
        <v>193</v>
      </c>
      <c r="E106" s="529">
        <v>78.0</v>
      </c>
      <c r="F106" s="529">
        <v>0.0</v>
      </c>
      <c r="G106" s="529">
        <v>105.0</v>
      </c>
      <c r="H106" s="529">
        <v>0.0</v>
      </c>
      <c r="I106" s="529">
        <v>0.0</v>
      </c>
      <c r="J106" s="529">
        <v>9.0</v>
      </c>
      <c r="K106" s="529">
        <v>2.0</v>
      </c>
      <c r="L106" s="529">
        <v>7.0</v>
      </c>
      <c r="M106" s="529">
        <v>0.0</v>
      </c>
      <c r="N106" s="529">
        <v>0.0</v>
      </c>
      <c r="O106" s="529">
        <v>5.0</v>
      </c>
      <c r="P106" s="529">
        <v>0.0</v>
      </c>
      <c r="Q106" s="581">
        <v>1.0</v>
      </c>
      <c r="R106" s="523">
        <f t="shared" si="16"/>
        <v>207</v>
      </c>
      <c r="S106" s="736">
        <f t="shared" si="17"/>
        <v>168</v>
      </c>
      <c r="T106" s="738">
        <f>R106/(Results!$D$208 *(70/190))</f>
        <v>0.6015601101</v>
      </c>
      <c r="U106" s="525" t="str">
        <f t="shared" si="26"/>
        <v>C</v>
      </c>
      <c r="V106" s="447"/>
      <c r="W106" s="447"/>
      <c r="X106" s="447"/>
      <c r="Y106" s="447"/>
      <c r="Z106" s="528">
        <f>R106/Results!$B$158</f>
        <v>690</v>
      </c>
      <c r="AA106" s="447"/>
      <c r="AB106" s="447"/>
      <c r="AC106" s="184"/>
      <c r="AD106" s="459"/>
      <c r="AE106" s="459"/>
      <c r="AF106" s="151"/>
      <c r="AG106" s="522" t="s">
        <v>193</v>
      </c>
      <c r="AH106" s="529">
        <v>16.0</v>
      </c>
      <c r="AI106" s="529">
        <v>0.0</v>
      </c>
      <c r="AJ106" s="529">
        <v>27.0</v>
      </c>
      <c r="AK106" s="529">
        <v>0.0</v>
      </c>
      <c r="AL106" s="529">
        <v>0.0</v>
      </c>
      <c r="AM106" s="529">
        <v>0.0</v>
      </c>
      <c r="AN106" s="529">
        <v>0.0</v>
      </c>
      <c r="AO106" s="529">
        <v>4.0</v>
      </c>
      <c r="AP106" s="529">
        <v>0.0</v>
      </c>
      <c r="AQ106" s="529">
        <v>0.0</v>
      </c>
      <c r="AR106" s="529">
        <v>2.0</v>
      </c>
      <c r="AS106" s="529">
        <v>0.0</v>
      </c>
      <c r="AT106" s="581">
        <v>0.0</v>
      </c>
      <c r="AU106" s="732">
        <f t="shared" si="19"/>
        <v>49</v>
      </c>
      <c r="AV106" s="732">
        <f t="shared" si="20"/>
        <v>39.5</v>
      </c>
      <c r="AW106" s="654">
        <f>AU106/(Results!$J$208 *(70/190))</f>
        <v>0.5384615385</v>
      </c>
      <c r="AX106" s="580" t="str">
        <f t="shared" si="21"/>
        <v>C</v>
      </c>
      <c r="AY106" s="447"/>
      <c r="AZ106" s="447"/>
      <c r="BA106" s="447"/>
      <c r="BB106" s="447"/>
      <c r="BC106" s="528">
        <f>AU106/Results!$B$158</f>
        <v>163.3333333</v>
      </c>
      <c r="BD106" s="447"/>
      <c r="BE106" s="447"/>
      <c r="BF106" s="184"/>
    </row>
    <row r="107">
      <c r="A107" s="151"/>
      <c r="B107" s="459"/>
      <c r="C107" s="151"/>
      <c r="D107" s="532" t="s">
        <v>194</v>
      </c>
      <c r="E107" s="543">
        <v>112.0</v>
      </c>
      <c r="F107" s="543">
        <v>0.0</v>
      </c>
      <c r="G107" s="543">
        <v>106.0</v>
      </c>
      <c r="H107" s="543">
        <v>0.0</v>
      </c>
      <c r="I107" s="543">
        <v>0.0</v>
      </c>
      <c r="J107" s="543">
        <v>13.0</v>
      </c>
      <c r="K107" s="543">
        <v>5.0</v>
      </c>
      <c r="L107" s="543">
        <v>14.0</v>
      </c>
      <c r="M107" s="543">
        <v>0.0</v>
      </c>
      <c r="N107" s="543">
        <v>0.0</v>
      </c>
      <c r="O107" s="543">
        <v>11.0</v>
      </c>
      <c r="P107" s="543">
        <v>0.0</v>
      </c>
      <c r="Q107" s="545">
        <v>4.0</v>
      </c>
      <c r="R107" s="533">
        <f t="shared" si="16"/>
        <v>265</v>
      </c>
      <c r="S107" s="600">
        <f t="shared" si="17"/>
        <v>237</v>
      </c>
      <c r="T107" s="728">
        <f>R107/(Results!$D$209 *(70/190))</f>
        <v>0.6969822813</v>
      </c>
      <c r="U107" s="535" t="str">
        <f t="shared" si="26"/>
        <v>C</v>
      </c>
      <c r="V107" s="538">
        <f>SUM(R107:R110)</f>
        <v>1039</v>
      </c>
      <c r="W107" s="539">
        <f>V107/(4*(MAX(R107:R110)))</f>
        <v>0.9584870849</v>
      </c>
      <c r="X107" s="539">
        <f>AVERAGE(S107:S110)</f>
        <v>225.375</v>
      </c>
      <c r="Y107" s="539">
        <f>V107/(((V107))*2)</f>
        <v>0.5</v>
      </c>
      <c r="Z107" s="646">
        <f>R107/Results!$B$158</f>
        <v>883.3333333</v>
      </c>
      <c r="AA107" s="539">
        <f>sum(Z107:Z110)/4</f>
        <v>865.8333333</v>
      </c>
      <c r="AB107" s="541">
        <v>383.0</v>
      </c>
      <c r="AC107" s="542">
        <f>4*max(R107:R110)/Results!H209</f>
        <v>1.043310876</v>
      </c>
      <c r="AD107" s="459"/>
      <c r="AE107" s="459"/>
      <c r="AF107" s="151"/>
      <c r="AG107" s="532" t="s">
        <v>194</v>
      </c>
      <c r="AH107" s="543">
        <v>16.0</v>
      </c>
      <c r="AI107" s="543">
        <v>0.0</v>
      </c>
      <c r="AJ107" s="543">
        <v>36.0</v>
      </c>
      <c r="AK107" s="543">
        <v>0.0</v>
      </c>
      <c r="AL107" s="543">
        <v>0.0</v>
      </c>
      <c r="AM107" s="543">
        <v>0.0</v>
      </c>
      <c r="AN107" s="543">
        <v>0.0</v>
      </c>
      <c r="AO107" s="543">
        <v>0.0</v>
      </c>
      <c r="AP107" s="543">
        <v>0.0</v>
      </c>
      <c r="AQ107" s="543">
        <v>0.0</v>
      </c>
      <c r="AR107" s="543">
        <v>6.0</v>
      </c>
      <c r="AS107" s="543">
        <v>0.0</v>
      </c>
      <c r="AT107" s="545">
        <v>0.0</v>
      </c>
      <c r="AU107" s="544">
        <f t="shared" si="19"/>
        <v>58</v>
      </c>
      <c r="AV107" s="544">
        <f t="shared" si="20"/>
        <v>46</v>
      </c>
      <c r="AW107" s="536">
        <f>AU107/(Results!$J$209 *(70/190))</f>
        <v>0.7391012743</v>
      </c>
      <c r="AX107" s="644" t="str">
        <f t="shared" si="21"/>
        <v>D</v>
      </c>
      <c r="AY107" s="538">
        <f>SUM(AU107:AU110)</f>
        <v>213</v>
      </c>
      <c r="AZ107" s="539">
        <f>AY107/(4*(MAX(AU107:AU110)))</f>
        <v>0.8452380952</v>
      </c>
      <c r="BA107" s="539">
        <f>AVERAGE(AV107:AV110)</f>
        <v>43.375</v>
      </c>
      <c r="BB107" s="539">
        <f>AY107/(((AY107))*2)</f>
        <v>0.5</v>
      </c>
      <c r="BC107" s="646">
        <f>AU107/Results!$B$158</f>
        <v>193.3333333</v>
      </c>
      <c r="BD107" s="539">
        <f>sum(BC107:BC110)/4</f>
        <v>177.5</v>
      </c>
      <c r="BE107" s="541">
        <v>78.0</v>
      </c>
      <c r="BF107" s="542">
        <f>4*max(AU107:AU110)/Results!J209</f>
        <v>1.183098592</v>
      </c>
    </row>
    <row r="108">
      <c r="A108" s="151"/>
      <c r="B108" s="459"/>
      <c r="C108" s="151"/>
      <c r="D108" s="549" t="s">
        <v>195</v>
      </c>
      <c r="E108" s="553">
        <v>95.0</v>
      </c>
      <c r="F108" s="553">
        <v>0.0</v>
      </c>
      <c r="G108" s="553">
        <v>115.0</v>
      </c>
      <c r="H108" s="553">
        <v>0.0</v>
      </c>
      <c r="I108" s="553">
        <v>0.0</v>
      </c>
      <c r="J108" s="553">
        <v>19.0</v>
      </c>
      <c r="K108" s="553">
        <v>6.0</v>
      </c>
      <c r="L108" s="553">
        <v>12.0</v>
      </c>
      <c r="M108" s="553">
        <v>0.0</v>
      </c>
      <c r="N108" s="553">
        <v>0.0</v>
      </c>
      <c r="O108" s="553">
        <v>6.0</v>
      </c>
      <c r="P108" s="553">
        <v>0.0</v>
      </c>
      <c r="Q108" s="554">
        <v>4.0</v>
      </c>
      <c r="R108" s="533">
        <f t="shared" si="16"/>
        <v>257</v>
      </c>
      <c r="S108" s="739">
        <f t="shared" si="17"/>
        <v>222</v>
      </c>
      <c r="T108" s="740">
        <f>R108/(Results!$D$209 *(70/190))</f>
        <v>0.6759413068</v>
      </c>
      <c r="U108" s="550" t="str">
        <f t="shared" si="26"/>
        <v>C</v>
      </c>
      <c r="V108" s="151"/>
      <c r="W108" s="151"/>
      <c r="X108" s="151"/>
      <c r="Y108" s="151"/>
      <c r="Z108" s="552">
        <f>R108/Results!$B$158</f>
        <v>856.6666667</v>
      </c>
      <c r="AA108" s="151"/>
      <c r="AB108" s="151"/>
      <c r="AC108" s="518"/>
      <c r="AD108" s="459"/>
      <c r="AE108" s="459"/>
      <c r="AF108" s="151"/>
      <c r="AG108" s="549" t="s">
        <v>195</v>
      </c>
      <c r="AH108" s="553">
        <v>19.0</v>
      </c>
      <c r="AI108" s="553">
        <v>0.0</v>
      </c>
      <c r="AJ108" s="553">
        <v>39.0</v>
      </c>
      <c r="AK108" s="553">
        <v>0.0</v>
      </c>
      <c r="AL108" s="553">
        <v>0.0</v>
      </c>
      <c r="AM108" s="553">
        <v>0.0</v>
      </c>
      <c r="AN108" s="553">
        <v>0.0</v>
      </c>
      <c r="AO108" s="553">
        <v>1.0</v>
      </c>
      <c r="AP108" s="553">
        <v>0.0</v>
      </c>
      <c r="AQ108" s="553">
        <v>0.0</v>
      </c>
      <c r="AR108" s="553">
        <v>3.0</v>
      </c>
      <c r="AS108" s="553">
        <v>0.0</v>
      </c>
      <c r="AT108" s="554">
        <v>1.0</v>
      </c>
      <c r="AU108" s="551">
        <f t="shared" si="19"/>
        <v>63</v>
      </c>
      <c r="AV108" s="551">
        <f t="shared" si="20"/>
        <v>46.5</v>
      </c>
      <c r="AW108" s="647">
        <f>AU108/(Results!$J$209 *(70/190))</f>
        <v>0.8028169014</v>
      </c>
      <c r="AX108" s="644" t="str">
        <f t="shared" si="21"/>
        <v>D</v>
      </c>
      <c r="AY108" s="151"/>
      <c r="AZ108" s="151"/>
      <c r="BA108" s="151"/>
      <c r="BB108" s="151"/>
      <c r="BC108" s="552">
        <f>AU108/Results!$B$158</f>
        <v>210</v>
      </c>
      <c r="BD108" s="151"/>
      <c r="BE108" s="151"/>
      <c r="BF108" s="518"/>
    </row>
    <row r="109">
      <c r="A109" s="151"/>
      <c r="B109" s="459"/>
      <c r="C109" s="151"/>
      <c r="D109" s="549" t="s">
        <v>196</v>
      </c>
      <c r="E109" s="553">
        <v>103.0</v>
      </c>
      <c r="F109" s="553">
        <v>0.0</v>
      </c>
      <c r="G109" s="553">
        <v>122.0</v>
      </c>
      <c r="H109" s="553">
        <v>0.0</v>
      </c>
      <c r="I109" s="553">
        <v>0.0</v>
      </c>
      <c r="J109" s="553">
        <v>11.0</v>
      </c>
      <c r="K109" s="553">
        <v>7.0</v>
      </c>
      <c r="L109" s="553">
        <v>14.0</v>
      </c>
      <c r="M109" s="553">
        <v>0.0</v>
      </c>
      <c r="N109" s="553">
        <v>0.0</v>
      </c>
      <c r="O109" s="553">
        <v>8.0</v>
      </c>
      <c r="P109" s="553">
        <v>0.0</v>
      </c>
      <c r="Q109" s="554">
        <v>6.0</v>
      </c>
      <c r="R109" s="533">
        <f t="shared" si="16"/>
        <v>271</v>
      </c>
      <c r="S109" s="739">
        <f t="shared" si="17"/>
        <v>231</v>
      </c>
      <c r="T109" s="740">
        <f>R109/(Results!$D$209 *(70/190))</f>
        <v>0.7127630122</v>
      </c>
      <c r="U109" s="550" t="str">
        <f t="shared" si="26"/>
        <v>D</v>
      </c>
      <c r="V109" s="151"/>
      <c r="W109" s="151"/>
      <c r="X109" s="151"/>
      <c r="Y109" s="151"/>
      <c r="Z109" s="552">
        <f>R109/Results!$B$158</f>
        <v>903.3333333</v>
      </c>
      <c r="AA109" s="151"/>
      <c r="AB109" s="151"/>
      <c r="AC109" s="518"/>
      <c r="AD109" s="459"/>
      <c r="AE109" s="459"/>
      <c r="AF109" s="151"/>
      <c r="AG109" s="549" t="s">
        <v>196</v>
      </c>
      <c r="AH109" s="553">
        <v>16.0</v>
      </c>
      <c r="AI109" s="553">
        <v>0.0</v>
      </c>
      <c r="AJ109" s="553">
        <v>26.0</v>
      </c>
      <c r="AK109" s="553">
        <v>0.0</v>
      </c>
      <c r="AL109" s="553">
        <v>0.0</v>
      </c>
      <c r="AM109" s="553">
        <v>0.0</v>
      </c>
      <c r="AN109" s="553">
        <v>0.0</v>
      </c>
      <c r="AO109" s="553">
        <v>3.0</v>
      </c>
      <c r="AP109" s="553">
        <v>0.0</v>
      </c>
      <c r="AQ109" s="553">
        <v>0.0</v>
      </c>
      <c r="AR109" s="553">
        <v>6.0</v>
      </c>
      <c r="AS109" s="553">
        <v>0.0</v>
      </c>
      <c r="AT109" s="554">
        <v>0.0</v>
      </c>
      <c r="AU109" s="551">
        <f t="shared" si="19"/>
        <v>51</v>
      </c>
      <c r="AV109" s="551">
        <f t="shared" si="20"/>
        <v>45.5</v>
      </c>
      <c r="AW109" s="647">
        <f>AU109/(Results!$J$209 *(70/190))</f>
        <v>0.6498993964</v>
      </c>
      <c r="AX109" s="644" t="str">
        <f t="shared" si="21"/>
        <v>C</v>
      </c>
      <c r="AY109" s="151"/>
      <c r="AZ109" s="151"/>
      <c r="BA109" s="151"/>
      <c r="BB109" s="151"/>
      <c r="BC109" s="552">
        <f>AU109/Results!$B$158</f>
        <v>170</v>
      </c>
      <c r="BD109" s="151"/>
      <c r="BE109" s="151"/>
      <c r="BF109" s="518"/>
    </row>
    <row r="110">
      <c r="A110" s="151"/>
      <c r="B110" s="459"/>
      <c r="C110" s="151"/>
      <c r="D110" s="555" t="s">
        <v>286</v>
      </c>
      <c r="E110" s="563">
        <v>101.0</v>
      </c>
      <c r="F110" s="563">
        <v>0.0</v>
      </c>
      <c r="G110" s="563">
        <v>108.0</v>
      </c>
      <c r="H110" s="563">
        <v>0.0</v>
      </c>
      <c r="I110" s="563">
        <v>0.0</v>
      </c>
      <c r="J110" s="563">
        <v>16.0</v>
      </c>
      <c r="K110" s="563">
        <v>5.0</v>
      </c>
      <c r="L110" s="563">
        <v>11.0</v>
      </c>
      <c r="M110" s="563">
        <v>0.0</v>
      </c>
      <c r="N110" s="563">
        <v>0.0</v>
      </c>
      <c r="O110" s="563">
        <v>4.0</v>
      </c>
      <c r="P110" s="563">
        <v>0.0</v>
      </c>
      <c r="Q110" s="565">
        <v>1.0</v>
      </c>
      <c r="R110" s="556">
        <f t="shared" si="16"/>
        <v>246</v>
      </c>
      <c r="S110" s="739">
        <f t="shared" si="17"/>
        <v>211.5</v>
      </c>
      <c r="T110" s="741">
        <f>R110/(Results!$D$209 *(70/190))</f>
        <v>0.6470099668</v>
      </c>
      <c r="U110" s="585" t="str">
        <f t="shared" si="26"/>
        <v>C</v>
      </c>
      <c r="V110" s="447"/>
      <c r="W110" s="447"/>
      <c r="X110" s="447"/>
      <c r="Y110" s="447"/>
      <c r="Z110" s="650">
        <f>R110/Results!$B$158</f>
        <v>820</v>
      </c>
      <c r="AA110" s="447"/>
      <c r="AB110" s="447"/>
      <c r="AC110" s="184"/>
      <c r="AD110" s="459"/>
      <c r="AE110" s="459"/>
      <c r="AF110" s="151"/>
      <c r="AG110" s="555" t="s">
        <v>286</v>
      </c>
      <c r="AH110" s="563">
        <v>14.0</v>
      </c>
      <c r="AI110" s="563">
        <v>0.0</v>
      </c>
      <c r="AJ110" s="563">
        <v>21.0</v>
      </c>
      <c r="AK110" s="563">
        <v>0.0</v>
      </c>
      <c r="AL110" s="563">
        <v>0.0</v>
      </c>
      <c r="AM110" s="563">
        <v>0.0</v>
      </c>
      <c r="AN110" s="563">
        <v>0.0</v>
      </c>
      <c r="AO110" s="563">
        <v>2.0</v>
      </c>
      <c r="AP110" s="563">
        <v>0.0</v>
      </c>
      <c r="AQ110" s="563">
        <v>0.0</v>
      </c>
      <c r="AR110" s="563">
        <v>4.0</v>
      </c>
      <c r="AS110" s="563">
        <v>0.0</v>
      </c>
      <c r="AT110" s="565">
        <v>0.0</v>
      </c>
      <c r="AU110" s="566">
        <f t="shared" si="19"/>
        <v>41</v>
      </c>
      <c r="AV110" s="566">
        <f t="shared" si="20"/>
        <v>35.5</v>
      </c>
      <c r="AW110" s="649">
        <f>AU110/(Results!$J$209 *(70/190))</f>
        <v>0.5224681422</v>
      </c>
      <c r="AX110" s="561" t="str">
        <f t="shared" si="21"/>
        <v>C</v>
      </c>
      <c r="AY110" s="447"/>
      <c r="AZ110" s="447"/>
      <c r="BA110" s="447"/>
      <c r="BB110" s="447"/>
      <c r="BC110" s="650">
        <f>AU110/Results!$B$158</f>
        <v>136.6666667</v>
      </c>
      <c r="BD110" s="447"/>
      <c r="BE110" s="447"/>
      <c r="BF110" s="184"/>
    </row>
    <row r="111">
      <c r="A111" s="151"/>
      <c r="B111" s="459"/>
      <c r="C111" s="151"/>
      <c r="D111" s="492" t="s">
        <v>198</v>
      </c>
      <c r="E111" s="573">
        <v>99.0</v>
      </c>
      <c r="F111" s="573">
        <v>0.0</v>
      </c>
      <c r="G111" s="573">
        <v>152.0</v>
      </c>
      <c r="H111" s="573">
        <v>0.0</v>
      </c>
      <c r="I111" s="573">
        <v>0.0</v>
      </c>
      <c r="J111" s="573">
        <v>10.0</v>
      </c>
      <c r="K111" s="573">
        <v>4.0</v>
      </c>
      <c r="L111" s="573">
        <v>21.0</v>
      </c>
      <c r="M111" s="573">
        <v>0.0</v>
      </c>
      <c r="N111" s="573">
        <v>0.0</v>
      </c>
      <c r="O111" s="573">
        <v>24.0</v>
      </c>
      <c r="P111" s="573">
        <v>0.0</v>
      </c>
      <c r="Q111" s="574">
        <v>4.0</v>
      </c>
      <c r="R111" s="497">
        <f t="shared" si="16"/>
        <v>314</v>
      </c>
      <c r="S111" s="495">
        <f t="shared" si="17"/>
        <v>277.5</v>
      </c>
      <c r="T111" s="731">
        <f>R111/(Results!$D$210 *(70/190))</f>
        <v>0.6934790189</v>
      </c>
      <c r="U111" s="569" t="str">
        <f t="shared" si="26"/>
        <v>C</v>
      </c>
      <c r="V111" s="500">
        <f>SUM(R111:R114)</f>
        <v>1248</v>
      </c>
      <c r="W111" s="501">
        <f>V111/(4*(MAX(R111:R114)))</f>
        <v>0.975</v>
      </c>
      <c r="X111" s="501">
        <f>AVERAGE(S111:S114)</f>
        <v>257.375</v>
      </c>
      <c r="Y111" s="501">
        <f>V111/(((V111))*2)</f>
        <v>0.5</v>
      </c>
      <c r="Z111" s="511">
        <f>R111/Results!$B$158</f>
        <v>1046.666667</v>
      </c>
      <c r="AA111" s="501">
        <f>sum(Z111:Z114)/4</f>
        <v>1040</v>
      </c>
      <c r="AB111" s="503">
        <v>460.0</v>
      </c>
      <c r="AC111" s="512">
        <f>4*max(R111:R114)/Results!H210</f>
        <v>1.025641026</v>
      </c>
      <c r="AD111" s="459"/>
      <c r="AE111" s="459"/>
      <c r="AF111" s="151"/>
      <c r="AG111" s="492" t="s">
        <v>198</v>
      </c>
      <c r="AH111" s="573">
        <v>22.0</v>
      </c>
      <c r="AI111" s="573">
        <v>0.0</v>
      </c>
      <c r="AJ111" s="573">
        <v>26.0</v>
      </c>
      <c r="AK111" s="573">
        <v>0.0</v>
      </c>
      <c r="AL111" s="573">
        <v>0.0</v>
      </c>
      <c r="AM111" s="573">
        <v>0.0</v>
      </c>
      <c r="AN111" s="573">
        <v>0.0</v>
      </c>
      <c r="AO111" s="573">
        <v>1.0</v>
      </c>
      <c r="AP111" s="573">
        <v>0.0</v>
      </c>
      <c r="AQ111" s="573">
        <v>0.0</v>
      </c>
      <c r="AR111" s="573">
        <v>5.0</v>
      </c>
      <c r="AS111" s="573">
        <v>0.0</v>
      </c>
      <c r="AT111" s="574">
        <v>0.0</v>
      </c>
      <c r="AU111" s="570">
        <f t="shared" si="19"/>
        <v>54</v>
      </c>
      <c r="AV111" s="570">
        <f t="shared" si="20"/>
        <v>46.5</v>
      </c>
      <c r="AW111" s="571">
        <f>AU111/(Results!$J$210 *(70/190))</f>
        <v>0.6514285714</v>
      </c>
      <c r="AX111" s="742" t="str">
        <f t="shared" si="21"/>
        <v>C</v>
      </c>
      <c r="AY111" s="500">
        <f>SUM(AU111:AU114)</f>
        <v>225</v>
      </c>
      <c r="AZ111" s="501">
        <f>AY111/(4*(MAX(AU111:AU114)))</f>
        <v>0.8928571429</v>
      </c>
      <c r="BA111" s="501">
        <f>AVERAGE(AV111:AV114)</f>
        <v>49</v>
      </c>
      <c r="BB111" s="501">
        <f>AY111/(((AY111))*2)</f>
        <v>0.5</v>
      </c>
      <c r="BC111" s="511">
        <f>AU111/Results!$B$158</f>
        <v>180</v>
      </c>
      <c r="BD111" s="501">
        <f>sum(BC111:BC114)/4</f>
        <v>187.5</v>
      </c>
      <c r="BE111" s="503">
        <v>83.0</v>
      </c>
      <c r="BF111" s="512">
        <f>4*max(AU111:AU114)/Results!J210</f>
        <v>1.12</v>
      </c>
    </row>
    <row r="112">
      <c r="A112" s="151"/>
      <c r="B112" s="459"/>
      <c r="C112" s="151"/>
      <c r="D112" s="513" t="s">
        <v>199</v>
      </c>
      <c r="E112" s="520">
        <v>88.0</v>
      </c>
      <c r="F112" s="520">
        <v>0.0</v>
      </c>
      <c r="G112" s="520">
        <v>165.0</v>
      </c>
      <c r="H112" s="520">
        <v>0.0</v>
      </c>
      <c r="I112" s="520">
        <v>0.0</v>
      </c>
      <c r="J112" s="520">
        <v>12.0</v>
      </c>
      <c r="K112" s="520">
        <v>4.0</v>
      </c>
      <c r="L112" s="520">
        <v>12.0</v>
      </c>
      <c r="M112" s="520">
        <v>0.0</v>
      </c>
      <c r="N112" s="520">
        <v>0.0</v>
      </c>
      <c r="O112" s="520">
        <v>20.0</v>
      </c>
      <c r="P112" s="520">
        <v>0.0</v>
      </c>
      <c r="Q112" s="521">
        <v>4.0</v>
      </c>
      <c r="R112" s="497">
        <f t="shared" si="16"/>
        <v>305</v>
      </c>
      <c r="S112" s="736">
        <f t="shared" si="17"/>
        <v>254.5</v>
      </c>
      <c r="T112" s="737">
        <f>R112/(Results!$D$210 *(70/190))</f>
        <v>0.6736022318</v>
      </c>
      <c r="U112" s="515" t="str">
        <f t="shared" si="26"/>
        <v>C</v>
      </c>
      <c r="V112" s="151"/>
      <c r="W112" s="151"/>
      <c r="X112" s="151"/>
      <c r="Y112" s="151"/>
      <c r="Z112" s="517">
        <f>R112/Results!$B$158</f>
        <v>1016.666667</v>
      </c>
      <c r="AA112" s="151"/>
      <c r="AB112" s="151"/>
      <c r="AC112" s="518"/>
      <c r="AD112" s="459"/>
      <c r="AE112" s="459"/>
      <c r="AF112" s="151"/>
      <c r="AG112" s="513" t="s">
        <v>199</v>
      </c>
      <c r="AH112" s="520">
        <v>13.0</v>
      </c>
      <c r="AI112" s="520">
        <v>0.0</v>
      </c>
      <c r="AJ112" s="520">
        <v>28.0</v>
      </c>
      <c r="AK112" s="520">
        <v>0.0</v>
      </c>
      <c r="AL112" s="520">
        <v>0.0</v>
      </c>
      <c r="AM112" s="520">
        <v>0.0</v>
      </c>
      <c r="AN112" s="520">
        <v>0.0</v>
      </c>
      <c r="AO112" s="520">
        <v>1.0</v>
      </c>
      <c r="AP112" s="520">
        <v>0.0</v>
      </c>
      <c r="AQ112" s="520">
        <v>0.0</v>
      </c>
      <c r="AR112" s="520">
        <v>10.0</v>
      </c>
      <c r="AS112" s="520">
        <v>0.0</v>
      </c>
      <c r="AT112" s="521">
        <v>2.0</v>
      </c>
      <c r="AU112" s="516">
        <f t="shared" si="19"/>
        <v>54</v>
      </c>
      <c r="AV112" s="516">
        <f t="shared" si="20"/>
        <v>49.5</v>
      </c>
      <c r="AW112" s="652">
        <f>AU112/(Results!$J$210 *(70/190))</f>
        <v>0.6514285714</v>
      </c>
      <c r="AX112" s="640" t="str">
        <f t="shared" si="21"/>
        <v>C</v>
      </c>
      <c r="AY112" s="151"/>
      <c r="AZ112" s="151"/>
      <c r="BA112" s="151"/>
      <c r="BB112" s="151"/>
      <c r="BC112" s="517">
        <f>AU112/Results!$B$158</f>
        <v>180</v>
      </c>
      <c r="BD112" s="151"/>
      <c r="BE112" s="151"/>
      <c r="BF112" s="518"/>
    </row>
    <row r="113">
      <c r="A113" s="151"/>
      <c r="B113" s="459"/>
      <c r="C113" s="151"/>
      <c r="D113" s="513" t="s">
        <v>200</v>
      </c>
      <c r="E113" s="520">
        <v>97.0</v>
      </c>
      <c r="F113" s="520">
        <v>0.0</v>
      </c>
      <c r="G113" s="520">
        <v>181.0</v>
      </c>
      <c r="H113" s="520">
        <v>0.0</v>
      </c>
      <c r="I113" s="520">
        <v>0.0</v>
      </c>
      <c r="J113" s="520">
        <v>11.0</v>
      </c>
      <c r="K113" s="520">
        <v>3.0</v>
      </c>
      <c r="L113" s="520">
        <v>14.0</v>
      </c>
      <c r="M113" s="520">
        <v>0.0</v>
      </c>
      <c r="N113" s="520">
        <v>0.0</v>
      </c>
      <c r="O113" s="520">
        <v>13.0</v>
      </c>
      <c r="P113" s="520">
        <v>0.0</v>
      </c>
      <c r="Q113" s="521">
        <v>1.0</v>
      </c>
      <c r="R113" s="497">
        <f t="shared" si="16"/>
        <v>320</v>
      </c>
      <c r="S113" s="736">
        <f t="shared" si="17"/>
        <v>256</v>
      </c>
      <c r="T113" s="737">
        <f>R113/(Results!$D$210 *(70/190))</f>
        <v>0.7067302104</v>
      </c>
      <c r="U113" s="521" t="s">
        <v>257</v>
      </c>
      <c r="V113" s="151"/>
      <c r="W113" s="151"/>
      <c r="X113" s="151"/>
      <c r="Y113" s="151"/>
      <c r="Z113" s="517">
        <f>R113/Results!$B$158</f>
        <v>1066.666667</v>
      </c>
      <c r="AA113" s="151"/>
      <c r="AB113" s="151"/>
      <c r="AC113" s="518"/>
      <c r="AD113" s="459"/>
      <c r="AE113" s="459"/>
      <c r="AF113" s="151"/>
      <c r="AG113" s="513" t="s">
        <v>200</v>
      </c>
      <c r="AH113" s="520">
        <v>14.0</v>
      </c>
      <c r="AI113" s="520">
        <v>0.0</v>
      </c>
      <c r="AJ113" s="520">
        <v>31.0</v>
      </c>
      <c r="AK113" s="520">
        <v>0.0</v>
      </c>
      <c r="AL113" s="520">
        <v>0.0</v>
      </c>
      <c r="AM113" s="520">
        <v>0.0</v>
      </c>
      <c r="AN113" s="520">
        <v>0.0</v>
      </c>
      <c r="AO113" s="520">
        <v>1.0</v>
      </c>
      <c r="AP113" s="520">
        <v>0.0</v>
      </c>
      <c r="AQ113" s="520">
        <v>0.0</v>
      </c>
      <c r="AR113" s="520">
        <v>8.0</v>
      </c>
      <c r="AS113" s="520">
        <v>0.0</v>
      </c>
      <c r="AT113" s="521">
        <v>0.0</v>
      </c>
      <c r="AU113" s="516">
        <f t="shared" si="19"/>
        <v>54</v>
      </c>
      <c r="AV113" s="516">
        <f t="shared" si="20"/>
        <v>47</v>
      </c>
      <c r="AW113" s="652">
        <f>AU113/(Results!$J$210 *(70/190))</f>
        <v>0.6514285714</v>
      </c>
      <c r="AX113" s="640" t="str">
        <f t="shared" si="21"/>
        <v>C</v>
      </c>
      <c r="AY113" s="151"/>
      <c r="AZ113" s="151"/>
      <c r="BA113" s="151"/>
      <c r="BB113" s="151"/>
      <c r="BC113" s="517">
        <f>AU113/Results!$B$158</f>
        <v>180</v>
      </c>
      <c r="BD113" s="151"/>
      <c r="BE113" s="151"/>
      <c r="BF113" s="518"/>
    </row>
    <row r="114">
      <c r="A114" s="151"/>
      <c r="B114" s="459"/>
      <c r="C114" s="151"/>
      <c r="D114" s="522" t="s">
        <v>201</v>
      </c>
      <c r="E114" s="529">
        <v>92.0</v>
      </c>
      <c r="F114" s="529">
        <v>0.0</v>
      </c>
      <c r="G114" s="529">
        <v>174.0</v>
      </c>
      <c r="H114" s="529">
        <v>0.0</v>
      </c>
      <c r="I114" s="529">
        <v>0.0</v>
      </c>
      <c r="J114" s="529">
        <v>14.0</v>
      </c>
      <c r="K114" s="529">
        <v>2.0</v>
      </c>
      <c r="L114" s="529">
        <v>10.0</v>
      </c>
      <c r="M114" s="529">
        <v>0.0</v>
      </c>
      <c r="N114" s="529">
        <v>0.0</v>
      </c>
      <c r="O114" s="529">
        <v>10.0</v>
      </c>
      <c r="P114" s="529">
        <v>0.0</v>
      </c>
      <c r="Q114" s="581">
        <v>7.0</v>
      </c>
      <c r="R114" s="523">
        <f t="shared" si="16"/>
        <v>309</v>
      </c>
      <c r="S114" s="736">
        <f t="shared" si="17"/>
        <v>241.5</v>
      </c>
      <c r="T114" s="738">
        <f>R114/(Results!$D$210 *(70/190))</f>
        <v>0.6824363594</v>
      </c>
      <c r="U114" s="525" t="str">
        <f t="shared" ref="U114:U121" si="27">IFS(T114&lt;0.2,"A",AND(T114&gt;=0.21,T114&lt;=0.5),"B",AND(T114&gt;=0.51,T114&lt;=0.7),"C",AND(T114&gt;=0.71,T114&lt;=0.85),"D",AND(T114&gt;=0.86,T114&lt;=1),"E",T114&gt;1,"F")</f>
        <v>C</v>
      </c>
      <c r="V114" s="447"/>
      <c r="W114" s="447"/>
      <c r="X114" s="447"/>
      <c r="Y114" s="447"/>
      <c r="Z114" s="528">
        <f>R114/Results!$B$158</f>
        <v>1030</v>
      </c>
      <c r="AA114" s="447"/>
      <c r="AB114" s="447"/>
      <c r="AC114" s="184"/>
      <c r="AD114" s="459"/>
      <c r="AE114" s="459"/>
      <c r="AF114" s="151"/>
      <c r="AG114" s="522" t="s">
        <v>201</v>
      </c>
      <c r="AH114" s="529">
        <v>17.0</v>
      </c>
      <c r="AI114" s="529">
        <v>0.0</v>
      </c>
      <c r="AJ114" s="529">
        <v>36.0</v>
      </c>
      <c r="AK114" s="529">
        <v>0.0</v>
      </c>
      <c r="AL114" s="529">
        <v>0.0</v>
      </c>
      <c r="AM114" s="529">
        <v>0.0</v>
      </c>
      <c r="AN114" s="529">
        <v>0.0</v>
      </c>
      <c r="AO114" s="529">
        <v>4.0</v>
      </c>
      <c r="AP114" s="529">
        <v>0.0</v>
      </c>
      <c r="AQ114" s="529">
        <v>0.0</v>
      </c>
      <c r="AR114" s="529">
        <v>6.0</v>
      </c>
      <c r="AS114" s="529">
        <v>0.0</v>
      </c>
      <c r="AT114" s="581">
        <v>0.0</v>
      </c>
      <c r="AU114" s="732">
        <f t="shared" si="19"/>
        <v>63</v>
      </c>
      <c r="AV114" s="732">
        <f t="shared" si="20"/>
        <v>53</v>
      </c>
      <c r="AW114" s="654">
        <f>AU114/(Results!$J$210 *(70/190))</f>
        <v>0.76</v>
      </c>
      <c r="AX114" s="580" t="str">
        <f t="shared" si="21"/>
        <v>D</v>
      </c>
      <c r="AY114" s="447"/>
      <c r="AZ114" s="447"/>
      <c r="BA114" s="447"/>
      <c r="BB114" s="447"/>
      <c r="BC114" s="528">
        <f>AU114/Results!$B$158</f>
        <v>210</v>
      </c>
      <c r="BD114" s="447"/>
      <c r="BE114" s="447"/>
      <c r="BF114" s="184"/>
    </row>
    <row r="115">
      <c r="A115" s="151"/>
      <c r="B115" s="459"/>
      <c r="C115" s="151"/>
      <c r="D115" s="532" t="s">
        <v>202</v>
      </c>
      <c r="E115" s="543">
        <v>121.0</v>
      </c>
      <c r="F115" s="543">
        <v>0.0</v>
      </c>
      <c r="G115" s="543">
        <v>184.0</v>
      </c>
      <c r="H115" s="543">
        <v>0.0</v>
      </c>
      <c r="I115" s="543">
        <v>0.0</v>
      </c>
      <c r="J115" s="543">
        <v>19.0</v>
      </c>
      <c r="K115" s="543">
        <v>4.0</v>
      </c>
      <c r="L115" s="543">
        <v>20.0</v>
      </c>
      <c r="M115" s="543">
        <v>0.0</v>
      </c>
      <c r="N115" s="543">
        <v>0.0</v>
      </c>
      <c r="O115" s="543">
        <v>21.0</v>
      </c>
      <c r="P115" s="543">
        <v>0.0</v>
      </c>
      <c r="Q115" s="545">
        <v>9.0</v>
      </c>
      <c r="R115" s="533">
        <f t="shared" si="16"/>
        <v>378</v>
      </c>
      <c r="S115" s="600">
        <f t="shared" si="17"/>
        <v>324</v>
      </c>
      <c r="T115" s="728">
        <f>R115/(Results!$D$211 *(70/190))</f>
        <v>0.6400499064</v>
      </c>
      <c r="U115" s="535" t="str">
        <f t="shared" si="27"/>
        <v>C</v>
      </c>
      <c r="V115" s="538">
        <f>SUM(R115:R118)</f>
        <v>1679</v>
      </c>
      <c r="W115" s="539">
        <f>V115/(4*(MAX(R115:R118)))</f>
        <v>0.951814059</v>
      </c>
      <c r="X115" s="539">
        <f>AVERAGE(S115:S118)</f>
        <v>320.5</v>
      </c>
      <c r="Y115" s="539">
        <f>V115/(((V115))*2)</f>
        <v>0.5</v>
      </c>
      <c r="Z115" s="646">
        <f>R115/Results!$B$158</f>
        <v>1260</v>
      </c>
      <c r="AA115" s="539">
        <f>sum(Z115:Z118)/4</f>
        <v>1399.166667</v>
      </c>
      <c r="AB115" s="541">
        <v>619.0</v>
      </c>
      <c r="AC115" s="542">
        <f>4*max(R115:R118)/Results!H211</f>
        <v>1.050625372</v>
      </c>
      <c r="AD115" s="459"/>
      <c r="AE115" s="459"/>
      <c r="AF115" s="151"/>
      <c r="AG115" s="532" t="s">
        <v>202</v>
      </c>
      <c r="AH115" s="543">
        <v>11.0</v>
      </c>
      <c r="AI115" s="543">
        <v>0.0</v>
      </c>
      <c r="AJ115" s="543">
        <v>41.0</v>
      </c>
      <c r="AK115" s="543">
        <v>0.0</v>
      </c>
      <c r="AL115" s="543">
        <v>0.0</v>
      </c>
      <c r="AM115" s="543">
        <v>0.0</v>
      </c>
      <c r="AN115" s="543">
        <v>0.0</v>
      </c>
      <c r="AO115" s="543">
        <v>2.0</v>
      </c>
      <c r="AP115" s="543">
        <v>0.0</v>
      </c>
      <c r="AQ115" s="543">
        <v>0.0</v>
      </c>
      <c r="AR115" s="543">
        <v>4.0</v>
      </c>
      <c r="AS115" s="543">
        <v>0.0</v>
      </c>
      <c r="AT115" s="545">
        <v>2.0</v>
      </c>
      <c r="AU115" s="544">
        <f t="shared" si="19"/>
        <v>60</v>
      </c>
      <c r="AV115" s="544">
        <f t="shared" si="20"/>
        <v>43.5</v>
      </c>
      <c r="AW115" s="536">
        <f>AU115/(Results!$J$211 *(70/190))</f>
        <v>0.6674473068</v>
      </c>
      <c r="AX115" s="644" t="str">
        <f t="shared" si="21"/>
        <v>C</v>
      </c>
      <c r="AY115" s="538">
        <f>SUM(AU115:AU118)</f>
        <v>244</v>
      </c>
      <c r="AZ115" s="539">
        <f>AY115/(4*(MAX(AU115:AU118)))</f>
        <v>0.9104477612</v>
      </c>
      <c r="BA115" s="539">
        <f>AVERAGE(AV115:AV118)</f>
        <v>47.375</v>
      </c>
      <c r="BB115" s="539">
        <f>AY115/(((AY115))*2)</f>
        <v>0.5</v>
      </c>
      <c r="BC115" s="646">
        <f>AU115/Results!$B$158</f>
        <v>200</v>
      </c>
      <c r="BD115" s="539">
        <f>sum(BC115:BC118)/4</f>
        <v>203.3333333</v>
      </c>
      <c r="BE115" s="541">
        <v>90.0</v>
      </c>
      <c r="BF115" s="542">
        <f>4*max(AU115:AU118)/Results!J211</f>
        <v>1.098360656</v>
      </c>
    </row>
    <row r="116">
      <c r="A116" s="151"/>
      <c r="B116" s="459"/>
      <c r="C116" s="151"/>
      <c r="D116" s="549" t="s">
        <v>203</v>
      </c>
      <c r="E116" s="553">
        <v>105.0</v>
      </c>
      <c r="F116" s="553">
        <v>0.0</v>
      </c>
      <c r="G116" s="553">
        <v>275.0</v>
      </c>
      <c r="H116" s="553">
        <v>0.0</v>
      </c>
      <c r="I116" s="553">
        <v>0.0</v>
      </c>
      <c r="J116" s="553">
        <v>19.0</v>
      </c>
      <c r="K116" s="553">
        <v>6.0</v>
      </c>
      <c r="L116" s="553">
        <v>15.0</v>
      </c>
      <c r="M116" s="553">
        <v>0.0</v>
      </c>
      <c r="N116" s="553">
        <v>0.0</v>
      </c>
      <c r="O116" s="553">
        <v>7.0</v>
      </c>
      <c r="P116" s="553">
        <v>0.0</v>
      </c>
      <c r="Q116" s="554">
        <v>4.0</v>
      </c>
      <c r="R116" s="533">
        <f t="shared" si="16"/>
        <v>431</v>
      </c>
      <c r="S116" s="739">
        <f t="shared" si="17"/>
        <v>318.5</v>
      </c>
      <c r="T116" s="740">
        <f>R116/(Results!$D$211 *(70/190))</f>
        <v>0.7297923536</v>
      </c>
      <c r="U116" s="550" t="str">
        <f t="shared" si="27"/>
        <v>D</v>
      </c>
      <c r="V116" s="151"/>
      <c r="W116" s="151"/>
      <c r="X116" s="151"/>
      <c r="Y116" s="151"/>
      <c r="Z116" s="552">
        <f>R116/Results!$B$158</f>
        <v>1436.666667</v>
      </c>
      <c r="AA116" s="151"/>
      <c r="AB116" s="151"/>
      <c r="AC116" s="518"/>
      <c r="AD116" s="459"/>
      <c r="AE116" s="459"/>
      <c r="AF116" s="151"/>
      <c r="AG116" s="549" t="s">
        <v>203</v>
      </c>
      <c r="AH116" s="553">
        <v>14.0</v>
      </c>
      <c r="AI116" s="553">
        <v>0.0</v>
      </c>
      <c r="AJ116" s="553">
        <v>37.0</v>
      </c>
      <c r="AK116" s="553">
        <v>0.0</v>
      </c>
      <c r="AL116" s="553">
        <v>0.0</v>
      </c>
      <c r="AM116" s="553">
        <v>0.0</v>
      </c>
      <c r="AN116" s="553">
        <v>0.0</v>
      </c>
      <c r="AO116" s="553">
        <v>4.0</v>
      </c>
      <c r="AP116" s="553">
        <v>0.0</v>
      </c>
      <c r="AQ116" s="553">
        <v>0.0</v>
      </c>
      <c r="AR116" s="553">
        <v>8.0</v>
      </c>
      <c r="AS116" s="553">
        <v>0.0</v>
      </c>
      <c r="AT116" s="554">
        <v>0.0</v>
      </c>
      <c r="AU116" s="551">
        <f t="shared" si="19"/>
        <v>63</v>
      </c>
      <c r="AV116" s="551">
        <f t="shared" si="20"/>
        <v>54.5</v>
      </c>
      <c r="AW116" s="647">
        <f>AU116/(Results!$J$211 *(70/190))</f>
        <v>0.7008196721</v>
      </c>
      <c r="AX116" s="743" t="s">
        <v>249</v>
      </c>
      <c r="AY116" s="151"/>
      <c r="AZ116" s="151"/>
      <c r="BA116" s="151"/>
      <c r="BB116" s="151"/>
      <c r="BC116" s="552">
        <f>AU116/Results!$B$158</f>
        <v>210</v>
      </c>
      <c r="BD116" s="151"/>
      <c r="BE116" s="151"/>
      <c r="BF116" s="518"/>
    </row>
    <row r="117">
      <c r="A117" s="151"/>
      <c r="B117" s="459"/>
      <c r="C117" s="151"/>
      <c r="D117" s="549" t="s">
        <v>204</v>
      </c>
      <c r="E117" s="553">
        <v>141.0</v>
      </c>
      <c r="F117" s="553">
        <v>0.0</v>
      </c>
      <c r="G117" s="553">
        <v>266.0</v>
      </c>
      <c r="H117" s="553">
        <v>0.0</v>
      </c>
      <c r="I117" s="553">
        <v>0.0</v>
      </c>
      <c r="J117" s="553">
        <v>12.0</v>
      </c>
      <c r="K117" s="553">
        <v>3.0</v>
      </c>
      <c r="L117" s="553">
        <v>11.0</v>
      </c>
      <c r="M117" s="553">
        <v>0.0</v>
      </c>
      <c r="N117" s="553">
        <v>0.0</v>
      </c>
      <c r="O117" s="553">
        <v>6.0</v>
      </c>
      <c r="P117" s="553">
        <v>0.0</v>
      </c>
      <c r="Q117" s="554">
        <v>2.0</v>
      </c>
      <c r="R117" s="533">
        <f t="shared" si="16"/>
        <v>441</v>
      </c>
      <c r="S117" s="739">
        <f t="shared" si="17"/>
        <v>326</v>
      </c>
      <c r="T117" s="740">
        <f>R117/(Results!$D$211 *(70/190))</f>
        <v>0.7467248908</v>
      </c>
      <c r="U117" s="550" t="str">
        <f t="shared" si="27"/>
        <v>D</v>
      </c>
      <c r="V117" s="151"/>
      <c r="W117" s="151"/>
      <c r="X117" s="151"/>
      <c r="Y117" s="151"/>
      <c r="Z117" s="552">
        <f>R117/Results!$B$158</f>
        <v>1470</v>
      </c>
      <c r="AA117" s="151"/>
      <c r="AB117" s="151"/>
      <c r="AC117" s="518"/>
      <c r="AD117" s="459"/>
      <c r="AE117" s="459"/>
      <c r="AF117" s="151"/>
      <c r="AG117" s="549" t="s">
        <v>204</v>
      </c>
      <c r="AH117" s="553">
        <v>12.0</v>
      </c>
      <c r="AI117" s="553">
        <v>0.0</v>
      </c>
      <c r="AJ117" s="553">
        <v>45.0</v>
      </c>
      <c r="AK117" s="553">
        <v>0.0</v>
      </c>
      <c r="AL117" s="553">
        <v>0.0</v>
      </c>
      <c r="AM117" s="553">
        <v>0.0</v>
      </c>
      <c r="AN117" s="553">
        <v>0.0</v>
      </c>
      <c r="AO117" s="553">
        <v>3.0</v>
      </c>
      <c r="AP117" s="553">
        <v>0.0</v>
      </c>
      <c r="AQ117" s="553">
        <v>0.0</v>
      </c>
      <c r="AR117" s="553">
        <v>5.0</v>
      </c>
      <c r="AS117" s="553">
        <v>0.0</v>
      </c>
      <c r="AT117" s="554">
        <v>2.0</v>
      </c>
      <c r="AU117" s="551">
        <f t="shared" si="19"/>
        <v>67</v>
      </c>
      <c r="AV117" s="551">
        <f t="shared" si="20"/>
        <v>50</v>
      </c>
      <c r="AW117" s="647">
        <f>AU117/(Results!$J$211 *(70/190))</f>
        <v>0.7453161593</v>
      </c>
      <c r="AX117" s="644" t="str">
        <f t="shared" ref="AX117:AX126" si="28">IFS(AW117&lt;0.2,"A",AND(AW117&gt;=0.21,AW117&lt;=0.5),"B",AND(AW117&gt;=0.51,AW117&lt;=0.7),"C",AND(AW117&gt;=0.71,AW117&lt;=0.85),"D",AND(AW117&gt;=0.86,AW117&lt;=1),"E",AW117&gt;1,"F")</f>
        <v>D</v>
      </c>
      <c r="AY117" s="151"/>
      <c r="AZ117" s="151"/>
      <c r="BA117" s="151"/>
      <c r="BB117" s="151"/>
      <c r="BC117" s="552">
        <f>AU117/Results!$B$158</f>
        <v>223.3333333</v>
      </c>
      <c r="BD117" s="151"/>
      <c r="BE117" s="151"/>
      <c r="BF117" s="518"/>
    </row>
    <row r="118">
      <c r="A118" s="151"/>
      <c r="B118" s="459"/>
      <c r="C118" s="151"/>
      <c r="D118" s="555" t="s">
        <v>205</v>
      </c>
      <c r="E118" s="563">
        <v>115.0</v>
      </c>
      <c r="F118" s="563">
        <v>0.0</v>
      </c>
      <c r="G118" s="563">
        <v>269.0</v>
      </c>
      <c r="H118" s="563">
        <v>0.0</v>
      </c>
      <c r="I118" s="563">
        <v>0.0</v>
      </c>
      <c r="J118" s="563">
        <v>9.0</v>
      </c>
      <c r="K118" s="563">
        <v>5.0</v>
      </c>
      <c r="L118" s="563">
        <v>14.0</v>
      </c>
      <c r="M118" s="563">
        <v>0.0</v>
      </c>
      <c r="N118" s="563">
        <v>0.0</v>
      </c>
      <c r="O118" s="563">
        <v>9.0</v>
      </c>
      <c r="P118" s="563">
        <v>0.0</v>
      </c>
      <c r="Q118" s="565">
        <v>8.0</v>
      </c>
      <c r="R118" s="556">
        <f t="shared" si="16"/>
        <v>429</v>
      </c>
      <c r="S118" s="739">
        <f t="shared" si="17"/>
        <v>313.5</v>
      </c>
      <c r="T118" s="741">
        <f>R118/(Results!$D$211 *(70/190))</f>
        <v>0.7264058462</v>
      </c>
      <c r="U118" s="585" t="str">
        <f t="shared" si="27"/>
        <v>D</v>
      </c>
      <c r="V118" s="447"/>
      <c r="W118" s="447"/>
      <c r="X118" s="447"/>
      <c r="Y118" s="447"/>
      <c r="Z118" s="650">
        <f>R118/Results!$B$158</f>
        <v>1430</v>
      </c>
      <c r="AA118" s="447"/>
      <c r="AB118" s="447"/>
      <c r="AC118" s="184"/>
      <c r="AD118" s="459"/>
      <c r="AE118" s="459"/>
      <c r="AF118" s="151"/>
      <c r="AG118" s="555" t="s">
        <v>205</v>
      </c>
      <c r="AH118" s="563">
        <v>11.0</v>
      </c>
      <c r="AI118" s="563">
        <v>0.0</v>
      </c>
      <c r="AJ118" s="563">
        <v>36.0</v>
      </c>
      <c r="AK118" s="563">
        <v>0.0</v>
      </c>
      <c r="AL118" s="563">
        <v>0.0</v>
      </c>
      <c r="AM118" s="563">
        <v>0.0</v>
      </c>
      <c r="AN118" s="563">
        <v>0.0</v>
      </c>
      <c r="AO118" s="563">
        <v>3.0</v>
      </c>
      <c r="AP118" s="563">
        <v>0.0</v>
      </c>
      <c r="AQ118" s="563">
        <v>0.0</v>
      </c>
      <c r="AR118" s="563">
        <v>4.0</v>
      </c>
      <c r="AS118" s="563">
        <v>0.0</v>
      </c>
      <c r="AT118" s="565">
        <v>0.0</v>
      </c>
      <c r="AU118" s="564">
        <f t="shared" si="19"/>
        <v>54</v>
      </c>
      <c r="AV118" s="564">
        <f t="shared" si="20"/>
        <v>41.5</v>
      </c>
      <c r="AW118" s="649">
        <f>AU118/(Results!$J$211 *(70/190))</f>
        <v>0.6007025761</v>
      </c>
      <c r="AX118" s="561" t="str">
        <f t="shared" si="28"/>
        <v>C</v>
      </c>
      <c r="AY118" s="447"/>
      <c r="AZ118" s="447"/>
      <c r="BA118" s="447"/>
      <c r="BB118" s="447"/>
      <c r="BC118" s="650">
        <f>AU118/Results!$B$158</f>
        <v>180</v>
      </c>
      <c r="BD118" s="447"/>
      <c r="BE118" s="447"/>
      <c r="BF118" s="184"/>
    </row>
    <row r="119">
      <c r="A119" s="151"/>
      <c r="B119" s="459"/>
      <c r="C119" s="151"/>
      <c r="D119" s="492" t="s">
        <v>206</v>
      </c>
      <c r="E119" s="573">
        <v>121.0</v>
      </c>
      <c r="F119" s="573">
        <v>0.0</v>
      </c>
      <c r="G119" s="573">
        <v>200.0</v>
      </c>
      <c r="H119" s="573">
        <v>0.0</v>
      </c>
      <c r="I119" s="573">
        <v>0.0</v>
      </c>
      <c r="J119" s="573">
        <v>13.0</v>
      </c>
      <c r="K119" s="573">
        <v>7.0</v>
      </c>
      <c r="L119" s="573">
        <v>20.0</v>
      </c>
      <c r="M119" s="573">
        <v>0.0</v>
      </c>
      <c r="N119" s="573">
        <v>0.0</v>
      </c>
      <c r="O119" s="573">
        <v>9.0</v>
      </c>
      <c r="P119" s="573">
        <v>0.0</v>
      </c>
      <c r="Q119" s="574">
        <v>4.0</v>
      </c>
      <c r="R119" s="497">
        <f t="shared" si="16"/>
        <v>374</v>
      </c>
      <c r="S119" s="495">
        <f t="shared" si="17"/>
        <v>301</v>
      </c>
      <c r="T119" s="731">
        <f>R119/(Results!$D$212 *(70/190))</f>
        <v>0.698172529</v>
      </c>
      <c r="U119" s="569" t="str">
        <f t="shared" si="27"/>
        <v>C</v>
      </c>
      <c r="V119" s="500">
        <f>SUM(R119:R122)</f>
        <v>1470</v>
      </c>
      <c r="W119" s="501">
        <f>V119/(4*(MAX(R119:R122)))</f>
        <v>0.9696569921</v>
      </c>
      <c r="X119" s="501">
        <f>AVERAGE(S119:S122)</f>
        <v>292.625</v>
      </c>
      <c r="Y119" s="501">
        <f>V119/(((V119))*2)</f>
        <v>0.5</v>
      </c>
      <c r="Z119" s="511">
        <f>R119/Results!$B$158</f>
        <v>1246.666667</v>
      </c>
      <c r="AA119" s="501">
        <f>sum(Z119:Z122)/4</f>
        <v>1225</v>
      </c>
      <c r="AB119" s="503">
        <v>542.0</v>
      </c>
      <c r="AC119" s="512">
        <f>4*max(R119:R122)/Results!H212</f>
        <v>1.031292517</v>
      </c>
      <c r="AD119" s="459"/>
      <c r="AE119" s="459"/>
      <c r="AF119" s="151"/>
      <c r="AG119" s="492" t="s">
        <v>206</v>
      </c>
      <c r="AH119" s="573">
        <v>13.0</v>
      </c>
      <c r="AI119" s="573">
        <v>0.0</v>
      </c>
      <c r="AJ119" s="573">
        <v>37.0</v>
      </c>
      <c r="AK119" s="573">
        <v>0.0</v>
      </c>
      <c r="AL119" s="573">
        <v>0.0</v>
      </c>
      <c r="AM119" s="573">
        <v>0.0</v>
      </c>
      <c r="AN119" s="573">
        <v>0.0</v>
      </c>
      <c r="AO119" s="573">
        <v>4.0</v>
      </c>
      <c r="AP119" s="573">
        <v>0.0</v>
      </c>
      <c r="AQ119" s="573">
        <v>0.0</v>
      </c>
      <c r="AR119" s="573">
        <v>4.0</v>
      </c>
      <c r="AS119" s="573">
        <v>0.0</v>
      </c>
      <c r="AT119" s="574">
        <v>2.0</v>
      </c>
      <c r="AU119" s="570">
        <f t="shared" si="19"/>
        <v>60</v>
      </c>
      <c r="AV119" s="570">
        <f t="shared" si="20"/>
        <v>46.5</v>
      </c>
      <c r="AW119" s="571">
        <f>AU119/(Results!$J$212 *(70/190))</f>
        <v>0.6287920574</v>
      </c>
      <c r="AX119" s="742" t="str">
        <f t="shared" si="28"/>
        <v>C</v>
      </c>
      <c r="AY119" s="500">
        <f>SUM(AU119:AU122)</f>
        <v>259</v>
      </c>
      <c r="AZ119" s="501">
        <f>AY119/(4*(MAX(AU119:AU122)))</f>
        <v>0.875</v>
      </c>
      <c r="BA119" s="501">
        <f>AVERAGE(AV119:AV122)</f>
        <v>49</v>
      </c>
      <c r="BB119" s="501">
        <f>AY119/(((AY119))*2)</f>
        <v>0.5</v>
      </c>
      <c r="BC119" s="511">
        <f>AU119/Results!$B$158</f>
        <v>200</v>
      </c>
      <c r="BD119" s="501">
        <f>sum(BC119:BC122)/4</f>
        <v>215.8333333</v>
      </c>
      <c r="BE119" s="503">
        <v>95.0</v>
      </c>
      <c r="BF119" s="512">
        <f>4*max(AU119:AU122)/Results!J212</f>
        <v>1.142857143</v>
      </c>
    </row>
    <row r="120">
      <c r="A120" s="151"/>
      <c r="B120" s="459"/>
      <c r="C120" s="151"/>
      <c r="D120" s="513" t="s">
        <v>207</v>
      </c>
      <c r="E120" s="520">
        <v>97.0</v>
      </c>
      <c r="F120" s="520">
        <v>0.0</v>
      </c>
      <c r="G120" s="520">
        <v>225.0</v>
      </c>
      <c r="H120" s="520">
        <v>0.0</v>
      </c>
      <c r="I120" s="520">
        <v>0.0</v>
      </c>
      <c r="J120" s="520">
        <v>13.0</v>
      </c>
      <c r="K120" s="520">
        <v>2.0</v>
      </c>
      <c r="L120" s="520">
        <v>12.0</v>
      </c>
      <c r="M120" s="520">
        <v>0.0</v>
      </c>
      <c r="N120" s="520">
        <v>0.0</v>
      </c>
      <c r="O120" s="520">
        <v>11.0</v>
      </c>
      <c r="P120" s="520">
        <v>0.0</v>
      </c>
      <c r="Q120" s="521">
        <v>4.0</v>
      </c>
      <c r="R120" s="497">
        <f t="shared" si="16"/>
        <v>364</v>
      </c>
      <c r="S120" s="736">
        <f t="shared" si="17"/>
        <v>274</v>
      </c>
      <c r="T120" s="737">
        <f>R120/(Results!$D$212 *(70/190))</f>
        <v>0.6795048143</v>
      </c>
      <c r="U120" s="515" t="str">
        <f t="shared" si="27"/>
        <v>C</v>
      </c>
      <c r="V120" s="151"/>
      <c r="W120" s="151"/>
      <c r="X120" s="151"/>
      <c r="Y120" s="151"/>
      <c r="Z120" s="517">
        <f>R120/Results!$B$158</f>
        <v>1213.333333</v>
      </c>
      <c r="AA120" s="151"/>
      <c r="AB120" s="151"/>
      <c r="AC120" s="518"/>
      <c r="AD120" s="459"/>
      <c r="AE120" s="459"/>
      <c r="AF120" s="151"/>
      <c r="AG120" s="513" t="s">
        <v>207</v>
      </c>
      <c r="AH120" s="520">
        <v>16.0</v>
      </c>
      <c r="AI120" s="520">
        <v>0.0</v>
      </c>
      <c r="AJ120" s="520">
        <v>41.0</v>
      </c>
      <c r="AK120" s="520">
        <v>0.0</v>
      </c>
      <c r="AL120" s="520">
        <v>0.0</v>
      </c>
      <c r="AM120" s="520">
        <v>0.0</v>
      </c>
      <c r="AN120" s="520">
        <v>0.0</v>
      </c>
      <c r="AO120" s="520">
        <v>3.0</v>
      </c>
      <c r="AP120" s="520">
        <v>0.0</v>
      </c>
      <c r="AQ120" s="520">
        <v>0.0</v>
      </c>
      <c r="AR120" s="520">
        <v>3.0</v>
      </c>
      <c r="AS120" s="520">
        <v>0.0</v>
      </c>
      <c r="AT120" s="521">
        <v>0.0</v>
      </c>
      <c r="AU120" s="516">
        <f t="shared" si="19"/>
        <v>63</v>
      </c>
      <c r="AV120" s="516">
        <f t="shared" si="20"/>
        <v>47</v>
      </c>
      <c r="AW120" s="652">
        <f>AU120/(Results!$J$212 *(70/190))</f>
        <v>0.6602316602</v>
      </c>
      <c r="AX120" s="640" t="str">
        <f t="shared" si="28"/>
        <v>C</v>
      </c>
      <c r="AY120" s="151"/>
      <c r="AZ120" s="151"/>
      <c r="BA120" s="151"/>
      <c r="BB120" s="151"/>
      <c r="BC120" s="517">
        <f>AU120/Results!$B$158</f>
        <v>210</v>
      </c>
      <c r="BD120" s="151"/>
      <c r="BE120" s="151"/>
      <c r="BF120" s="518"/>
    </row>
    <row r="121">
      <c r="A121" s="151"/>
      <c r="B121" s="459"/>
      <c r="C121" s="151"/>
      <c r="D121" s="513" t="s">
        <v>208</v>
      </c>
      <c r="E121" s="520">
        <v>128.0</v>
      </c>
      <c r="F121" s="520">
        <v>0.0</v>
      </c>
      <c r="G121" s="520">
        <v>181.0</v>
      </c>
      <c r="H121" s="520">
        <v>0.0</v>
      </c>
      <c r="I121" s="520">
        <v>0.0</v>
      </c>
      <c r="J121" s="520">
        <v>11.0</v>
      </c>
      <c r="K121" s="520">
        <v>4.0</v>
      </c>
      <c r="L121" s="520">
        <v>14.0</v>
      </c>
      <c r="M121" s="520">
        <v>0.0</v>
      </c>
      <c r="N121" s="520">
        <v>0.0</v>
      </c>
      <c r="O121" s="520">
        <v>14.0</v>
      </c>
      <c r="P121" s="520">
        <v>0.0</v>
      </c>
      <c r="Q121" s="521">
        <v>1.0</v>
      </c>
      <c r="R121" s="497">
        <f t="shared" si="16"/>
        <v>353</v>
      </c>
      <c r="S121" s="736">
        <f t="shared" si="17"/>
        <v>290.5</v>
      </c>
      <c r="T121" s="737">
        <f>R121/(Results!$D$212 *(70/190))</f>
        <v>0.6589703282</v>
      </c>
      <c r="U121" s="515" t="str">
        <f t="shared" si="27"/>
        <v>C</v>
      </c>
      <c r="V121" s="151"/>
      <c r="W121" s="151"/>
      <c r="X121" s="151"/>
      <c r="Y121" s="151"/>
      <c r="Z121" s="517">
        <f>R121/Results!$B$158</f>
        <v>1176.666667</v>
      </c>
      <c r="AA121" s="151"/>
      <c r="AB121" s="151"/>
      <c r="AC121" s="518"/>
      <c r="AD121" s="459"/>
      <c r="AE121" s="459"/>
      <c r="AF121" s="151"/>
      <c r="AG121" s="513" t="s">
        <v>208</v>
      </c>
      <c r="AH121" s="520">
        <v>12.0</v>
      </c>
      <c r="AI121" s="520">
        <v>0.0</v>
      </c>
      <c r="AJ121" s="520">
        <v>47.0</v>
      </c>
      <c r="AK121" s="520">
        <v>0.0</v>
      </c>
      <c r="AL121" s="520">
        <v>0.0</v>
      </c>
      <c r="AM121" s="520">
        <v>0.0</v>
      </c>
      <c r="AN121" s="520">
        <v>0.0</v>
      </c>
      <c r="AO121" s="520">
        <v>1.0</v>
      </c>
      <c r="AP121" s="520">
        <v>0.0</v>
      </c>
      <c r="AQ121" s="520">
        <v>0.0</v>
      </c>
      <c r="AR121" s="520">
        <v>2.0</v>
      </c>
      <c r="AS121" s="520">
        <v>0.0</v>
      </c>
      <c r="AT121" s="521">
        <v>0.0</v>
      </c>
      <c r="AU121" s="516">
        <f t="shared" si="19"/>
        <v>62</v>
      </c>
      <c r="AV121" s="516">
        <f t="shared" si="20"/>
        <v>41</v>
      </c>
      <c r="AW121" s="652">
        <f>AU121/(Results!$J$212 *(70/190))</f>
        <v>0.6497517926</v>
      </c>
      <c r="AX121" s="640" t="str">
        <f t="shared" si="28"/>
        <v>C</v>
      </c>
      <c r="AY121" s="151"/>
      <c r="AZ121" s="151"/>
      <c r="BA121" s="151"/>
      <c r="BB121" s="151"/>
      <c r="BC121" s="517">
        <f>AU121/Results!$B$158</f>
        <v>206.6666667</v>
      </c>
      <c r="BD121" s="151"/>
      <c r="BE121" s="151"/>
      <c r="BF121" s="518"/>
    </row>
    <row r="122">
      <c r="A122" s="151"/>
      <c r="B122" s="459"/>
      <c r="C122" s="151"/>
      <c r="D122" s="522" t="s">
        <v>209</v>
      </c>
      <c r="E122" s="529">
        <v>112.0</v>
      </c>
      <c r="F122" s="529">
        <v>0.0</v>
      </c>
      <c r="G122" s="529">
        <v>212.0</v>
      </c>
      <c r="H122" s="529">
        <v>0.0</v>
      </c>
      <c r="I122" s="529">
        <v>0.0</v>
      </c>
      <c r="J122" s="529">
        <v>14.0</v>
      </c>
      <c r="K122" s="529">
        <v>6.0</v>
      </c>
      <c r="L122" s="529">
        <v>17.0</v>
      </c>
      <c r="M122" s="529">
        <v>0.0</v>
      </c>
      <c r="N122" s="529">
        <v>0.0</v>
      </c>
      <c r="O122" s="529">
        <v>15.0</v>
      </c>
      <c r="P122" s="529">
        <v>0.0</v>
      </c>
      <c r="Q122" s="581">
        <v>3.0</v>
      </c>
      <c r="R122" s="523">
        <f t="shared" si="16"/>
        <v>379</v>
      </c>
      <c r="S122" s="736">
        <f t="shared" si="17"/>
        <v>305</v>
      </c>
      <c r="T122" s="738">
        <f>R122/(Results!$D$212 *(70/190))</f>
        <v>0.7075063863</v>
      </c>
      <c r="U122" s="581" t="s">
        <v>257</v>
      </c>
      <c r="V122" s="447"/>
      <c r="W122" s="447"/>
      <c r="X122" s="447"/>
      <c r="Y122" s="447"/>
      <c r="Z122" s="528">
        <f>R122/Results!$B$158</f>
        <v>1263.333333</v>
      </c>
      <c r="AA122" s="447"/>
      <c r="AB122" s="447"/>
      <c r="AC122" s="184"/>
      <c r="AD122" s="459"/>
      <c r="AE122" s="459"/>
      <c r="AF122" s="151"/>
      <c r="AG122" s="522" t="s">
        <v>209</v>
      </c>
      <c r="AH122" s="529">
        <v>19.0</v>
      </c>
      <c r="AI122" s="529">
        <v>0.0</v>
      </c>
      <c r="AJ122" s="529">
        <v>43.0</v>
      </c>
      <c r="AK122" s="529">
        <v>0.0</v>
      </c>
      <c r="AL122" s="529">
        <v>0.0</v>
      </c>
      <c r="AM122" s="529">
        <v>0.0</v>
      </c>
      <c r="AN122" s="529">
        <v>0.0</v>
      </c>
      <c r="AO122" s="529">
        <v>3.0</v>
      </c>
      <c r="AP122" s="529">
        <v>0.0</v>
      </c>
      <c r="AQ122" s="529">
        <v>0.0</v>
      </c>
      <c r="AR122" s="529">
        <v>8.0</v>
      </c>
      <c r="AS122" s="529">
        <v>0.0</v>
      </c>
      <c r="AT122" s="581">
        <v>1.0</v>
      </c>
      <c r="AU122" s="732">
        <f t="shared" si="19"/>
        <v>74</v>
      </c>
      <c r="AV122" s="732">
        <f t="shared" si="20"/>
        <v>61.5</v>
      </c>
      <c r="AW122" s="654">
        <f>AU122/(Results!$J$212 *(70/190))</f>
        <v>0.7755102041</v>
      </c>
      <c r="AX122" s="580" t="str">
        <f t="shared" si="28"/>
        <v>D</v>
      </c>
      <c r="AY122" s="447"/>
      <c r="AZ122" s="447"/>
      <c r="BA122" s="447"/>
      <c r="BB122" s="447"/>
      <c r="BC122" s="528">
        <f>AU122/Results!$B$158</f>
        <v>246.6666667</v>
      </c>
      <c r="BD122" s="447"/>
      <c r="BE122" s="447"/>
      <c r="BF122" s="184"/>
    </row>
    <row r="123">
      <c r="A123" s="151"/>
      <c r="B123" s="459"/>
      <c r="C123" s="151"/>
      <c r="D123" s="532" t="s">
        <v>210</v>
      </c>
      <c r="E123" s="543">
        <v>99.0</v>
      </c>
      <c r="F123" s="543">
        <v>0.0</v>
      </c>
      <c r="G123" s="543">
        <v>276.0</v>
      </c>
      <c r="H123" s="543">
        <v>0.0</v>
      </c>
      <c r="I123" s="543">
        <v>0.0</v>
      </c>
      <c r="J123" s="543">
        <v>9.0</v>
      </c>
      <c r="K123" s="543">
        <v>3.0</v>
      </c>
      <c r="L123" s="543">
        <v>13.0</v>
      </c>
      <c r="M123" s="543">
        <v>0.0</v>
      </c>
      <c r="N123" s="543">
        <v>0.0</v>
      </c>
      <c r="O123" s="543">
        <v>8.0</v>
      </c>
      <c r="P123" s="543">
        <v>0.0</v>
      </c>
      <c r="Q123" s="545">
        <v>4.0</v>
      </c>
      <c r="R123" s="533">
        <f t="shared" si="16"/>
        <v>412</v>
      </c>
      <c r="S123" s="600">
        <f t="shared" si="17"/>
        <v>292.5</v>
      </c>
      <c r="T123" s="728">
        <f>R123/(Results!$D$213 *(70/190))</f>
        <v>0.7299515106</v>
      </c>
      <c r="U123" s="535" t="str">
        <f t="shared" ref="U123:U127" si="29">IFS(T123&lt;0.2,"A",AND(T123&gt;=0.21,T123&lt;=0.5),"B",AND(T123&gt;=0.51,T123&lt;=0.7),"C",AND(T123&gt;=0.71,T123&lt;=0.85),"D",AND(T123&gt;=0.86,T123&lt;=1),"E",T123&gt;1,"F")</f>
        <v>D</v>
      </c>
      <c r="V123" s="538">
        <f>SUM(R123:R126)</f>
        <v>1521</v>
      </c>
      <c r="W123" s="539">
        <f>V123/(4*(MAX(R123:R126)))</f>
        <v>0.9229368932</v>
      </c>
      <c r="X123" s="539">
        <f>AVERAGE(S123:S126)</f>
        <v>272.25</v>
      </c>
      <c r="Y123" s="539">
        <f>V123/(((V123))*2)</f>
        <v>0.5</v>
      </c>
      <c r="Z123" s="646">
        <f>R123/Results!$B$158</f>
        <v>1373.333333</v>
      </c>
      <c r="AA123" s="539">
        <f>sum(Z123:Z126)/4</f>
        <v>1267.5</v>
      </c>
      <c r="AB123" s="541">
        <v>560.0</v>
      </c>
      <c r="AC123" s="542">
        <f>4*max(R123:R126)/Results!H213</f>
        <v>1.083497699</v>
      </c>
      <c r="AD123" s="459"/>
      <c r="AE123" s="459"/>
      <c r="AF123" s="151"/>
      <c r="AG123" s="532" t="s">
        <v>210</v>
      </c>
      <c r="AH123" s="543">
        <v>21.0</v>
      </c>
      <c r="AI123" s="543">
        <v>0.0</v>
      </c>
      <c r="AJ123" s="543">
        <v>44.0</v>
      </c>
      <c r="AK123" s="543">
        <v>0.0</v>
      </c>
      <c r="AL123" s="543">
        <v>0.0</v>
      </c>
      <c r="AM123" s="543">
        <v>0.0</v>
      </c>
      <c r="AN123" s="543">
        <v>0.0</v>
      </c>
      <c r="AO123" s="543">
        <v>0.0</v>
      </c>
      <c r="AP123" s="543">
        <v>0.0</v>
      </c>
      <c r="AQ123" s="543">
        <v>0.0</v>
      </c>
      <c r="AR123" s="543">
        <v>6.0</v>
      </c>
      <c r="AS123" s="543">
        <v>0.0</v>
      </c>
      <c r="AT123" s="545">
        <v>0.0</v>
      </c>
      <c r="AU123" s="544">
        <f t="shared" si="19"/>
        <v>71</v>
      </c>
      <c r="AV123" s="544">
        <f t="shared" si="20"/>
        <v>55</v>
      </c>
      <c r="AW123" s="536">
        <f>AU123/(Results!$J$213 *(70/190))</f>
        <v>0.6932168551</v>
      </c>
      <c r="AX123" s="644" t="str">
        <f t="shared" si="28"/>
        <v>C</v>
      </c>
      <c r="AY123" s="538">
        <f>SUM(AU123:AU126)</f>
        <v>278</v>
      </c>
      <c r="AZ123" s="539">
        <f>AY123/(4*(MAX(AU123:AU126)))</f>
        <v>0.9391891892</v>
      </c>
      <c r="BA123" s="539">
        <f>AVERAGE(AV123:AV126)</f>
        <v>56.5</v>
      </c>
      <c r="BB123" s="539">
        <f>AY123/(((AY123))*2)</f>
        <v>0.5</v>
      </c>
      <c r="BC123" s="646">
        <f>AU123/Results!$B$158</f>
        <v>236.6666667</v>
      </c>
      <c r="BD123" s="539">
        <f>sum(BC123:BC126)/4</f>
        <v>231.6666667</v>
      </c>
      <c r="BE123" s="541">
        <v>102.0</v>
      </c>
      <c r="BF123" s="542">
        <f>4*max(AU123:AU126)/Results!J213</f>
        <v>1.064748201</v>
      </c>
    </row>
    <row r="124">
      <c r="A124" s="151"/>
      <c r="B124" s="459"/>
      <c r="C124" s="151"/>
      <c r="D124" s="549" t="s">
        <v>211</v>
      </c>
      <c r="E124" s="553">
        <v>121.0</v>
      </c>
      <c r="F124" s="553">
        <v>0.0</v>
      </c>
      <c r="G124" s="553">
        <v>192.0</v>
      </c>
      <c r="H124" s="553">
        <v>0.0</v>
      </c>
      <c r="I124" s="553">
        <v>0.0</v>
      </c>
      <c r="J124" s="553">
        <v>11.0</v>
      </c>
      <c r="K124" s="553">
        <v>5.0</v>
      </c>
      <c r="L124" s="553">
        <v>13.0</v>
      </c>
      <c r="M124" s="553">
        <v>0.0</v>
      </c>
      <c r="N124" s="553">
        <v>0.0</v>
      </c>
      <c r="O124" s="553">
        <v>7.0</v>
      </c>
      <c r="P124" s="553">
        <v>0.0</v>
      </c>
      <c r="Q124" s="554">
        <v>0.0</v>
      </c>
      <c r="R124" s="533">
        <f t="shared" si="16"/>
        <v>349</v>
      </c>
      <c r="S124" s="739">
        <f t="shared" si="17"/>
        <v>274.5</v>
      </c>
      <c r="T124" s="740">
        <f>R124/(Results!$D$213 *(70/190))</f>
        <v>0.6183327117</v>
      </c>
      <c r="U124" s="550" t="str">
        <f t="shared" si="29"/>
        <v>C</v>
      </c>
      <c r="V124" s="151"/>
      <c r="W124" s="151"/>
      <c r="X124" s="151"/>
      <c r="Y124" s="151"/>
      <c r="Z124" s="552">
        <f>R124/Results!$B$158</f>
        <v>1163.333333</v>
      </c>
      <c r="AA124" s="151"/>
      <c r="AB124" s="151"/>
      <c r="AC124" s="518"/>
      <c r="AD124" s="459"/>
      <c r="AE124" s="459"/>
      <c r="AF124" s="151"/>
      <c r="AG124" s="549" t="s">
        <v>211</v>
      </c>
      <c r="AH124" s="553">
        <v>19.0</v>
      </c>
      <c r="AI124" s="553">
        <v>0.0</v>
      </c>
      <c r="AJ124" s="553">
        <v>41.0</v>
      </c>
      <c r="AK124" s="553">
        <v>0.0</v>
      </c>
      <c r="AL124" s="553">
        <v>0.0</v>
      </c>
      <c r="AM124" s="553">
        <v>0.0</v>
      </c>
      <c r="AN124" s="553">
        <v>0.0</v>
      </c>
      <c r="AO124" s="553">
        <v>2.0</v>
      </c>
      <c r="AP124" s="553">
        <v>0.0</v>
      </c>
      <c r="AQ124" s="553">
        <v>0.0</v>
      </c>
      <c r="AR124" s="553">
        <v>10.0</v>
      </c>
      <c r="AS124" s="553">
        <v>0.0</v>
      </c>
      <c r="AT124" s="554">
        <v>2.0</v>
      </c>
      <c r="AU124" s="551">
        <f t="shared" si="19"/>
        <v>74</v>
      </c>
      <c r="AV124" s="551">
        <f t="shared" si="20"/>
        <v>63.5</v>
      </c>
      <c r="AW124" s="647">
        <f>AU124/(Results!$J$213 *(70/190))</f>
        <v>0.7225077081</v>
      </c>
      <c r="AX124" s="644" t="str">
        <f t="shared" si="28"/>
        <v>D</v>
      </c>
      <c r="AY124" s="151"/>
      <c r="AZ124" s="151"/>
      <c r="BA124" s="151"/>
      <c r="BB124" s="151"/>
      <c r="BC124" s="552">
        <f>AU124/Results!$B$158</f>
        <v>246.6666667</v>
      </c>
      <c r="BD124" s="151"/>
      <c r="BE124" s="151"/>
      <c r="BF124" s="518"/>
    </row>
    <row r="125">
      <c r="A125" s="151"/>
      <c r="B125" s="459"/>
      <c r="C125" s="151"/>
      <c r="D125" s="549" t="s">
        <v>212</v>
      </c>
      <c r="E125" s="553">
        <v>77.0</v>
      </c>
      <c r="F125" s="553">
        <v>0.0</v>
      </c>
      <c r="G125" s="553">
        <v>271.0</v>
      </c>
      <c r="H125" s="553">
        <v>0.0</v>
      </c>
      <c r="I125" s="553">
        <v>0.0</v>
      </c>
      <c r="J125" s="553">
        <v>10.0</v>
      </c>
      <c r="K125" s="553">
        <v>3.0</v>
      </c>
      <c r="L125" s="553">
        <v>11.0</v>
      </c>
      <c r="M125" s="553">
        <v>0.0</v>
      </c>
      <c r="N125" s="553">
        <v>0.0</v>
      </c>
      <c r="O125" s="553">
        <v>3.0</v>
      </c>
      <c r="P125" s="553">
        <v>0.0</v>
      </c>
      <c r="Q125" s="554">
        <v>2.0</v>
      </c>
      <c r="R125" s="533">
        <f t="shared" si="16"/>
        <v>377</v>
      </c>
      <c r="S125" s="739">
        <f t="shared" si="17"/>
        <v>255.5</v>
      </c>
      <c r="T125" s="740">
        <f>R125/(Results!$D$213 *(70/190))</f>
        <v>0.6679410668</v>
      </c>
      <c r="U125" s="550" t="str">
        <f t="shared" si="29"/>
        <v>C</v>
      </c>
      <c r="V125" s="151"/>
      <c r="W125" s="151"/>
      <c r="X125" s="151"/>
      <c r="Y125" s="151"/>
      <c r="Z125" s="552">
        <f>R125/Results!$B$158</f>
        <v>1256.666667</v>
      </c>
      <c r="AA125" s="151"/>
      <c r="AB125" s="151"/>
      <c r="AC125" s="518"/>
      <c r="AD125" s="459"/>
      <c r="AE125" s="459"/>
      <c r="AF125" s="151"/>
      <c r="AG125" s="549" t="s">
        <v>212</v>
      </c>
      <c r="AH125" s="553">
        <v>17.0</v>
      </c>
      <c r="AI125" s="553">
        <v>0.0</v>
      </c>
      <c r="AJ125" s="553">
        <v>37.0</v>
      </c>
      <c r="AK125" s="553">
        <v>0.0</v>
      </c>
      <c r="AL125" s="553">
        <v>0.0</v>
      </c>
      <c r="AM125" s="553">
        <v>0.0</v>
      </c>
      <c r="AN125" s="553">
        <v>0.0</v>
      </c>
      <c r="AO125" s="553">
        <v>0.0</v>
      </c>
      <c r="AP125" s="553">
        <v>0.0</v>
      </c>
      <c r="AQ125" s="553">
        <v>0.0</v>
      </c>
      <c r="AR125" s="553">
        <v>10.0</v>
      </c>
      <c r="AS125" s="553">
        <v>0.0</v>
      </c>
      <c r="AT125" s="554">
        <v>1.0</v>
      </c>
      <c r="AU125" s="551">
        <f t="shared" si="19"/>
        <v>65</v>
      </c>
      <c r="AV125" s="551">
        <f t="shared" si="20"/>
        <v>56</v>
      </c>
      <c r="AW125" s="647">
        <f>AU125/(Results!$J$213 *(70/190))</f>
        <v>0.634635149</v>
      </c>
      <c r="AX125" s="644" t="str">
        <f t="shared" si="28"/>
        <v>C</v>
      </c>
      <c r="AY125" s="151"/>
      <c r="AZ125" s="151"/>
      <c r="BA125" s="151"/>
      <c r="BB125" s="151"/>
      <c r="BC125" s="552">
        <f>AU125/Results!$B$158</f>
        <v>216.6666667</v>
      </c>
      <c r="BD125" s="151"/>
      <c r="BE125" s="151"/>
      <c r="BF125" s="518"/>
    </row>
    <row r="126">
      <c r="A126" s="151"/>
      <c r="B126" s="459"/>
      <c r="C126" s="151"/>
      <c r="D126" s="555" t="s">
        <v>213</v>
      </c>
      <c r="E126" s="563">
        <v>82.0</v>
      </c>
      <c r="F126" s="563">
        <v>0.0</v>
      </c>
      <c r="G126" s="563">
        <v>265.0</v>
      </c>
      <c r="H126" s="563">
        <v>0.0</v>
      </c>
      <c r="I126" s="563">
        <v>0.0</v>
      </c>
      <c r="J126" s="563">
        <v>13.0</v>
      </c>
      <c r="K126" s="563">
        <v>2.0</v>
      </c>
      <c r="L126" s="563">
        <v>10.0</v>
      </c>
      <c r="M126" s="563">
        <v>0.0</v>
      </c>
      <c r="N126" s="563">
        <v>0.0</v>
      </c>
      <c r="O126" s="563">
        <v>6.0</v>
      </c>
      <c r="P126" s="563">
        <v>0.0</v>
      </c>
      <c r="Q126" s="565">
        <v>5.0</v>
      </c>
      <c r="R126" s="556">
        <f t="shared" si="16"/>
        <v>383</v>
      </c>
      <c r="S126" s="739">
        <f t="shared" si="17"/>
        <v>266.5</v>
      </c>
      <c r="T126" s="741">
        <f>R126/(Results!$D$213 *(70/190))</f>
        <v>0.6785714286</v>
      </c>
      <c r="U126" s="585" t="str">
        <f t="shared" si="29"/>
        <v>C</v>
      </c>
      <c r="V126" s="447"/>
      <c r="W126" s="447"/>
      <c r="X126" s="447"/>
      <c r="Y126" s="447"/>
      <c r="Z126" s="650">
        <f>R126/Results!$B$158</f>
        <v>1276.666667</v>
      </c>
      <c r="AA126" s="447"/>
      <c r="AB126" s="447"/>
      <c r="AC126" s="184"/>
      <c r="AD126" s="459"/>
      <c r="AE126" s="459"/>
      <c r="AF126" s="151"/>
      <c r="AG126" s="555" t="s">
        <v>213</v>
      </c>
      <c r="AH126" s="563">
        <v>23.0</v>
      </c>
      <c r="AI126" s="563">
        <v>0.0</v>
      </c>
      <c r="AJ126" s="563">
        <v>39.0</v>
      </c>
      <c r="AK126" s="563">
        <v>0.0</v>
      </c>
      <c r="AL126" s="563">
        <v>0.0</v>
      </c>
      <c r="AM126" s="563">
        <v>0.0</v>
      </c>
      <c r="AN126" s="563">
        <v>0.0</v>
      </c>
      <c r="AO126" s="563">
        <v>0.0</v>
      </c>
      <c r="AP126" s="563">
        <v>0.0</v>
      </c>
      <c r="AQ126" s="563">
        <v>0.0</v>
      </c>
      <c r="AR126" s="563">
        <v>4.0</v>
      </c>
      <c r="AS126" s="563">
        <v>0.0</v>
      </c>
      <c r="AT126" s="565">
        <v>2.0</v>
      </c>
      <c r="AU126" s="566">
        <f t="shared" si="19"/>
        <v>68</v>
      </c>
      <c r="AV126" s="566">
        <f t="shared" si="20"/>
        <v>51.5</v>
      </c>
      <c r="AW126" s="649">
        <f>AU126/(Results!$J$213 *(70/190))</f>
        <v>0.6639260021</v>
      </c>
      <c r="AX126" s="561" t="str">
        <f t="shared" si="28"/>
        <v>C</v>
      </c>
      <c r="AY126" s="447"/>
      <c r="AZ126" s="447"/>
      <c r="BA126" s="447"/>
      <c r="BB126" s="447"/>
      <c r="BC126" s="650">
        <f>AU126/Results!$B$158</f>
        <v>226.6666667</v>
      </c>
      <c r="BD126" s="447"/>
      <c r="BE126" s="447"/>
      <c r="BF126" s="184"/>
    </row>
    <row r="127">
      <c r="A127" s="151"/>
      <c r="B127" s="459"/>
      <c r="C127" s="151"/>
      <c r="D127" s="492" t="s">
        <v>214</v>
      </c>
      <c r="E127" s="573">
        <v>85.0</v>
      </c>
      <c r="F127" s="573">
        <v>0.0</v>
      </c>
      <c r="G127" s="573">
        <v>261.0</v>
      </c>
      <c r="H127" s="573">
        <v>0.0</v>
      </c>
      <c r="I127" s="573">
        <v>0.0</v>
      </c>
      <c r="J127" s="573">
        <v>14.0</v>
      </c>
      <c r="K127" s="573">
        <v>4.0</v>
      </c>
      <c r="L127" s="573">
        <v>10.0</v>
      </c>
      <c r="M127" s="573">
        <v>0.0</v>
      </c>
      <c r="N127" s="573">
        <v>0.0</v>
      </c>
      <c r="O127" s="573">
        <v>2.0</v>
      </c>
      <c r="P127" s="573">
        <v>0.0</v>
      </c>
      <c r="Q127" s="574">
        <v>0.0</v>
      </c>
      <c r="R127" s="497">
        <f t="shared" si="16"/>
        <v>376</v>
      </c>
      <c r="S127" s="495">
        <f t="shared" si="17"/>
        <v>261.5</v>
      </c>
      <c r="T127" s="731">
        <f>R127/(Results!$D$214 *(70/190))</f>
        <v>0.6406600305</v>
      </c>
      <c r="U127" s="569" t="str">
        <f t="shared" si="29"/>
        <v>C</v>
      </c>
      <c r="V127" s="500">
        <f>SUM(R127:R130)</f>
        <v>1596</v>
      </c>
      <c r="W127" s="501">
        <f>V127/(4*(MAX(R127:R130)))</f>
        <v>0.9614457831</v>
      </c>
      <c r="X127" s="501">
        <f>AVERAGE(S127:S130)</f>
        <v>286.125</v>
      </c>
      <c r="Y127" s="501">
        <f>V127/(((V127))*2)</f>
        <v>0.5</v>
      </c>
      <c r="Z127" s="511">
        <f>R127/Results!$B$158</f>
        <v>1253.333333</v>
      </c>
      <c r="AA127" s="501">
        <f>sum(Z127:Z130)/4</f>
        <v>1330</v>
      </c>
      <c r="AB127" s="503">
        <v>588.0</v>
      </c>
      <c r="AC127" s="512">
        <f>4*max(R127:R130)/Results!H214</f>
        <v>1.040100251</v>
      </c>
      <c r="AD127" s="459"/>
      <c r="AE127" s="459"/>
      <c r="AF127" s="151"/>
      <c r="AG127" s="492" t="s">
        <v>214</v>
      </c>
      <c r="AH127" s="573">
        <v>19.0</v>
      </c>
      <c r="AI127" s="573">
        <v>0.0</v>
      </c>
      <c r="AJ127" s="573">
        <v>28.0</v>
      </c>
      <c r="AK127" s="573">
        <v>0.0</v>
      </c>
      <c r="AL127" s="573">
        <v>0.0</v>
      </c>
      <c r="AM127" s="573">
        <v>0.0</v>
      </c>
      <c r="AN127" s="573">
        <v>0.0</v>
      </c>
      <c r="AO127" s="573">
        <v>4.0</v>
      </c>
      <c r="AP127" s="573">
        <v>0.0</v>
      </c>
      <c r="AQ127" s="573">
        <v>0.0</v>
      </c>
      <c r="AR127" s="573">
        <v>12.0</v>
      </c>
      <c r="AS127" s="573">
        <v>0.0</v>
      </c>
      <c r="AT127" s="574">
        <v>2.0</v>
      </c>
      <c r="AU127" s="570">
        <f t="shared" si="19"/>
        <v>65</v>
      </c>
      <c r="AV127" s="570">
        <f t="shared" si="20"/>
        <v>64</v>
      </c>
      <c r="AW127" s="571">
        <f>AU127/(Results!$J$214 *(70/190))</f>
        <v>0.702902675</v>
      </c>
      <c r="AX127" s="744" t="s">
        <v>249</v>
      </c>
      <c r="AY127" s="500">
        <f>SUM(AU127:AU130)</f>
        <v>251</v>
      </c>
      <c r="AZ127" s="501">
        <f>AY127/(4*(MAX(AU127:AU130)))</f>
        <v>0.9227941176</v>
      </c>
      <c r="BA127" s="501">
        <f>AVERAGE(AV127:AV130)</f>
        <v>50.625</v>
      </c>
      <c r="BB127" s="501">
        <f>AY127/(((AY127))*2)</f>
        <v>0.5</v>
      </c>
      <c r="BC127" s="511">
        <f>AU127/Results!$B$158</f>
        <v>216.6666667</v>
      </c>
      <c r="BD127" s="501">
        <f>sum(BC127:BC130)/4</f>
        <v>209.1666667</v>
      </c>
      <c r="BE127" s="503">
        <v>92.0</v>
      </c>
      <c r="BF127" s="512">
        <f>4*max(AU127:AU130)/Results!J214</f>
        <v>1.083665339</v>
      </c>
    </row>
    <row r="128">
      <c r="A128" s="151"/>
      <c r="B128" s="459"/>
      <c r="C128" s="151"/>
      <c r="D128" s="513" t="s">
        <v>215</v>
      </c>
      <c r="E128" s="520">
        <v>95.0</v>
      </c>
      <c r="F128" s="520">
        <v>0.0</v>
      </c>
      <c r="G128" s="520">
        <v>281.0</v>
      </c>
      <c r="H128" s="520">
        <v>0.0</v>
      </c>
      <c r="I128" s="520">
        <v>0.0</v>
      </c>
      <c r="J128" s="520">
        <v>13.0</v>
      </c>
      <c r="K128" s="520">
        <v>7.0</v>
      </c>
      <c r="L128" s="520">
        <v>15.0</v>
      </c>
      <c r="M128" s="520">
        <v>0.0</v>
      </c>
      <c r="N128" s="520">
        <v>0.0</v>
      </c>
      <c r="O128" s="520">
        <v>4.0</v>
      </c>
      <c r="P128" s="520">
        <v>0.0</v>
      </c>
      <c r="Q128" s="521">
        <v>0.0</v>
      </c>
      <c r="R128" s="497">
        <f t="shared" si="16"/>
        <v>415</v>
      </c>
      <c r="S128" s="736">
        <f t="shared" si="17"/>
        <v>296</v>
      </c>
      <c r="T128" s="737">
        <f>R128/(Results!$D$214 *(70/190))</f>
        <v>0.7071114698</v>
      </c>
      <c r="U128" s="521" t="s">
        <v>257</v>
      </c>
      <c r="V128" s="151"/>
      <c r="W128" s="151"/>
      <c r="X128" s="151"/>
      <c r="Y128" s="151"/>
      <c r="Z128" s="517">
        <f>R128/Results!$B$158</f>
        <v>1383.333333</v>
      </c>
      <c r="AA128" s="151"/>
      <c r="AB128" s="151"/>
      <c r="AC128" s="518"/>
      <c r="AD128" s="459"/>
      <c r="AE128" s="459"/>
      <c r="AF128" s="151"/>
      <c r="AG128" s="513" t="s">
        <v>215</v>
      </c>
      <c r="AH128" s="520">
        <v>20.0</v>
      </c>
      <c r="AI128" s="520">
        <v>0.0</v>
      </c>
      <c r="AJ128" s="520">
        <v>44.0</v>
      </c>
      <c r="AK128" s="520">
        <v>0.0</v>
      </c>
      <c r="AL128" s="520">
        <v>0.0</v>
      </c>
      <c r="AM128" s="520">
        <v>0.0</v>
      </c>
      <c r="AN128" s="520">
        <v>0.0</v>
      </c>
      <c r="AO128" s="520">
        <v>1.0</v>
      </c>
      <c r="AP128" s="520">
        <v>0.0</v>
      </c>
      <c r="AQ128" s="520">
        <v>0.0</v>
      </c>
      <c r="AR128" s="520">
        <v>3.0</v>
      </c>
      <c r="AS128" s="520">
        <v>0.0</v>
      </c>
      <c r="AT128" s="521">
        <v>0.0</v>
      </c>
      <c r="AU128" s="516">
        <f t="shared" si="19"/>
        <v>68</v>
      </c>
      <c r="AV128" s="516">
        <f t="shared" si="20"/>
        <v>49.5</v>
      </c>
      <c r="AW128" s="652">
        <f>AU128/(Results!$J$214 *(70/190))</f>
        <v>0.7353443369</v>
      </c>
      <c r="AX128" s="640" t="str">
        <f t="shared" ref="AX128:AX134" si="30">IFS(AW128&lt;0.2,"A",AND(AW128&gt;=0.21,AW128&lt;=0.5),"B",AND(AW128&gt;=0.51,AW128&lt;=0.7),"C",AND(AW128&gt;=0.71,AW128&lt;=0.85),"D",AND(AW128&gt;=0.86,AW128&lt;=1),"E",AW128&gt;1,"F")</f>
        <v>D</v>
      </c>
      <c r="AY128" s="151"/>
      <c r="AZ128" s="151"/>
      <c r="BA128" s="151"/>
      <c r="BB128" s="151"/>
      <c r="BC128" s="517">
        <f>AU128/Results!$B$158</f>
        <v>226.6666667</v>
      </c>
      <c r="BD128" s="151"/>
      <c r="BE128" s="151"/>
      <c r="BF128" s="518"/>
    </row>
    <row r="129">
      <c r="A129" s="151"/>
      <c r="B129" s="459"/>
      <c r="C129" s="151"/>
      <c r="D129" s="513" t="s">
        <v>216</v>
      </c>
      <c r="E129" s="520">
        <v>89.0</v>
      </c>
      <c r="F129" s="520">
        <v>0.0</v>
      </c>
      <c r="G129" s="520">
        <v>258.0</v>
      </c>
      <c r="H129" s="520">
        <v>0.0</v>
      </c>
      <c r="I129" s="520">
        <v>0.0</v>
      </c>
      <c r="J129" s="520">
        <v>19.0</v>
      </c>
      <c r="K129" s="520">
        <v>3.0</v>
      </c>
      <c r="L129" s="520">
        <v>11.0</v>
      </c>
      <c r="M129" s="520">
        <v>0.0</v>
      </c>
      <c r="N129" s="520">
        <v>0.0</v>
      </c>
      <c r="O129" s="520">
        <v>10.0</v>
      </c>
      <c r="P129" s="520">
        <v>0.0</v>
      </c>
      <c r="Q129" s="521">
        <v>1.0</v>
      </c>
      <c r="R129" s="497">
        <f t="shared" si="16"/>
        <v>391</v>
      </c>
      <c r="S129" s="736">
        <f t="shared" si="17"/>
        <v>288</v>
      </c>
      <c r="T129" s="737">
        <f>R129/(Results!$D$214 *(70/190))</f>
        <v>0.6662182764</v>
      </c>
      <c r="U129" s="515" t="str">
        <f>IFS(T129&lt;0.2,"A",AND(T129&gt;=0.21,T129&lt;=0.5),"B",AND(T129&gt;=0.51,T129&lt;=0.7),"C",AND(T129&gt;=0.71,T129&lt;=0.85),"D",AND(T129&gt;=0.86,T129&lt;=1),"E",T129&gt;1,"F")</f>
        <v>C</v>
      </c>
      <c r="V129" s="151"/>
      <c r="W129" s="151"/>
      <c r="X129" s="151"/>
      <c r="Y129" s="151"/>
      <c r="Z129" s="517">
        <f>R129/Results!$B$158</f>
        <v>1303.333333</v>
      </c>
      <c r="AA129" s="151"/>
      <c r="AB129" s="151"/>
      <c r="AC129" s="518"/>
      <c r="AD129" s="459"/>
      <c r="AE129" s="459"/>
      <c r="AF129" s="151"/>
      <c r="AG129" s="513" t="s">
        <v>216</v>
      </c>
      <c r="AH129" s="520">
        <v>17.0</v>
      </c>
      <c r="AI129" s="520">
        <v>0.0</v>
      </c>
      <c r="AJ129" s="520">
        <v>40.0</v>
      </c>
      <c r="AK129" s="520">
        <v>0.0</v>
      </c>
      <c r="AL129" s="520">
        <v>0.0</v>
      </c>
      <c r="AM129" s="520">
        <v>0.0</v>
      </c>
      <c r="AN129" s="520">
        <v>0.0</v>
      </c>
      <c r="AO129" s="520">
        <v>0.0</v>
      </c>
      <c r="AP129" s="520">
        <v>0.0</v>
      </c>
      <c r="AQ129" s="520">
        <v>0.0</v>
      </c>
      <c r="AR129" s="520">
        <v>2.0</v>
      </c>
      <c r="AS129" s="520">
        <v>0.0</v>
      </c>
      <c r="AT129" s="521">
        <v>1.0</v>
      </c>
      <c r="AU129" s="516">
        <f t="shared" si="19"/>
        <v>60</v>
      </c>
      <c r="AV129" s="516">
        <f t="shared" si="20"/>
        <v>41.5</v>
      </c>
      <c r="AW129" s="652">
        <f>AU129/(Results!$J$214 *(70/190))</f>
        <v>0.6488332385</v>
      </c>
      <c r="AX129" s="640" t="str">
        <f t="shared" si="30"/>
        <v>C</v>
      </c>
      <c r="AY129" s="151"/>
      <c r="AZ129" s="151"/>
      <c r="BA129" s="151"/>
      <c r="BB129" s="151"/>
      <c r="BC129" s="517">
        <f>AU129/Results!$B$158</f>
        <v>200</v>
      </c>
      <c r="BD129" s="151"/>
      <c r="BE129" s="151"/>
      <c r="BF129" s="518"/>
    </row>
    <row r="130">
      <c r="A130" s="151"/>
      <c r="B130" s="459"/>
      <c r="C130" s="151"/>
      <c r="D130" s="522" t="s">
        <v>217</v>
      </c>
      <c r="E130" s="529">
        <v>94.0</v>
      </c>
      <c r="F130" s="529">
        <v>0.0</v>
      </c>
      <c r="G130" s="529">
        <v>275.0</v>
      </c>
      <c r="H130" s="529">
        <v>0.0</v>
      </c>
      <c r="I130" s="529">
        <v>0.0</v>
      </c>
      <c r="J130" s="529">
        <v>12.0</v>
      </c>
      <c r="K130" s="529">
        <v>9.0</v>
      </c>
      <c r="L130" s="529">
        <v>12.0</v>
      </c>
      <c r="M130" s="529">
        <v>0.0</v>
      </c>
      <c r="N130" s="529">
        <v>0.0</v>
      </c>
      <c r="O130" s="529">
        <v>8.0</v>
      </c>
      <c r="P130" s="529">
        <v>0.0</v>
      </c>
      <c r="Q130" s="581">
        <v>4.0</v>
      </c>
      <c r="R130" s="523">
        <f t="shared" si="16"/>
        <v>414</v>
      </c>
      <c r="S130" s="736">
        <f t="shared" si="17"/>
        <v>299</v>
      </c>
      <c r="T130" s="738">
        <f>R130/(Results!$D$214 *(70/190))</f>
        <v>0.7054075868</v>
      </c>
      <c r="U130" s="581" t="s">
        <v>257</v>
      </c>
      <c r="V130" s="447"/>
      <c r="W130" s="447"/>
      <c r="X130" s="447"/>
      <c r="Y130" s="447"/>
      <c r="Z130" s="528">
        <f>R130/Results!$B$158</f>
        <v>1380</v>
      </c>
      <c r="AA130" s="447"/>
      <c r="AB130" s="447"/>
      <c r="AC130" s="184"/>
      <c r="AD130" s="459"/>
      <c r="AE130" s="459"/>
      <c r="AF130" s="151"/>
      <c r="AG130" s="522" t="s">
        <v>217</v>
      </c>
      <c r="AH130" s="529">
        <v>25.0</v>
      </c>
      <c r="AI130" s="529">
        <v>0.0</v>
      </c>
      <c r="AJ130" s="529">
        <v>27.0</v>
      </c>
      <c r="AK130" s="529">
        <v>0.0</v>
      </c>
      <c r="AL130" s="529">
        <v>0.0</v>
      </c>
      <c r="AM130" s="529">
        <v>0.0</v>
      </c>
      <c r="AN130" s="529">
        <v>0.0</v>
      </c>
      <c r="AO130" s="529">
        <v>0.0</v>
      </c>
      <c r="AP130" s="529">
        <v>0.0</v>
      </c>
      <c r="AQ130" s="529">
        <v>0.0</v>
      </c>
      <c r="AR130" s="529">
        <v>4.0</v>
      </c>
      <c r="AS130" s="529">
        <v>0.0</v>
      </c>
      <c r="AT130" s="581">
        <v>2.0</v>
      </c>
      <c r="AU130" s="732">
        <f t="shared" si="19"/>
        <v>58</v>
      </c>
      <c r="AV130" s="732">
        <f t="shared" si="20"/>
        <v>47.5</v>
      </c>
      <c r="AW130" s="654">
        <f>AU130/(Results!$J$214 *(70/190))</f>
        <v>0.6272054639</v>
      </c>
      <c r="AX130" s="580" t="str">
        <f t="shared" si="30"/>
        <v>C</v>
      </c>
      <c r="AY130" s="447"/>
      <c r="AZ130" s="447"/>
      <c r="BA130" s="447"/>
      <c r="BB130" s="447"/>
      <c r="BC130" s="528">
        <f>AU130/Results!$B$158</f>
        <v>193.3333333</v>
      </c>
      <c r="BD130" s="447"/>
      <c r="BE130" s="447"/>
      <c r="BF130" s="184"/>
    </row>
    <row r="131">
      <c r="A131" s="151"/>
      <c r="B131" s="459"/>
      <c r="C131" s="151"/>
      <c r="D131" s="532" t="s">
        <v>218</v>
      </c>
      <c r="E131" s="543">
        <v>89.0</v>
      </c>
      <c r="F131" s="543">
        <v>0.0</v>
      </c>
      <c r="G131" s="543">
        <v>194.0</v>
      </c>
      <c r="H131" s="543">
        <v>0.0</v>
      </c>
      <c r="I131" s="543">
        <v>0.0</v>
      </c>
      <c r="J131" s="543">
        <v>7.0</v>
      </c>
      <c r="K131" s="543">
        <v>3.0</v>
      </c>
      <c r="L131" s="543">
        <v>7.0</v>
      </c>
      <c r="M131" s="543">
        <v>0.0</v>
      </c>
      <c r="N131" s="543">
        <v>0.0</v>
      </c>
      <c r="O131" s="543">
        <v>4.0</v>
      </c>
      <c r="P131" s="543">
        <v>0.0</v>
      </c>
      <c r="Q131" s="545">
        <v>3.0</v>
      </c>
      <c r="R131" s="533">
        <f t="shared" si="16"/>
        <v>307</v>
      </c>
      <c r="S131" s="600">
        <f t="shared" si="17"/>
        <v>221</v>
      </c>
      <c r="T131" s="728">
        <f>R131/(Results!$D$215 *(70/190))</f>
        <v>0.6898060549</v>
      </c>
      <c r="U131" s="535" t="str">
        <f t="shared" ref="U131:U134" si="31">IFS(T131&lt;0.2,"A",AND(T131&gt;=0.21,T131&lt;=0.5),"B",AND(T131&gt;=0.51,T131&lt;=0.7),"C",AND(T131&gt;=0.71,T131&lt;=0.85),"D",AND(T131&gt;=0.86,T131&lt;=1),"E",T131&gt;1,"F")</f>
        <v>C</v>
      </c>
      <c r="V131" s="538">
        <f>SUM(R131:R134)</f>
        <v>1163</v>
      </c>
      <c r="W131" s="539">
        <f>V131/(4*(MAX(R131:R134)))</f>
        <v>0.9470684039</v>
      </c>
      <c r="X131" s="539">
        <f>AVERAGE(S131:S134)</f>
        <v>207.875</v>
      </c>
      <c r="Y131" s="539">
        <f>V131/(((V131))*2)</f>
        <v>0.5</v>
      </c>
      <c r="Z131" s="646">
        <f>R131/Results!$B$158</f>
        <v>1023.333333</v>
      </c>
      <c r="AA131" s="539">
        <f>sum(Z131:Z134)/4</f>
        <v>969.1666667</v>
      </c>
      <c r="AB131" s="541">
        <v>428.0</v>
      </c>
      <c r="AC131" s="542">
        <f>4*max(R131:R134)/Results!H215</f>
        <v>1.05588994</v>
      </c>
      <c r="AD131" s="459"/>
      <c r="AE131" s="459"/>
      <c r="AF131" s="151"/>
      <c r="AG131" s="532" t="s">
        <v>218</v>
      </c>
      <c r="AH131" s="543">
        <v>22.0</v>
      </c>
      <c r="AI131" s="543">
        <v>0.0</v>
      </c>
      <c r="AJ131" s="543">
        <v>23.0</v>
      </c>
      <c r="AK131" s="543">
        <v>0.0</v>
      </c>
      <c r="AL131" s="543">
        <v>0.0</v>
      </c>
      <c r="AM131" s="543">
        <v>0.0</v>
      </c>
      <c r="AN131" s="543">
        <v>0.0</v>
      </c>
      <c r="AO131" s="543">
        <v>1.0</v>
      </c>
      <c r="AP131" s="543">
        <v>0.0</v>
      </c>
      <c r="AQ131" s="543">
        <v>0.0</v>
      </c>
      <c r="AR131" s="543">
        <v>3.0</v>
      </c>
      <c r="AS131" s="543">
        <v>0.0</v>
      </c>
      <c r="AT131" s="545">
        <v>2.0</v>
      </c>
      <c r="AU131" s="544">
        <f t="shared" si="19"/>
        <v>51</v>
      </c>
      <c r="AV131" s="544">
        <f t="shared" si="20"/>
        <v>42</v>
      </c>
      <c r="AW131" s="536">
        <f>AU131/(Results!$J$215 *(70/190))</f>
        <v>0.5865617433</v>
      </c>
      <c r="AX131" s="644" t="str">
        <f t="shared" si="30"/>
        <v>C</v>
      </c>
      <c r="AY131" s="538">
        <f>SUM(AU131:AU134)</f>
        <v>236</v>
      </c>
      <c r="AZ131" s="539">
        <f>AY131/(4*(MAX(AU131:AU134)))</f>
        <v>0.8676470588</v>
      </c>
      <c r="BA131" s="539">
        <f>AVERAGE(AV131:AV134)</f>
        <v>47.75</v>
      </c>
      <c r="BB131" s="539">
        <f>AY131/(((AY131))*2)</f>
        <v>0.5</v>
      </c>
      <c r="BC131" s="646">
        <f>AU131/Results!$B$158</f>
        <v>170</v>
      </c>
      <c r="BD131" s="539">
        <f>sum(BC131:BC134)/4</f>
        <v>196.6666667</v>
      </c>
      <c r="BE131" s="541">
        <v>87.0</v>
      </c>
      <c r="BF131" s="542">
        <f>4*max(AU131:AU134)/Results!J215</f>
        <v>1.152542373</v>
      </c>
    </row>
    <row r="132">
      <c r="A132" s="151"/>
      <c r="B132" s="459"/>
      <c r="C132" s="151"/>
      <c r="D132" s="549" t="s">
        <v>219</v>
      </c>
      <c r="E132" s="553">
        <v>75.0</v>
      </c>
      <c r="F132" s="553">
        <v>0.0</v>
      </c>
      <c r="G132" s="553">
        <v>192.0</v>
      </c>
      <c r="H132" s="553">
        <v>0.0</v>
      </c>
      <c r="I132" s="553">
        <v>0.0</v>
      </c>
      <c r="J132" s="553">
        <v>4.0</v>
      </c>
      <c r="K132" s="553">
        <v>3.0</v>
      </c>
      <c r="L132" s="553">
        <v>5.0</v>
      </c>
      <c r="M132" s="553">
        <v>0.0</v>
      </c>
      <c r="N132" s="553">
        <v>0.0</v>
      </c>
      <c r="O132" s="553">
        <v>3.0</v>
      </c>
      <c r="P132" s="553">
        <v>0.0</v>
      </c>
      <c r="Q132" s="554">
        <v>2.0</v>
      </c>
      <c r="R132" s="533">
        <f t="shared" si="16"/>
        <v>284</v>
      </c>
      <c r="S132" s="739">
        <f t="shared" si="17"/>
        <v>196</v>
      </c>
      <c r="T132" s="740">
        <f>R132/(Results!$D$215 *(70/190))</f>
        <v>0.6381267739</v>
      </c>
      <c r="U132" s="550" t="str">
        <f t="shared" si="31"/>
        <v>C</v>
      </c>
      <c r="V132" s="151"/>
      <c r="W132" s="151"/>
      <c r="X132" s="151"/>
      <c r="Y132" s="151"/>
      <c r="Z132" s="552">
        <f>R132/Results!$B$158</f>
        <v>946.6666667</v>
      </c>
      <c r="AA132" s="151"/>
      <c r="AB132" s="151"/>
      <c r="AC132" s="518"/>
      <c r="AD132" s="459"/>
      <c r="AE132" s="459"/>
      <c r="AF132" s="151"/>
      <c r="AG132" s="549" t="s">
        <v>219</v>
      </c>
      <c r="AH132" s="553">
        <v>18.0</v>
      </c>
      <c r="AI132" s="553">
        <v>0.0</v>
      </c>
      <c r="AJ132" s="553">
        <v>38.0</v>
      </c>
      <c r="AK132" s="553">
        <v>0.0</v>
      </c>
      <c r="AL132" s="553">
        <v>0.0</v>
      </c>
      <c r="AM132" s="553">
        <v>0.0</v>
      </c>
      <c r="AN132" s="553">
        <v>0.0</v>
      </c>
      <c r="AO132" s="553">
        <v>1.0</v>
      </c>
      <c r="AP132" s="553">
        <v>0.0</v>
      </c>
      <c r="AQ132" s="553">
        <v>0.0</v>
      </c>
      <c r="AR132" s="553">
        <v>9.0</v>
      </c>
      <c r="AS132" s="553">
        <v>0.0</v>
      </c>
      <c r="AT132" s="554">
        <v>2.0</v>
      </c>
      <c r="AU132" s="551">
        <f t="shared" si="19"/>
        <v>68</v>
      </c>
      <c r="AV132" s="551">
        <f t="shared" si="20"/>
        <v>57.5</v>
      </c>
      <c r="AW132" s="647">
        <f>AU132/(Results!$J$215 *(70/190))</f>
        <v>0.7820823245</v>
      </c>
      <c r="AX132" s="644" t="str">
        <f t="shared" si="30"/>
        <v>D</v>
      </c>
      <c r="AY132" s="151"/>
      <c r="AZ132" s="151"/>
      <c r="BA132" s="151"/>
      <c r="BB132" s="151"/>
      <c r="BC132" s="552">
        <f>AU132/Results!$B$158</f>
        <v>226.6666667</v>
      </c>
      <c r="BD132" s="151"/>
      <c r="BE132" s="151"/>
      <c r="BF132" s="518"/>
    </row>
    <row r="133">
      <c r="A133" s="151"/>
      <c r="B133" s="459"/>
      <c r="C133" s="151"/>
      <c r="D133" s="549" t="s">
        <v>220</v>
      </c>
      <c r="E133" s="553">
        <v>72.0</v>
      </c>
      <c r="F133" s="553">
        <v>0.0</v>
      </c>
      <c r="G133" s="553">
        <v>185.0</v>
      </c>
      <c r="H133" s="553">
        <v>0.0</v>
      </c>
      <c r="I133" s="553">
        <v>0.0</v>
      </c>
      <c r="J133" s="553">
        <v>10.0</v>
      </c>
      <c r="K133" s="553">
        <v>6.0</v>
      </c>
      <c r="L133" s="553">
        <v>4.0</v>
      </c>
      <c r="M133" s="553">
        <v>0.0</v>
      </c>
      <c r="N133" s="553">
        <v>0.0</v>
      </c>
      <c r="O133" s="553">
        <v>6.0</v>
      </c>
      <c r="P133" s="553">
        <v>0.0</v>
      </c>
      <c r="Q133" s="554">
        <v>0.0</v>
      </c>
      <c r="R133" s="533">
        <f t="shared" si="16"/>
        <v>283</v>
      </c>
      <c r="S133" s="739">
        <f t="shared" si="17"/>
        <v>206.5</v>
      </c>
      <c r="T133" s="740">
        <f>R133/(Results!$D$215 *(70/190))</f>
        <v>0.6358798486</v>
      </c>
      <c r="U133" s="550" t="str">
        <f t="shared" si="31"/>
        <v>C</v>
      </c>
      <c r="V133" s="151"/>
      <c r="W133" s="151"/>
      <c r="X133" s="151"/>
      <c r="Y133" s="151"/>
      <c r="Z133" s="552">
        <f>R133/Results!$B$158</f>
        <v>943.3333333</v>
      </c>
      <c r="AA133" s="151"/>
      <c r="AB133" s="151"/>
      <c r="AC133" s="518"/>
      <c r="AD133" s="459"/>
      <c r="AE133" s="459"/>
      <c r="AF133" s="151"/>
      <c r="AG133" s="549" t="s">
        <v>220</v>
      </c>
      <c r="AH133" s="553">
        <v>14.0</v>
      </c>
      <c r="AI133" s="553">
        <v>0.0</v>
      </c>
      <c r="AJ133" s="553">
        <v>33.0</v>
      </c>
      <c r="AK133" s="553">
        <v>0.0</v>
      </c>
      <c r="AL133" s="553">
        <v>0.0</v>
      </c>
      <c r="AM133" s="553">
        <v>0.0</v>
      </c>
      <c r="AN133" s="553">
        <v>0.0</v>
      </c>
      <c r="AO133" s="553">
        <v>2.0</v>
      </c>
      <c r="AP133" s="553">
        <v>0.0</v>
      </c>
      <c r="AQ133" s="553">
        <v>0.0</v>
      </c>
      <c r="AR133" s="553">
        <v>2.0</v>
      </c>
      <c r="AS133" s="553">
        <v>0.0</v>
      </c>
      <c r="AT133" s="554">
        <v>2.0</v>
      </c>
      <c r="AU133" s="551">
        <f t="shared" si="19"/>
        <v>53</v>
      </c>
      <c r="AV133" s="551">
        <f t="shared" si="20"/>
        <v>38.5</v>
      </c>
      <c r="AW133" s="647">
        <f>AU133/(Results!$J$215 *(70/190))</f>
        <v>0.6095641646</v>
      </c>
      <c r="AX133" s="644" t="str">
        <f t="shared" si="30"/>
        <v>C</v>
      </c>
      <c r="AY133" s="151"/>
      <c r="AZ133" s="151"/>
      <c r="BA133" s="151"/>
      <c r="BB133" s="151"/>
      <c r="BC133" s="552">
        <f>AU133/Results!$B$158</f>
        <v>176.6666667</v>
      </c>
      <c r="BD133" s="151"/>
      <c r="BE133" s="151"/>
      <c r="BF133" s="518"/>
    </row>
    <row r="134">
      <c r="A134" s="37"/>
      <c r="B134" s="60"/>
      <c r="C134" s="37"/>
      <c r="D134" s="555" t="s">
        <v>221</v>
      </c>
      <c r="E134" s="563">
        <v>95.0</v>
      </c>
      <c r="F134" s="563">
        <v>0.0</v>
      </c>
      <c r="G134" s="563">
        <v>179.0</v>
      </c>
      <c r="H134" s="563">
        <v>0.0</v>
      </c>
      <c r="I134" s="563">
        <v>0.0</v>
      </c>
      <c r="J134" s="563">
        <v>6.0</v>
      </c>
      <c r="K134" s="563">
        <v>2.0</v>
      </c>
      <c r="L134" s="563">
        <v>2.0</v>
      </c>
      <c r="M134" s="563">
        <v>0.0</v>
      </c>
      <c r="N134" s="563">
        <v>0.0</v>
      </c>
      <c r="O134" s="563">
        <v>4.0</v>
      </c>
      <c r="P134" s="563">
        <v>0.0</v>
      </c>
      <c r="Q134" s="565">
        <v>1.0</v>
      </c>
      <c r="R134" s="556">
        <f t="shared" si="16"/>
        <v>289</v>
      </c>
      <c r="S134" s="745">
        <f t="shared" si="17"/>
        <v>208</v>
      </c>
      <c r="T134" s="746">
        <f>R134/(Results!$D$215 *(70/190))</f>
        <v>0.6493614002</v>
      </c>
      <c r="U134" s="558" t="str">
        <f t="shared" si="31"/>
        <v>C</v>
      </c>
      <c r="V134" s="447"/>
      <c r="W134" s="447"/>
      <c r="X134" s="447"/>
      <c r="Y134" s="447"/>
      <c r="Z134" s="562">
        <f>R134/Results!$B$158</f>
        <v>963.3333333</v>
      </c>
      <c r="AA134" s="447"/>
      <c r="AB134" s="447"/>
      <c r="AC134" s="184"/>
      <c r="AD134" s="60"/>
      <c r="AE134" s="60"/>
      <c r="AF134" s="37"/>
      <c r="AG134" s="555" t="s">
        <v>221</v>
      </c>
      <c r="AH134" s="563">
        <v>19.0</v>
      </c>
      <c r="AI134" s="563">
        <v>0.0</v>
      </c>
      <c r="AJ134" s="563">
        <v>36.0</v>
      </c>
      <c r="AK134" s="563">
        <v>0.0</v>
      </c>
      <c r="AL134" s="563">
        <v>0.0</v>
      </c>
      <c r="AM134" s="563">
        <v>0.0</v>
      </c>
      <c r="AN134" s="563">
        <v>0.0</v>
      </c>
      <c r="AO134" s="563">
        <v>4.0</v>
      </c>
      <c r="AP134" s="563">
        <v>0.0</v>
      </c>
      <c r="AQ134" s="563">
        <v>0.0</v>
      </c>
      <c r="AR134" s="563">
        <v>5.0</v>
      </c>
      <c r="AS134" s="563">
        <v>0.0</v>
      </c>
      <c r="AT134" s="565">
        <v>0.0</v>
      </c>
      <c r="AU134" s="564">
        <f t="shared" si="19"/>
        <v>64</v>
      </c>
      <c r="AV134" s="564">
        <f t="shared" si="20"/>
        <v>53</v>
      </c>
      <c r="AW134" s="657">
        <f>AU134/(Results!$J$215 *(70/190))</f>
        <v>0.7360774818</v>
      </c>
      <c r="AX134" s="626" t="str">
        <f t="shared" si="30"/>
        <v>D</v>
      </c>
      <c r="AY134" s="447"/>
      <c r="AZ134" s="447"/>
      <c r="BA134" s="447"/>
      <c r="BB134" s="447"/>
      <c r="BC134" s="562">
        <f>AU134/Results!$B$158</f>
        <v>213.3333333</v>
      </c>
      <c r="BD134" s="447"/>
      <c r="BE134" s="447"/>
      <c r="BF134" s="184"/>
    </row>
    <row r="135">
      <c r="A135" s="630"/>
      <c r="B135" s="630"/>
      <c r="C135" s="630"/>
      <c r="D135" s="561"/>
      <c r="E135" s="561">
        <f t="shared" ref="E135:Q135" si="32">sum(E71:E134)</f>
        <v>5766</v>
      </c>
      <c r="F135" s="561">
        <f t="shared" si="32"/>
        <v>0</v>
      </c>
      <c r="G135" s="561">
        <f t="shared" si="32"/>
        <v>12986</v>
      </c>
      <c r="H135" s="561">
        <f t="shared" si="32"/>
        <v>0</v>
      </c>
      <c r="I135" s="561">
        <f t="shared" si="32"/>
        <v>0</v>
      </c>
      <c r="J135" s="561">
        <f t="shared" si="32"/>
        <v>858</v>
      </c>
      <c r="K135" s="561">
        <f t="shared" si="32"/>
        <v>292</v>
      </c>
      <c r="L135" s="561">
        <f t="shared" si="32"/>
        <v>788</v>
      </c>
      <c r="M135" s="561">
        <f t="shared" si="32"/>
        <v>0</v>
      </c>
      <c r="N135" s="561">
        <f t="shared" si="32"/>
        <v>1</v>
      </c>
      <c r="O135" s="561">
        <f t="shared" si="32"/>
        <v>589</v>
      </c>
      <c r="P135" s="561">
        <f t="shared" si="32"/>
        <v>3</v>
      </c>
      <c r="Q135" s="409">
        <f t="shared" si="32"/>
        <v>246</v>
      </c>
      <c r="R135" s="561">
        <f>SUM(R71:R134)</f>
        <v>21529</v>
      </c>
      <c r="S135" s="561"/>
      <c r="T135" s="561"/>
      <c r="U135" s="561"/>
      <c r="V135" s="561"/>
      <c r="W135" s="561"/>
      <c r="X135" s="561"/>
      <c r="Y135" s="561"/>
      <c r="Z135" s="561"/>
      <c r="AA135" s="561"/>
      <c r="AB135" s="631"/>
      <c r="AC135" s="561"/>
      <c r="AD135" s="561"/>
      <c r="AE135" s="561"/>
      <c r="AF135" s="561"/>
      <c r="AG135" s="561"/>
      <c r="AH135" s="561">
        <f t="shared" ref="AH135:AT135" si="33">sum(AH71:AH134)</f>
        <v>1069</v>
      </c>
      <c r="AI135" s="561">
        <f t="shared" si="33"/>
        <v>0</v>
      </c>
      <c r="AJ135" s="561">
        <f t="shared" si="33"/>
        <v>2150</v>
      </c>
      <c r="AK135" s="561">
        <f t="shared" si="33"/>
        <v>0</v>
      </c>
      <c r="AL135" s="561">
        <f t="shared" si="33"/>
        <v>0</v>
      </c>
      <c r="AM135" s="561">
        <f t="shared" si="33"/>
        <v>0</v>
      </c>
      <c r="AN135" s="561">
        <f t="shared" si="33"/>
        <v>0</v>
      </c>
      <c r="AO135" s="561">
        <f t="shared" si="33"/>
        <v>135</v>
      </c>
      <c r="AP135" s="561">
        <f t="shared" si="33"/>
        <v>0</v>
      </c>
      <c r="AQ135" s="561">
        <f t="shared" si="33"/>
        <v>0</v>
      </c>
      <c r="AR135" s="561">
        <f t="shared" si="33"/>
        <v>311</v>
      </c>
      <c r="AS135" s="561">
        <f t="shared" si="33"/>
        <v>0</v>
      </c>
      <c r="AT135" s="409">
        <f t="shared" si="33"/>
        <v>65</v>
      </c>
      <c r="AU135" s="561">
        <f>SUM(AU71:AU134)</f>
        <v>3730</v>
      </c>
      <c r="AV135" s="561"/>
      <c r="AW135" s="561"/>
      <c r="AX135" s="561"/>
      <c r="AY135" s="561"/>
      <c r="AZ135" s="561"/>
      <c r="BA135" s="561"/>
      <c r="BB135" s="561"/>
      <c r="BC135" s="561"/>
      <c r="BD135" s="561"/>
      <c r="BE135" s="631"/>
      <c r="BF135" s="561"/>
    </row>
    <row r="136">
      <c r="A136" s="630"/>
      <c r="B136" s="630"/>
      <c r="C136" s="630"/>
      <c r="D136" s="561"/>
      <c r="E136" s="561"/>
      <c r="F136" s="561"/>
      <c r="G136" s="561"/>
      <c r="H136" s="561"/>
      <c r="I136" s="561"/>
      <c r="J136" s="561"/>
      <c r="K136" s="561"/>
      <c r="L136" s="561"/>
      <c r="M136" s="561"/>
      <c r="N136" s="561"/>
      <c r="O136" s="561"/>
      <c r="P136" s="561"/>
      <c r="Q136" s="561"/>
      <c r="R136" s="561"/>
      <c r="S136" s="561"/>
      <c r="T136" s="561"/>
      <c r="U136" s="561"/>
      <c r="V136" s="561"/>
      <c r="W136" s="561"/>
      <c r="X136" s="561"/>
      <c r="Y136" s="561"/>
      <c r="Z136" s="561"/>
      <c r="AA136" s="561"/>
      <c r="AB136" s="631"/>
      <c r="AC136" s="561"/>
      <c r="AD136" s="561"/>
      <c r="AE136" s="561"/>
      <c r="AF136" s="561"/>
      <c r="AG136" s="561"/>
      <c r="AH136" s="561"/>
      <c r="AI136" s="561"/>
      <c r="AJ136" s="561"/>
      <c r="AK136" s="561"/>
      <c r="AL136" s="561"/>
      <c r="AM136" s="561"/>
      <c r="AN136" s="561"/>
      <c r="AO136" s="561"/>
      <c r="AP136" s="561"/>
      <c r="AQ136" s="561"/>
      <c r="AR136" s="561"/>
      <c r="AS136" s="561"/>
      <c r="AT136" s="561"/>
      <c r="AU136" s="561"/>
      <c r="AV136" s="561"/>
      <c r="AW136" s="561"/>
      <c r="AX136" s="561"/>
      <c r="AY136" s="561"/>
      <c r="AZ136" s="561"/>
      <c r="BA136" s="561"/>
      <c r="BB136" s="561"/>
      <c r="BC136" s="561"/>
      <c r="BD136" s="561"/>
      <c r="BE136" s="631"/>
      <c r="BF136" s="561"/>
    </row>
    <row r="137">
      <c r="A137" s="463" t="s">
        <v>227</v>
      </c>
      <c r="B137" s="463" t="s">
        <v>258</v>
      </c>
      <c r="C137" s="464" t="s">
        <v>259</v>
      </c>
      <c r="D137" s="465" t="s">
        <v>156</v>
      </c>
      <c r="E137" s="479" t="s">
        <v>260</v>
      </c>
      <c r="F137" s="467"/>
      <c r="G137" s="467"/>
      <c r="H137" s="467"/>
      <c r="I137" s="467"/>
      <c r="J137" s="467"/>
      <c r="K137" s="467"/>
      <c r="L137" s="467"/>
      <c r="M137" s="467"/>
      <c r="N137" s="467"/>
      <c r="O137" s="467"/>
      <c r="P137" s="467"/>
      <c r="Q137" s="468"/>
      <c r="R137" s="480" t="s">
        <v>261</v>
      </c>
      <c r="S137" s="481" t="s">
        <v>262</v>
      </c>
      <c r="T137" s="470" t="s">
        <v>263</v>
      </c>
      <c r="U137" s="470" t="s">
        <v>157</v>
      </c>
      <c r="V137" s="471" t="s">
        <v>264</v>
      </c>
      <c r="W137" s="472" t="s">
        <v>265</v>
      </c>
      <c r="X137" s="472" t="s">
        <v>266</v>
      </c>
      <c r="Y137" s="473" t="s">
        <v>267</v>
      </c>
      <c r="Z137" s="473" t="s">
        <v>268</v>
      </c>
      <c r="AA137" s="471" t="s">
        <v>269</v>
      </c>
      <c r="AB137" s="482" t="s">
        <v>112</v>
      </c>
      <c r="AC137" s="483" t="s">
        <v>270</v>
      </c>
      <c r="AD137" s="476" t="s">
        <v>227</v>
      </c>
      <c r="AE137" s="477" t="s">
        <v>258</v>
      </c>
      <c r="AF137" s="478" t="s">
        <v>259</v>
      </c>
      <c r="AG137" s="465" t="s">
        <v>156</v>
      </c>
      <c r="AH137" s="479" t="s">
        <v>260</v>
      </c>
      <c r="AI137" s="467"/>
      <c r="AJ137" s="467"/>
      <c r="AK137" s="467"/>
      <c r="AL137" s="467"/>
      <c r="AM137" s="467"/>
      <c r="AN137" s="467"/>
      <c r="AO137" s="467"/>
      <c r="AP137" s="467"/>
      <c r="AQ137" s="467"/>
      <c r="AR137" s="467"/>
      <c r="AS137" s="467"/>
      <c r="AT137" s="468"/>
      <c r="AU137" s="480" t="s">
        <v>261</v>
      </c>
      <c r="AV137" s="481" t="s">
        <v>262</v>
      </c>
      <c r="AW137" s="470" t="s">
        <v>263</v>
      </c>
      <c r="AX137" s="470" t="s">
        <v>157</v>
      </c>
      <c r="AY137" s="471" t="s">
        <v>264</v>
      </c>
      <c r="AZ137" s="472" t="s">
        <v>265</v>
      </c>
      <c r="BA137" s="472" t="s">
        <v>266</v>
      </c>
      <c r="BB137" s="473" t="s">
        <v>267</v>
      </c>
      <c r="BC137" s="473" t="s">
        <v>268</v>
      </c>
      <c r="BD137" s="471" t="s">
        <v>269</v>
      </c>
      <c r="BE137" s="482" t="s">
        <v>112</v>
      </c>
      <c r="BF137" s="483" t="s">
        <v>270</v>
      </c>
    </row>
    <row r="138">
      <c r="A138" s="37"/>
      <c r="B138" s="37"/>
      <c r="C138" s="59"/>
      <c r="D138" s="484"/>
      <c r="E138" s="485" t="s">
        <v>271</v>
      </c>
      <c r="F138" s="486" t="s">
        <v>272</v>
      </c>
      <c r="G138" s="486" t="s">
        <v>273</v>
      </c>
      <c r="H138" s="486" t="s">
        <v>274</v>
      </c>
      <c r="I138" s="486" t="s">
        <v>275</v>
      </c>
      <c r="J138" s="486" t="s">
        <v>276</v>
      </c>
      <c r="K138" s="486" t="s">
        <v>277</v>
      </c>
      <c r="L138" s="486" t="s">
        <v>278</v>
      </c>
      <c r="M138" s="486" t="s">
        <v>279</v>
      </c>
      <c r="N138" s="485" t="s">
        <v>280</v>
      </c>
      <c r="O138" s="485" t="s">
        <v>281</v>
      </c>
      <c r="P138" s="486" t="s">
        <v>282</v>
      </c>
      <c r="Q138" s="487" t="s">
        <v>283</v>
      </c>
      <c r="R138" s="224"/>
      <c r="S138" s="489"/>
      <c r="T138" s="447"/>
      <c r="U138" s="447"/>
      <c r="V138" s="447"/>
      <c r="W138" s="447"/>
      <c r="X138" s="447"/>
      <c r="Y138" s="447"/>
      <c r="Z138" s="447"/>
      <c r="AA138" s="447"/>
      <c r="AB138" s="447"/>
      <c r="AC138" s="184"/>
      <c r="AD138" s="60"/>
      <c r="AE138" s="37"/>
      <c r="AF138" s="59"/>
      <c r="AG138" s="484"/>
      <c r="AH138" s="485" t="s">
        <v>271</v>
      </c>
      <c r="AI138" s="486" t="s">
        <v>272</v>
      </c>
      <c r="AJ138" s="486" t="s">
        <v>273</v>
      </c>
      <c r="AK138" s="486" t="s">
        <v>274</v>
      </c>
      <c r="AL138" s="486" t="s">
        <v>275</v>
      </c>
      <c r="AM138" s="486" t="s">
        <v>276</v>
      </c>
      <c r="AN138" s="486" t="s">
        <v>277</v>
      </c>
      <c r="AO138" s="486" t="s">
        <v>278</v>
      </c>
      <c r="AP138" s="486" t="s">
        <v>279</v>
      </c>
      <c r="AQ138" s="485" t="s">
        <v>280</v>
      </c>
      <c r="AR138" s="485" t="s">
        <v>281</v>
      </c>
      <c r="AS138" s="486" t="s">
        <v>282</v>
      </c>
      <c r="AT138" s="487" t="s">
        <v>283</v>
      </c>
      <c r="AU138" s="224"/>
      <c r="AV138" s="489"/>
      <c r="AW138" s="447"/>
      <c r="AX138" s="447"/>
      <c r="AY138" s="447"/>
      <c r="AZ138" s="447"/>
      <c r="BA138" s="447"/>
      <c r="BB138" s="447"/>
      <c r="BC138" s="447"/>
      <c r="BD138" s="447"/>
      <c r="BE138" s="447"/>
      <c r="BF138" s="184"/>
    </row>
    <row r="139">
      <c r="A139" s="490" t="s">
        <v>284</v>
      </c>
      <c r="B139" s="638">
        <v>45349.0</v>
      </c>
      <c r="C139" s="639" t="s">
        <v>52</v>
      </c>
      <c r="D139" s="508" t="s">
        <v>158</v>
      </c>
      <c r="E139" s="509">
        <v>19.0</v>
      </c>
      <c r="F139" s="509">
        <v>2.0</v>
      </c>
      <c r="G139" s="509">
        <v>100.0</v>
      </c>
      <c r="H139" s="509">
        <v>1.0</v>
      </c>
      <c r="I139" s="497"/>
      <c r="J139" s="509">
        <v>1.0</v>
      </c>
      <c r="K139" s="509">
        <v>1.0</v>
      </c>
      <c r="L139" s="509">
        <v>4.0</v>
      </c>
      <c r="M139" s="497"/>
      <c r="N139" s="497"/>
      <c r="O139" s="509">
        <v>1.0</v>
      </c>
      <c r="P139" s="497"/>
      <c r="Q139" s="510">
        <v>5.0</v>
      </c>
      <c r="R139" s="509">
        <f t="shared" ref="R139:R202" si="34">SUM(E139:Q139)</f>
        <v>134</v>
      </c>
      <c r="S139" s="497">
        <f t="shared" ref="S139:S202" si="35">(E139*1)+(F139*0.8)+(G139*0.5)+(H139*1.5)+(I139*2)+(J139*1.5)+(K139*1.5)+(L139*1.5)+(M139*2.5)+(N139*2.5)+(O139*2)+(P139*2.5)+(Q139*0.5)</f>
        <v>85.6</v>
      </c>
      <c r="T139" s="747">
        <f>R139/(Results!$H$217 *(70/190))</f>
        <v>0.5002947534</v>
      </c>
      <c r="U139" s="748" t="s">
        <v>250</v>
      </c>
      <c r="V139" s="500">
        <f>SUM(R139:R142)</f>
        <v>727</v>
      </c>
      <c r="W139" s="501">
        <f>V139/(4*(MAX(R139:R142)))</f>
        <v>0.82239819</v>
      </c>
      <c r="X139" s="501">
        <f>AVERAGE(S139:S142)</f>
        <v>117.925</v>
      </c>
      <c r="Y139" s="501">
        <f>V139/(((V139/2))*2)</f>
        <v>1</v>
      </c>
      <c r="Z139" s="511">
        <f>R139/Results!$B$158</f>
        <v>446.6666667</v>
      </c>
      <c r="AA139" s="501">
        <f>sum(Z139:Z142)/4</f>
        <v>605.8333333</v>
      </c>
      <c r="AB139" s="503">
        <v>268.0</v>
      </c>
      <c r="AC139" s="512">
        <f>4*MAX(R139:R142)/Results!H217</f>
        <v>1.215955983</v>
      </c>
      <c r="AD139" s="505" t="s">
        <v>284</v>
      </c>
      <c r="AE139" s="724">
        <v>45349.0</v>
      </c>
      <c r="AF139" s="725" t="s">
        <v>53</v>
      </c>
      <c r="AG139" s="508" t="s">
        <v>158</v>
      </c>
      <c r="AH139" s="509">
        <v>6.0</v>
      </c>
      <c r="AI139" s="497"/>
      <c r="AJ139" s="509">
        <v>10.0</v>
      </c>
      <c r="AK139" s="497"/>
      <c r="AL139" s="497"/>
      <c r="AM139" s="497"/>
      <c r="AN139" s="497"/>
      <c r="AO139" s="509">
        <v>6.0</v>
      </c>
      <c r="AP139" s="497"/>
      <c r="AQ139" s="497"/>
      <c r="AR139" s="497"/>
      <c r="AS139" s="509">
        <v>1.0</v>
      </c>
      <c r="AT139" s="510">
        <v>2.0</v>
      </c>
      <c r="AU139" s="497">
        <f t="shared" ref="AU139:AU202" si="36">sum(AH139:AT139)</f>
        <v>25</v>
      </c>
      <c r="AV139" s="514">
        <f t="shared" ref="AV139:AV202" si="37">(AH139*1)+(AI139*0.8)+(AJ139*0.5)+(AK139*1.5)+(AL139*2)+(AM139*1.5)+(AN139*1.5)+(AO139*1.5)+(AP139*2.5)+(AQ139*2.5)+(AR139*2)+(AS139*2.5)+(AT139*0.5)</f>
        <v>23.5</v>
      </c>
      <c r="AW139" s="747">
        <f>AU139/(Results!$J$217 *(70/190))</f>
        <v>0.556206089</v>
      </c>
      <c r="AX139" s="496" t="str">
        <f t="shared" ref="AX139:AX202" si="38">IFS(AW139&lt;0.2,"A",AND(AW139&gt;=0.21,AW139&lt;=0.5),"B",AND(AW139&gt;=0.51,AW139&lt;=0.7),"C",AND(AW139&gt;=0.71,AW139&lt;=0.85),"D",AND(AW139&gt;=0.86,AW139&lt;=1),"E",AW139&gt;1,"F")</f>
        <v>C</v>
      </c>
      <c r="AY139" s="500">
        <f>SUM(AU139:AU142)</f>
        <v>122</v>
      </c>
      <c r="AZ139" s="501">
        <f>AY139/(4*(MAX(AU139:AU142)))</f>
        <v>0.8026315789</v>
      </c>
      <c r="BA139" s="501">
        <f>AVERAGE(AV139:AV142)</f>
        <v>23</v>
      </c>
      <c r="BB139" s="501">
        <f>AY139/(((AY139))*1)</f>
        <v>1</v>
      </c>
      <c r="BC139" s="511">
        <f>AU139/Results!$B$158</f>
        <v>83.33333333</v>
      </c>
      <c r="BD139" s="501">
        <f>sum(BC139:BC142)/4</f>
        <v>101.6666667</v>
      </c>
      <c r="BE139" s="503">
        <v>45.0</v>
      </c>
      <c r="BF139" s="512">
        <f>4*MAX(AU139:AU142)/Results!J217</f>
        <v>1.245901639</v>
      </c>
    </row>
    <row r="140">
      <c r="A140" s="151"/>
      <c r="B140" s="459"/>
      <c r="C140" s="151"/>
      <c r="D140" s="513" t="s">
        <v>159</v>
      </c>
      <c r="E140" s="520">
        <v>31.0</v>
      </c>
      <c r="F140" s="516"/>
      <c r="G140" s="520">
        <v>131.0</v>
      </c>
      <c r="H140" s="516"/>
      <c r="I140" s="516"/>
      <c r="J140" s="516"/>
      <c r="K140" s="516"/>
      <c r="L140" s="520">
        <v>5.0</v>
      </c>
      <c r="M140" s="516"/>
      <c r="N140" s="516"/>
      <c r="O140" s="520">
        <v>4.0</v>
      </c>
      <c r="P140" s="516"/>
      <c r="Q140" s="521">
        <v>10.0</v>
      </c>
      <c r="R140" s="520">
        <f t="shared" si="34"/>
        <v>181</v>
      </c>
      <c r="S140" s="516">
        <f t="shared" si="35"/>
        <v>117</v>
      </c>
      <c r="T140" s="673">
        <f>R140/(Results!$H$217 *(70/190))</f>
        <v>0.6757712714</v>
      </c>
      <c r="U140" s="674" t="str">
        <f t="shared" ref="U140:U158" si="39">IFS(T140&lt;0.2,"A",AND(T140&gt;=0.21,T140&lt;=0.5),"B",AND(T140&gt;=0.51,T140&lt;=0.7),"C",AND(T140&gt;=0.71,T140&lt;=0.85),"D",AND(T140&gt;=0.86,T140&lt;=1),"E",T140&gt;1,"F")</f>
        <v>C</v>
      </c>
      <c r="V140" s="151"/>
      <c r="W140" s="151"/>
      <c r="X140" s="151"/>
      <c r="Y140" s="151"/>
      <c r="Z140" s="517">
        <f>R140/Results!$B$158</f>
        <v>603.3333333</v>
      </c>
      <c r="AA140" s="151"/>
      <c r="AB140" s="151"/>
      <c r="AC140" s="518"/>
      <c r="AD140" s="459"/>
      <c r="AE140" s="459"/>
      <c r="AF140" s="151"/>
      <c r="AG140" s="513" t="s">
        <v>159</v>
      </c>
      <c r="AH140" s="520">
        <v>8.0</v>
      </c>
      <c r="AI140" s="516"/>
      <c r="AJ140" s="520">
        <v>21.0</v>
      </c>
      <c r="AK140" s="516"/>
      <c r="AL140" s="516"/>
      <c r="AM140" s="516"/>
      <c r="AN140" s="516"/>
      <c r="AO140" s="520">
        <v>2.0</v>
      </c>
      <c r="AP140" s="516"/>
      <c r="AQ140" s="516"/>
      <c r="AR140" s="520">
        <v>1.0</v>
      </c>
      <c r="AS140" s="516"/>
      <c r="AT140" s="521">
        <v>2.0</v>
      </c>
      <c r="AU140" s="497">
        <f t="shared" si="36"/>
        <v>34</v>
      </c>
      <c r="AV140" s="736">
        <f t="shared" si="37"/>
        <v>24.5</v>
      </c>
      <c r="AW140" s="673">
        <f>AU140/(Results!$J$217 *(70/190))</f>
        <v>0.756440281</v>
      </c>
      <c r="AX140" s="515" t="str">
        <f t="shared" si="38"/>
        <v>D</v>
      </c>
      <c r="AY140" s="151"/>
      <c r="AZ140" s="151"/>
      <c r="BA140" s="151"/>
      <c r="BB140" s="151"/>
      <c r="BC140" s="517">
        <f>AU140/Results!$B$158</f>
        <v>113.3333333</v>
      </c>
      <c r="BD140" s="151"/>
      <c r="BE140" s="151"/>
      <c r="BF140" s="518"/>
    </row>
    <row r="141">
      <c r="A141" s="151"/>
      <c r="B141" s="459"/>
      <c r="C141" s="151"/>
      <c r="D141" s="513" t="s">
        <v>160</v>
      </c>
      <c r="E141" s="520">
        <v>45.0</v>
      </c>
      <c r="F141" s="520">
        <v>2.0</v>
      </c>
      <c r="G141" s="520">
        <v>155.0</v>
      </c>
      <c r="H141" s="516"/>
      <c r="I141" s="516"/>
      <c r="J141" s="516"/>
      <c r="K141" s="520">
        <v>1.0</v>
      </c>
      <c r="L141" s="520">
        <v>4.0</v>
      </c>
      <c r="M141" s="516"/>
      <c r="N141" s="516"/>
      <c r="O141" s="520">
        <v>3.0</v>
      </c>
      <c r="P141" s="516"/>
      <c r="Q141" s="521">
        <v>11.0</v>
      </c>
      <c r="R141" s="520">
        <f t="shared" si="34"/>
        <v>221</v>
      </c>
      <c r="S141" s="516">
        <f t="shared" si="35"/>
        <v>143.1</v>
      </c>
      <c r="T141" s="673">
        <f>R141/(Results!$H$217 *(70/190))</f>
        <v>0.8251129888</v>
      </c>
      <c r="U141" s="674" t="str">
        <f t="shared" si="39"/>
        <v>D</v>
      </c>
      <c r="V141" s="151"/>
      <c r="W141" s="151"/>
      <c r="X141" s="151"/>
      <c r="Y141" s="151"/>
      <c r="Z141" s="517">
        <f>R141/Results!$B$158</f>
        <v>736.6666667</v>
      </c>
      <c r="AA141" s="151"/>
      <c r="AB141" s="151"/>
      <c r="AC141" s="518"/>
      <c r="AD141" s="459"/>
      <c r="AE141" s="459"/>
      <c r="AF141" s="151"/>
      <c r="AG141" s="513" t="s">
        <v>160</v>
      </c>
      <c r="AH141" s="520">
        <v>9.0</v>
      </c>
      <c r="AI141" s="516"/>
      <c r="AJ141" s="520">
        <v>24.0</v>
      </c>
      <c r="AK141" s="516"/>
      <c r="AL141" s="516"/>
      <c r="AM141" s="520">
        <v>1.0</v>
      </c>
      <c r="AN141" s="516"/>
      <c r="AO141" s="520">
        <v>2.0</v>
      </c>
      <c r="AP141" s="516"/>
      <c r="AQ141" s="516"/>
      <c r="AR141" s="516"/>
      <c r="AS141" s="516"/>
      <c r="AT141" s="521">
        <v>2.0</v>
      </c>
      <c r="AU141" s="497">
        <f t="shared" si="36"/>
        <v>38</v>
      </c>
      <c r="AV141" s="736">
        <f t="shared" si="37"/>
        <v>26.5</v>
      </c>
      <c r="AW141" s="673">
        <f>AU141/(Results!$J$217 *(70/190))</f>
        <v>0.8454332553</v>
      </c>
      <c r="AX141" s="515" t="str">
        <f t="shared" si="38"/>
        <v>D</v>
      </c>
      <c r="AY141" s="151"/>
      <c r="AZ141" s="151"/>
      <c r="BA141" s="151"/>
      <c r="BB141" s="151"/>
      <c r="BC141" s="517">
        <f>AU141/Results!$B$158</f>
        <v>126.6666667</v>
      </c>
      <c r="BD141" s="151"/>
      <c r="BE141" s="151"/>
      <c r="BF141" s="518"/>
    </row>
    <row r="142">
      <c r="A142" s="151"/>
      <c r="B142" s="459"/>
      <c r="C142" s="151"/>
      <c r="D142" s="522" t="s">
        <v>161</v>
      </c>
      <c r="E142" s="529">
        <v>49.0</v>
      </c>
      <c r="F142" s="530"/>
      <c r="G142" s="529">
        <v>129.0</v>
      </c>
      <c r="H142" s="529">
        <v>2.0</v>
      </c>
      <c r="I142" s="530"/>
      <c r="J142" s="529">
        <v>1.0</v>
      </c>
      <c r="K142" s="529">
        <v>1.0</v>
      </c>
      <c r="L142" s="529">
        <v>2.0</v>
      </c>
      <c r="M142" s="530"/>
      <c r="N142" s="530"/>
      <c r="O142" s="530"/>
      <c r="P142" s="530"/>
      <c r="Q142" s="581">
        <v>7.0</v>
      </c>
      <c r="R142" s="529">
        <f t="shared" si="34"/>
        <v>191</v>
      </c>
      <c r="S142" s="530">
        <f t="shared" si="35"/>
        <v>126</v>
      </c>
      <c r="T142" s="677">
        <f>R142/(Results!$H$217 *(70/190))</f>
        <v>0.7131067007</v>
      </c>
      <c r="U142" s="678" t="str">
        <f t="shared" si="39"/>
        <v>D</v>
      </c>
      <c r="V142" s="447"/>
      <c r="W142" s="447"/>
      <c r="X142" s="447"/>
      <c r="Y142" s="447"/>
      <c r="Z142" s="528">
        <f>R142/Results!$B$158</f>
        <v>636.6666667</v>
      </c>
      <c r="AA142" s="447"/>
      <c r="AB142" s="447"/>
      <c r="AC142" s="184"/>
      <c r="AD142" s="459"/>
      <c r="AE142" s="459"/>
      <c r="AF142" s="151"/>
      <c r="AG142" s="522" t="s">
        <v>161</v>
      </c>
      <c r="AH142" s="529">
        <v>6.0</v>
      </c>
      <c r="AI142" s="530"/>
      <c r="AJ142" s="529">
        <v>16.0</v>
      </c>
      <c r="AK142" s="530"/>
      <c r="AL142" s="530"/>
      <c r="AM142" s="530"/>
      <c r="AN142" s="530"/>
      <c r="AO142" s="529">
        <v>2.0</v>
      </c>
      <c r="AP142" s="530"/>
      <c r="AQ142" s="530"/>
      <c r="AR142" s="530"/>
      <c r="AS142" s="530"/>
      <c r="AT142" s="581">
        <v>1.0</v>
      </c>
      <c r="AU142" s="523">
        <f t="shared" si="36"/>
        <v>25</v>
      </c>
      <c r="AV142" s="736">
        <f t="shared" si="37"/>
        <v>17.5</v>
      </c>
      <c r="AW142" s="677">
        <f>AU142/(Results!$J$217 *(70/190))</f>
        <v>0.556206089</v>
      </c>
      <c r="AX142" s="525" t="str">
        <f t="shared" si="38"/>
        <v>C</v>
      </c>
      <c r="AY142" s="447"/>
      <c r="AZ142" s="447"/>
      <c r="BA142" s="447"/>
      <c r="BB142" s="447"/>
      <c r="BC142" s="528">
        <f>AU142/Results!$B$158</f>
        <v>83.33333333</v>
      </c>
      <c r="BD142" s="447"/>
      <c r="BE142" s="447"/>
      <c r="BF142" s="184"/>
    </row>
    <row r="143">
      <c r="A143" s="151"/>
      <c r="B143" s="459"/>
      <c r="C143" s="151"/>
      <c r="D143" s="532" t="s">
        <v>162</v>
      </c>
      <c r="E143" s="543">
        <v>44.0</v>
      </c>
      <c r="F143" s="543">
        <v>3.0</v>
      </c>
      <c r="G143" s="543">
        <v>206.0</v>
      </c>
      <c r="H143" s="543">
        <v>2.0</v>
      </c>
      <c r="I143" s="544"/>
      <c r="J143" s="544"/>
      <c r="K143" s="544"/>
      <c r="L143" s="543">
        <v>3.0</v>
      </c>
      <c r="M143" s="544"/>
      <c r="N143" s="544"/>
      <c r="O143" s="543">
        <v>1.0</v>
      </c>
      <c r="P143" s="544"/>
      <c r="Q143" s="545">
        <v>12.0</v>
      </c>
      <c r="R143" s="603">
        <f t="shared" si="34"/>
        <v>271</v>
      </c>
      <c r="S143" s="533">
        <f t="shared" si="35"/>
        <v>164.9</v>
      </c>
      <c r="T143" s="681">
        <f>R143/(Results!$H$218 *(70/190))</f>
        <v>0.4730362885</v>
      </c>
      <c r="U143" s="682" t="str">
        <f t="shared" si="39"/>
        <v>B</v>
      </c>
      <c r="V143" s="538">
        <f>SUM(R143:R146)</f>
        <v>1320</v>
      </c>
      <c r="W143" s="539">
        <f>V143/(4*(MAX(R143:R146)))</f>
        <v>0.8549222798</v>
      </c>
      <c r="X143" s="539">
        <f>AVERAGE(S143:S146)</f>
        <v>208.85</v>
      </c>
      <c r="Y143" s="539">
        <f>V143/(((V143/2))*2)</f>
        <v>1</v>
      </c>
      <c r="Z143" s="646">
        <f>R143/Results!$B$158</f>
        <v>903.3333333</v>
      </c>
      <c r="AA143" s="539">
        <f>sum(Z143:Z146)/4</f>
        <v>1100</v>
      </c>
      <c r="AB143" s="541">
        <v>573.0</v>
      </c>
      <c r="AC143" s="542">
        <f>4*MAX(R143:R146)/Results!H218</f>
        <v>0.992926045</v>
      </c>
      <c r="AD143" s="459"/>
      <c r="AE143" s="459"/>
      <c r="AF143" s="151"/>
      <c r="AG143" s="532" t="s">
        <v>162</v>
      </c>
      <c r="AH143" s="543">
        <v>19.0</v>
      </c>
      <c r="AI143" s="544"/>
      <c r="AJ143" s="543">
        <v>21.0</v>
      </c>
      <c r="AK143" s="544"/>
      <c r="AL143" s="544"/>
      <c r="AM143" s="544"/>
      <c r="AN143" s="544"/>
      <c r="AO143" s="543">
        <v>6.0</v>
      </c>
      <c r="AP143" s="544"/>
      <c r="AQ143" s="544"/>
      <c r="AR143" s="543">
        <v>2.0</v>
      </c>
      <c r="AS143" s="544"/>
      <c r="AT143" s="545">
        <v>3.0</v>
      </c>
      <c r="AU143" s="533">
        <f t="shared" si="36"/>
        <v>51</v>
      </c>
      <c r="AV143" s="600">
        <f t="shared" si="37"/>
        <v>44</v>
      </c>
      <c r="AW143" s="681">
        <f>AU143/(Results!$J$218 *(70/190))</f>
        <v>1.134660422</v>
      </c>
      <c r="AX143" s="535" t="str">
        <f t="shared" si="38"/>
        <v>F</v>
      </c>
      <c r="AY143" s="538">
        <f>SUM(AU143:AU146)</f>
        <v>235</v>
      </c>
      <c r="AZ143" s="539">
        <f>AY143/(4*(MAX(AU143:AU146)))</f>
        <v>0.6994047619</v>
      </c>
      <c r="BA143" s="539">
        <f>AVERAGE(AV143:AV146)</f>
        <v>46.025</v>
      </c>
      <c r="BB143" s="539">
        <f>AY143/(((AY143))*1)</f>
        <v>1</v>
      </c>
      <c r="BC143" s="646">
        <f>AU143/Results!$B$158</f>
        <v>170</v>
      </c>
      <c r="BD143" s="539">
        <f>sum(BC143:BC146)/4</f>
        <v>195.8333333</v>
      </c>
      <c r="BE143" s="541">
        <v>45.0</v>
      </c>
      <c r="BF143" s="542">
        <f>4*MAX(AU143:AU146)/Results!J218</f>
        <v>2.754098361</v>
      </c>
    </row>
    <row r="144">
      <c r="A144" s="151"/>
      <c r="B144" s="459"/>
      <c r="C144" s="151"/>
      <c r="D144" s="549" t="s">
        <v>163</v>
      </c>
      <c r="E144" s="553">
        <v>59.0</v>
      </c>
      <c r="F144" s="553">
        <v>3.0</v>
      </c>
      <c r="G144" s="553">
        <v>229.0</v>
      </c>
      <c r="H144" s="553">
        <v>1.0</v>
      </c>
      <c r="I144" s="551"/>
      <c r="J144" s="553">
        <v>1.0</v>
      </c>
      <c r="K144" s="553">
        <v>1.0</v>
      </c>
      <c r="L144" s="553">
        <v>4.0</v>
      </c>
      <c r="M144" s="551"/>
      <c r="N144" s="551"/>
      <c r="O144" s="553">
        <v>1.0</v>
      </c>
      <c r="P144" s="551"/>
      <c r="Q144" s="554">
        <v>7.0</v>
      </c>
      <c r="R144" s="553">
        <f t="shared" si="34"/>
        <v>306</v>
      </c>
      <c r="S144" s="551">
        <f t="shared" si="35"/>
        <v>191.9</v>
      </c>
      <c r="T144" s="684">
        <f>R144/(Results!$H$218 *(70/190))</f>
        <v>0.5341295361</v>
      </c>
      <c r="U144" s="400" t="str">
        <f t="shared" si="39"/>
        <v>C</v>
      </c>
      <c r="V144" s="151"/>
      <c r="W144" s="151"/>
      <c r="X144" s="151"/>
      <c r="Y144" s="151"/>
      <c r="Z144" s="552">
        <f>R144/Results!$B$158</f>
        <v>1020</v>
      </c>
      <c r="AA144" s="151"/>
      <c r="AB144" s="151"/>
      <c r="AC144" s="518"/>
      <c r="AD144" s="459"/>
      <c r="AE144" s="459"/>
      <c r="AF144" s="151"/>
      <c r="AG144" s="549" t="s">
        <v>163</v>
      </c>
      <c r="AH144" s="553">
        <v>11.0</v>
      </c>
      <c r="AI144" s="551"/>
      <c r="AJ144" s="553">
        <v>27.0</v>
      </c>
      <c r="AK144" s="551"/>
      <c r="AL144" s="551"/>
      <c r="AM144" s="551"/>
      <c r="AN144" s="551"/>
      <c r="AO144" s="553">
        <v>3.0</v>
      </c>
      <c r="AP144" s="551"/>
      <c r="AQ144" s="551"/>
      <c r="AR144" s="551"/>
      <c r="AS144" s="553">
        <v>1.0</v>
      </c>
      <c r="AT144" s="554">
        <v>4.0</v>
      </c>
      <c r="AU144" s="533">
        <f t="shared" si="36"/>
        <v>46</v>
      </c>
      <c r="AV144" s="739">
        <f t="shared" si="37"/>
        <v>33.5</v>
      </c>
      <c r="AW144" s="684">
        <f>AU144/(Results!$J$218 *(70/190))</f>
        <v>1.023419204</v>
      </c>
      <c r="AX144" s="550" t="str">
        <f t="shared" si="38"/>
        <v>F</v>
      </c>
      <c r="AY144" s="151"/>
      <c r="AZ144" s="151"/>
      <c r="BA144" s="151"/>
      <c r="BB144" s="151"/>
      <c r="BC144" s="552">
        <f>AU144/Results!$B$158</f>
        <v>153.3333333</v>
      </c>
      <c r="BD144" s="151"/>
      <c r="BE144" s="151"/>
      <c r="BF144" s="518"/>
    </row>
    <row r="145">
      <c r="A145" s="151"/>
      <c r="B145" s="459"/>
      <c r="C145" s="151"/>
      <c r="D145" s="549" t="s">
        <v>164</v>
      </c>
      <c r="E145" s="553">
        <v>56.0</v>
      </c>
      <c r="F145" s="553">
        <v>2.0</v>
      </c>
      <c r="G145" s="553">
        <v>268.0</v>
      </c>
      <c r="H145" s="553">
        <v>1.0</v>
      </c>
      <c r="I145" s="551"/>
      <c r="J145" s="553">
        <v>1.0</v>
      </c>
      <c r="K145" s="553">
        <v>4.0</v>
      </c>
      <c r="L145" s="553">
        <v>4.0</v>
      </c>
      <c r="M145" s="551"/>
      <c r="N145" s="551"/>
      <c r="O145" s="553">
        <v>11.0</v>
      </c>
      <c r="P145" s="551"/>
      <c r="Q145" s="554">
        <v>10.0</v>
      </c>
      <c r="R145" s="553">
        <f t="shared" si="34"/>
        <v>357</v>
      </c>
      <c r="S145" s="551">
        <f t="shared" si="35"/>
        <v>233.6</v>
      </c>
      <c r="T145" s="684">
        <f>R145/(Results!$H$218 *(70/190))</f>
        <v>0.6231511254</v>
      </c>
      <c r="U145" s="400" t="str">
        <f t="shared" si="39"/>
        <v>C</v>
      </c>
      <c r="V145" s="151"/>
      <c r="W145" s="151"/>
      <c r="X145" s="151"/>
      <c r="Y145" s="151"/>
      <c r="Z145" s="552">
        <f>R145/Results!$B$158</f>
        <v>1190</v>
      </c>
      <c r="AA145" s="151"/>
      <c r="AB145" s="151"/>
      <c r="AC145" s="518"/>
      <c r="AD145" s="459"/>
      <c r="AE145" s="459"/>
      <c r="AF145" s="151"/>
      <c r="AG145" s="549" t="s">
        <v>164</v>
      </c>
      <c r="AH145" s="553">
        <v>20.0</v>
      </c>
      <c r="AI145" s="551"/>
      <c r="AJ145" s="553">
        <v>28.0</v>
      </c>
      <c r="AK145" s="551"/>
      <c r="AL145" s="551"/>
      <c r="AM145" s="551"/>
      <c r="AN145" s="551"/>
      <c r="AO145" s="553">
        <v>4.0</v>
      </c>
      <c r="AP145" s="553">
        <v>1.0</v>
      </c>
      <c r="AQ145" s="551"/>
      <c r="AR145" s="551"/>
      <c r="AS145" s="551"/>
      <c r="AT145" s="554">
        <v>1.0</v>
      </c>
      <c r="AU145" s="533">
        <f t="shared" si="36"/>
        <v>54</v>
      </c>
      <c r="AV145" s="739">
        <f t="shared" si="37"/>
        <v>43</v>
      </c>
      <c r="AW145" s="684">
        <f>AU145/(Results!$J$218 *(70/190))</f>
        <v>1.201405152</v>
      </c>
      <c r="AX145" s="550" t="str">
        <f t="shared" si="38"/>
        <v>F</v>
      </c>
      <c r="AY145" s="151"/>
      <c r="AZ145" s="151"/>
      <c r="BA145" s="151"/>
      <c r="BB145" s="151"/>
      <c r="BC145" s="552">
        <f>AU145/Results!$B$158</f>
        <v>180</v>
      </c>
      <c r="BD145" s="151"/>
      <c r="BE145" s="151"/>
      <c r="BF145" s="518"/>
    </row>
    <row r="146">
      <c r="A146" s="151"/>
      <c r="B146" s="459"/>
      <c r="C146" s="151"/>
      <c r="D146" s="555" t="s">
        <v>165</v>
      </c>
      <c r="E146" s="563">
        <v>67.0</v>
      </c>
      <c r="F146" s="564"/>
      <c r="G146" s="563">
        <v>280.0</v>
      </c>
      <c r="H146" s="563">
        <v>2.0</v>
      </c>
      <c r="I146" s="564"/>
      <c r="J146" s="564"/>
      <c r="K146" s="564"/>
      <c r="L146" s="563">
        <v>3.0</v>
      </c>
      <c r="M146" s="564"/>
      <c r="N146" s="564"/>
      <c r="O146" s="563">
        <v>9.0</v>
      </c>
      <c r="P146" s="564"/>
      <c r="Q146" s="565">
        <v>25.0</v>
      </c>
      <c r="R146" s="563">
        <f t="shared" si="34"/>
        <v>386</v>
      </c>
      <c r="S146" s="564">
        <f t="shared" si="35"/>
        <v>245</v>
      </c>
      <c r="T146" s="686">
        <f>R146/(Results!$H$218 *(70/190))</f>
        <v>0.6737712448</v>
      </c>
      <c r="U146" s="687" t="str">
        <f t="shared" si="39"/>
        <v>C</v>
      </c>
      <c r="V146" s="447"/>
      <c r="W146" s="447"/>
      <c r="X146" s="447"/>
      <c r="Y146" s="447"/>
      <c r="Z146" s="650">
        <f>R146/Results!$B$158</f>
        <v>1286.666667</v>
      </c>
      <c r="AA146" s="447"/>
      <c r="AB146" s="447"/>
      <c r="AC146" s="184"/>
      <c r="AD146" s="459"/>
      <c r="AE146" s="459"/>
      <c r="AF146" s="151"/>
      <c r="AG146" s="555" t="s">
        <v>165</v>
      </c>
      <c r="AH146" s="563">
        <v>36.0</v>
      </c>
      <c r="AI146" s="563">
        <v>2.0</v>
      </c>
      <c r="AJ146" s="563">
        <v>36.0</v>
      </c>
      <c r="AK146" s="564"/>
      <c r="AL146" s="564"/>
      <c r="AM146" s="563">
        <v>1.0</v>
      </c>
      <c r="AN146" s="564"/>
      <c r="AO146" s="563">
        <v>2.0</v>
      </c>
      <c r="AP146" s="564"/>
      <c r="AQ146" s="564"/>
      <c r="AR146" s="564"/>
      <c r="AS146" s="564"/>
      <c r="AT146" s="565">
        <v>7.0</v>
      </c>
      <c r="AU146" s="556">
        <f t="shared" si="36"/>
        <v>84</v>
      </c>
      <c r="AV146" s="739">
        <f t="shared" si="37"/>
        <v>63.6</v>
      </c>
      <c r="AW146" s="686">
        <f>AU146/(Results!$J$218 *(70/190))</f>
        <v>1.868852459</v>
      </c>
      <c r="AX146" s="585" t="str">
        <f t="shared" si="38"/>
        <v>F</v>
      </c>
      <c r="AY146" s="447"/>
      <c r="AZ146" s="447"/>
      <c r="BA146" s="447"/>
      <c r="BB146" s="447"/>
      <c r="BC146" s="650">
        <f>AU146/Results!$B$158</f>
        <v>280</v>
      </c>
      <c r="BD146" s="447"/>
      <c r="BE146" s="447"/>
      <c r="BF146" s="184"/>
    </row>
    <row r="147">
      <c r="A147" s="151"/>
      <c r="B147" s="459"/>
      <c r="C147" s="151"/>
      <c r="D147" s="492" t="s">
        <v>166</v>
      </c>
      <c r="E147" s="573">
        <v>49.0</v>
      </c>
      <c r="F147" s="573">
        <v>1.0</v>
      </c>
      <c r="G147" s="573">
        <v>238.0</v>
      </c>
      <c r="H147" s="573">
        <v>3.0</v>
      </c>
      <c r="I147" s="570"/>
      <c r="J147" s="570"/>
      <c r="K147" s="573">
        <v>1.0</v>
      </c>
      <c r="L147" s="573">
        <v>4.0</v>
      </c>
      <c r="M147" s="570"/>
      <c r="N147" s="573">
        <v>3.0</v>
      </c>
      <c r="O147" s="573">
        <v>4.0</v>
      </c>
      <c r="P147" s="570"/>
      <c r="Q147" s="574">
        <v>6.0</v>
      </c>
      <c r="R147" s="573">
        <f t="shared" si="34"/>
        <v>309</v>
      </c>
      <c r="S147" s="497">
        <f t="shared" si="35"/>
        <v>199.3</v>
      </c>
      <c r="T147" s="669">
        <f>R147/(Results!$H$219 *(70/190))</f>
        <v>0.6020920931</v>
      </c>
      <c r="U147" s="670" t="str">
        <f t="shared" si="39"/>
        <v>C</v>
      </c>
      <c r="V147" s="500">
        <f>SUM(R147:R150)</f>
        <v>1110</v>
      </c>
      <c r="W147" s="501">
        <f>V147/(4*(MAX(R147:R150)))</f>
        <v>0.8980582524</v>
      </c>
      <c r="X147" s="501">
        <f>AVERAGE(S147:S150)</f>
        <v>182.8</v>
      </c>
      <c r="Y147" s="501">
        <f>V147/(((V147/2))*2)</f>
        <v>1</v>
      </c>
      <c r="Z147" s="511">
        <f>R147/Results!$B$158</f>
        <v>1030</v>
      </c>
      <c r="AA147" s="501">
        <f>sum(Z147:Z150)/4</f>
        <v>925</v>
      </c>
      <c r="AB147" s="503">
        <v>513.0</v>
      </c>
      <c r="AC147" s="512">
        <f>4*MAX(R147:R150)/Results!H219</f>
        <v>0.8872936109</v>
      </c>
      <c r="AD147" s="459"/>
      <c r="AE147" s="459"/>
      <c r="AF147" s="151"/>
      <c r="AG147" s="492" t="s">
        <v>166</v>
      </c>
      <c r="AH147" s="573">
        <v>39.0</v>
      </c>
      <c r="AI147" s="573">
        <v>2.0</v>
      </c>
      <c r="AJ147" s="573">
        <v>31.0</v>
      </c>
      <c r="AK147" s="570"/>
      <c r="AL147" s="570"/>
      <c r="AM147" s="573">
        <v>2.0</v>
      </c>
      <c r="AN147" s="570"/>
      <c r="AO147" s="573">
        <v>5.0</v>
      </c>
      <c r="AP147" s="570"/>
      <c r="AQ147" s="573">
        <v>2.0</v>
      </c>
      <c r="AR147" s="573">
        <v>1.0</v>
      </c>
      <c r="AS147" s="570"/>
      <c r="AT147" s="574">
        <v>1.0</v>
      </c>
      <c r="AU147" s="497">
        <f t="shared" si="36"/>
        <v>83</v>
      </c>
      <c r="AV147" s="495">
        <f t="shared" si="37"/>
        <v>74.1</v>
      </c>
      <c r="AW147" s="669">
        <f>AU147/(Results!$J$219 *(70/190))</f>
        <v>0.7960625946</v>
      </c>
      <c r="AX147" s="569" t="str">
        <f t="shared" si="38"/>
        <v>D</v>
      </c>
      <c r="AY147" s="500">
        <f>SUM(AU147:AU150)</f>
        <v>283</v>
      </c>
      <c r="AZ147" s="501">
        <f>AY147/(4*(MAX(AU147:AU150)))</f>
        <v>0.8323529412</v>
      </c>
      <c r="BA147" s="501">
        <f>AVERAGE(AV147:AV150)</f>
        <v>60.775</v>
      </c>
      <c r="BB147" s="501">
        <f>AY147/(((AY147))*1)</f>
        <v>1</v>
      </c>
      <c r="BC147" s="511">
        <f>AU147/Results!$B$158</f>
        <v>276.6666667</v>
      </c>
      <c r="BD147" s="501">
        <f>sum(BC147:BC150)/4</f>
        <v>235.8333333</v>
      </c>
      <c r="BE147" s="503">
        <v>104.0</v>
      </c>
      <c r="BF147" s="512">
        <f>4*MAX(AU147:AU150)/Results!J219</f>
        <v>1.201413428</v>
      </c>
    </row>
    <row r="148">
      <c r="A148" s="151"/>
      <c r="B148" s="459"/>
      <c r="C148" s="151"/>
      <c r="D148" s="513" t="s">
        <v>167</v>
      </c>
      <c r="E148" s="520">
        <v>42.0</v>
      </c>
      <c r="F148" s="520">
        <v>1.0</v>
      </c>
      <c r="G148" s="520">
        <v>223.0</v>
      </c>
      <c r="H148" s="516"/>
      <c r="I148" s="516"/>
      <c r="J148" s="516"/>
      <c r="K148" s="520">
        <v>3.0</v>
      </c>
      <c r="L148" s="516"/>
      <c r="M148" s="516"/>
      <c r="N148" s="520">
        <v>1.0</v>
      </c>
      <c r="O148" s="520">
        <v>5.0</v>
      </c>
      <c r="P148" s="516"/>
      <c r="Q148" s="521">
        <v>9.0</v>
      </c>
      <c r="R148" s="520">
        <f t="shared" si="34"/>
        <v>284</v>
      </c>
      <c r="S148" s="516">
        <f t="shared" si="35"/>
        <v>175.8</v>
      </c>
      <c r="T148" s="673">
        <f>R148/(Results!$H$219 *(70/190))</f>
        <v>0.5533791406</v>
      </c>
      <c r="U148" s="674" t="str">
        <f t="shared" si="39"/>
        <v>C</v>
      </c>
      <c r="V148" s="151"/>
      <c r="W148" s="151"/>
      <c r="X148" s="151"/>
      <c r="Y148" s="151"/>
      <c r="Z148" s="517">
        <f>R148/Results!$B$158</f>
        <v>946.6666667</v>
      </c>
      <c r="AA148" s="151"/>
      <c r="AB148" s="151"/>
      <c r="AC148" s="518"/>
      <c r="AD148" s="459"/>
      <c r="AE148" s="459"/>
      <c r="AF148" s="151"/>
      <c r="AG148" s="513" t="s">
        <v>167</v>
      </c>
      <c r="AH148" s="520">
        <v>12.0</v>
      </c>
      <c r="AI148" s="516"/>
      <c r="AJ148" s="520">
        <v>32.0</v>
      </c>
      <c r="AK148" s="516"/>
      <c r="AL148" s="516"/>
      <c r="AM148" s="520">
        <v>1.0</v>
      </c>
      <c r="AN148" s="516"/>
      <c r="AO148" s="520">
        <v>6.0</v>
      </c>
      <c r="AP148" s="516"/>
      <c r="AQ148" s="520">
        <v>1.0</v>
      </c>
      <c r="AR148" s="520">
        <v>3.0</v>
      </c>
      <c r="AS148" s="520">
        <v>1.0</v>
      </c>
      <c r="AT148" s="521">
        <v>2.0</v>
      </c>
      <c r="AU148" s="497">
        <f t="shared" si="36"/>
        <v>58</v>
      </c>
      <c r="AV148" s="736">
        <f t="shared" si="37"/>
        <v>50.5</v>
      </c>
      <c r="AW148" s="673">
        <f>AU148/(Results!$J$219 *(70/190))</f>
        <v>0.5562847047</v>
      </c>
      <c r="AX148" s="515" t="str">
        <f t="shared" si="38"/>
        <v>C</v>
      </c>
      <c r="AY148" s="151"/>
      <c r="AZ148" s="151"/>
      <c r="BA148" s="151"/>
      <c r="BB148" s="151"/>
      <c r="BC148" s="517">
        <f>AU148/Results!$B$158</f>
        <v>193.3333333</v>
      </c>
      <c r="BD148" s="151"/>
      <c r="BE148" s="151"/>
      <c r="BF148" s="518"/>
    </row>
    <row r="149">
      <c r="A149" s="151"/>
      <c r="B149" s="459"/>
      <c r="C149" s="151"/>
      <c r="D149" s="513" t="s">
        <v>168</v>
      </c>
      <c r="E149" s="520">
        <v>48.0</v>
      </c>
      <c r="F149" s="520">
        <v>1.0</v>
      </c>
      <c r="G149" s="520">
        <v>199.0</v>
      </c>
      <c r="H149" s="520">
        <v>2.0</v>
      </c>
      <c r="I149" s="516"/>
      <c r="J149" s="516"/>
      <c r="K149" s="516"/>
      <c r="L149" s="520">
        <v>7.0</v>
      </c>
      <c r="M149" s="516"/>
      <c r="N149" s="520">
        <v>2.0</v>
      </c>
      <c r="O149" s="520">
        <v>11.0</v>
      </c>
      <c r="P149" s="516"/>
      <c r="Q149" s="521">
        <v>6.0</v>
      </c>
      <c r="R149" s="520">
        <f t="shared" si="34"/>
        <v>276</v>
      </c>
      <c r="S149" s="516">
        <f t="shared" si="35"/>
        <v>191.8</v>
      </c>
      <c r="T149" s="673">
        <f>R149/(Results!$H$219 *(70/190))</f>
        <v>0.5377909958</v>
      </c>
      <c r="U149" s="674" t="str">
        <f t="shared" si="39"/>
        <v>C</v>
      </c>
      <c r="V149" s="151"/>
      <c r="W149" s="151"/>
      <c r="X149" s="151"/>
      <c r="Y149" s="151"/>
      <c r="Z149" s="517">
        <f>R149/Results!$B$158</f>
        <v>920</v>
      </c>
      <c r="AA149" s="151"/>
      <c r="AB149" s="151"/>
      <c r="AC149" s="518"/>
      <c r="AD149" s="459"/>
      <c r="AE149" s="459"/>
      <c r="AF149" s="151"/>
      <c r="AG149" s="513" t="s">
        <v>168</v>
      </c>
      <c r="AH149" s="520">
        <v>24.0</v>
      </c>
      <c r="AI149" s="516"/>
      <c r="AJ149" s="520">
        <v>49.0</v>
      </c>
      <c r="AK149" s="516"/>
      <c r="AL149" s="516"/>
      <c r="AM149" s="516"/>
      <c r="AN149" s="516"/>
      <c r="AO149" s="520">
        <v>5.0</v>
      </c>
      <c r="AP149" s="516"/>
      <c r="AQ149" s="520">
        <v>2.0</v>
      </c>
      <c r="AR149" s="520">
        <v>2.0</v>
      </c>
      <c r="AS149" s="516"/>
      <c r="AT149" s="521">
        <v>3.0</v>
      </c>
      <c r="AU149" s="497">
        <f t="shared" si="36"/>
        <v>85</v>
      </c>
      <c r="AV149" s="736">
        <f t="shared" si="37"/>
        <v>66.5</v>
      </c>
      <c r="AW149" s="673">
        <f>AU149/(Results!$J$219 *(70/190))</f>
        <v>0.8152448258</v>
      </c>
      <c r="AX149" s="515" t="str">
        <f t="shared" si="38"/>
        <v>D</v>
      </c>
      <c r="AY149" s="151"/>
      <c r="AZ149" s="151"/>
      <c r="BA149" s="151"/>
      <c r="BB149" s="151"/>
      <c r="BC149" s="517">
        <f>AU149/Results!$B$158</f>
        <v>283.3333333</v>
      </c>
      <c r="BD149" s="151"/>
      <c r="BE149" s="151"/>
      <c r="BF149" s="518"/>
    </row>
    <row r="150">
      <c r="A150" s="151"/>
      <c r="B150" s="459"/>
      <c r="C150" s="151"/>
      <c r="D150" s="522" t="s">
        <v>169</v>
      </c>
      <c r="E150" s="529">
        <v>34.0</v>
      </c>
      <c r="F150" s="529">
        <v>1.0</v>
      </c>
      <c r="G150" s="529">
        <v>186.0</v>
      </c>
      <c r="H150" s="529">
        <v>2.0</v>
      </c>
      <c r="I150" s="530"/>
      <c r="J150" s="530"/>
      <c r="K150" s="530"/>
      <c r="L150" s="529">
        <v>3.0</v>
      </c>
      <c r="M150" s="530"/>
      <c r="N150" s="529">
        <v>3.0</v>
      </c>
      <c r="O150" s="529">
        <v>9.0</v>
      </c>
      <c r="P150" s="529">
        <v>1.0</v>
      </c>
      <c r="Q150" s="581">
        <v>2.0</v>
      </c>
      <c r="R150" s="529">
        <f t="shared" si="34"/>
        <v>241</v>
      </c>
      <c r="S150" s="530">
        <f t="shared" si="35"/>
        <v>164.3</v>
      </c>
      <c r="T150" s="677">
        <f>R150/(Results!$H$219 *(70/190))</f>
        <v>0.4695928623</v>
      </c>
      <c r="U150" s="678" t="str">
        <f t="shared" si="39"/>
        <v>B</v>
      </c>
      <c r="V150" s="447"/>
      <c r="W150" s="447"/>
      <c r="X150" s="447"/>
      <c r="Y150" s="447"/>
      <c r="Z150" s="528">
        <f>R150/Results!$B$158</f>
        <v>803.3333333</v>
      </c>
      <c r="AA150" s="447"/>
      <c r="AB150" s="447"/>
      <c r="AC150" s="184"/>
      <c r="AD150" s="459"/>
      <c r="AE150" s="459"/>
      <c r="AF150" s="151"/>
      <c r="AG150" s="522" t="s">
        <v>169</v>
      </c>
      <c r="AH150" s="529">
        <v>20.0</v>
      </c>
      <c r="AI150" s="530"/>
      <c r="AJ150" s="529">
        <v>26.0</v>
      </c>
      <c r="AK150" s="530"/>
      <c r="AL150" s="530"/>
      <c r="AM150" s="530"/>
      <c r="AN150" s="530"/>
      <c r="AO150" s="529">
        <v>2.0</v>
      </c>
      <c r="AP150" s="530"/>
      <c r="AQ150" s="529">
        <v>2.0</v>
      </c>
      <c r="AR150" s="529">
        <v>5.0</v>
      </c>
      <c r="AS150" s="530"/>
      <c r="AT150" s="581">
        <v>2.0</v>
      </c>
      <c r="AU150" s="523">
        <f t="shared" si="36"/>
        <v>57</v>
      </c>
      <c r="AV150" s="736">
        <f t="shared" si="37"/>
        <v>52</v>
      </c>
      <c r="AW150" s="677">
        <f>AU150/(Results!$J$219 *(70/190))</f>
        <v>0.5466935891</v>
      </c>
      <c r="AX150" s="525" t="str">
        <f t="shared" si="38"/>
        <v>C</v>
      </c>
      <c r="AY150" s="447"/>
      <c r="AZ150" s="447"/>
      <c r="BA150" s="447"/>
      <c r="BB150" s="447"/>
      <c r="BC150" s="528">
        <f>AU150/Results!$B$158</f>
        <v>190</v>
      </c>
      <c r="BD150" s="447"/>
      <c r="BE150" s="447"/>
      <c r="BF150" s="184"/>
    </row>
    <row r="151">
      <c r="A151" s="151"/>
      <c r="B151" s="459"/>
      <c r="C151" s="151"/>
      <c r="D151" s="532" t="s">
        <v>170</v>
      </c>
      <c r="E151" s="543">
        <v>47.0</v>
      </c>
      <c r="F151" s="543">
        <v>1.0</v>
      </c>
      <c r="G151" s="543">
        <v>162.0</v>
      </c>
      <c r="H151" s="544"/>
      <c r="I151" s="544"/>
      <c r="J151" s="543">
        <v>1.0</v>
      </c>
      <c r="K151" s="544"/>
      <c r="L151" s="543">
        <v>4.0</v>
      </c>
      <c r="M151" s="544"/>
      <c r="N151" s="543">
        <v>7.0</v>
      </c>
      <c r="O151" s="543">
        <v>7.0</v>
      </c>
      <c r="P151" s="544"/>
      <c r="Q151" s="545">
        <v>2.0</v>
      </c>
      <c r="R151" s="603">
        <f t="shared" si="34"/>
        <v>231</v>
      </c>
      <c r="S151" s="533">
        <f t="shared" si="35"/>
        <v>168.8</v>
      </c>
      <c r="T151" s="681">
        <f>R151/(Results!$H$220 *(70/190))</f>
        <v>0.5391229579</v>
      </c>
      <c r="U151" s="682" t="str">
        <f t="shared" si="39"/>
        <v>C</v>
      </c>
      <c r="V151" s="538">
        <f>SUM(R151:R154)</f>
        <v>905</v>
      </c>
      <c r="W151" s="539">
        <f>V151/(4*(MAX(R151:R154)))</f>
        <v>0.9794372294</v>
      </c>
      <c r="X151" s="539">
        <f>AVERAGE(S151:S154)</f>
        <v>165.775</v>
      </c>
      <c r="Y151" s="539">
        <f>V151/(((V151/2))*2)</f>
        <v>1</v>
      </c>
      <c r="Z151" s="646">
        <f>R151/Results!$B$158</f>
        <v>770</v>
      </c>
      <c r="AA151" s="539">
        <f>sum(Z151:Z154)/4</f>
        <v>754.1666667</v>
      </c>
      <c r="AB151" s="541">
        <v>428.0</v>
      </c>
      <c r="AC151" s="542">
        <f>4*MAX(R151:R154)/Results!H220</f>
        <v>0.7944969905</v>
      </c>
      <c r="AD151" s="459"/>
      <c r="AE151" s="459"/>
      <c r="AF151" s="151"/>
      <c r="AG151" s="532" t="s">
        <v>170</v>
      </c>
      <c r="AH151" s="543">
        <v>23.0</v>
      </c>
      <c r="AI151" s="543">
        <v>1.0</v>
      </c>
      <c r="AJ151" s="543">
        <v>31.0</v>
      </c>
      <c r="AK151" s="544"/>
      <c r="AL151" s="544"/>
      <c r="AM151" s="544"/>
      <c r="AN151" s="544"/>
      <c r="AO151" s="543">
        <v>5.0</v>
      </c>
      <c r="AP151" s="544"/>
      <c r="AQ151" s="543">
        <v>3.0</v>
      </c>
      <c r="AR151" s="543">
        <v>6.0</v>
      </c>
      <c r="AS151" s="544"/>
      <c r="AT151" s="545">
        <v>2.0</v>
      </c>
      <c r="AU151" s="533">
        <f t="shared" si="36"/>
        <v>71</v>
      </c>
      <c r="AV151" s="600">
        <f t="shared" si="37"/>
        <v>67.3</v>
      </c>
      <c r="AW151" s="681">
        <f>AU151/(Results!$J$220 *(70/190))</f>
        <v>0.7469545958</v>
      </c>
      <c r="AX151" s="535" t="str">
        <f t="shared" si="38"/>
        <v>D</v>
      </c>
      <c r="AY151" s="538">
        <f>SUM(AU151:AU154)</f>
        <v>258</v>
      </c>
      <c r="AZ151" s="539">
        <f>AY151/(4*(MAX(AU151:AU154)))</f>
        <v>0.9084507042</v>
      </c>
      <c r="BA151" s="539">
        <f>AVERAGE(AV151:AV154)</f>
        <v>61.225</v>
      </c>
      <c r="BB151" s="539">
        <f>AY151/(((AY151))*1)</f>
        <v>1</v>
      </c>
      <c r="BC151" s="646">
        <f>AU151/Results!$B$158</f>
        <v>236.6666667</v>
      </c>
      <c r="BD151" s="539">
        <f>sum(BC151:BC154)/4</f>
        <v>215</v>
      </c>
      <c r="BE151" s="541">
        <v>95.0</v>
      </c>
      <c r="BF151" s="542">
        <f>4*MAX(AU151:AU154)/Results!J220</f>
        <v>1.100775194</v>
      </c>
    </row>
    <row r="152">
      <c r="A152" s="151"/>
      <c r="B152" s="459"/>
      <c r="C152" s="151"/>
      <c r="D152" s="549" t="s">
        <v>171</v>
      </c>
      <c r="E152" s="553">
        <v>50.0</v>
      </c>
      <c r="F152" s="551"/>
      <c r="G152" s="553">
        <v>159.0</v>
      </c>
      <c r="H152" s="551"/>
      <c r="I152" s="551"/>
      <c r="J152" s="551"/>
      <c r="K152" s="553">
        <v>1.0</v>
      </c>
      <c r="L152" s="553">
        <v>6.0</v>
      </c>
      <c r="M152" s="551"/>
      <c r="N152" s="553">
        <v>1.0</v>
      </c>
      <c r="O152" s="553">
        <v>3.0</v>
      </c>
      <c r="P152" s="551"/>
      <c r="Q152" s="554">
        <v>2.0</v>
      </c>
      <c r="R152" s="553">
        <f t="shared" si="34"/>
        <v>222</v>
      </c>
      <c r="S152" s="551">
        <f t="shared" si="35"/>
        <v>149.5</v>
      </c>
      <c r="T152" s="684">
        <f>R152/(Results!$H$220 *(70/190))</f>
        <v>0.5181181673</v>
      </c>
      <c r="U152" s="400" t="str">
        <f t="shared" si="39"/>
        <v>C</v>
      </c>
      <c r="V152" s="151"/>
      <c r="W152" s="151"/>
      <c r="X152" s="151"/>
      <c r="Y152" s="151"/>
      <c r="Z152" s="552">
        <f>R152/Results!$B$158</f>
        <v>740</v>
      </c>
      <c r="AA152" s="151"/>
      <c r="AB152" s="151"/>
      <c r="AC152" s="518"/>
      <c r="AD152" s="459"/>
      <c r="AE152" s="459"/>
      <c r="AF152" s="151"/>
      <c r="AG152" s="549" t="s">
        <v>171</v>
      </c>
      <c r="AH152" s="553">
        <v>19.0</v>
      </c>
      <c r="AI152" s="553">
        <v>1.0</v>
      </c>
      <c r="AJ152" s="553">
        <v>33.0</v>
      </c>
      <c r="AK152" s="551"/>
      <c r="AL152" s="551"/>
      <c r="AM152" s="551"/>
      <c r="AN152" s="551"/>
      <c r="AO152" s="553">
        <v>3.0</v>
      </c>
      <c r="AP152" s="551"/>
      <c r="AQ152" s="553">
        <v>3.0</v>
      </c>
      <c r="AR152" s="553">
        <v>5.0</v>
      </c>
      <c r="AS152" s="551"/>
      <c r="AT152" s="554">
        <v>1.0</v>
      </c>
      <c r="AU152" s="533">
        <f t="shared" si="36"/>
        <v>65</v>
      </c>
      <c r="AV152" s="739">
        <f t="shared" si="37"/>
        <v>58.8</v>
      </c>
      <c r="AW152" s="684">
        <f>AU152/(Results!$J$220 *(70/190))</f>
        <v>0.6838316722</v>
      </c>
      <c r="AX152" s="550" t="str">
        <f t="shared" si="38"/>
        <v>C</v>
      </c>
      <c r="AY152" s="151"/>
      <c r="AZ152" s="151"/>
      <c r="BA152" s="151"/>
      <c r="BB152" s="151"/>
      <c r="BC152" s="552">
        <f>AU152/Results!$B$158</f>
        <v>216.6666667</v>
      </c>
      <c r="BD152" s="151"/>
      <c r="BE152" s="151"/>
      <c r="BF152" s="518"/>
    </row>
    <row r="153">
      <c r="A153" s="151"/>
      <c r="B153" s="459"/>
      <c r="C153" s="151"/>
      <c r="D153" s="549" t="s">
        <v>172</v>
      </c>
      <c r="E153" s="553">
        <v>61.0</v>
      </c>
      <c r="F153" s="553">
        <v>1.0</v>
      </c>
      <c r="G153" s="553">
        <v>140.0</v>
      </c>
      <c r="H153" s="553">
        <v>1.0</v>
      </c>
      <c r="I153" s="551"/>
      <c r="J153" s="551"/>
      <c r="K153" s="551"/>
      <c r="L153" s="553">
        <v>5.0</v>
      </c>
      <c r="M153" s="551"/>
      <c r="N153" s="553">
        <v>3.0</v>
      </c>
      <c r="O153" s="553">
        <v>13.0</v>
      </c>
      <c r="P153" s="551"/>
      <c r="Q153" s="554">
        <v>4.0</v>
      </c>
      <c r="R153" s="553">
        <f t="shared" si="34"/>
        <v>228</v>
      </c>
      <c r="S153" s="551">
        <f t="shared" si="35"/>
        <v>176.3</v>
      </c>
      <c r="T153" s="684">
        <f>R153/(Results!$H$220 *(70/190))</f>
        <v>0.532121361</v>
      </c>
      <c r="U153" s="400" t="str">
        <f t="shared" si="39"/>
        <v>C</v>
      </c>
      <c r="V153" s="151"/>
      <c r="W153" s="151"/>
      <c r="X153" s="151"/>
      <c r="Y153" s="151"/>
      <c r="Z153" s="552">
        <f>R153/Results!$B$158</f>
        <v>760</v>
      </c>
      <c r="AA153" s="151"/>
      <c r="AB153" s="151"/>
      <c r="AC153" s="518"/>
      <c r="AD153" s="459"/>
      <c r="AE153" s="459"/>
      <c r="AF153" s="151"/>
      <c r="AG153" s="549" t="s">
        <v>172</v>
      </c>
      <c r="AH153" s="553">
        <v>21.0</v>
      </c>
      <c r="AI153" s="553">
        <v>1.0</v>
      </c>
      <c r="AJ153" s="553">
        <v>22.0</v>
      </c>
      <c r="AK153" s="551"/>
      <c r="AL153" s="551"/>
      <c r="AM153" s="551"/>
      <c r="AN153" s="551"/>
      <c r="AO153" s="553">
        <v>2.0</v>
      </c>
      <c r="AP153" s="551"/>
      <c r="AQ153" s="551"/>
      <c r="AR153" s="553">
        <v>5.0</v>
      </c>
      <c r="AS153" s="551"/>
      <c r="AT153" s="550"/>
      <c r="AU153" s="533">
        <f t="shared" si="36"/>
        <v>51</v>
      </c>
      <c r="AV153" s="739">
        <f t="shared" si="37"/>
        <v>45.8</v>
      </c>
      <c r="AW153" s="684">
        <f>AU153/(Results!$J$220 *(70/190))</f>
        <v>0.5365448505</v>
      </c>
      <c r="AX153" s="550" t="str">
        <f t="shared" si="38"/>
        <v>C</v>
      </c>
      <c r="AY153" s="151"/>
      <c r="AZ153" s="151"/>
      <c r="BA153" s="151"/>
      <c r="BB153" s="151"/>
      <c r="BC153" s="552">
        <f>AU153/Results!$B$158</f>
        <v>170</v>
      </c>
      <c r="BD153" s="151"/>
      <c r="BE153" s="151"/>
      <c r="BF153" s="518"/>
    </row>
    <row r="154">
      <c r="A154" s="151"/>
      <c r="B154" s="459"/>
      <c r="C154" s="151"/>
      <c r="D154" s="555" t="s">
        <v>173</v>
      </c>
      <c r="E154" s="563">
        <v>54.0</v>
      </c>
      <c r="F154" s="564"/>
      <c r="G154" s="563">
        <v>147.0</v>
      </c>
      <c r="H154" s="563">
        <v>4.0</v>
      </c>
      <c r="I154" s="564"/>
      <c r="J154" s="564"/>
      <c r="K154" s="564"/>
      <c r="L154" s="563">
        <v>5.0</v>
      </c>
      <c r="M154" s="564"/>
      <c r="N154" s="563">
        <v>4.0</v>
      </c>
      <c r="O154" s="563">
        <v>7.0</v>
      </c>
      <c r="P154" s="563">
        <v>1.0</v>
      </c>
      <c r="Q154" s="565">
        <v>2.0</v>
      </c>
      <c r="R154" s="563">
        <f t="shared" si="34"/>
        <v>224</v>
      </c>
      <c r="S154" s="564">
        <f t="shared" si="35"/>
        <v>168.5</v>
      </c>
      <c r="T154" s="686">
        <f>R154/(Results!$H$220 *(70/190))</f>
        <v>0.5227858985</v>
      </c>
      <c r="U154" s="687" t="str">
        <f t="shared" si="39"/>
        <v>C</v>
      </c>
      <c r="V154" s="447"/>
      <c r="W154" s="447"/>
      <c r="X154" s="447"/>
      <c r="Y154" s="447"/>
      <c r="Z154" s="650">
        <f>R154/Results!$B$158</f>
        <v>746.6666667</v>
      </c>
      <c r="AA154" s="447"/>
      <c r="AB154" s="447"/>
      <c r="AC154" s="184"/>
      <c r="AD154" s="459"/>
      <c r="AE154" s="459"/>
      <c r="AF154" s="151"/>
      <c r="AG154" s="555" t="s">
        <v>173</v>
      </c>
      <c r="AH154" s="563">
        <v>22.0</v>
      </c>
      <c r="AI154" s="564"/>
      <c r="AJ154" s="563">
        <v>28.0</v>
      </c>
      <c r="AK154" s="564"/>
      <c r="AL154" s="564"/>
      <c r="AM154" s="564"/>
      <c r="AN154" s="564"/>
      <c r="AO154" s="563">
        <v>9.0</v>
      </c>
      <c r="AP154" s="564"/>
      <c r="AQ154" s="563">
        <v>2.0</v>
      </c>
      <c r="AR154" s="563">
        <v>9.0</v>
      </c>
      <c r="AS154" s="564"/>
      <c r="AT154" s="565">
        <v>1.0</v>
      </c>
      <c r="AU154" s="556">
        <f t="shared" si="36"/>
        <v>71</v>
      </c>
      <c r="AV154" s="739">
        <f t="shared" si="37"/>
        <v>73</v>
      </c>
      <c r="AW154" s="686">
        <f>AU154/(Results!$J$220 *(70/190))</f>
        <v>0.7469545958</v>
      </c>
      <c r="AX154" s="585" t="str">
        <f t="shared" si="38"/>
        <v>D</v>
      </c>
      <c r="AY154" s="447"/>
      <c r="AZ154" s="447"/>
      <c r="BA154" s="447"/>
      <c r="BB154" s="447"/>
      <c r="BC154" s="650">
        <f>AU154/Results!$B$158</f>
        <v>236.6666667</v>
      </c>
      <c r="BD154" s="447"/>
      <c r="BE154" s="447"/>
      <c r="BF154" s="184"/>
    </row>
    <row r="155">
      <c r="A155" s="151"/>
      <c r="B155" s="459"/>
      <c r="C155" s="151"/>
      <c r="D155" s="492" t="s">
        <v>174</v>
      </c>
      <c r="E155" s="573">
        <v>48.0</v>
      </c>
      <c r="F155" s="570"/>
      <c r="G155" s="573">
        <v>142.0</v>
      </c>
      <c r="H155" s="573">
        <v>1.0</v>
      </c>
      <c r="I155" s="570"/>
      <c r="J155" s="573">
        <v>1.0</v>
      </c>
      <c r="K155" s="570"/>
      <c r="L155" s="573">
        <v>7.0</v>
      </c>
      <c r="M155" s="570"/>
      <c r="N155" s="573">
        <v>1.0</v>
      </c>
      <c r="O155" s="573">
        <v>6.0</v>
      </c>
      <c r="P155" s="570"/>
      <c r="Q155" s="574">
        <v>1.0</v>
      </c>
      <c r="R155" s="573">
        <f t="shared" si="34"/>
        <v>207</v>
      </c>
      <c r="S155" s="497">
        <f t="shared" si="35"/>
        <v>147.5</v>
      </c>
      <c r="T155" s="669">
        <f>R155/(Results!$H$221 *(70/190))</f>
        <v>0.5154652687</v>
      </c>
      <c r="U155" s="670" t="str">
        <f t="shared" si="39"/>
        <v>C</v>
      </c>
      <c r="V155" s="500">
        <f>SUM(R155:R158)</f>
        <v>864</v>
      </c>
      <c r="W155" s="501">
        <f>V155/(4*(MAX(R155:R158)))</f>
        <v>0.9473684211</v>
      </c>
      <c r="X155" s="501">
        <f>AVERAGE(S155:S158)</f>
        <v>161.275</v>
      </c>
      <c r="Y155" s="501">
        <f>V155/(((V155/2))*2)</f>
        <v>1</v>
      </c>
      <c r="Z155" s="511">
        <f>R155/Results!$B$158</f>
        <v>690</v>
      </c>
      <c r="AA155" s="501">
        <f>sum(Z155:Z158)/4</f>
        <v>720</v>
      </c>
      <c r="AB155" s="503">
        <v>402.0</v>
      </c>
      <c r="AC155" s="512">
        <f>4*MAX(R155:R158)/Results!H221</f>
        <v>0.8366972477</v>
      </c>
      <c r="AD155" s="459"/>
      <c r="AE155" s="459"/>
      <c r="AF155" s="151"/>
      <c r="AG155" s="492" t="s">
        <v>174</v>
      </c>
      <c r="AH155" s="573">
        <v>17.0</v>
      </c>
      <c r="AI155" s="570"/>
      <c r="AJ155" s="573">
        <v>27.0</v>
      </c>
      <c r="AK155" s="570"/>
      <c r="AL155" s="570"/>
      <c r="AM155" s="570"/>
      <c r="AN155" s="570"/>
      <c r="AO155" s="573">
        <v>5.0</v>
      </c>
      <c r="AP155" s="570"/>
      <c r="AQ155" s="570"/>
      <c r="AR155" s="573">
        <v>2.0</v>
      </c>
      <c r="AS155" s="570"/>
      <c r="AT155" s="574">
        <v>2.0</v>
      </c>
      <c r="AU155" s="497">
        <f t="shared" si="36"/>
        <v>53</v>
      </c>
      <c r="AV155" s="495">
        <f t="shared" si="37"/>
        <v>43</v>
      </c>
      <c r="AW155" s="669">
        <f>AU155/(Results!$J$221 *(70/190))</f>
        <v>0.6365360303</v>
      </c>
      <c r="AX155" s="569" t="str">
        <f t="shared" si="38"/>
        <v>C</v>
      </c>
      <c r="AY155" s="500">
        <f>SUM(AU155:AU158)</f>
        <v>226</v>
      </c>
      <c r="AZ155" s="501">
        <f>AY155/(4*(MAX(AU155:AU158)))</f>
        <v>0.8968253968</v>
      </c>
      <c r="BA155" s="501">
        <f>AVERAGE(AV155:AV158)</f>
        <v>48.325</v>
      </c>
      <c r="BB155" s="501">
        <f>AY155/(((AY155))*1)</f>
        <v>1</v>
      </c>
      <c r="BC155" s="511">
        <f>AU155/Results!$B$158</f>
        <v>176.6666667</v>
      </c>
      <c r="BD155" s="501">
        <f>sum(BC155:BC158)/4</f>
        <v>188.3333333</v>
      </c>
      <c r="BE155" s="503">
        <v>83.0</v>
      </c>
      <c r="BF155" s="512">
        <f>4*MAX(AU155:AU158)/Results!J221</f>
        <v>1.115044248</v>
      </c>
    </row>
    <row r="156">
      <c r="A156" s="151"/>
      <c r="B156" s="459"/>
      <c r="C156" s="151"/>
      <c r="D156" s="513" t="s">
        <v>175</v>
      </c>
      <c r="E156" s="520">
        <v>49.0</v>
      </c>
      <c r="F156" s="516"/>
      <c r="G156" s="520">
        <v>152.0</v>
      </c>
      <c r="H156" s="516"/>
      <c r="I156" s="516"/>
      <c r="J156" s="516"/>
      <c r="K156" s="520">
        <v>2.0</v>
      </c>
      <c r="L156" s="520">
        <v>8.0</v>
      </c>
      <c r="M156" s="516"/>
      <c r="N156" s="520">
        <v>4.0</v>
      </c>
      <c r="O156" s="520">
        <v>13.0</v>
      </c>
      <c r="P156" s="516"/>
      <c r="Q156" s="515"/>
      <c r="R156" s="520">
        <f t="shared" si="34"/>
        <v>228</v>
      </c>
      <c r="S156" s="516">
        <f t="shared" si="35"/>
        <v>176</v>
      </c>
      <c r="T156" s="673">
        <f>R156/(Results!$H$221 *(70/190))</f>
        <v>0.5677588467</v>
      </c>
      <c r="U156" s="674" t="str">
        <f t="shared" si="39"/>
        <v>C</v>
      </c>
      <c r="V156" s="151"/>
      <c r="W156" s="151"/>
      <c r="X156" s="151"/>
      <c r="Y156" s="151"/>
      <c r="Z156" s="517">
        <f>R156/Results!$B$158</f>
        <v>760</v>
      </c>
      <c r="AA156" s="151"/>
      <c r="AB156" s="151"/>
      <c r="AC156" s="518"/>
      <c r="AD156" s="459"/>
      <c r="AE156" s="459"/>
      <c r="AF156" s="151"/>
      <c r="AG156" s="513" t="s">
        <v>175</v>
      </c>
      <c r="AH156" s="520">
        <v>22.0</v>
      </c>
      <c r="AI156" s="516"/>
      <c r="AJ156" s="520">
        <v>30.0</v>
      </c>
      <c r="AK156" s="516"/>
      <c r="AL156" s="516"/>
      <c r="AM156" s="516"/>
      <c r="AN156" s="516"/>
      <c r="AO156" s="520">
        <v>5.0</v>
      </c>
      <c r="AP156" s="516"/>
      <c r="AQ156" s="516"/>
      <c r="AR156" s="520">
        <v>3.0</v>
      </c>
      <c r="AS156" s="516"/>
      <c r="AT156" s="521">
        <v>1.0</v>
      </c>
      <c r="AU156" s="497">
        <f t="shared" si="36"/>
        <v>61</v>
      </c>
      <c r="AV156" s="736">
        <f t="shared" si="37"/>
        <v>51</v>
      </c>
      <c r="AW156" s="673">
        <f>AU156/(Results!$J$221 *(70/190))</f>
        <v>0.7326169406</v>
      </c>
      <c r="AX156" s="515" t="str">
        <f t="shared" si="38"/>
        <v>D</v>
      </c>
      <c r="AY156" s="151"/>
      <c r="AZ156" s="151"/>
      <c r="BA156" s="151"/>
      <c r="BB156" s="151"/>
      <c r="BC156" s="517">
        <f>AU156/Results!$B$158</f>
        <v>203.3333333</v>
      </c>
      <c r="BD156" s="151"/>
      <c r="BE156" s="151"/>
      <c r="BF156" s="518"/>
    </row>
    <row r="157">
      <c r="A157" s="151"/>
      <c r="B157" s="459"/>
      <c r="C157" s="151"/>
      <c r="D157" s="513" t="s">
        <v>176</v>
      </c>
      <c r="E157" s="520">
        <v>65.0</v>
      </c>
      <c r="F157" s="520">
        <v>2.0</v>
      </c>
      <c r="G157" s="520">
        <v>138.0</v>
      </c>
      <c r="H157" s="516"/>
      <c r="I157" s="516"/>
      <c r="J157" s="516"/>
      <c r="K157" s="516"/>
      <c r="L157" s="520">
        <v>1.0</v>
      </c>
      <c r="M157" s="516"/>
      <c r="N157" s="520">
        <v>6.0</v>
      </c>
      <c r="O157" s="520">
        <v>9.0</v>
      </c>
      <c r="P157" s="516"/>
      <c r="Q157" s="521">
        <v>1.0</v>
      </c>
      <c r="R157" s="520">
        <f t="shared" si="34"/>
        <v>222</v>
      </c>
      <c r="S157" s="516">
        <f t="shared" si="35"/>
        <v>170.6</v>
      </c>
      <c r="T157" s="673">
        <f>R157/(Results!$H$221 *(70/190))</f>
        <v>0.5528178244</v>
      </c>
      <c r="U157" s="674" t="str">
        <f t="shared" si="39"/>
        <v>C</v>
      </c>
      <c r="V157" s="151"/>
      <c r="W157" s="151"/>
      <c r="X157" s="151"/>
      <c r="Y157" s="151"/>
      <c r="Z157" s="517">
        <f>R157/Results!$B$158</f>
        <v>740</v>
      </c>
      <c r="AA157" s="151"/>
      <c r="AB157" s="151"/>
      <c r="AC157" s="518"/>
      <c r="AD157" s="459"/>
      <c r="AE157" s="459"/>
      <c r="AF157" s="151"/>
      <c r="AG157" s="513" t="s">
        <v>176</v>
      </c>
      <c r="AH157" s="520">
        <v>19.0</v>
      </c>
      <c r="AI157" s="516"/>
      <c r="AJ157" s="520">
        <v>23.0</v>
      </c>
      <c r="AK157" s="516"/>
      <c r="AL157" s="516"/>
      <c r="AM157" s="516"/>
      <c r="AN157" s="516"/>
      <c r="AO157" s="520">
        <v>6.0</v>
      </c>
      <c r="AP157" s="516"/>
      <c r="AQ157" s="516"/>
      <c r="AR157" s="520">
        <v>1.0</v>
      </c>
      <c r="AS157" s="516"/>
      <c r="AT157" s="515"/>
      <c r="AU157" s="497">
        <f t="shared" si="36"/>
        <v>49</v>
      </c>
      <c r="AV157" s="736">
        <f t="shared" si="37"/>
        <v>41.5</v>
      </c>
      <c r="AW157" s="673">
        <f>AU157/(Results!$J$221 *(70/190))</f>
        <v>0.5884955752</v>
      </c>
      <c r="AX157" s="515" t="str">
        <f t="shared" si="38"/>
        <v>C</v>
      </c>
      <c r="AY157" s="151"/>
      <c r="AZ157" s="151"/>
      <c r="BA157" s="151"/>
      <c r="BB157" s="151"/>
      <c r="BC157" s="517">
        <f>AU157/Results!$B$158</f>
        <v>163.3333333</v>
      </c>
      <c r="BD157" s="151"/>
      <c r="BE157" s="151"/>
      <c r="BF157" s="518"/>
    </row>
    <row r="158">
      <c r="A158" s="151"/>
      <c r="B158" s="459"/>
      <c r="C158" s="151"/>
      <c r="D158" s="522" t="s">
        <v>177</v>
      </c>
      <c r="E158" s="529">
        <v>48.0</v>
      </c>
      <c r="F158" s="530"/>
      <c r="G158" s="529">
        <v>140.0</v>
      </c>
      <c r="H158" s="529">
        <v>1.0</v>
      </c>
      <c r="I158" s="530"/>
      <c r="J158" s="530"/>
      <c r="K158" s="529">
        <v>1.0</v>
      </c>
      <c r="L158" s="529">
        <v>4.0</v>
      </c>
      <c r="M158" s="530"/>
      <c r="N158" s="529">
        <v>4.0</v>
      </c>
      <c r="O158" s="529">
        <v>5.0</v>
      </c>
      <c r="P158" s="529">
        <v>1.0</v>
      </c>
      <c r="Q158" s="581">
        <v>3.0</v>
      </c>
      <c r="R158" s="529">
        <f t="shared" si="34"/>
        <v>207</v>
      </c>
      <c r="S158" s="530">
        <f t="shared" si="35"/>
        <v>151</v>
      </c>
      <c r="T158" s="677">
        <f>R158/(Results!$H$221 *(70/190))</f>
        <v>0.5154652687</v>
      </c>
      <c r="U158" s="678" t="str">
        <f t="shared" si="39"/>
        <v>C</v>
      </c>
      <c r="V158" s="447"/>
      <c r="W158" s="447"/>
      <c r="X158" s="447"/>
      <c r="Y158" s="447"/>
      <c r="Z158" s="528">
        <f>R158/Results!$B$158</f>
        <v>690</v>
      </c>
      <c r="AA158" s="447"/>
      <c r="AB158" s="447"/>
      <c r="AC158" s="184"/>
      <c r="AD158" s="459"/>
      <c r="AE158" s="459"/>
      <c r="AF158" s="151"/>
      <c r="AG158" s="522" t="s">
        <v>177</v>
      </c>
      <c r="AH158" s="529">
        <v>21.0</v>
      </c>
      <c r="AI158" s="529">
        <v>1.0</v>
      </c>
      <c r="AJ158" s="529">
        <v>29.0</v>
      </c>
      <c r="AK158" s="530"/>
      <c r="AL158" s="530"/>
      <c r="AM158" s="530"/>
      <c r="AN158" s="530"/>
      <c r="AO158" s="529">
        <v>6.0</v>
      </c>
      <c r="AP158" s="530"/>
      <c r="AQ158" s="529">
        <v>1.0</v>
      </c>
      <c r="AR158" s="529">
        <v>5.0</v>
      </c>
      <c r="AS158" s="530"/>
      <c r="AT158" s="525"/>
      <c r="AU158" s="523">
        <f t="shared" si="36"/>
        <v>63</v>
      </c>
      <c r="AV158" s="736">
        <f t="shared" si="37"/>
        <v>57.8</v>
      </c>
      <c r="AW158" s="677">
        <f>AU158/(Results!$J$221 *(70/190))</f>
        <v>0.7566371681</v>
      </c>
      <c r="AX158" s="525" t="str">
        <f t="shared" si="38"/>
        <v>D</v>
      </c>
      <c r="AY158" s="447"/>
      <c r="AZ158" s="447"/>
      <c r="BA158" s="447"/>
      <c r="BB158" s="447"/>
      <c r="BC158" s="528">
        <f>AU158/Results!$B$158</f>
        <v>210</v>
      </c>
      <c r="BD158" s="447"/>
      <c r="BE158" s="447"/>
      <c r="BF158" s="184"/>
    </row>
    <row r="159">
      <c r="A159" s="151"/>
      <c r="B159" s="459"/>
      <c r="C159" s="151"/>
      <c r="D159" s="532" t="s">
        <v>178</v>
      </c>
      <c r="E159" s="543">
        <v>46.0</v>
      </c>
      <c r="F159" s="543">
        <v>1.0</v>
      </c>
      <c r="G159" s="543">
        <v>128.0</v>
      </c>
      <c r="H159" s="544"/>
      <c r="I159" s="544"/>
      <c r="J159" s="544"/>
      <c r="K159" s="543">
        <v>1.0</v>
      </c>
      <c r="L159" s="543">
        <v>5.0</v>
      </c>
      <c r="M159" s="544"/>
      <c r="N159" s="543">
        <v>1.0</v>
      </c>
      <c r="O159" s="543">
        <v>12.0</v>
      </c>
      <c r="P159" s="544"/>
      <c r="Q159" s="545">
        <v>1.0</v>
      </c>
      <c r="R159" s="543">
        <f t="shared" si="34"/>
        <v>195</v>
      </c>
      <c r="S159" s="533">
        <f t="shared" si="35"/>
        <v>146.8</v>
      </c>
      <c r="T159" s="681">
        <f>R159/(Results!$H$222 *(70/190))</f>
        <v>0.5089285714</v>
      </c>
      <c r="U159" s="692" t="s">
        <v>249</v>
      </c>
      <c r="V159" s="538">
        <f>SUM(R159:R162)</f>
        <v>811</v>
      </c>
      <c r="W159" s="539">
        <f>V159/(4*(MAX(R159:R162)))</f>
        <v>0.8777056277</v>
      </c>
      <c r="X159" s="539">
        <f>AVERAGE(S159:S162)</f>
        <v>160.325</v>
      </c>
      <c r="Y159" s="539">
        <f>V159/(((V159/2))*2)</f>
        <v>1</v>
      </c>
      <c r="Z159" s="646">
        <f>R159/Results!$B$158</f>
        <v>650</v>
      </c>
      <c r="AA159" s="539">
        <f>sum(Z159:Z162)/4</f>
        <v>675.8333333</v>
      </c>
      <c r="AB159" s="541">
        <v>383.0</v>
      </c>
      <c r="AC159" s="542">
        <f>4*MAX(R159:R162)/Results!H222</f>
        <v>0.8884615385</v>
      </c>
      <c r="AD159" s="459"/>
      <c r="AE159" s="459"/>
      <c r="AF159" s="151"/>
      <c r="AG159" s="532" t="s">
        <v>178</v>
      </c>
      <c r="AH159" s="543">
        <v>17.0</v>
      </c>
      <c r="AI159" s="544"/>
      <c r="AJ159" s="543">
        <v>27.0</v>
      </c>
      <c r="AK159" s="544"/>
      <c r="AL159" s="544"/>
      <c r="AM159" s="544"/>
      <c r="AN159" s="544"/>
      <c r="AO159" s="543">
        <v>2.0</v>
      </c>
      <c r="AP159" s="544"/>
      <c r="AQ159" s="543">
        <v>1.0</v>
      </c>
      <c r="AR159" s="544"/>
      <c r="AS159" s="544"/>
      <c r="AT159" s="545">
        <v>2.0</v>
      </c>
      <c r="AU159" s="533">
        <f t="shared" si="36"/>
        <v>49</v>
      </c>
      <c r="AV159" s="600">
        <f t="shared" si="37"/>
        <v>37</v>
      </c>
      <c r="AW159" s="681">
        <f>AU159/(Results!$J$222 *(70/190))</f>
        <v>0.5807860262</v>
      </c>
      <c r="AX159" s="535" t="str">
        <f t="shared" si="38"/>
        <v>C</v>
      </c>
      <c r="AY159" s="538">
        <f>SUM(AU159:AU162)</f>
        <v>229</v>
      </c>
      <c r="AZ159" s="539">
        <f>AY159/(4*(MAX(AU159:AU162)))</f>
        <v>0.9087301587</v>
      </c>
      <c r="BA159" s="539">
        <f>AVERAGE(AV159:AV162)</f>
        <v>49.075</v>
      </c>
      <c r="BB159" s="539">
        <f>AY159/(((AY159))*1)</f>
        <v>1</v>
      </c>
      <c r="BC159" s="646">
        <f>AU159/Results!$B$158</f>
        <v>163.3333333</v>
      </c>
      <c r="BD159" s="539">
        <f>sum(BC159:BC162)/4</f>
        <v>190.8333333</v>
      </c>
      <c r="BE159" s="541">
        <v>84.0</v>
      </c>
      <c r="BF159" s="542">
        <f>4*MAX(AU159:AU162)/Results!J222</f>
        <v>1.100436681</v>
      </c>
    </row>
    <row r="160">
      <c r="A160" s="151"/>
      <c r="B160" s="459"/>
      <c r="C160" s="151"/>
      <c r="D160" s="549" t="s">
        <v>179</v>
      </c>
      <c r="E160" s="553">
        <v>66.0</v>
      </c>
      <c r="F160" s="551"/>
      <c r="G160" s="553">
        <v>139.0</v>
      </c>
      <c r="H160" s="553">
        <v>3.0</v>
      </c>
      <c r="I160" s="551"/>
      <c r="J160" s="551"/>
      <c r="K160" s="551"/>
      <c r="L160" s="553">
        <v>11.0</v>
      </c>
      <c r="M160" s="551"/>
      <c r="N160" s="553">
        <v>1.0</v>
      </c>
      <c r="O160" s="553">
        <v>9.0</v>
      </c>
      <c r="P160" s="553">
        <v>1.0</v>
      </c>
      <c r="Q160" s="554">
        <v>1.0</v>
      </c>
      <c r="R160" s="553">
        <f t="shared" si="34"/>
        <v>231</v>
      </c>
      <c r="S160" s="551">
        <f t="shared" si="35"/>
        <v>180</v>
      </c>
      <c r="T160" s="684">
        <f>R160/(Results!$H$222 *(70/190))</f>
        <v>0.6028846154</v>
      </c>
      <c r="U160" s="400" t="str">
        <f t="shared" ref="U160:U165" si="40">IFS(T160&lt;0.2,"A",AND(T160&gt;=0.21,T160&lt;=0.5),"B",AND(T160&gt;=0.51,T160&lt;=0.7),"C",AND(T160&gt;=0.71,T160&lt;=0.85),"D",AND(T160&gt;=0.86,T160&lt;=1),"E",T160&gt;1,"F")</f>
        <v>C</v>
      </c>
      <c r="V160" s="151"/>
      <c r="W160" s="151"/>
      <c r="X160" s="151"/>
      <c r="Y160" s="151"/>
      <c r="Z160" s="552">
        <f>R160/Results!$B$158</f>
        <v>770</v>
      </c>
      <c r="AA160" s="151"/>
      <c r="AB160" s="151"/>
      <c r="AC160" s="518"/>
      <c r="AD160" s="459"/>
      <c r="AE160" s="459"/>
      <c r="AF160" s="151"/>
      <c r="AG160" s="549" t="s">
        <v>179</v>
      </c>
      <c r="AH160" s="553">
        <v>19.0</v>
      </c>
      <c r="AI160" s="551"/>
      <c r="AJ160" s="553">
        <v>27.0</v>
      </c>
      <c r="AK160" s="551"/>
      <c r="AL160" s="551"/>
      <c r="AM160" s="551"/>
      <c r="AN160" s="551"/>
      <c r="AO160" s="553">
        <v>7.0</v>
      </c>
      <c r="AP160" s="551"/>
      <c r="AQ160" s="553">
        <v>1.0</v>
      </c>
      <c r="AR160" s="551"/>
      <c r="AS160" s="551"/>
      <c r="AT160" s="550"/>
      <c r="AU160" s="533">
        <f t="shared" si="36"/>
        <v>54</v>
      </c>
      <c r="AV160" s="739">
        <f t="shared" si="37"/>
        <v>45.5</v>
      </c>
      <c r="AW160" s="684">
        <f>AU160/(Results!$J$222 *(70/190))</f>
        <v>0.6400499064</v>
      </c>
      <c r="AX160" s="550" t="str">
        <f t="shared" si="38"/>
        <v>C</v>
      </c>
      <c r="AY160" s="151"/>
      <c r="AZ160" s="151"/>
      <c r="BA160" s="151"/>
      <c r="BB160" s="151"/>
      <c r="BC160" s="552">
        <f>AU160/Results!$B$158</f>
        <v>180</v>
      </c>
      <c r="BD160" s="151"/>
      <c r="BE160" s="151"/>
      <c r="BF160" s="518"/>
    </row>
    <row r="161">
      <c r="A161" s="151"/>
      <c r="B161" s="459"/>
      <c r="C161" s="151"/>
      <c r="D161" s="549" t="s">
        <v>180</v>
      </c>
      <c r="E161" s="553">
        <v>42.0</v>
      </c>
      <c r="F161" s="551"/>
      <c r="G161" s="553">
        <v>118.0</v>
      </c>
      <c r="H161" s="551"/>
      <c r="I161" s="551"/>
      <c r="J161" s="551"/>
      <c r="K161" s="553">
        <v>1.0</v>
      </c>
      <c r="L161" s="553">
        <v>12.0</v>
      </c>
      <c r="M161" s="551"/>
      <c r="N161" s="553">
        <v>2.0</v>
      </c>
      <c r="O161" s="553">
        <v>12.0</v>
      </c>
      <c r="P161" s="551"/>
      <c r="Q161" s="554">
        <v>2.0</v>
      </c>
      <c r="R161" s="553">
        <f t="shared" si="34"/>
        <v>189</v>
      </c>
      <c r="S161" s="551">
        <f t="shared" si="35"/>
        <v>150.5</v>
      </c>
      <c r="T161" s="684">
        <f>R161/(Results!$H$222 *(70/190))</f>
        <v>0.4932692308</v>
      </c>
      <c r="U161" s="400" t="str">
        <f t="shared" si="40"/>
        <v>B</v>
      </c>
      <c r="V161" s="151"/>
      <c r="W161" s="151"/>
      <c r="X161" s="151"/>
      <c r="Y161" s="151"/>
      <c r="Z161" s="552">
        <f>R161/Results!$B$158</f>
        <v>630</v>
      </c>
      <c r="AA161" s="151"/>
      <c r="AB161" s="151"/>
      <c r="AC161" s="518"/>
      <c r="AD161" s="459"/>
      <c r="AE161" s="459"/>
      <c r="AF161" s="151"/>
      <c r="AG161" s="549" t="s">
        <v>180</v>
      </c>
      <c r="AH161" s="553">
        <v>22.0</v>
      </c>
      <c r="AI161" s="551"/>
      <c r="AJ161" s="553">
        <v>29.0</v>
      </c>
      <c r="AK161" s="551"/>
      <c r="AL161" s="551"/>
      <c r="AM161" s="551"/>
      <c r="AN161" s="551"/>
      <c r="AO161" s="553">
        <v>9.0</v>
      </c>
      <c r="AP161" s="551"/>
      <c r="AQ161" s="551"/>
      <c r="AR161" s="553">
        <v>3.0</v>
      </c>
      <c r="AS161" s="551"/>
      <c r="AT161" s="550"/>
      <c r="AU161" s="533">
        <f t="shared" si="36"/>
        <v>63</v>
      </c>
      <c r="AV161" s="739">
        <f t="shared" si="37"/>
        <v>56</v>
      </c>
      <c r="AW161" s="684">
        <f>AU161/(Results!$J$222 *(70/190))</f>
        <v>0.7467248908</v>
      </c>
      <c r="AX161" s="550" t="str">
        <f t="shared" si="38"/>
        <v>D</v>
      </c>
      <c r="AY161" s="151"/>
      <c r="AZ161" s="151"/>
      <c r="BA161" s="151"/>
      <c r="BB161" s="151"/>
      <c r="BC161" s="552">
        <f>AU161/Results!$B$158</f>
        <v>210</v>
      </c>
      <c r="BD161" s="151"/>
      <c r="BE161" s="151"/>
      <c r="BF161" s="518"/>
    </row>
    <row r="162">
      <c r="A162" s="151"/>
      <c r="B162" s="459"/>
      <c r="C162" s="151"/>
      <c r="D162" s="555" t="s">
        <v>181</v>
      </c>
      <c r="E162" s="563">
        <v>49.0</v>
      </c>
      <c r="F162" s="564"/>
      <c r="G162" s="563">
        <v>114.0</v>
      </c>
      <c r="H162" s="563">
        <v>1.0</v>
      </c>
      <c r="I162" s="564"/>
      <c r="J162" s="563">
        <v>1.0</v>
      </c>
      <c r="K162" s="563">
        <v>1.0</v>
      </c>
      <c r="L162" s="563">
        <v>6.0</v>
      </c>
      <c r="M162" s="563">
        <v>3.0</v>
      </c>
      <c r="N162" s="563">
        <v>2.0</v>
      </c>
      <c r="O162" s="563">
        <v>15.0</v>
      </c>
      <c r="P162" s="564"/>
      <c r="Q162" s="565">
        <v>4.0</v>
      </c>
      <c r="R162" s="563">
        <f t="shared" si="34"/>
        <v>196</v>
      </c>
      <c r="S162" s="564">
        <f t="shared" si="35"/>
        <v>164</v>
      </c>
      <c r="T162" s="686">
        <f>R162/(Results!$H$222 *(70/190))</f>
        <v>0.5115384615</v>
      </c>
      <c r="U162" s="687" t="str">
        <f t="shared" si="40"/>
        <v>C</v>
      </c>
      <c r="V162" s="447"/>
      <c r="W162" s="447"/>
      <c r="X162" s="447"/>
      <c r="Y162" s="447"/>
      <c r="Z162" s="650">
        <f>R162/Results!$B$158</f>
        <v>653.3333333</v>
      </c>
      <c r="AA162" s="447"/>
      <c r="AB162" s="447"/>
      <c r="AC162" s="184"/>
      <c r="AD162" s="459"/>
      <c r="AE162" s="459"/>
      <c r="AF162" s="151"/>
      <c r="AG162" s="555" t="s">
        <v>181</v>
      </c>
      <c r="AH162" s="563">
        <v>20.0</v>
      </c>
      <c r="AI162" s="563">
        <v>1.0</v>
      </c>
      <c r="AJ162" s="563">
        <v>27.0</v>
      </c>
      <c r="AK162" s="564"/>
      <c r="AL162" s="564"/>
      <c r="AM162" s="564"/>
      <c r="AN162" s="564"/>
      <c r="AO162" s="563">
        <v>7.0</v>
      </c>
      <c r="AP162" s="564"/>
      <c r="AQ162" s="564"/>
      <c r="AR162" s="563">
        <v>6.0</v>
      </c>
      <c r="AS162" s="564"/>
      <c r="AT162" s="565">
        <v>2.0</v>
      </c>
      <c r="AU162" s="556">
        <f t="shared" si="36"/>
        <v>63</v>
      </c>
      <c r="AV162" s="739">
        <f t="shared" si="37"/>
        <v>57.8</v>
      </c>
      <c r="AW162" s="686">
        <f>AU162/(Results!$J$222 *(70/190))</f>
        <v>0.7467248908</v>
      </c>
      <c r="AX162" s="585" t="str">
        <f t="shared" si="38"/>
        <v>D</v>
      </c>
      <c r="AY162" s="447"/>
      <c r="AZ162" s="447"/>
      <c r="BA162" s="447"/>
      <c r="BB162" s="447"/>
      <c r="BC162" s="650">
        <f>AU162/Results!$B$158</f>
        <v>210</v>
      </c>
      <c r="BD162" s="447"/>
      <c r="BE162" s="447"/>
      <c r="BF162" s="184"/>
    </row>
    <row r="163">
      <c r="A163" s="151"/>
      <c r="B163" s="459"/>
      <c r="C163" s="151"/>
      <c r="D163" s="492" t="s">
        <v>182</v>
      </c>
      <c r="E163" s="573">
        <v>64.0</v>
      </c>
      <c r="F163" s="570"/>
      <c r="G163" s="573">
        <v>119.0</v>
      </c>
      <c r="H163" s="570"/>
      <c r="I163" s="570"/>
      <c r="J163" s="570"/>
      <c r="K163" s="573">
        <v>2.0</v>
      </c>
      <c r="L163" s="573">
        <v>12.0</v>
      </c>
      <c r="M163" s="573">
        <v>2.0</v>
      </c>
      <c r="N163" s="570"/>
      <c r="O163" s="573">
        <v>8.0</v>
      </c>
      <c r="P163" s="570"/>
      <c r="Q163" s="569"/>
      <c r="R163" s="509">
        <f t="shared" si="34"/>
        <v>207</v>
      </c>
      <c r="S163" s="497">
        <f t="shared" si="35"/>
        <v>165.5</v>
      </c>
      <c r="T163" s="669">
        <f>R163/(Results!$H$223 *(70/190))</f>
        <v>0.5641135972</v>
      </c>
      <c r="U163" s="670" t="str">
        <f t="shared" si="40"/>
        <v>C</v>
      </c>
      <c r="V163" s="500">
        <f>SUM(R163:R166)</f>
        <v>783</v>
      </c>
      <c r="W163" s="501">
        <f>V163/(4*(MAX(R163:R166)))</f>
        <v>0.9321428571</v>
      </c>
      <c r="X163" s="501">
        <f>AVERAGE(S163:S166)</f>
        <v>146.375</v>
      </c>
      <c r="Y163" s="501">
        <f>V163/(((V163/2))*2)</f>
        <v>1</v>
      </c>
      <c r="Z163" s="511">
        <f>R163/Results!$B$158</f>
        <v>690</v>
      </c>
      <c r="AA163" s="501">
        <f>sum(Z163:Z166)/4</f>
        <v>652.5</v>
      </c>
      <c r="AB163" s="503">
        <v>367.0</v>
      </c>
      <c r="AC163" s="512">
        <f>4*MAX(R163:R166)/Results!H223</f>
        <v>0.843373494</v>
      </c>
      <c r="AD163" s="459"/>
      <c r="AE163" s="459"/>
      <c r="AF163" s="151"/>
      <c r="AG163" s="492" t="s">
        <v>182</v>
      </c>
      <c r="AH163" s="573">
        <v>18.0</v>
      </c>
      <c r="AI163" s="573">
        <v>1.0</v>
      </c>
      <c r="AJ163" s="573">
        <v>26.0</v>
      </c>
      <c r="AK163" s="570"/>
      <c r="AL163" s="570"/>
      <c r="AM163" s="570"/>
      <c r="AN163" s="570"/>
      <c r="AO163" s="573">
        <v>4.0</v>
      </c>
      <c r="AP163" s="570"/>
      <c r="AQ163" s="570"/>
      <c r="AR163" s="573">
        <v>2.0</v>
      </c>
      <c r="AS163" s="570"/>
      <c r="AT163" s="574">
        <v>1.0</v>
      </c>
      <c r="AU163" s="497">
        <f t="shared" si="36"/>
        <v>52</v>
      </c>
      <c r="AV163" s="495">
        <f t="shared" si="37"/>
        <v>42.3</v>
      </c>
      <c r="AW163" s="669">
        <f>AU163/(Results!$J$223 *(70/190))</f>
        <v>0.6626425218</v>
      </c>
      <c r="AX163" s="569" t="str">
        <f t="shared" si="38"/>
        <v>C</v>
      </c>
      <c r="AY163" s="500">
        <f>SUM(AU163:AU166)</f>
        <v>213</v>
      </c>
      <c r="AZ163" s="501">
        <f>AY163/(4*(MAX(AU163:AU166)))</f>
        <v>0.8875</v>
      </c>
      <c r="BA163" s="501">
        <f>AVERAGE(AV163:AV166)</f>
        <v>45.575</v>
      </c>
      <c r="BB163" s="501">
        <f>AY163/(((AY163))*1)</f>
        <v>1</v>
      </c>
      <c r="BC163" s="511">
        <f>AU163/Results!$B$158</f>
        <v>173.3333333</v>
      </c>
      <c r="BD163" s="501">
        <f>sum(BC163:BC166)/4</f>
        <v>177.5</v>
      </c>
      <c r="BE163" s="503">
        <v>78.0</v>
      </c>
      <c r="BF163" s="512">
        <f>4*MAX(AU163:AU166)/Results!J223</f>
        <v>1.126760563</v>
      </c>
    </row>
    <row r="164">
      <c r="A164" s="151"/>
      <c r="B164" s="459"/>
      <c r="C164" s="151"/>
      <c r="D164" s="513" t="s">
        <v>183</v>
      </c>
      <c r="E164" s="520">
        <v>53.0</v>
      </c>
      <c r="F164" s="516"/>
      <c r="G164" s="520">
        <v>138.0</v>
      </c>
      <c r="H164" s="520">
        <v>2.0</v>
      </c>
      <c r="I164" s="516"/>
      <c r="J164" s="516"/>
      <c r="K164" s="516"/>
      <c r="L164" s="520">
        <v>6.0</v>
      </c>
      <c r="M164" s="520">
        <v>1.0</v>
      </c>
      <c r="N164" s="520">
        <v>1.0</v>
      </c>
      <c r="O164" s="520">
        <v>9.0</v>
      </c>
      <c r="P164" s="516"/>
      <c r="Q164" s="515"/>
      <c r="R164" s="520">
        <f t="shared" si="34"/>
        <v>210</v>
      </c>
      <c r="S164" s="516">
        <f t="shared" si="35"/>
        <v>157</v>
      </c>
      <c r="T164" s="673">
        <f>R164/(Results!$H$223 *(70/190))</f>
        <v>0.5722891566</v>
      </c>
      <c r="U164" s="674" t="str">
        <f t="shared" si="40"/>
        <v>C</v>
      </c>
      <c r="V164" s="151"/>
      <c r="W164" s="151"/>
      <c r="X164" s="151"/>
      <c r="Y164" s="151"/>
      <c r="Z164" s="517">
        <f>R164/Results!$B$158</f>
        <v>700</v>
      </c>
      <c r="AA164" s="151"/>
      <c r="AB164" s="151"/>
      <c r="AC164" s="518"/>
      <c r="AD164" s="459"/>
      <c r="AE164" s="459"/>
      <c r="AF164" s="151"/>
      <c r="AG164" s="513" t="s">
        <v>183</v>
      </c>
      <c r="AH164" s="520">
        <v>12.0</v>
      </c>
      <c r="AI164" s="516"/>
      <c r="AJ164" s="520">
        <v>28.0</v>
      </c>
      <c r="AK164" s="516"/>
      <c r="AL164" s="516"/>
      <c r="AM164" s="516"/>
      <c r="AN164" s="516"/>
      <c r="AO164" s="520">
        <v>1.0</v>
      </c>
      <c r="AP164" s="520">
        <v>3.0</v>
      </c>
      <c r="AQ164" s="520">
        <v>1.0</v>
      </c>
      <c r="AR164" s="516"/>
      <c r="AS164" s="516"/>
      <c r="AT164" s="521">
        <v>2.0</v>
      </c>
      <c r="AU164" s="497">
        <f t="shared" si="36"/>
        <v>47</v>
      </c>
      <c r="AV164" s="736">
        <f t="shared" si="37"/>
        <v>38.5</v>
      </c>
      <c r="AW164" s="673">
        <f>AU164/(Results!$J$223 *(70/190))</f>
        <v>0.5989268947</v>
      </c>
      <c r="AX164" s="515" t="str">
        <f t="shared" si="38"/>
        <v>C</v>
      </c>
      <c r="AY164" s="151"/>
      <c r="AZ164" s="151"/>
      <c r="BA164" s="151"/>
      <c r="BB164" s="151"/>
      <c r="BC164" s="517">
        <f>AU164/Results!$B$158</f>
        <v>156.6666667</v>
      </c>
      <c r="BD164" s="151"/>
      <c r="BE164" s="151"/>
      <c r="BF164" s="518"/>
    </row>
    <row r="165">
      <c r="A165" s="151"/>
      <c r="B165" s="459"/>
      <c r="C165" s="151"/>
      <c r="D165" s="513" t="s">
        <v>184</v>
      </c>
      <c r="E165" s="520">
        <v>31.0</v>
      </c>
      <c r="F165" s="516"/>
      <c r="G165" s="520">
        <v>127.0</v>
      </c>
      <c r="H165" s="516"/>
      <c r="I165" s="520">
        <v>1.0</v>
      </c>
      <c r="J165" s="520">
        <v>1.0</v>
      </c>
      <c r="K165" s="520">
        <v>1.0</v>
      </c>
      <c r="L165" s="520">
        <v>6.0</v>
      </c>
      <c r="M165" s="516"/>
      <c r="N165" s="516"/>
      <c r="O165" s="520">
        <v>7.0</v>
      </c>
      <c r="P165" s="520">
        <v>1.0</v>
      </c>
      <c r="Q165" s="521">
        <v>4.0</v>
      </c>
      <c r="R165" s="520">
        <f t="shared" si="34"/>
        <v>179</v>
      </c>
      <c r="S165" s="516">
        <f t="shared" si="35"/>
        <v>127</v>
      </c>
      <c r="T165" s="673">
        <f>R165/(Results!$H$223 *(70/190))</f>
        <v>0.4878083764</v>
      </c>
      <c r="U165" s="674" t="str">
        <f t="shared" si="40"/>
        <v>B</v>
      </c>
      <c r="V165" s="151"/>
      <c r="W165" s="151"/>
      <c r="X165" s="151"/>
      <c r="Y165" s="151"/>
      <c r="Z165" s="517">
        <f>R165/Results!$B$158</f>
        <v>596.6666667</v>
      </c>
      <c r="AA165" s="151"/>
      <c r="AB165" s="151"/>
      <c r="AC165" s="518"/>
      <c r="AD165" s="459"/>
      <c r="AE165" s="459"/>
      <c r="AF165" s="151"/>
      <c r="AG165" s="513" t="s">
        <v>184</v>
      </c>
      <c r="AH165" s="520">
        <v>27.0</v>
      </c>
      <c r="AI165" s="516"/>
      <c r="AJ165" s="520">
        <v>25.0</v>
      </c>
      <c r="AK165" s="516"/>
      <c r="AL165" s="516"/>
      <c r="AM165" s="516"/>
      <c r="AN165" s="516"/>
      <c r="AO165" s="520">
        <v>4.0</v>
      </c>
      <c r="AP165" s="516"/>
      <c r="AQ165" s="516"/>
      <c r="AR165" s="520">
        <v>3.0</v>
      </c>
      <c r="AS165" s="516"/>
      <c r="AT165" s="521">
        <v>1.0</v>
      </c>
      <c r="AU165" s="497">
        <f t="shared" si="36"/>
        <v>60</v>
      </c>
      <c r="AV165" s="736">
        <f t="shared" si="37"/>
        <v>52</v>
      </c>
      <c r="AW165" s="673">
        <f>AU165/(Results!$J$223 *(70/190))</f>
        <v>0.7645875252</v>
      </c>
      <c r="AX165" s="515" t="str">
        <f t="shared" si="38"/>
        <v>D</v>
      </c>
      <c r="AY165" s="151"/>
      <c r="AZ165" s="151"/>
      <c r="BA165" s="151"/>
      <c r="BB165" s="151"/>
      <c r="BC165" s="517">
        <f>AU165/Results!$B$158</f>
        <v>200</v>
      </c>
      <c r="BD165" s="151"/>
      <c r="BE165" s="151"/>
      <c r="BF165" s="518"/>
    </row>
    <row r="166">
      <c r="A166" s="151"/>
      <c r="B166" s="459"/>
      <c r="C166" s="151"/>
      <c r="D166" s="522" t="s">
        <v>185</v>
      </c>
      <c r="E166" s="529">
        <v>50.0</v>
      </c>
      <c r="F166" s="530"/>
      <c r="G166" s="529">
        <v>122.0</v>
      </c>
      <c r="H166" s="529">
        <v>1.0</v>
      </c>
      <c r="I166" s="530"/>
      <c r="J166" s="529">
        <v>1.0</v>
      </c>
      <c r="K166" s="530"/>
      <c r="L166" s="529">
        <v>6.0</v>
      </c>
      <c r="M166" s="530"/>
      <c r="N166" s="529">
        <v>1.0</v>
      </c>
      <c r="O166" s="529">
        <v>5.0</v>
      </c>
      <c r="P166" s="530"/>
      <c r="Q166" s="581">
        <v>1.0</v>
      </c>
      <c r="R166" s="529">
        <f t="shared" si="34"/>
        <v>187</v>
      </c>
      <c r="S166" s="530">
        <f t="shared" si="35"/>
        <v>136</v>
      </c>
      <c r="T166" s="677">
        <f>R166/(Results!$H$223 *(70/190))</f>
        <v>0.509609868</v>
      </c>
      <c r="U166" s="749" t="s">
        <v>249</v>
      </c>
      <c r="V166" s="447"/>
      <c r="W166" s="447"/>
      <c r="X166" s="447"/>
      <c r="Y166" s="447"/>
      <c r="Z166" s="528">
        <f>R166/Results!$B$158</f>
        <v>623.3333333</v>
      </c>
      <c r="AA166" s="447"/>
      <c r="AB166" s="447"/>
      <c r="AC166" s="184"/>
      <c r="AD166" s="459"/>
      <c r="AE166" s="459"/>
      <c r="AF166" s="151"/>
      <c r="AG166" s="522" t="s">
        <v>185</v>
      </c>
      <c r="AH166" s="529">
        <v>18.0</v>
      </c>
      <c r="AI166" s="530"/>
      <c r="AJ166" s="529">
        <v>26.0</v>
      </c>
      <c r="AK166" s="530"/>
      <c r="AL166" s="530"/>
      <c r="AM166" s="530"/>
      <c r="AN166" s="530"/>
      <c r="AO166" s="529">
        <v>4.0</v>
      </c>
      <c r="AP166" s="530"/>
      <c r="AQ166" s="529">
        <v>1.0</v>
      </c>
      <c r="AR166" s="529">
        <v>5.0</v>
      </c>
      <c r="AS166" s="530"/>
      <c r="AT166" s="525"/>
      <c r="AU166" s="523">
        <f t="shared" si="36"/>
        <v>54</v>
      </c>
      <c r="AV166" s="736">
        <f t="shared" si="37"/>
        <v>49.5</v>
      </c>
      <c r="AW166" s="677">
        <f>AU166/(Results!$J$223 *(70/190))</f>
        <v>0.6881287726</v>
      </c>
      <c r="AX166" s="525" t="str">
        <f t="shared" si="38"/>
        <v>C</v>
      </c>
      <c r="AY166" s="447"/>
      <c r="AZ166" s="447"/>
      <c r="BA166" s="447"/>
      <c r="BB166" s="447"/>
      <c r="BC166" s="528">
        <f>AU166/Results!$B$158</f>
        <v>180</v>
      </c>
      <c r="BD166" s="447"/>
      <c r="BE166" s="447"/>
      <c r="BF166" s="184"/>
    </row>
    <row r="167">
      <c r="A167" s="151"/>
      <c r="B167" s="459"/>
      <c r="C167" s="151"/>
      <c r="D167" s="532" t="s">
        <v>186</v>
      </c>
      <c r="E167" s="543">
        <v>49.0</v>
      </c>
      <c r="F167" s="544"/>
      <c r="G167" s="543">
        <v>116.0</v>
      </c>
      <c r="H167" s="543">
        <v>1.0</v>
      </c>
      <c r="I167" s="544"/>
      <c r="J167" s="544"/>
      <c r="K167" s="543">
        <v>2.0</v>
      </c>
      <c r="L167" s="543">
        <v>9.0</v>
      </c>
      <c r="M167" s="543">
        <v>3.0</v>
      </c>
      <c r="N167" s="544"/>
      <c r="O167" s="543">
        <v>6.0</v>
      </c>
      <c r="P167" s="544"/>
      <c r="Q167" s="545">
        <v>2.0</v>
      </c>
      <c r="R167" s="543">
        <f t="shared" si="34"/>
        <v>188</v>
      </c>
      <c r="S167" s="533">
        <f t="shared" si="35"/>
        <v>145.5</v>
      </c>
      <c r="T167" s="681">
        <f>R167/(Results!$H$224 *(70/190))</f>
        <v>0.4809478928</v>
      </c>
      <c r="U167" s="682" t="str">
        <f t="shared" ref="U167:U195" si="41">IFS(T167&lt;0.2,"A",AND(T167&gt;=0.21,T167&lt;=0.5),"B",AND(T167&gt;=0.51,T167&lt;=0.7),"C",AND(T167&gt;=0.71,T167&lt;=0.85),"D",AND(T167&gt;=0.86,T167&lt;=1),"E",T167&gt;1,"F")</f>
        <v>B</v>
      </c>
      <c r="V167" s="538">
        <f>SUM(R167:R170)</f>
        <v>826</v>
      </c>
      <c r="W167" s="539">
        <f>V167/(4*(MAX(R167:R170)))</f>
        <v>0.8533057851</v>
      </c>
      <c r="X167" s="539">
        <f>AVERAGE(S167:S170)</f>
        <v>158.975</v>
      </c>
      <c r="Y167" s="539">
        <f>V167/(((V167/2))*2)</f>
        <v>1</v>
      </c>
      <c r="Z167" s="646">
        <f>R167/Results!$B$158</f>
        <v>626.6666667</v>
      </c>
      <c r="AA167" s="539">
        <f>sum(Z167:Z170)/4</f>
        <v>688.3333333</v>
      </c>
      <c r="AB167" s="541">
        <v>391.0</v>
      </c>
      <c r="AC167" s="542">
        <f>4*MAX(R167:R170)/Results!H224</f>
        <v>0.9123468426</v>
      </c>
      <c r="AD167" s="459"/>
      <c r="AE167" s="459"/>
      <c r="AF167" s="151"/>
      <c r="AG167" s="532" t="s">
        <v>186</v>
      </c>
      <c r="AH167" s="543">
        <v>20.0</v>
      </c>
      <c r="AI167" s="544"/>
      <c r="AJ167" s="543">
        <v>26.0</v>
      </c>
      <c r="AK167" s="544"/>
      <c r="AL167" s="544"/>
      <c r="AM167" s="544"/>
      <c r="AN167" s="544"/>
      <c r="AO167" s="543">
        <v>1.0</v>
      </c>
      <c r="AP167" s="544"/>
      <c r="AQ167" s="544"/>
      <c r="AR167" s="543">
        <v>1.0</v>
      </c>
      <c r="AS167" s="544"/>
      <c r="AT167" s="546"/>
      <c r="AU167" s="533">
        <f t="shared" si="36"/>
        <v>48</v>
      </c>
      <c r="AV167" s="600">
        <f t="shared" si="37"/>
        <v>36.5</v>
      </c>
      <c r="AW167" s="681">
        <f>AU167/(Results!$J$224 *(70/190))</f>
        <v>0.5544072948</v>
      </c>
      <c r="AX167" s="535" t="str">
        <f t="shared" si="38"/>
        <v>C</v>
      </c>
      <c r="AY167" s="538">
        <f>SUM(AU167:AU170)</f>
        <v>235</v>
      </c>
      <c r="AZ167" s="539">
        <f>AY167/(4*(MAX(AU167:AU170)))</f>
        <v>0.8159722222</v>
      </c>
      <c r="BA167" s="539">
        <f>AVERAGE(AV167:AV170)</f>
        <v>48.3</v>
      </c>
      <c r="BB167" s="539">
        <f>AY167/(((AY167))*1)</f>
        <v>1</v>
      </c>
      <c r="BC167" s="646">
        <f>AU167/Results!$B$158</f>
        <v>160</v>
      </c>
      <c r="BD167" s="539">
        <f>sum(BC167:BC170)/4</f>
        <v>195.8333333</v>
      </c>
      <c r="BE167" s="541">
        <v>87.0</v>
      </c>
      <c r="BF167" s="542">
        <f>4*MAX(AU167:AU170)/Results!J224</f>
        <v>1.225531915</v>
      </c>
    </row>
    <row r="168">
      <c r="A168" s="151"/>
      <c r="B168" s="459"/>
      <c r="C168" s="151"/>
      <c r="D168" s="549" t="s">
        <v>187</v>
      </c>
      <c r="E168" s="553">
        <v>49.0</v>
      </c>
      <c r="F168" s="553">
        <v>1.0</v>
      </c>
      <c r="G168" s="553">
        <v>161.0</v>
      </c>
      <c r="H168" s="551"/>
      <c r="I168" s="551"/>
      <c r="J168" s="553">
        <v>1.0</v>
      </c>
      <c r="K168" s="553">
        <v>1.0</v>
      </c>
      <c r="L168" s="553">
        <v>9.0</v>
      </c>
      <c r="M168" s="553">
        <v>2.0</v>
      </c>
      <c r="N168" s="551"/>
      <c r="O168" s="553">
        <v>16.0</v>
      </c>
      <c r="P168" s="551"/>
      <c r="Q168" s="554">
        <v>2.0</v>
      </c>
      <c r="R168" s="553">
        <f t="shared" si="34"/>
        <v>242</v>
      </c>
      <c r="S168" s="551">
        <f t="shared" si="35"/>
        <v>184.8</v>
      </c>
      <c r="T168" s="684">
        <f>R168/(Results!$H$224 *(70/190))</f>
        <v>0.6190925003</v>
      </c>
      <c r="U168" s="400" t="str">
        <f t="shared" si="41"/>
        <v>C</v>
      </c>
      <c r="V168" s="151"/>
      <c r="W168" s="151"/>
      <c r="X168" s="151"/>
      <c r="Y168" s="151"/>
      <c r="Z168" s="552">
        <f>R168/Results!$B$158</f>
        <v>806.6666667</v>
      </c>
      <c r="AA168" s="151"/>
      <c r="AB168" s="151"/>
      <c r="AC168" s="518"/>
      <c r="AD168" s="459"/>
      <c r="AE168" s="459"/>
      <c r="AF168" s="151"/>
      <c r="AG168" s="549" t="s">
        <v>187</v>
      </c>
      <c r="AH168" s="553">
        <v>21.0</v>
      </c>
      <c r="AI168" s="553">
        <v>2.0</v>
      </c>
      <c r="AJ168" s="553">
        <v>27.0</v>
      </c>
      <c r="AK168" s="551"/>
      <c r="AL168" s="551"/>
      <c r="AM168" s="551"/>
      <c r="AN168" s="551"/>
      <c r="AO168" s="553">
        <v>3.0</v>
      </c>
      <c r="AP168" s="551"/>
      <c r="AQ168" s="553">
        <v>2.0</v>
      </c>
      <c r="AR168" s="553">
        <v>2.0</v>
      </c>
      <c r="AS168" s="551"/>
      <c r="AT168" s="554">
        <v>2.0</v>
      </c>
      <c r="AU168" s="533">
        <f t="shared" si="36"/>
        <v>59</v>
      </c>
      <c r="AV168" s="739">
        <f t="shared" si="37"/>
        <v>50.6</v>
      </c>
      <c r="AW168" s="684">
        <f>AU168/(Results!$J$224 *(70/190))</f>
        <v>0.6814589666</v>
      </c>
      <c r="AX168" s="550" t="str">
        <f t="shared" si="38"/>
        <v>C</v>
      </c>
      <c r="AY168" s="151"/>
      <c r="AZ168" s="151"/>
      <c r="BA168" s="151"/>
      <c r="BB168" s="151"/>
      <c r="BC168" s="552">
        <f>AU168/Results!$B$158</f>
        <v>196.6666667</v>
      </c>
      <c r="BD168" s="151"/>
      <c r="BE168" s="151"/>
      <c r="BF168" s="518"/>
    </row>
    <row r="169">
      <c r="A169" s="151"/>
      <c r="B169" s="459"/>
      <c r="C169" s="151"/>
      <c r="D169" s="549" t="s">
        <v>188</v>
      </c>
      <c r="E169" s="553">
        <v>50.0</v>
      </c>
      <c r="F169" s="553">
        <v>2.0</v>
      </c>
      <c r="G169" s="553">
        <v>133.0</v>
      </c>
      <c r="H169" s="553">
        <v>2.0</v>
      </c>
      <c r="I169" s="551"/>
      <c r="J169" s="551"/>
      <c r="K169" s="553">
        <v>1.0</v>
      </c>
      <c r="L169" s="553">
        <v>5.0</v>
      </c>
      <c r="M169" s="551"/>
      <c r="N169" s="553">
        <v>1.0</v>
      </c>
      <c r="O169" s="553">
        <v>8.0</v>
      </c>
      <c r="P169" s="553">
        <v>1.0</v>
      </c>
      <c r="Q169" s="550"/>
      <c r="R169" s="553">
        <f t="shared" si="34"/>
        <v>203</v>
      </c>
      <c r="S169" s="551">
        <f t="shared" si="35"/>
        <v>151.1</v>
      </c>
      <c r="T169" s="684">
        <f>R169/(Results!$H$224 *(70/190))</f>
        <v>0.5193213949</v>
      </c>
      <c r="U169" s="400" t="str">
        <f t="shared" si="41"/>
        <v>C</v>
      </c>
      <c r="V169" s="151"/>
      <c r="W169" s="151"/>
      <c r="X169" s="151"/>
      <c r="Y169" s="151"/>
      <c r="Z169" s="552">
        <f>R169/Results!$B$158</f>
        <v>676.6666667</v>
      </c>
      <c r="AA169" s="151"/>
      <c r="AB169" s="151"/>
      <c r="AC169" s="518"/>
      <c r="AD169" s="459"/>
      <c r="AE169" s="459"/>
      <c r="AF169" s="151"/>
      <c r="AG169" s="549" t="s">
        <v>188</v>
      </c>
      <c r="AH169" s="553">
        <v>26.0</v>
      </c>
      <c r="AI169" s="553">
        <v>1.0</v>
      </c>
      <c r="AJ169" s="553">
        <v>33.0</v>
      </c>
      <c r="AK169" s="551"/>
      <c r="AL169" s="551"/>
      <c r="AM169" s="551"/>
      <c r="AN169" s="551"/>
      <c r="AO169" s="553">
        <v>4.0</v>
      </c>
      <c r="AP169" s="551"/>
      <c r="AQ169" s="553">
        <v>1.0</v>
      </c>
      <c r="AR169" s="553">
        <v>5.0</v>
      </c>
      <c r="AS169" s="551"/>
      <c r="AT169" s="554">
        <v>2.0</v>
      </c>
      <c r="AU169" s="533">
        <f t="shared" si="36"/>
        <v>72</v>
      </c>
      <c r="AV169" s="739">
        <f t="shared" si="37"/>
        <v>62.8</v>
      </c>
      <c r="AW169" s="684">
        <f>AU169/(Results!$J$224 *(70/190))</f>
        <v>0.8316109422</v>
      </c>
      <c r="AX169" s="550" t="str">
        <f t="shared" si="38"/>
        <v>D</v>
      </c>
      <c r="AY169" s="151"/>
      <c r="AZ169" s="151"/>
      <c r="BA169" s="151"/>
      <c r="BB169" s="151"/>
      <c r="BC169" s="552">
        <f>AU169/Results!$B$158</f>
        <v>240</v>
      </c>
      <c r="BD169" s="151"/>
      <c r="BE169" s="151"/>
      <c r="BF169" s="518"/>
    </row>
    <row r="170">
      <c r="A170" s="151"/>
      <c r="B170" s="459"/>
      <c r="C170" s="151"/>
      <c r="D170" s="555" t="s">
        <v>189</v>
      </c>
      <c r="E170" s="563">
        <v>56.0</v>
      </c>
      <c r="F170" s="564"/>
      <c r="G170" s="563">
        <v>114.0</v>
      </c>
      <c r="H170" s="563">
        <v>1.0</v>
      </c>
      <c r="I170" s="564"/>
      <c r="J170" s="563">
        <v>1.0</v>
      </c>
      <c r="K170" s="563">
        <v>1.0</v>
      </c>
      <c r="L170" s="563">
        <v>5.0</v>
      </c>
      <c r="M170" s="563">
        <v>5.0</v>
      </c>
      <c r="N170" s="564"/>
      <c r="O170" s="563">
        <v>8.0</v>
      </c>
      <c r="P170" s="564"/>
      <c r="Q170" s="565">
        <v>2.0</v>
      </c>
      <c r="R170" s="563">
        <f t="shared" si="34"/>
        <v>193</v>
      </c>
      <c r="S170" s="564">
        <f t="shared" si="35"/>
        <v>154.5</v>
      </c>
      <c r="T170" s="686">
        <f>R170/(Results!$H$224 *(70/190))</f>
        <v>0.4937390602</v>
      </c>
      <c r="U170" s="687" t="str">
        <f t="shared" si="41"/>
        <v>B</v>
      </c>
      <c r="V170" s="447"/>
      <c r="W170" s="447"/>
      <c r="X170" s="447"/>
      <c r="Y170" s="447"/>
      <c r="Z170" s="650">
        <f>R170/Results!$B$158</f>
        <v>643.3333333</v>
      </c>
      <c r="AA170" s="447"/>
      <c r="AB170" s="447"/>
      <c r="AC170" s="184"/>
      <c r="AD170" s="459"/>
      <c r="AE170" s="459"/>
      <c r="AF170" s="151"/>
      <c r="AG170" s="555" t="s">
        <v>189</v>
      </c>
      <c r="AH170" s="563">
        <v>23.0</v>
      </c>
      <c r="AI170" s="563">
        <v>1.0</v>
      </c>
      <c r="AJ170" s="563">
        <v>28.0</v>
      </c>
      <c r="AK170" s="564"/>
      <c r="AL170" s="564"/>
      <c r="AM170" s="564"/>
      <c r="AN170" s="564"/>
      <c r="AO170" s="564"/>
      <c r="AP170" s="563">
        <v>1.0</v>
      </c>
      <c r="AQ170" s="564"/>
      <c r="AR170" s="563">
        <v>1.0</v>
      </c>
      <c r="AS170" s="564"/>
      <c r="AT170" s="565">
        <v>2.0</v>
      </c>
      <c r="AU170" s="556">
        <f t="shared" si="36"/>
        <v>56</v>
      </c>
      <c r="AV170" s="739">
        <f t="shared" si="37"/>
        <v>43.3</v>
      </c>
      <c r="AW170" s="686">
        <f>AU170/(Results!$J$224 *(70/190))</f>
        <v>0.6468085106</v>
      </c>
      <c r="AX170" s="585" t="str">
        <f t="shared" si="38"/>
        <v>C</v>
      </c>
      <c r="AY170" s="447"/>
      <c r="AZ170" s="447"/>
      <c r="BA170" s="447"/>
      <c r="BB170" s="447"/>
      <c r="BC170" s="650">
        <f>AU170/Results!$B$158</f>
        <v>186.6666667</v>
      </c>
      <c r="BD170" s="447"/>
      <c r="BE170" s="447"/>
      <c r="BF170" s="184"/>
    </row>
    <row r="171">
      <c r="A171" s="151"/>
      <c r="B171" s="459"/>
      <c r="C171" s="151"/>
      <c r="D171" s="492" t="s">
        <v>190</v>
      </c>
      <c r="E171" s="573">
        <v>58.0</v>
      </c>
      <c r="F171" s="570"/>
      <c r="G171" s="573">
        <v>131.0</v>
      </c>
      <c r="H171" s="573">
        <v>2.0</v>
      </c>
      <c r="I171" s="570"/>
      <c r="J171" s="570"/>
      <c r="K171" s="570"/>
      <c r="L171" s="573">
        <v>12.0</v>
      </c>
      <c r="M171" s="573">
        <v>3.0</v>
      </c>
      <c r="N171" s="573">
        <v>1.0</v>
      </c>
      <c r="O171" s="573">
        <v>12.0</v>
      </c>
      <c r="P171" s="573">
        <v>1.0</v>
      </c>
      <c r="Q171" s="574">
        <v>1.0</v>
      </c>
      <c r="R171" s="509">
        <f t="shared" si="34"/>
        <v>221</v>
      </c>
      <c r="S171" s="497">
        <f t="shared" si="35"/>
        <v>181.5</v>
      </c>
      <c r="T171" s="669">
        <f>R171/(Results!$H$225 *(70/190))</f>
        <v>0.565902965</v>
      </c>
      <c r="U171" s="670" t="str">
        <f t="shared" si="41"/>
        <v>C</v>
      </c>
      <c r="V171" s="500">
        <f>SUM(R171:R174)</f>
        <v>836</v>
      </c>
      <c r="W171" s="501">
        <f>V171/(4*(MAX(R171:R174)))</f>
        <v>0.9457013575</v>
      </c>
      <c r="X171" s="501">
        <f>AVERAGE(S171:S174)</f>
        <v>170.725</v>
      </c>
      <c r="Y171" s="501">
        <f>V171/(((V171/2))*2)</f>
        <v>1</v>
      </c>
      <c r="Z171" s="511">
        <f>R171/Results!$B$158</f>
        <v>736.6666667</v>
      </c>
      <c r="AA171" s="501">
        <f>sum(Z171:Z174)/4</f>
        <v>696.6666667</v>
      </c>
      <c r="AB171" s="503">
        <v>391.0</v>
      </c>
      <c r="AC171" s="512">
        <f>4*MAX(R171:R174)/Results!H225</f>
        <v>0.8339622642</v>
      </c>
      <c r="AD171" s="459"/>
      <c r="AE171" s="459"/>
      <c r="AF171" s="151"/>
      <c r="AG171" s="492" t="s">
        <v>190</v>
      </c>
      <c r="AH171" s="573">
        <v>17.0</v>
      </c>
      <c r="AI171" s="570"/>
      <c r="AJ171" s="573">
        <v>28.0</v>
      </c>
      <c r="AK171" s="570"/>
      <c r="AL171" s="570"/>
      <c r="AM171" s="570"/>
      <c r="AN171" s="570"/>
      <c r="AO171" s="573">
        <v>3.0</v>
      </c>
      <c r="AP171" s="570"/>
      <c r="AQ171" s="570"/>
      <c r="AR171" s="573">
        <v>2.0</v>
      </c>
      <c r="AS171" s="573">
        <v>1.0</v>
      </c>
      <c r="AT171" s="569"/>
      <c r="AU171" s="497">
        <f t="shared" si="36"/>
        <v>51</v>
      </c>
      <c r="AV171" s="495">
        <f t="shared" si="37"/>
        <v>42</v>
      </c>
      <c r="AW171" s="669">
        <f>AU171/(Results!$J$225 *(70/190))</f>
        <v>0.6179846939</v>
      </c>
      <c r="AX171" s="569" t="str">
        <f t="shared" si="38"/>
        <v>C</v>
      </c>
      <c r="AY171" s="500">
        <f>SUM(AU171:AU174)</f>
        <v>224</v>
      </c>
      <c r="AZ171" s="501">
        <f>AY171/(4*(MAX(AU171:AU174)))</f>
        <v>0.9180327869</v>
      </c>
      <c r="BA171" s="501">
        <f>AVERAGE(AV171:AV174)</f>
        <v>47.45</v>
      </c>
      <c r="BB171" s="501">
        <f>AY171/(((AY171))*1)</f>
        <v>1</v>
      </c>
      <c r="BC171" s="511">
        <f>AU171/Results!$B$158</f>
        <v>170</v>
      </c>
      <c r="BD171" s="501">
        <f>sum(BC171:BC174)/4</f>
        <v>186.6666667</v>
      </c>
      <c r="BE171" s="503">
        <v>83.0</v>
      </c>
      <c r="BF171" s="512">
        <f>4*MAX(AU171:AU174)/Results!J225</f>
        <v>1.089285714</v>
      </c>
    </row>
    <row r="172">
      <c r="A172" s="151"/>
      <c r="B172" s="459"/>
      <c r="C172" s="151"/>
      <c r="D172" s="513" t="s">
        <v>191</v>
      </c>
      <c r="E172" s="520">
        <v>53.0</v>
      </c>
      <c r="F172" s="520">
        <v>3.0</v>
      </c>
      <c r="G172" s="520">
        <v>112.0</v>
      </c>
      <c r="H172" s="520">
        <v>1.0</v>
      </c>
      <c r="I172" s="516"/>
      <c r="J172" s="516"/>
      <c r="K172" s="520">
        <v>1.0</v>
      </c>
      <c r="L172" s="520">
        <v>11.0</v>
      </c>
      <c r="M172" s="520">
        <v>4.0</v>
      </c>
      <c r="N172" s="516"/>
      <c r="O172" s="520">
        <v>7.0</v>
      </c>
      <c r="P172" s="516"/>
      <c r="Q172" s="521">
        <v>2.0</v>
      </c>
      <c r="R172" s="520">
        <f t="shared" si="34"/>
        <v>194</v>
      </c>
      <c r="S172" s="516">
        <f t="shared" si="35"/>
        <v>155.9</v>
      </c>
      <c r="T172" s="673">
        <f>R172/(Results!$H$225 *(70/190))</f>
        <v>0.4967654987</v>
      </c>
      <c r="U172" s="674" t="str">
        <f t="shared" si="41"/>
        <v>B</v>
      </c>
      <c r="V172" s="151"/>
      <c r="W172" s="151"/>
      <c r="X172" s="151"/>
      <c r="Y172" s="151"/>
      <c r="Z172" s="517">
        <f>R172/Results!$B$158</f>
        <v>646.6666667</v>
      </c>
      <c r="AA172" s="151"/>
      <c r="AB172" s="151"/>
      <c r="AC172" s="518"/>
      <c r="AD172" s="459"/>
      <c r="AE172" s="459"/>
      <c r="AF172" s="151"/>
      <c r="AG172" s="513" t="s">
        <v>191</v>
      </c>
      <c r="AH172" s="520">
        <v>20.0</v>
      </c>
      <c r="AI172" s="516"/>
      <c r="AJ172" s="520">
        <v>26.0</v>
      </c>
      <c r="AK172" s="516"/>
      <c r="AL172" s="516"/>
      <c r="AM172" s="516"/>
      <c r="AN172" s="516"/>
      <c r="AO172" s="520">
        <v>7.0</v>
      </c>
      <c r="AP172" s="520">
        <v>1.0</v>
      </c>
      <c r="AQ172" s="516"/>
      <c r="AR172" s="520">
        <v>1.0</v>
      </c>
      <c r="AS172" s="516"/>
      <c r="AT172" s="515"/>
      <c r="AU172" s="497">
        <f t="shared" si="36"/>
        <v>55</v>
      </c>
      <c r="AV172" s="736">
        <f t="shared" si="37"/>
        <v>48</v>
      </c>
      <c r="AW172" s="673">
        <f>AU172/(Results!$J$225 *(70/190))</f>
        <v>0.6664540816</v>
      </c>
      <c r="AX172" s="515" t="str">
        <f t="shared" si="38"/>
        <v>C</v>
      </c>
      <c r="AY172" s="151"/>
      <c r="AZ172" s="151"/>
      <c r="BA172" s="151"/>
      <c r="BB172" s="151"/>
      <c r="BC172" s="517">
        <f>AU172/Results!$B$158</f>
        <v>183.3333333</v>
      </c>
      <c r="BD172" s="151"/>
      <c r="BE172" s="151"/>
      <c r="BF172" s="518"/>
    </row>
    <row r="173">
      <c r="A173" s="151"/>
      <c r="B173" s="459"/>
      <c r="C173" s="151"/>
      <c r="D173" s="513" t="s">
        <v>192</v>
      </c>
      <c r="E173" s="520">
        <v>52.0</v>
      </c>
      <c r="F173" s="516"/>
      <c r="G173" s="520">
        <v>134.0</v>
      </c>
      <c r="H173" s="520">
        <v>2.0</v>
      </c>
      <c r="I173" s="516"/>
      <c r="J173" s="516"/>
      <c r="K173" s="520">
        <v>1.0</v>
      </c>
      <c r="L173" s="520">
        <v>5.0</v>
      </c>
      <c r="M173" s="520">
        <v>5.0</v>
      </c>
      <c r="N173" s="516"/>
      <c r="O173" s="520">
        <v>14.0</v>
      </c>
      <c r="P173" s="516"/>
      <c r="Q173" s="521">
        <v>1.0</v>
      </c>
      <c r="R173" s="520">
        <f t="shared" si="34"/>
        <v>214</v>
      </c>
      <c r="S173" s="516">
        <f t="shared" si="35"/>
        <v>172</v>
      </c>
      <c r="T173" s="673">
        <f>R173/(Results!$H$225 *(70/190))</f>
        <v>0.5479784367</v>
      </c>
      <c r="U173" s="674" t="str">
        <f t="shared" si="41"/>
        <v>C</v>
      </c>
      <c r="V173" s="151"/>
      <c r="W173" s="151"/>
      <c r="X173" s="151"/>
      <c r="Y173" s="151"/>
      <c r="Z173" s="517">
        <f>R173/Results!$B$158</f>
        <v>713.3333333</v>
      </c>
      <c r="AA173" s="151"/>
      <c r="AB173" s="151"/>
      <c r="AC173" s="518"/>
      <c r="AD173" s="459"/>
      <c r="AE173" s="459"/>
      <c r="AF173" s="151"/>
      <c r="AG173" s="513" t="s">
        <v>192</v>
      </c>
      <c r="AH173" s="520">
        <v>20.0</v>
      </c>
      <c r="AI173" s="516"/>
      <c r="AJ173" s="520">
        <v>28.0</v>
      </c>
      <c r="AK173" s="516"/>
      <c r="AL173" s="516"/>
      <c r="AM173" s="516"/>
      <c r="AN173" s="516"/>
      <c r="AO173" s="520">
        <v>6.0</v>
      </c>
      <c r="AP173" s="520">
        <v>1.0</v>
      </c>
      <c r="AQ173" s="516"/>
      <c r="AR173" s="520">
        <v>3.0</v>
      </c>
      <c r="AS173" s="516"/>
      <c r="AT173" s="521">
        <v>3.0</v>
      </c>
      <c r="AU173" s="497">
        <f t="shared" si="36"/>
        <v>61</v>
      </c>
      <c r="AV173" s="736">
        <f t="shared" si="37"/>
        <v>53</v>
      </c>
      <c r="AW173" s="673">
        <f>AU173/(Results!$J$225 *(70/190))</f>
        <v>0.7391581633</v>
      </c>
      <c r="AX173" s="515" t="str">
        <f t="shared" si="38"/>
        <v>D</v>
      </c>
      <c r="AY173" s="151"/>
      <c r="AZ173" s="151"/>
      <c r="BA173" s="151"/>
      <c r="BB173" s="151"/>
      <c r="BC173" s="517">
        <f>AU173/Results!$B$158</f>
        <v>203.3333333</v>
      </c>
      <c r="BD173" s="151"/>
      <c r="BE173" s="151"/>
      <c r="BF173" s="518"/>
    </row>
    <row r="174">
      <c r="A174" s="151"/>
      <c r="B174" s="459"/>
      <c r="C174" s="151"/>
      <c r="D174" s="522" t="s">
        <v>193</v>
      </c>
      <c r="E174" s="529">
        <v>53.0</v>
      </c>
      <c r="F174" s="530"/>
      <c r="G174" s="529">
        <v>123.0</v>
      </c>
      <c r="H174" s="529">
        <v>1.0</v>
      </c>
      <c r="I174" s="530"/>
      <c r="J174" s="530"/>
      <c r="K174" s="529">
        <v>1.0</v>
      </c>
      <c r="L174" s="529">
        <v>9.0</v>
      </c>
      <c r="M174" s="529">
        <v>3.0</v>
      </c>
      <c r="N174" s="529">
        <v>2.0</v>
      </c>
      <c r="O174" s="529">
        <v>15.0</v>
      </c>
      <c r="P174" s="530"/>
      <c r="Q174" s="525"/>
      <c r="R174" s="529">
        <f t="shared" si="34"/>
        <v>207</v>
      </c>
      <c r="S174" s="530">
        <f t="shared" si="35"/>
        <v>173.5</v>
      </c>
      <c r="T174" s="677">
        <f>R174/(Results!$H$225 *(70/190))</f>
        <v>0.5300539084</v>
      </c>
      <c r="U174" s="678" t="str">
        <f t="shared" si="41"/>
        <v>C</v>
      </c>
      <c r="V174" s="447"/>
      <c r="W174" s="447"/>
      <c r="X174" s="447"/>
      <c r="Y174" s="447"/>
      <c r="Z174" s="528">
        <f>R174/Results!$B$158</f>
        <v>690</v>
      </c>
      <c r="AA174" s="447"/>
      <c r="AB174" s="447"/>
      <c r="AC174" s="184"/>
      <c r="AD174" s="459"/>
      <c r="AE174" s="459"/>
      <c r="AF174" s="151"/>
      <c r="AG174" s="522" t="s">
        <v>193</v>
      </c>
      <c r="AH174" s="529">
        <v>21.0</v>
      </c>
      <c r="AI174" s="529">
        <v>1.0</v>
      </c>
      <c r="AJ174" s="529">
        <v>28.0</v>
      </c>
      <c r="AK174" s="530"/>
      <c r="AL174" s="530"/>
      <c r="AM174" s="530"/>
      <c r="AN174" s="530"/>
      <c r="AO174" s="529">
        <v>3.0</v>
      </c>
      <c r="AP174" s="530"/>
      <c r="AQ174" s="530"/>
      <c r="AR174" s="529">
        <v>3.0</v>
      </c>
      <c r="AS174" s="530"/>
      <c r="AT174" s="581">
        <v>1.0</v>
      </c>
      <c r="AU174" s="523">
        <f t="shared" si="36"/>
        <v>57</v>
      </c>
      <c r="AV174" s="736">
        <f t="shared" si="37"/>
        <v>46.8</v>
      </c>
      <c r="AW174" s="677">
        <f>AU174/(Results!$J$225 *(70/190))</f>
        <v>0.6906887755</v>
      </c>
      <c r="AX174" s="525" t="str">
        <f t="shared" si="38"/>
        <v>C</v>
      </c>
      <c r="AY174" s="447"/>
      <c r="AZ174" s="447"/>
      <c r="BA174" s="447"/>
      <c r="BB174" s="447"/>
      <c r="BC174" s="528">
        <f>AU174/Results!$B$158</f>
        <v>190</v>
      </c>
      <c r="BD174" s="447"/>
      <c r="BE174" s="447"/>
      <c r="BF174" s="184"/>
    </row>
    <row r="175">
      <c r="A175" s="151"/>
      <c r="B175" s="459"/>
      <c r="C175" s="151"/>
      <c r="D175" s="532" t="s">
        <v>194</v>
      </c>
      <c r="E175" s="543">
        <v>57.0</v>
      </c>
      <c r="F175" s="544"/>
      <c r="G175" s="543">
        <v>150.0</v>
      </c>
      <c r="H175" s="543">
        <v>1.0</v>
      </c>
      <c r="I175" s="543">
        <v>2.0</v>
      </c>
      <c r="J175" s="544"/>
      <c r="K175" s="543">
        <v>2.0</v>
      </c>
      <c r="L175" s="543">
        <v>4.0</v>
      </c>
      <c r="M175" s="543">
        <v>5.0</v>
      </c>
      <c r="N175" s="543">
        <v>3.0</v>
      </c>
      <c r="O175" s="543">
        <v>14.0</v>
      </c>
      <c r="P175" s="544"/>
      <c r="Q175" s="546"/>
      <c r="R175" s="543">
        <f t="shared" si="34"/>
        <v>238</v>
      </c>
      <c r="S175" s="533">
        <f t="shared" si="35"/>
        <v>194.5</v>
      </c>
      <c r="T175" s="681">
        <f>R175/(Results!$H$226 *(70/190))</f>
        <v>0.5646853147</v>
      </c>
      <c r="U175" s="682" t="str">
        <f t="shared" si="41"/>
        <v>C</v>
      </c>
      <c r="V175" s="538">
        <f>SUM(R175:R178)</f>
        <v>922</v>
      </c>
      <c r="W175" s="539">
        <f>V175/(4*(MAX(R175:R178)))</f>
        <v>0.9524793388</v>
      </c>
      <c r="X175" s="539">
        <f>AVERAGE(S175:S178)</f>
        <v>181.925</v>
      </c>
      <c r="Y175" s="539">
        <f>V175/(((V175/2))*2)</f>
        <v>1</v>
      </c>
      <c r="Z175" s="646">
        <f>R175/Results!$B$158</f>
        <v>793.3333333</v>
      </c>
      <c r="AA175" s="539">
        <f>sum(Z175:Z178)/4</f>
        <v>768.3333333</v>
      </c>
      <c r="AB175" s="541">
        <v>421.0</v>
      </c>
      <c r="AC175" s="542">
        <f>4*MAX(R175:R178)/Results!H226</f>
        <v>0.8461538462</v>
      </c>
      <c r="AD175" s="459"/>
      <c r="AE175" s="459"/>
      <c r="AF175" s="151"/>
      <c r="AG175" s="532" t="s">
        <v>194</v>
      </c>
      <c r="AH175" s="543">
        <v>19.0</v>
      </c>
      <c r="AI175" s="544"/>
      <c r="AJ175" s="543">
        <v>40.0</v>
      </c>
      <c r="AK175" s="544"/>
      <c r="AL175" s="544"/>
      <c r="AM175" s="544"/>
      <c r="AN175" s="544"/>
      <c r="AO175" s="543">
        <v>3.0</v>
      </c>
      <c r="AP175" s="544"/>
      <c r="AQ175" s="543">
        <v>1.0</v>
      </c>
      <c r="AR175" s="543">
        <v>3.0</v>
      </c>
      <c r="AS175" s="544"/>
      <c r="AT175" s="545">
        <v>2.0</v>
      </c>
      <c r="AU175" s="533">
        <f t="shared" si="36"/>
        <v>68</v>
      </c>
      <c r="AV175" s="600">
        <f t="shared" si="37"/>
        <v>53</v>
      </c>
      <c r="AW175" s="681">
        <f>AU175/(Results!$J$226 *(70/190))</f>
        <v>0.8314028314</v>
      </c>
      <c r="AX175" s="535" t="str">
        <f t="shared" si="38"/>
        <v>D</v>
      </c>
      <c r="AY175" s="538">
        <f>SUM(AU175:AU178)</f>
        <v>222</v>
      </c>
      <c r="AZ175" s="539">
        <f>AY175/(4*(MAX(AU175:AU178)))</f>
        <v>0.8161764706</v>
      </c>
      <c r="BA175" s="539">
        <f>AVERAGE(AV175:AV178)</f>
        <v>46.025</v>
      </c>
      <c r="BB175" s="539">
        <f>AY175/(((AY175))*1)</f>
        <v>1</v>
      </c>
      <c r="BC175" s="646">
        <f>AU175/Results!$B$158</f>
        <v>226.6666667</v>
      </c>
      <c r="BD175" s="539">
        <f>sum(BC175:BC178)/4</f>
        <v>185</v>
      </c>
      <c r="BE175" s="541">
        <v>82.0</v>
      </c>
      <c r="BF175" s="542">
        <f>4*MAX(AU175:AU178)/Results!J226</f>
        <v>1.225225225</v>
      </c>
    </row>
    <row r="176">
      <c r="A176" s="151"/>
      <c r="B176" s="459"/>
      <c r="C176" s="151"/>
      <c r="D176" s="549" t="s">
        <v>195</v>
      </c>
      <c r="E176" s="553">
        <v>64.0</v>
      </c>
      <c r="F176" s="553">
        <v>1.0</v>
      </c>
      <c r="G176" s="553">
        <v>123.0</v>
      </c>
      <c r="H176" s="553">
        <v>1.0</v>
      </c>
      <c r="I176" s="551"/>
      <c r="J176" s="551"/>
      <c r="K176" s="553">
        <v>1.0</v>
      </c>
      <c r="L176" s="553">
        <v>4.0</v>
      </c>
      <c r="M176" s="553">
        <v>2.0</v>
      </c>
      <c r="N176" s="553">
        <v>2.0</v>
      </c>
      <c r="O176" s="553">
        <v>10.0</v>
      </c>
      <c r="P176" s="551"/>
      <c r="Q176" s="550"/>
      <c r="R176" s="553">
        <f t="shared" si="34"/>
        <v>208</v>
      </c>
      <c r="S176" s="551">
        <f t="shared" si="35"/>
        <v>165.3</v>
      </c>
      <c r="T176" s="684">
        <f>R176/(Results!$H$226 *(70/190))</f>
        <v>0.4935064935</v>
      </c>
      <c r="U176" s="400" t="str">
        <f t="shared" si="41"/>
        <v>B</v>
      </c>
      <c r="V176" s="151"/>
      <c r="W176" s="151"/>
      <c r="X176" s="151"/>
      <c r="Y176" s="151"/>
      <c r="Z176" s="552">
        <f>R176/Results!$B$158</f>
        <v>693.3333333</v>
      </c>
      <c r="AA176" s="151"/>
      <c r="AB176" s="151"/>
      <c r="AC176" s="518"/>
      <c r="AD176" s="459"/>
      <c r="AE176" s="459"/>
      <c r="AF176" s="151"/>
      <c r="AG176" s="549" t="s">
        <v>195</v>
      </c>
      <c r="AH176" s="553">
        <v>17.0</v>
      </c>
      <c r="AI176" s="553">
        <v>1.0</v>
      </c>
      <c r="AJ176" s="553">
        <v>27.0</v>
      </c>
      <c r="AK176" s="551"/>
      <c r="AL176" s="551"/>
      <c r="AM176" s="551"/>
      <c r="AN176" s="551"/>
      <c r="AO176" s="553">
        <v>1.0</v>
      </c>
      <c r="AP176" s="553">
        <v>2.0</v>
      </c>
      <c r="AQ176" s="551"/>
      <c r="AR176" s="553">
        <v>2.0</v>
      </c>
      <c r="AS176" s="551"/>
      <c r="AT176" s="554">
        <v>3.0</v>
      </c>
      <c r="AU176" s="533">
        <f t="shared" si="36"/>
        <v>53</v>
      </c>
      <c r="AV176" s="739">
        <f t="shared" si="37"/>
        <v>43.3</v>
      </c>
      <c r="AW176" s="684">
        <f>AU176/(Results!$J$226 *(70/190))</f>
        <v>0.648005148</v>
      </c>
      <c r="AX176" s="550" t="str">
        <f t="shared" si="38"/>
        <v>C</v>
      </c>
      <c r="AY176" s="151"/>
      <c r="AZ176" s="151"/>
      <c r="BA176" s="151"/>
      <c r="BB176" s="151"/>
      <c r="BC176" s="552">
        <f>AU176/Results!$B$158</f>
        <v>176.6666667</v>
      </c>
      <c r="BD176" s="151"/>
      <c r="BE176" s="151"/>
      <c r="BF176" s="518"/>
    </row>
    <row r="177">
      <c r="A177" s="151"/>
      <c r="B177" s="459"/>
      <c r="C177" s="151"/>
      <c r="D177" s="549" t="s">
        <v>196</v>
      </c>
      <c r="E177" s="553">
        <v>64.0</v>
      </c>
      <c r="F177" s="553">
        <v>2.0</v>
      </c>
      <c r="G177" s="553">
        <v>144.0</v>
      </c>
      <c r="H177" s="553">
        <v>1.0</v>
      </c>
      <c r="I177" s="551"/>
      <c r="J177" s="551"/>
      <c r="K177" s="551"/>
      <c r="L177" s="553">
        <v>6.0</v>
      </c>
      <c r="M177" s="553">
        <v>1.0</v>
      </c>
      <c r="N177" s="553">
        <v>1.0</v>
      </c>
      <c r="O177" s="553">
        <v>11.0</v>
      </c>
      <c r="P177" s="551"/>
      <c r="Q177" s="554">
        <v>4.0</v>
      </c>
      <c r="R177" s="553">
        <f t="shared" si="34"/>
        <v>234</v>
      </c>
      <c r="S177" s="551">
        <f t="shared" si="35"/>
        <v>177.1</v>
      </c>
      <c r="T177" s="684">
        <f>R177/(Results!$H$226 *(70/190))</f>
        <v>0.5551948052</v>
      </c>
      <c r="U177" s="400" t="str">
        <f t="shared" si="41"/>
        <v>C</v>
      </c>
      <c r="V177" s="151"/>
      <c r="W177" s="151"/>
      <c r="X177" s="151"/>
      <c r="Y177" s="151"/>
      <c r="Z177" s="552">
        <f>R177/Results!$B$158</f>
        <v>780</v>
      </c>
      <c r="AA177" s="151"/>
      <c r="AB177" s="151"/>
      <c r="AC177" s="518"/>
      <c r="AD177" s="459"/>
      <c r="AE177" s="459"/>
      <c r="AF177" s="151"/>
      <c r="AG177" s="549" t="s">
        <v>196</v>
      </c>
      <c r="AH177" s="553">
        <v>20.0</v>
      </c>
      <c r="AI177" s="551"/>
      <c r="AJ177" s="553">
        <v>23.0</v>
      </c>
      <c r="AK177" s="551"/>
      <c r="AL177" s="551"/>
      <c r="AM177" s="551"/>
      <c r="AN177" s="551"/>
      <c r="AO177" s="553">
        <v>5.0</v>
      </c>
      <c r="AP177" s="551"/>
      <c r="AQ177" s="551"/>
      <c r="AR177" s="553">
        <v>1.0</v>
      </c>
      <c r="AS177" s="551"/>
      <c r="AT177" s="550"/>
      <c r="AU177" s="533">
        <f t="shared" si="36"/>
        <v>49</v>
      </c>
      <c r="AV177" s="739">
        <f t="shared" si="37"/>
        <v>41</v>
      </c>
      <c r="AW177" s="684">
        <f>AU177/(Results!$J$226 *(70/190))</f>
        <v>0.5990990991</v>
      </c>
      <c r="AX177" s="550" t="str">
        <f t="shared" si="38"/>
        <v>C</v>
      </c>
      <c r="AY177" s="151"/>
      <c r="AZ177" s="151"/>
      <c r="BA177" s="151"/>
      <c r="BB177" s="151"/>
      <c r="BC177" s="552">
        <f>AU177/Results!$B$158</f>
        <v>163.3333333</v>
      </c>
      <c r="BD177" s="151"/>
      <c r="BE177" s="151"/>
      <c r="BF177" s="518"/>
    </row>
    <row r="178">
      <c r="A178" s="151"/>
      <c r="B178" s="459"/>
      <c r="C178" s="151"/>
      <c r="D178" s="750" t="s">
        <v>197</v>
      </c>
      <c r="E178" s="563">
        <v>77.0</v>
      </c>
      <c r="F178" s="563">
        <v>1.0</v>
      </c>
      <c r="G178" s="563">
        <v>136.0</v>
      </c>
      <c r="H178" s="563">
        <v>1.0</v>
      </c>
      <c r="I178" s="564"/>
      <c r="J178" s="563">
        <v>2.0</v>
      </c>
      <c r="K178" s="563">
        <v>2.0</v>
      </c>
      <c r="L178" s="563">
        <v>8.0</v>
      </c>
      <c r="M178" s="563">
        <v>2.0</v>
      </c>
      <c r="N178" s="563">
        <v>1.0</v>
      </c>
      <c r="O178" s="563">
        <v>8.0</v>
      </c>
      <c r="P178" s="564"/>
      <c r="Q178" s="565">
        <v>4.0</v>
      </c>
      <c r="R178" s="563">
        <f t="shared" si="34"/>
        <v>242</v>
      </c>
      <c r="S178" s="564">
        <f t="shared" si="35"/>
        <v>190.8</v>
      </c>
      <c r="T178" s="686">
        <f>R178/(Results!$H$226 *(70/190))</f>
        <v>0.5741758242</v>
      </c>
      <c r="U178" s="687" t="str">
        <f t="shared" si="41"/>
        <v>C</v>
      </c>
      <c r="V178" s="447"/>
      <c r="W178" s="447"/>
      <c r="X178" s="447"/>
      <c r="Y178" s="447"/>
      <c r="Z178" s="650">
        <f>R178/Results!$B$158</f>
        <v>806.6666667</v>
      </c>
      <c r="AA178" s="447"/>
      <c r="AB178" s="447"/>
      <c r="AC178" s="184"/>
      <c r="AD178" s="459"/>
      <c r="AE178" s="459"/>
      <c r="AF178" s="151"/>
      <c r="AG178" s="555" t="s">
        <v>286</v>
      </c>
      <c r="AH178" s="563">
        <v>20.0</v>
      </c>
      <c r="AI178" s="563">
        <v>1.0</v>
      </c>
      <c r="AJ178" s="563">
        <v>23.0</v>
      </c>
      <c r="AK178" s="564"/>
      <c r="AL178" s="564"/>
      <c r="AM178" s="564"/>
      <c r="AN178" s="564"/>
      <c r="AO178" s="563">
        <v>4.0</v>
      </c>
      <c r="AP178" s="564"/>
      <c r="AQ178" s="563">
        <v>1.0</v>
      </c>
      <c r="AR178" s="563">
        <v>3.0</v>
      </c>
      <c r="AS178" s="564"/>
      <c r="AT178" s="558"/>
      <c r="AU178" s="556">
        <f t="shared" si="36"/>
        <v>52</v>
      </c>
      <c r="AV178" s="739">
        <f t="shared" si="37"/>
        <v>46.8</v>
      </c>
      <c r="AW178" s="686">
        <f>AU178/(Results!$J$226 *(70/190))</f>
        <v>0.6357786358</v>
      </c>
      <c r="AX178" s="585" t="str">
        <f t="shared" si="38"/>
        <v>C</v>
      </c>
      <c r="AY178" s="447"/>
      <c r="AZ178" s="447"/>
      <c r="BA178" s="447"/>
      <c r="BB178" s="447"/>
      <c r="BC178" s="650">
        <f>AU178/Results!$B$158</f>
        <v>173.3333333</v>
      </c>
      <c r="BD178" s="447"/>
      <c r="BE178" s="447"/>
      <c r="BF178" s="184"/>
    </row>
    <row r="179">
      <c r="A179" s="151"/>
      <c r="B179" s="459"/>
      <c r="C179" s="151"/>
      <c r="D179" s="492" t="s">
        <v>198</v>
      </c>
      <c r="E179" s="573">
        <v>58.0</v>
      </c>
      <c r="F179" s="570"/>
      <c r="G179" s="573">
        <v>168.0</v>
      </c>
      <c r="H179" s="573">
        <v>2.0</v>
      </c>
      <c r="I179" s="570"/>
      <c r="J179" s="570"/>
      <c r="K179" s="570"/>
      <c r="L179" s="573">
        <v>4.0</v>
      </c>
      <c r="M179" s="573">
        <v>3.0</v>
      </c>
      <c r="N179" s="573">
        <v>1.0</v>
      </c>
      <c r="O179" s="573">
        <v>10.0</v>
      </c>
      <c r="P179" s="570"/>
      <c r="Q179" s="574">
        <v>10.0</v>
      </c>
      <c r="R179" s="509">
        <f t="shared" si="34"/>
        <v>256</v>
      </c>
      <c r="S179" s="497">
        <f t="shared" si="35"/>
        <v>186</v>
      </c>
      <c r="T179" s="669">
        <f>R179/(Results!$H$227 *(70/190))</f>
        <v>0.5514739229</v>
      </c>
      <c r="U179" s="670" t="str">
        <f t="shared" si="41"/>
        <v>C</v>
      </c>
      <c r="V179" s="500">
        <f>SUM(R179:R182)</f>
        <v>1019</v>
      </c>
      <c r="W179" s="501">
        <f>V179/(4*(MAX(R179:R182)))</f>
        <v>0.9230072464</v>
      </c>
      <c r="X179" s="501">
        <f>AVERAGE(S179:S182)</f>
        <v>182.225</v>
      </c>
      <c r="Y179" s="501">
        <f>V179/(((V179/2))*2)</f>
        <v>1</v>
      </c>
      <c r="Z179" s="511">
        <f>R179/Results!$B$158</f>
        <v>853.3333333</v>
      </c>
      <c r="AA179" s="501">
        <f>sum(Z179:Z182)/4</f>
        <v>849.1666667</v>
      </c>
      <c r="AB179" s="503">
        <v>464.0</v>
      </c>
      <c r="AC179" s="512">
        <f>4*MAX(R179:R182)/Results!H227</f>
        <v>0.8761904762</v>
      </c>
      <c r="AD179" s="459"/>
      <c r="AE179" s="459"/>
      <c r="AF179" s="151"/>
      <c r="AG179" s="492" t="s">
        <v>198</v>
      </c>
      <c r="AH179" s="573">
        <v>18.0</v>
      </c>
      <c r="AI179" s="570"/>
      <c r="AJ179" s="573">
        <v>19.0</v>
      </c>
      <c r="AK179" s="570"/>
      <c r="AL179" s="570"/>
      <c r="AM179" s="570"/>
      <c r="AN179" s="570"/>
      <c r="AO179" s="573">
        <v>4.0</v>
      </c>
      <c r="AP179" s="570"/>
      <c r="AQ179" s="573">
        <v>1.0</v>
      </c>
      <c r="AR179" s="573">
        <v>1.0</v>
      </c>
      <c r="AS179" s="570"/>
      <c r="AT179" s="569"/>
      <c r="AU179" s="497">
        <f t="shared" si="36"/>
        <v>43</v>
      </c>
      <c r="AV179" s="495">
        <f t="shared" si="37"/>
        <v>38</v>
      </c>
      <c r="AW179" s="669">
        <f>AU179/(Results!$J$227 *(70/190))</f>
        <v>0.484291642</v>
      </c>
      <c r="AX179" s="569" t="str">
        <f t="shared" si="38"/>
        <v>B</v>
      </c>
      <c r="AY179" s="500">
        <f>SUM(AU179:AU182)</f>
        <v>241</v>
      </c>
      <c r="AZ179" s="501">
        <f>AY179/(4*(MAX(AU179:AU182)))</f>
        <v>0.8368055556</v>
      </c>
      <c r="BA179" s="501">
        <f>AVERAGE(AV179:AV182)</f>
        <v>50.275</v>
      </c>
      <c r="BB179" s="501">
        <f>AY179/(((AY179))*1)</f>
        <v>1</v>
      </c>
      <c r="BC179" s="511">
        <f>AU179/Results!$B$158</f>
        <v>143.3333333</v>
      </c>
      <c r="BD179" s="501">
        <f>sum(BC179:BC182)/4</f>
        <v>200.8333333</v>
      </c>
      <c r="BE179" s="503">
        <v>89.0</v>
      </c>
      <c r="BF179" s="512">
        <f>4*MAX(AU179:AU182)/Results!J227</f>
        <v>1.195020747</v>
      </c>
    </row>
    <row r="180">
      <c r="A180" s="151"/>
      <c r="B180" s="459"/>
      <c r="C180" s="151"/>
      <c r="D180" s="513" t="s">
        <v>199</v>
      </c>
      <c r="E180" s="520">
        <v>62.0</v>
      </c>
      <c r="F180" s="516"/>
      <c r="G180" s="520">
        <v>168.0</v>
      </c>
      <c r="H180" s="520">
        <v>2.0</v>
      </c>
      <c r="I180" s="516"/>
      <c r="J180" s="516"/>
      <c r="K180" s="520">
        <v>1.0</v>
      </c>
      <c r="L180" s="520">
        <v>5.0</v>
      </c>
      <c r="M180" s="516"/>
      <c r="N180" s="516"/>
      <c r="O180" s="520">
        <v>6.0</v>
      </c>
      <c r="P180" s="516"/>
      <c r="Q180" s="521">
        <v>4.0</v>
      </c>
      <c r="R180" s="520">
        <f t="shared" si="34"/>
        <v>248</v>
      </c>
      <c r="S180" s="516">
        <f t="shared" si="35"/>
        <v>172</v>
      </c>
      <c r="T180" s="673">
        <f>R180/(Results!$H$227 *(70/190))</f>
        <v>0.5342403628</v>
      </c>
      <c r="U180" s="674" t="str">
        <f t="shared" si="41"/>
        <v>C</v>
      </c>
      <c r="V180" s="151"/>
      <c r="W180" s="151"/>
      <c r="X180" s="151"/>
      <c r="Y180" s="151"/>
      <c r="Z180" s="517">
        <f>R180/Results!$B$158</f>
        <v>826.6666667</v>
      </c>
      <c r="AA180" s="151"/>
      <c r="AB180" s="151"/>
      <c r="AC180" s="518"/>
      <c r="AD180" s="459"/>
      <c r="AE180" s="459"/>
      <c r="AF180" s="151"/>
      <c r="AG180" s="513" t="s">
        <v>199</v>
      </c>
      <c r="AH180" s="520">
        <v>22.0</v>
      </c>
      <c r="AI180" s="516"/>
      <c r="AJ180" s="520">
        <v>36.0</v>
      </c>
      <c r="AK180" s="516"/>
      <c r="AL180" s="516"/>
      <c r="AM180" s="516"/>
      <c r="AN180" s="516"/>
      <c r="AO180" s="520">
        <v>2.0</v>
      </c>
      <c r="AP180" s="516"/>
      <c r="AQ180" s="516"/>
      <c r="AR180" s="520">
        <v>3.0</v>
      </c>
      <c r="AS180" s="516"/>
      <c r="AT180" s="521">
        <v>4.0</v>
      </c>
      <c r="AU180" s="497">
        <f t="shared" si="36"/>
        <v>67</v>
      </c>
      <c r="AV180" s="736">
        <f t="shared" si="37"/>
        <v>51</v>
      </c>
      <c r="AW180" s="673">
        <f>AU180/(Results!$J$227 *(70/190))</f>
        <v>0.7545939538</v>
      </c>
      <c r="AX180" s="515" t="str">
        <f t="shared" si="38"/>
        <v>D</v>
      </c>
      <c r="AY180" s="151"/>
      <c r="AZ180" s="151"/>
      <c r="BA180" s="151"/>
      <c r="BB180" s="151"/>
      <c r="BC180" s="517">
        <f>AU180/Results!$B$158</f>
        <v>223.3333333</v>
      </c>
      <c r="BD180" s="151"/>
      <c r="BE180" s="151"/>
      <c r="BF180" s="518"/>
    </row>
    <row r="181">
      <c r="A181" s="151"/>
      <c r="B181" s="459"/>
      <c r="C181" s="151"/>
      <c r="D181" s="513" t="s">
        <v>200</v>
      </c>
      <c r="E181" s="520">
        <v>68.0</v>
      </c>
      <c r="F181" s="520">
        <v>2.0</v>
      </c>
      <c r="G181" s="520">
        <v>175.0</v>
      </c>
      <c r="H181" s="516"/>
      <c r="I181" s="516"/>
      <c r="J181" s="516"/>
      <c r="K181" s="520">
        <v>2.0</v>
      </c>
      <c r="L181" s="520">
        <v>3.0</v>
      </c>
      <c r="M181" s="520">
        <v>2.0</v>
      </c>
      <c r="N181" s="516"/>
      <c r="O181" s="520">
        <v>11.0</v>
      </c>
      <c r="P181" s="516"/>
      <c r="Q181" s="521">
        <v>13.0</v>
      </c>
      <c r="R181" s="520">
        <f t="shared" si="34"/>
        <v>276</v>
      </c>
      <c r="S181" s="516">
        <f t="shared" si="35"/>
        <v>198.1</v>
      </c>
      <c r="T181" s="673">
        <f>R181/(Results!$H$227 *(70/190))</f>
        <v>0.5945578231</v>
      </c>
      <c r="U181" s="674" t="str">
        <f t="shared" si="41"/>
        <v>C</v>
      </c>
      <c r="V181" s="151"/>
      <c r="W181" s="151"/>
      <c r="X181" s="151"/>
      <c r="Y181" s="151"/>
      <c r="Z181" s="517">
        <f>R181/Results!$B$158</f>
        <v>920</v>
      </c>
      <c r="AA181" s="151"/>
      <c r="AB181" s="151"/>
      <c r="AC181" s="518"/>
      <c r="AD181" s="459"/>
      <c r="AE181" s="459"/>
      <c r="AF181" s="151"/>
      <c r="AG181" s="513" t="s">
        <v>200</v>
      </c>
      <c r="AH181" s="520">
        <v>17.0</v>
      </c>
      <c r="AI181" s="516"/>
      <c r="AJ181" s="520">
        <v>41.0</v>
      </c>
      <c r="AK181" s="516"/>
      <c r="AL181" s="516"/>
      <c r="AM181" s="516"/>
      <c r="AN181" s="516"/>
      <c r="AO181" s="520">
        <v>9.0</v>
      </c>
      <c r="AP181" s="520"/>
      <c r="AQ181" s="520">
        <v>1.0</v>
      </c>
      <c r="AR181" s="520">
        <v>3.0</v>
      </c>
      <c r="AS181" s="516"/>
      <c r="AT181" s="521">
        <v>1.0</v>
      </c>
      <c r="AU181" s="497">
        <f t="shared" si="36"/>
        <v>72</v>
      </c>
      <c r="AV181" s="736">
        <f t="shared" si="37"/>
        <v>60</v>
      </c>
      <c r="AW181" s="673">
        <f>AU181/(Results!$J$227 *(70/190))</f>
        <v>0.8109069354</v>
      </c>
      <c r="AX181" s="515" t="str">
        <f t="shared" si="38"/>
        <v>D</v>
      </c>
      <c r="AY181" s="151"/>
      <c r="AZ181" s="151"/>
      <c r="BA181" s="151"/>
      <c r="BB181" s="151"/>
      <c r="BC181" s="517">
        <f>AU181/Results!$B$158</f>
        <v>240</v>
      </c>
      <c r="BD181" s="151"/>
      <c r="BE181" s="151"/>
      <c r="BF181" s="518"/>
    </row>
    <row r="182">
      <c r="A182" s="151"/>
      <c r="B182" s="459"/>
      <c r="C182" s="151"/>
      <c r="D182" s="522" t="s">
        <v>201</v>
      </c>
      <c r="E182" s="529">
        <v>62.0</v>
      </c>
      <c r="F182" s="529">
        <v>1.0</v>
      </c>
      <c r="G182" s="529">
        <v>151.0</v>
      </c>
      <c r="H182" s="529">
        <v>1.0</v>
      </c>
      <c r="I182" s="530"/>
      <c r="J182" s="530"/>
      <c r="K182" s="530"/>
      <c r="L182" s="529">
        <v>4.0</v>
      </c>
      <c r="M182" s="530"/>
      <c r="N182" s="530"/>
      <c r="O182" s="529">
        <v>10.0</v>
      </c>
      <c r="P182" s="529">
        <v>1.0</v>
      </c>
      <c r="Q182" s="581">
        <v>9.0</v>
      </c>
      <c r="R182" s="529">
        <f t="shared" si="34"/>
        <v>239</v>
      </c>
      <c r="S182" s="530">
        <f t="shared" si="35"/>
        <v>172.8</v>
      </c>
      <c r="T182" s="677">
        <f>R182/(Results!$H$227 *(70/190))</f>
        <v>0.5148526077</v>
      </c>
      <c r="U182" s="678" t="str">
        <f t="shared" si="41"/>
        <v>C</v>
      </c>
      <c r="V182" s="447"/>
      <c r="W182" s="447"/>
      <c r="X182" s="447"/>
      <c r="Y182" s="447"/>
      <c r="Z182" s="528">
        <f>R182/Results!$B$158</f>
        <v>796.6666667</v>
      </c>
      <c r="AA182" s="447"/>
      <c r="AB182" s="447"/>
      <c r="AC182" s="184"/>
      <c r="AD182" s="459"/>
      <c r="AE182" s="459"/>
      <c r="AF182" s="151"/>
      <c r="AG182" s="522" t="s">
        <v>201</v>
      </c>
      <c r="AH182" s="529">
        <v>19.0</v>
      </c>
      <c r="AI182" s="529">
        <v>2.0</v>
      </c>
      <c r="AJ182" s="529">
        <v>26.0</v>
      </c>
      <c r="AK182" s="530"/>
      <c r="AL182" s="530"/>
      <c r="AM182" s="529">
        <v>1.0</v>
      </c>
      <c r="AN182" s="530"/>
      <c r="AO182" s="529">
        <v>7.0</v>
      </c>
      <c r="AP182" s="530"/>
      <c r="AQ182" s="530"/>
      <c r="AR182" s="529">
        <v>3.0</v>
      </c>
      <c r="AS182" s="530"/>
      <c r="AT182" s="581">
        <v>1.0</v>
      </c>
      <c r="AU182" s="523">
        <f t="shared" si="36"/>
        <v>59</v>
      </c>
      <c r="AV182" s="736">
        <f t="shared" si="37"/>
        <v>52.1</v>
      </c>
      <c r="AW182" s="677">
        <f>AU182/(Results!$J$227 *(70/190))</f>
        <v>0.6644931832</v>
      </c>
      <c r="AX182" s="525" t="str">
        <f t="shared" si="38"/>
        <v>C</v>
      </c>
      <c r="AY182" s="447"/>
      <c r="AZ182" s="447"/>
      <c r="BA182" s="447"/>
      <c r="BB182" s="447"/>
      <c r="BC182" s="528">
        <f>AU182/Results!$B$158</f>
        <v>196.6666667</v>
      </c>
      <c r="BD182" s="447"/>
      <c r="BE182" s="447"/>
      <c r="BF182" s="184"/>
    </row>
    <row r="183">
      <c r="A183" s="151"/>
      <c r="B183" s="459"/>
      <c r="C183" s="151"/>
      <c r="D183" s="532" t="s">
        <v>202</v>
      </c>
      <c r="E183" s="543">
        <v>85.0</v>
      </c>
      <c r="F183" s="544"/>
      <c r="G183" s="543">
        <v>228.0</v>
      </c>
      <c r="H183" s="543">
        <v>3.0</v>
      </c>
      <c r="I183" s="544"/>
      <c r="J183" s="544"/>
      <c r="K183" s="543">
        <v>1.0</v>
      </c>
      <c r="L183" s="543">
        <v>6.0</v>
      </c>
      <c r="M183" s="544"/>
      <c r="N183" s="544"/>
      <c r="O183" s="543">
        <v>7.0</v>
      </c>
      <c r="P183" s="544"/>
      <c r="Q183" s="545">
        <v>15.0</v>
      </c>
      <c r="R183" s="543">
        <f t="shared" si="34"/>
        <v>345</v>
      </c>
      <c r="S183" s="533">
        <f t="shared" si="35"/>
        <v>235.5</v>
      </c>
      <c r="T183" s="681">
        <f>R183/(Results!$H$228 *(70/190))</f>
        <v>0.5111509669</v>
      </c>
      <c r="U183" s="682" t="str">
        <f t="shared" si="41"/>
        <v>C</v>
      </c>
      <c r="V183" s="538">
        <f>SUM(R183:R186)</f>
        <v>1559</v>
      </c>
      <c r="W183" s="539">
        <f>V183/(4*(MAX(R183:R186)))</f>
        <v>0.9301909308</v>
      </c>
      <c r="X183" s="539">
        <f>AVERAGE(S183:S186)</f>
        <v>255.725</v>
      </c>
      <c r="Y183" s="539">
        <f>V183/(((V183/2))*2)</f>
        <v>1</v>
      </c>
      <c r="Z183" s="646">
        <f>R183/Results!$B$158</f>
        <v>1150</v>
      </c>
      <c r="AA183" s="539">
        <f>sum(Z183:Z186)/4</f>
        <v>1299.166667</v>
      </c>
      <c r="AB183" s="541">
        <v>675.0</v>
      </c>
      <c r="AC183" s="542">
        <f>4*MAX(R183:R186)/Results!H228</f>
        <v>0.9148471616</v>
      </c>
      <c r="AD183" s="459"/>
      <c r="AE183" s="459"/>
      <c r="AF183" s="151"/>
      <c r="AG183" s="532" t="s">
        <v>202</v>
      </c>
      <c r="AH183" s="543">
        <v>17.0</v>
      </c>
      <c r="AI183" s="544"/>
      <c r="AJ183" s="543">
        <v>47.0</v>
      </c>
      <c r="AK183" s="544"/>
      <c r="AL183" s="544"/>
      <c r="AM183" s="544"/>
      <c r="AN183" s="544"/>
      <c r="AO183" s="543">
        <v>5.0</v>
      </c>
      <c r="AP183" s="544"/>
      <c r="AQ183" s="544"/>
      <c r="AR183" s="544"/>
      <c r="AS183" s="544"/>
      <c r="AT183" s="545">
        <v>4.0</v>
      </c>
      <c r="AU183" s="533">
        <f t="shared" si="36"/>
        <v>73</v>
      </c>
      <c r="AV183" s="600">
        <f t="shared" si="37"/>
        <v>50</v>
      </c>
      <c r="AW183" s="681">
        <f>AU183/(Results!$J$228 *(70/190))</f>
        <v>0.7257980115</v>
      </c>
      <c r="AX183" s="535" t="str">
        <f t="shared" si="38"/>
        <v>D</v>
      </c>
      <c r="AY183" s="538">
        <f>SUM(AU183:AU186)</f>
        <v>273</v>
      </c>
      <c r="AZ183" s="539">
        <f>AY183/(4*(MAX(AU183:AU186)))</f>
        <v>0.9349315068</v>
      </c>
      <c r="BA183" s="539">
        <f>AVERAGE(AV183:AV186)</f>
        <v>48.575</v>
      </c>
      <c r="BB183" s="539">
        <f>AY183/(((AY183))*1)</f>
        <v>1</v>
      </c>
      <c r="BC183" s="646">
        <f>AU183/Results!$B$158</f>
        <v>243.3333333</v>
      </c>
      <c r="BD183" s="539">
        <f>sum(BC183:BC186)/4</f>
        <v>227.5</v>
      </c>
      <c r="BE183" s="541">
        <v>101.0</v>
      </c>
      <c r="BF183" s="542">
        <f>4*MAX(AU183:AU186)/Results!J228</f>
        <v>1.06959707</v>
      </c>
    </row>
    <row r="184">
      <c r="A184" s="151"/>
      <c r="B184" s="459"/>
      <c r="C184" s="151"/>
      <c r="D184" s="549" t="s">
        <v>203</v>
      </c>
      <c r="E184" s="553">
        <v>80.0</v>
      </c>
      <c r="F184" s="553">
        <v>1.0</v>
      </c>
      <c r="G184" s="553">
        <v>299.0</v>
      </c>
      <c r="H184" s="553">
        <v>1.0</v>
      </c>
      <c r="I184" s="553">
        <v>1.0</v>
      </c>
      <c r="J184" s="551"/>
      <c r="K184" s="551"/>
      <c r="L184" s="553">
        <v>10.0</v>
      </c>
      <c r="M184" s="551"/>
      <c r="N184" s="551"/>
      <c r="O184" s="553">
        <v>3.0</v>
      </c>
      <c r="P184" s="551"/>
      <c r="Q184" s="554">
        <v>24.0</v>
      </c>
      <c r="R184" s="553">
        <f t="shared" si="34"/>
        <v>419</v>
      </c>
      <c r="S184" s="551">
        <f t="shared" si="35"/>
        <v>266.8</v>
      </c>
      <c r="T184" s="684">
        <f>R184/(Results!$H$228 *(70/190))</f>
        <v>0.6207891454</v>
      </c>
      <c r="U184" s="400" t="str">
        <f t="shared" si="41"/>
        <v>C</v>
      </c>
      <c r="V184" s="151"/>
      <c r="W184" s="151"/>
      <c r="X184" s="151"/>
      <c r="Y184" s="151"/>
      <c r="Z184" s="552">
        <f>R184/Results!$B$158</f>
        <v>1396.666667</v>
      </c>
      <c r="AA184" s="151"/>
      <c r="AB184" s="151"/>
      <c r="AC184" s="518"/>
      <c r="AD184" s="459"/>
      <c r="AE184" s="459"/>
      <c r="AF184" s="151"/>
      <c r="AG184" s="549" t="s">
        <v>203</v>
      </c>
      <c r="AH184" s="553">
        <v>18.0</v>
      </c>
      <c r="AI184" s="553">
        <v>1.0</v>
      </c>
      <c r="AJ184" s="553">
        <v>40.0</v>
      </c>
      <c r="AK184" s="551"/>
      <c r="AL184" s="553">
        <v>1.0</v>
      </c>
      <c r="AM184" s="553">
        <v>1.0</v>
      </c>
      <c r="AN184" s="551"/>
      <c r="AO184" s="553">
        <v>1.0</v>
      </c>
      <c r="AP184" s="551"/>
      <c r="AQ184" s="551"/>
      <c r="AR184" s="551"/>
      <c r="AS184" s="551"/>
      <c r="AT184" s="554">
        <v>3.0</v>
      </c>
      <c r="AU184" s="533">
        <f t="shared" si="36"/>
        <v>65</v>
      </c>
      <c r="AV184" s="739">
        <f t="shared" si="37"/>
        <v>45.3</v>
      </c>
      <c r="AW184" s="684">
        <f>AU184/(Results!$J$228 *(70/190))</f>
        <v>0.6462585034</v>
      </c>
      <c r="AX184" s="550" t="str">
        <f t="shared" si="38"/>
        <v>C</v>
      </c>
      <c r="AY184" s="151"/>
      <c r="AZ184" s="151"/>
      <c r="BA184" s="151"/>
      <c r="BB184" s="151"/>
      <c r="BC184" s="552">
        <f>AU184/Results!$B$158</f>
        <v>216.6666667</v>
      </c>
      <c r="BD184" s="151"/>
      <c r="BE184" s="151"/>
      <c r="BF184" s="518"/>
    </row>
    <row r="185">
      <c r="A185" s="151"/>
      <c r="B185" s="459"/>
      <c r="C185" s="151"/>
      <c r="D185" s="549" t="s">
        <v>204</v>
      </c>
      <c r="E185" s="553">
        <v>88.0</v>
      </c>
      <c r="F185" s="553">
        <v>2.0</v>
      </c>
      <c r="G185" s="553">
        <v>269.0</v>
      </c>
      <c r="H185" s="553">
        <v>1.0</v>
      </c>
      <c r="I185" s="553">
        <v>2.0</v>
      </c>
      <c r="J185" s="551"/>
      <c r="K185" s="553">
        <v>3.0</v>
      </c>
      <c r="L185" s="553">
        <v>4.0</v>
      </c>
      <c r="M185" s="551"/>
      <c r="N185" s="551"/>
      <c r="O185" s="553">
        <v>4.0</v>
      </c>
      <c r="P185" s="551"/>
      <c r="Q185" s="554">
        <v>11.0</v>
      </c>
      <c r="R185" s="553">
        <f t="shared" si="34"/>
        <v>384</v>
      </c>
      <c r="S185" s="551">
        <f t="shared" si="35"/>
        <v>253.6</v>
      </c>
      <c r="T185" s="684">
        <f>R185/(Results!$H$228 *(70/190))</f>
        <v>0.5689332502</v>
      </c>
      <c r="U185" s="400" t="str">
        <f t="shared" si="41"/>
        <v>C</v>
      </c>
      <c r="V185" s="151"/>
      <c r="W185" s="151"/>
      <c r="X185" s="151"/>
      <c r="Y185" s="151"/>
      <c r="Z185" s="552">
        <f>R185/Results!$B$158</f>
        <v>1280</v>
      </c>
      <c r="AA185" s="151"/>
      <c r="AB185" s="151"/>
      <c r="AC185" s="518"/>
      <c r="AD185" s="459"/>
      <c r="AE185" s="459"/>
      <c r="AF185" s="151"/>
      <c r="AG185" s="549" t="s">
        <v>204</v>
      </c>
      <c r="AH185" s="553">
        <v>17.0</v>
      </c>
      <c r="AI185" s="551"/>
      <c r="AJ185" s="553">
        <v>43.0</v>
      </c>
      <c r="AK185" s="551"/>
      <c r="AL185" s="551"/>
      <c r="AM185" s="553">
        <v>1.0</v>
      </c>
      <c r="AN185" s="551"/>
      <c r="AO185" s="553">
        <v>3.0</v>
      </c>
      <c r="AP185" s="551"/>
      <c r="AQ185" s="551"/>
      <c r="AR185" s="551"/>
      <c r="AS185" s="551"/>
      <c r="AT185" s="554">
        <v>1.0</v>
      </c>
      <c r="AU185" s="533">
        <f t="shared" si="36"/>
        <v>65</v>
      </c>
      <c r="AV185" s="739">
        <f t="shared" si="37"/>
        <v>45</v>
      </c>
      <c r="AW185" s="684">
        <f>AU185/(Results!$J$228 *(70/190))</f>
        <v>0.6462585034</v>
      </c>
      <c r="AX185" s="550" t="str">
        <f t="shared" si="38"/>
        <v>C</v>
      </c>
      <c r="AY185" s="151"/>
      <c r="AZ185" s="151"/>
      <c r="BA185" s="151"/>
      <c r="BB185" s="151"/>
      <c r="BC185" s="552">
        <f>AU185/Results!$B$158</f>
        <v>216.6666667</v>
      </c>
      <c r="BD185" s="151"/>
      <c r="BE185" s="151"/>
      <c r="BF185" s="518"/>
    </row>
    <row r="186">
      <c r="A186" s="151"/>
      <c r="B186" s="459"/>
      <c r="C186" s="151"/>
      <c r="D186" s="555" t="s">
        <v>205</v>
      </c>
      <c r="E186" s="563">
        <v>98.0</v>
      </c>
      <c r="F186" s="564"/>
      <c r="G186" s="563">
        <v>290.0</v>
      </c>
      <c r="H186" s="563">
        <v>1.0</v>
      </c>
      <c r="I186" s="563">
        <v>2.0</v>
      </c>
      <c r="J186" s="563"/>
      <c r="K186" s="563">
        <v>1.0</v>
      </c>
      <c r="L186" s="563">
        <v>6.0</v>
      </c>
      <c r="M186" s="564"/>
      <c r="N186" s="564"/>
      <c r="O186" s="563">
        <v>1.0</v>
      </c>
      <c r="P186" s="564"/>
      <c r="Q186" s="565">
        <v>12.0</v>
      </c>
      <c r="R186" s="563">
        <f t="shared" si="34"/>
        <v>411</v>
      </c>
      <c r="S186" s="564">
        <f t="shared" si="35"/>
        <v>267</v>
      </c>
      <c r="T186" s="686">
        <f>R186/(Results!$H$228 *(70/190))</f>
        <v>0.6089363693</v>
      </c>
      <c r="U186" s="687" t="str">
        <f t="shared" si="41"/>
        <v>C</v>
      </c>
      <c r="V186" s="447"/>
      <c r="W186" s="447"/>
      <c r="X186" s="447"/>
      <c r="Y186" s="447"/>
      <c r="Z186" s="650">
        <f>R186/Results!$B$158</f>
        <v>1370</v>
      </c>
      <c r="AA186" s="447"/>
      <c r="AB186" s="447"/>
      <c r="AC186" s="184"/>
      <c r="AD186" s="459"/>
      <c r="AE186" s="459"/>
      <c r="AF186" s="151"/>
      <c r="AG186" s="555" t="s">
        <v>205</v>
      </c>
      <c r="AH186" s="563">
        <v>29.0</v>
      </c>
      <c r="AI186" s="564"/>
      <c r="AJ186" s="563">
        <v>34.0</v>
      </c>
      <c r="AK186" s="564"/>
      <c r="AL186" s="563">
        <v>1.0</v>
      </c>
      <c r="AM186" s="564"/>
      <c r="AN186" s="564"/>
      <c r="AO186" s="563">
        <v>3.0</v>
      </c>
      <c r="AP186" s="564"/>
      <c r="AQ186" s="564"/>
      <c r="AR186" s="564"/>
      <c r="AS186" s="564"/>
      <c r="AT186" s="565">
        <v>3.0</v>
      </c>
      <c r="AU186" s="556">
        <f t="shared" si="36"/>
        <v>70</v>
      </c>
      <c r="AV186" s="739">
        <f t="shared" si="37"/>
        <v>54</v>
      </c>
      <c r="AW186" s="686">
        <f>AU186/(Results!$J$228 *(70/190))</f>
        <v>0.695970696</v>
      </c>
      <c r="AX186" s="585" t="str">
        <f t="shared" si="38"/>
        <v>C</v>
      </c>
      <c r="AY186" s="447"/>
      <c r="AZ186" s="447"/>
      <c r="BA186" s="447"/>
      <c r="BB186" s="447"/>
      <c r="BC186" s="650">
        <f>AU186/Results!$B$158</f>
        <v>233.3333333</v>
      </c>
      <c r="BD186" s="447"/>
      <c r="BE186" s="447"/>
      <c r="BF186" s="184"/>
    </row>
    <row r="187">
      <c r="A187" s="151"/>
      <c r="B187" s="459"/>
      <c r="C187" s="151"/>
      <c r="D187" s="492" t="s">
        <v>206</v>
      </c>
      <c r="E187" s="573">
        <v>78.0</v>
      </c>
      <c r="F187" s="570"/>
      <c r="G187" s="573">
        <v>268.0</v>
      </c>
      <c r="H187" s="573">
        <v>2.0</v>
      </c>
      <c r="I187" s="570"/>
      <c r="J187" s="570"/>
      <c r="K187" s="570"/>
      <c r="L187" s="573">
        <v>6.0</v>
      </c>
      <c r="M187" s="570"/>
      <c r="N187" s="570"/>
      <c r="O187" s="573">
        <v>2.0</v>
      </c>
      <c r="P187" s="570"/>
      <c r="Q187" s="574">
        <v>5.0</v>
      </c>
      <c r="R187" s="573">
        <f t="shared" si="34"/>
        <v>361</v>
      </c>
      <c r="S187" s="497">
        <f t="shared" si="35"/>
        <v>230.5</v>
      </c>
      <c r="T187" s="669">
        <f>R187/(Results!$H$229 *(70/190))</f>
        <v>0.5913440814</v>
      </c>
      <c r="U187" s="670" t="str">
        <f t="shared" si="41"/>
        <v>C</v>
      </c>
      <c r="V187" s="500">
        <f>SUM(R187:R190)</f>
        <v>1394</v>
      </c>
      <c r="W187" s="501">
        <f>V187/(4*(MAX(R187:R190)))</f>
        <v>0.9653739612</v>
      </c>
      <c r="X187" s="501">
        <f>AVERAGE(S187:S190)</f>
        <v>230.325</v>
      </c>
      <c r="Y187" s="501">
        <f>V187/(((V187/2))*2)</f>
        <v>1</v>
      </c>
      <c r="Z187" s="511">
        <f>R187/Results!$B$158</f>
        <v>1203.333333</v>
      </c>
      <c r="AA187" s="501">
        <f>sum(Z187:Z190)/4</f>
        <v>1161.666667</v>
      </c>
      <c r="AB187" s="503">
        <v>610.0</v>
      </c>
      <c r="AC187" s="512">
        <f>4*MAX(R187:R190)/Results!H229</f>
        <v>0.8714544357</v>
      </c>
      <c r="AD187" s="459"/>
      <c r="AE187" s="459"/>
      <c r="AF187" s="151"/>
      <c r="AG187" s="492" t="s">
        <v>206</v>
      </c>
      <c r="AH187" s="573">
        <v>18.0</v>
      </c>
      <c r="AI187" s="573">
        <v>1.0</v>
      </c>
      <c r="AJ187" s="573">
        <v>52.0</v>
      </c>
      <c r="AK187" s="570"/>
      <c r="AL187" s="570"/>
      <c r="AM187" s="570"/>
      <c r="AN187" s="570"/>
      <c r="AO187" s="573">
        <v>3.0</v>
      </c>
      <c r="AP187" s="570"/>
      <c r="AQ187" s="570"/>
      <c r="AR187" s="570"/>
      <c r="AS187" s="570"/>
      <c r="AT187" s="574">
        <v>2.0</v>
      </c>
      <c r="AU187" s="497">
        <f t="shared" si="36"/>
        <v>76</v>
      </c>
      <c r="AV187" s="495">
        <f t="shared" si="37"/>
        <v>50.3</v>
      </c>
      <c r="AW187" s="669">
        <f>AU187/(Results!$J$229 *(70/190))</f>
        <v>0.7843563281</v>
      </c>
      <c r="AX187" s="569" t="str">
        <f t="shared" si="38"/>
        <v>D</v>
      </c>
      <c r="AY187" s="500">
        <f>SUM(AU187:AU190)</f>
        <v>263</v>
      </c>
      <c r="AZ187" s="501">
        <f>AY187/(4*(MAX(AU187:AU190)))</f>
        <v>0.8651315789</v>
      </c>
      <c r="BA187" s="501">
        <f>AVERAGE(AV187:AV190)</f>
        <v>49.15</v>
      </c>
      <c r="BB187" s="501">
        <f>AY187/(((AY187))*1)</f>
        <v>1</v>
      </c>
      <c r="BC187" s="511">
        <f>AU187/Results!$B$158</f>
        <v>253.3333333</v>
      </c>
      <c r="BD187" s="501">
        <f>sum(BC187:BC190)/4</f>
        <v>219.1666667</v>
      </c>
      <c r="BE187" s="503">
        <v>97.0</v>
      </c>
      <c r="BF187" s="512">
        <f>4*MAX(AU187:AU190)/Results!J229</f>
        <v>1.155893536</v>
      </c>
    </row>
    <row r="188">
      <c r="A188" s="151"/>
      <c r="B188" s="459"/>
      <c r="C188" s="151"/>
      <c r="D188" s="513" t="s">
        <v>207</v>
      </c>
      <c r="E188" s="520">
        <v>91.0</v>
      </c>
      <c r="F188" s="516"/>
      <c r="G188" s="520">
        <v>247.0</v>
      </c>
      <c r="H188" s="520">
        <v>3.0</v>
      </c>
      <c r="I188" s="516"/>
      <c r="J188" s="516"/>
      <c r="K188" s="520">
        <v>1.0</v>
      </c>
      <c r="L188" s="520">
        <v>8.0</v>
      </c>
      <c r="M188" s="516"/>
      <c r="N188" s="516"/>
      <c r="O188" s="520">
        <v>3.0</v>
      </c>
      <c r="P188" s="516"/>
      <c r="Q188" s="521">
        <v>2.0</v>
      </c>
      <c r="R188" s="520">
        <f t="shared" si="34"/>
        <v>355</v>
      </c>
      <c r="S188" s="516">
        <f t="shared" si="35"/>
        <v>239.5</v>
      </c>
      <c r="T188" s="673">
        <f>R188/(Results!$H$229 *(70/190))</f>
        <v>0.5815156479</v>
      </c>
      <c r="U188" s="674" t="str">
        <f t="shared" si="41"/>
        <v>C</v>
      </c>
      <c r="V188" s="151"/>
      <c r="W188" s="151"/>
      <c r="X188" s="151"/>
      <c r="Y188" s="151"/>
      <c r="Z188" s="517">
        <f>R188/Results!$B$158</f>
        <v>1183.333333</v>
      </c>
      <c r="AA188" s="151"/>
      <c r="AB188" s="151"/>
      <c r="AC188" s="518"/>
      <c r="AD188" s="459"/>
      <c r="AE188" s="459"/>
      <c r="AF188" s="151"/>
      <c r="AG188" s="513" t="s">
        <v>207</v>
      </c>
      <c r="AH188" s="520">
        <v>26.0</v>
      </c>
      <c r="AI188" s="516"/>
      <c r="AJ188" s="520">
        <v>43.0</v>
      </c>
      <c r="AK188" s="516"/>
      <c r="AL188" s="516"/>
      <c r="AM188" s="520">
        <v>1.0</v>
      </c>
      <c r="AN188" s="516"/>
      <c r="AO188" s="520">
        <v>5.0</v>
      </c>
      <c r="AP188" s="516"/>
      <c r="AQ188" s="516"/>
      <c r="AR188" s="520">
        <v>1.0</v>
      </c>
      <c r="AS188" s="516"/>
      <c r="AT188" s="515"/>
      <c r="AU188" s="497">
        <f t="shared" si="36"/>
        <v>76</v>
      </c>
      <c r="AV188" s="736">
        <f t="shared" si="37"/>
        <v>58.5</v>
      </c>
      <c r="AW188" s="673">
        <f>AU188/(Results!$J$229 *(70/190))</f>
        <v>0.7843563281</v>
      </c>
      <c r="AX188" s="515" t="str">
        <f t="shared" si="38"/>
        <v>D</v>
      </c>
      <c r="AY188" s="151"/>
      <c r="AZ188" s="151"/>
      <c r="BA188" s="151"/>
      <c r="BB188" s="151"/>
      <c r="BC188" s="517">
        <f>AU188/Results!$B$158</f>
        <v>253.3333333</v>
      </c>
      <c r="BD188" s="151"/>
      <c r="BE188" s="151"/>
      <c r="BF188" s="518"/>
    </row>
    <row r="189">
      <c r="A189" s="151"/>
      <c r="B189" s="459"/>
      <c r="C189" s="151"/>
      <c r="D189" s="513" t="s">
        <v>208</v>
      </c>
      <c r="E189" s="520">
        <v>86.0</v>
      </c>
      <c r="F189" s="520">
        <v>1.0</v>
      </c>
      <c r="G189" s="520">
        <v>244.0</v>
      </c>
      <c r="H189" s="520">
        <v>1.0</v>
      </c>
      <c r="I189" s="516"/>
      <c r="J189" s="516"/>
      <c r="K189" s="516"/>
      <c r="L189" s="520">
        <v>7.0</v>
      </c>
      <c r="M189" s="516"/>
      <c r="N189" s="516"/>
      <c r="O189" s="520">
        <v>3.0</v>
      </c>
      <c r="P189" s="516"/>
      <c r="Q189" s="521">
        <v>6.0</v>
      </c>
      <c r="R189" s="520">
        <f t="shared" si="34"/>
        <v>348</v>
      </c>
      <c r="S189" s="516">
        <f t="shared" si="35"/>
        <v>229.8</v>
      </c>
      <c r="T189" s="673">
        <f>R189/(Results!$H$229 *(70/190))</f>
        <v>0.5700491422</v>
      </c>
      <c r="U189" s="674" t="str">
        <f t="shared" si="41"/>
        <v>C</v>
      </c>
      <c r="V189" s="151"/>
      <c r="W189" s="151"/>
      <c r="X189" s="151"/>
      <c r="Y189" s="151"/>
      <c r="Z189" s="517">
        <f>R189/Results!$B$158</f>
        <v>1160</v>
      </c>
      <c r="AA189" s="151"/>
      <c r="AB189" s="151"/>
      <c r="AC189" s="518"/>
      <c r="AD189" s="459"/>
      <c r="AE189" s="459"/>
      <c r="AF189" s="151"/>
      <c r="AG189" s="513" t="s">
        <v>208</v>
      </c>
      <c r="AH189" s="520">
        <v>17.0</v>
      </c>
      <c r="AI189" s="520">
        <v>1.0</v>
      </c>
      <c r="AJ189" s="520">
        <v>19.0</v>
      </c>
      <c r="AK189" s="516"/>
      <c r="AL189" s="516"/>
      <c r="AM189" s="520">
        <v>1.0</v>
      </c>
      <c r="AN189" s="516"/>
      <c r="AO189" s="520">
        <v>5.0</v>
      </c>
      <c r="AP189" s="516"/>
      <c r="AQ189" s="516"/>
      <c r="AR189" s="520">
        <v>1.0</v>
      </c>
      <c r="AS189" s="516"/>
      <c r="AT189" s="521">
        <v>2.0</v>
      </c>
      <c r="AU189" s="497">
        <f t="shared" si="36"/>
        <v>46</v>
      </c>
      <c r="AV189" s="736">
        <f t="shared" si="37"/>
        <v>39.3</v>
      </c>
      <c r="AW189" s="673">
        <f>AU189/(Results!$J$229 *(70/190))</f>
        <v>0.474741988</v>
      </c>
      <c r="AX189" s="515" t="str">
        <f t="shared" si="38"/>
        <v>B</v>
      </c>
      <c r="AY189" s="151"/>
      <c r="AZ189" s="151"/>
      <c r="BA189" s="151"/>
      <c r="BB189" s="151"/>
      <c r="BC189" s="517">
        <f>AU189/Results!$B$158</f>
        <v>153.3333333</v>
      </c>
      <c r="BD189" s="151"/>
      <c r="BE189" s="151"/>
      <c r="BF189" s="518"/>
    </row>
    <row r="190">
      <c r="A190" s="151"/>
      <c r="B190" s="459"/>
      <c r="C190" s="151"/>
      <c r="D190" s="522" t="s">
        <v>209</v>
      </c>
      <c r="E190" s="529">
        <v>95.0</v>
      </c>
      <c r="F190" s="530"/>
      <c r="G190" s="529">
        <v>217.0</v>
      </c>
      <c r="H190" s="529">
        <v>3.0</v>
      </c>
      <c r="I190" s="530"/>
      <c r="J190" s="530"/>
      <c r="K190" s="530"/>
      <c r="L190" s="529">
        <v>4.0</v>
      </c>
      <c r="M190" s="530"/>
      <c r="N190" s="529">
        <v>1.0</v>
      </c>
      <c r="O190" s="530"/>
      <c r="P190" s="530"/>
      <c r="Q190" s="581">
        <v>10.0</v>
      </c>
      <c r="R190" s="529">
        <f t="shared" si="34"/>
        <v>330</v>
      </c>
      <c r="S190" s="530">
        <f t="shared" si="35"/>
        <v>221.5</v>
      </c>
      <c r="T190" s="677">
        <f>R190/(Results!$H$229 *(70/190))</f>
        <v>0.5405638417</v>
      </c>
      <c r="U190" s="678" t="str">
        <f t="shared" si="41"/>
        <v>C</v>
      </c>
      <c r="V190" s="447"/>
      <c r="W190" s="447"/>
      <c r="X190" s="447"/>
      <c r="Y190" s="447"/>
      <c r="Z190" s="528">
        <f>R190/Results!$B$158</f>
        <v>1100</v>
      </c>
      <c r="AA190" s="447"/>
      <c r="AB190" s="447"/>
      <c r="AC190" s="184"/>
      <c r="AD190" s="459"/>
      <c r="AE190" s="459"/>
      <c r="AF190" s="151"/>
      <c r="AG190" s="522" t="s">
        <v>209</v>
      </c>
      <c r="AH190" s="529">
        <v>20.0</v>
      </c>
      <c r="AI190" s="530"/>
      <c r="AJ190" s="529">
        <v>40.0</v>
      </c>
      <c r="AK190" s="530"/>
      <c r="AL190" s="530"/>
      <c r="AM190" s="530"/>
      <c r="AN190" s="530"/>
      <c r="AO190" s="529">
        <v>4.0</v>
      </c>
      <c r="AP190" s="530"/>
      <c r="AQ190" s="529">
        <v>1.0</v>
      </c>
      <c r="AR190" s="530"/>
      <c r="AS190" s="530"/>
      <c r="AT190" s="525"/>
      <c r="AU190" s="523">
        <f t="shared" si="36"/>
        <v>65</v>
      </c>
      <c r="AV190" s="736">
        <f t="shared" si="37"/>
        <v>48.5</v>
      </c>
      <c r="AW190" s="677">
        <f>AU190/(Results!$J$229 *(70/190))</f>
        <v>0.6708310701</v>
      </c>
      <c r="AX190" s="525" t="str">
        <f t="shared" si="38"/>
        <v>C</v>
      </c>
      <c r="AY190" s="447"/>
      <c r="AZ190" s="447"/>
      <c r="BA190" s="447"/>
      <c r="BB190" s="447"/>
      <c r="BC190" s="528">
        <f>AU190/Results!$B$158</f>
        <v>216.6666667</v>
      </c>
      <c r="BD190" s="447"/>
      <c r="BE190" s="447"/>
      <c r="BF190" s="184"/>
    </row>
    <row r="191">
      <c r="A191" s="151"/>
      <c r="B191" s="459"/>
      <c r="C191" s="151"/>
      <c r="D191" s="532" t="s">
        <v>210</v>
      </c>
      <c r="E191" s="543">
        <v>60.0</v>
      </c>
      <c r="F191" s="544"/>
      <c r="G191" s="543">
        <v>178.0</v>
      </c>
      <c r="H191" s="543">
        <v>2.0</v>
      </c>
      <c r="I191" s="544"/>
      <c r="J191" s="544"/>
      <c r="K191" s="544"/>
      <c r="L191" s="543">
        <v>12.0</v>
      </c>
      <c r="M191" s="543">
        <v>2.0</v>
      </c>
      <c r="N191" s="543">
        <v>2.0</v>
      </c>
      <c r="O191" s="543">
        <v>1.0</v>
      </c>
      <c r="P191" s="544"/>
      <c r="Q191" s="545">
        <v>8.0</v>
      </c>
      <c r="R191" s="543">
        <f t="shared" si="34"/>
        <v>265</v>
      </c>
      <c r="S191" s="533">
        <f t="shared" si="35"/>
        <v>186</v>
      </c>
      <c r="T191" s="681">
        <f>R191/(Results!$H$230 *(70/190))</f>
        <v>0.5949426917</v>
      </c>
      <c r="U191" s="682" t="str">
        <f t="shared" si="41"/>
        <v>C</v>
      </c>
      <c r="V191" s="538">
        <f>SUM(R191:R194)</f>
        <v>1001</v>
      </c>
      <c r="W191" s="539">
        <f>V191/(4*(MAX(R191:R194)))</f>
        <v>0.8599656357</v>
      </c>
      <c r="X191" s="539">
        <f>AVERAGE(S191:S194)</f>
        <v>175</v>
      </c>
      <c r="Y191" s="539">
        <f>V191/(((V191/2))*2)</f>
        <v>1</v>
      </c>
      <c r="Z191" s="646">
        <f>R191/Results!$B$158</f>
        <v>883.3333333</v>
      </c>
      <c r="AA191" s="539">
        <f>sum(Z191:Z194)/4</f>
        <v>834.1666667</v>
      </c>
      <c r="AB191" s="541">
        <v>445.0</v>
      </c>
      <c r="AC191" s="542">
        <f>4*MAX(R191:R194)/Results!H230</f>
        <v>0.9627791563</v>
      </c>
      <c r="AD191" s="459"/>
      <c r="AE191" s="459"/>
      <c r="AF191" s="151"/>
      <c r="AG191" s="532" t="s">
        <v>210</v>
      </c>
      <c r="AH191" s="543">
        <v>15.0</v>
      </c>
      <c r="AI191" s="544"/>
      <c r="AJ191" s="543">
        <v>26.0</v>
      </c>
      <c r="AK191" s="544"/>
      <c r="AL191" s="544"/>
      <c r="AM191" s="544"/>
      <c r="AN191" s="544"/>
      <c r="AO191" s="543">
        <v>4.0</v>
      </c>
      <c r="AP191" s="544"/>
      <c r="AQ191" s="544"/>
      <c r="AR191" s="544"/>
      <c r="AS191" s="544"/>
      <c r="AT191" s="545">
        <v>1.0</v>
      </c>
      <c r="AU191" s="533">
        <f t="shared" si="36"/>
        <v>46</v>
      </c>
      <c r="AV191" s="600">
        <f t="shared" si="37"/>
        <v>34.5</v>
      </c>
      <c r="AW191" s="681">
        <f>AU191/(Results!$J$230 *(70/190))</f>
        <v>0.6002747253</v>
      </c>
      <c r="AX191" s="535" t="str">
        <f t="shared" si="38"/>
        <v>C</v>
      </c>
      <c r="AY191" s="538">
        <f>SUM(AU191:AU194)</f>
        <v>208</v>
      </c>
      <c r="AZ191" s="539">
        <f>AY191/(4*(MAX(AU191:AU194)))</f>
        <v>0.8125</v>
      </c>
      <c r="BA191" s="539">
        <f>AVERAGE(AV191:AV194)</f>
        <v>37.95</v>
      </c>
      <c r="BB191" s="539">
        <f>AY191/(((AY191))*1)</f>
        <v>1</v>
      </c>
      <c r="BC191" s="646">
        <f>AU191/Results!$B$158</f>
        <v>153.3333333</v>
      </c>
      <c r="BD191" s="539">
        <f>sum(BC191:BC194)/4</f>
        <v>173.3333333</v>
      </c>
      <c r="BE191" s="541">
        <v>77.0</v>
      </c>
      <c r="BF191" s="542">
        <f>4*MAX(AU191:AU194)/Results!J230</f>
        <v>1.230769231</v>
      </c>
    </row>
    <row r="192">
      <c r="A192" s="151"/>
      <c r="B192" s="459"/>
      <c r="C192" s="151"/>
      <c r="D192" s="549" t="s">
        <v>211</v>
      </c>
      <c r="E192" s="553">
        <v>72.0</v>
      </c>
      <c r="F192" s="551"/>
      <c r="G192" s="553">
        <v>199.0</v>
      </c>
      <c r="H192" s="551"/>
      <c r="I192" s="551"/>
      <c r="J192" s="551"/>
      <c r="K192" s="553">
        <v>3.0</v>
      </c>
      <c r="L192" s="553">
        <v>6.0</v>
      </c>
      <c r="M192" s="553">
        <v>2.0</v>
      </c>
      <c r="N192" s="553">
        <v>2.0</v>
      </c>
      <c r="O192" s="553">
        <v>4.0</v>
      </c>
      <c r="P192" s="551"/>
      <c r="Q192" s="554">
        <v>3.0</v>
      </c>
      <c r="R192" s="553">
        <f t="shared" si="34"/>
        <v>291</v>
      </c>
      <c r="S192" s="551">
        <f t="shared" si="35"/>
        <v>204.5</v>
      </c>
      <c r="T192" s="684">
        <f>R192/(Results!$H$230 *(70/190))</f>
        <v>0.6533144275</v>
      </c>
      <c r="U192" s="400" t="str">
        <f t="shared" si="41"/>
        <v>C</v>
      </c>
      <c r="V192" s="151"/>
      <c r="W192" s="151"/>
      <c r="X192" s="151"/>
      <c r="Y192" s="151"/>
      <c r="Z192" s="552">
        <f>R192/Results!$B$158</f>
        <v>970</v>
      </c>
      <c r="AA192" s="151"/>
      <c r="AB192" s="151"/>
      <c r="AC192" s="518"/>
      <c r="AD192" s="459"/>
      <c r="AE192" s="459"/>
      <c r="AF192" s="151"/>
      <c r="AG192" s="549" t="s">
        <v>211</v>
      </c>
      <c r="AH192" s="553">
        <v>16.0</v>
      </c>
      <c r="AI192" s="553">
        <v>1.0</v>
      </c>
      <c r="AJ192" s="553">
        <v>33.0</v>
      </c>
      <c r="AK192" s="551"/>
      <c r="AL192" s="551"/>
      <c r="AM192" s="551"/>
      <c r="AN192" s="551"/>
      <c r="AO192" s="553">
        <v>2.0</v>
      </c>
      <c r="AP192" s="553">
        <v>1.0</v>
      </c>
      <c r="AQ192" s="551"/>
      <c r="AR192" s="551"/>
      <c r="AS192" s="551"/>
      <c r="AT192" s="554">
        <v>3.0</v>
      </c>
      <c r="AU192" s="533">
        <f t="shared" si="36"/>
        <v>56</v>
      </c>
      <c r="AV192" s="739">
        <f t="shared" si="37"/>
        <v>40.3</v>
      </c>
      <c r="AW192" s="684">
        <f>AU192/(Results!$J$230 *(70/190))</f>
        <v>0.7307692308</v>
      </c>
      <c r="AX192" s="550" t="str">
        <f t="shared" si="38"/>
        <v>D</v>
      </c>
      <c r="AY192" s="151"/>
      <c r="AZ192" s="151"/>
      <c r="BA192" s="151"/>
      <c r="BB192" s="151"/>
      <c r="BC192" s="552">
        <f>AU192/Results!$B$158</f>
        <v>186.6666667</v>
      </c>
      <c r="BD192" s="151"/>
      <c r="BE192" s="151"/>
      <c r="BF192" s="518"/>
    </row>
    <row r="193">
      <c r="A193" s="151"/>
      <c r="B193" s="459"/>
      <c r="C193" s="151"/>
      <c r="D193" s="549" t="s">
        <v>212</v>
      </c>
      <c r="E193" s="553">
        <v>52.0</v>
      </c>
      <c r="F193" s="551"/>
      <c r="G193" s="553">
        <v>120.0</v>
      </c>
      <c r="H193" s="551"/>
      <c r="I193" s="551"/>
      <c r="J193" s="553">
        <v>1.0</v>
      </c>
      <c r="K193" s="553">
        <v>1.0</v>
      </c>
      <c r="L193" s="553">
        <v>3.0</v>
      </c>
      <c r="M193" s="553">
        <v>3.0</v>
      </c>
      <c r="N193" s="551"/>
      <c r="O193" s="553">
        <v>1.0</v>
      </c>
      <c r="P193" s="551"/>
      <c r="Q193" s="550"/>
      <c r="R193" s="553">
        <f t="shared" si="34"/>
        <v>181</v>
      </c>
      <c r="S193" s="551">
        <f t="shared" si="35"/>
        <v>129</v>
      </c>
      <c r="T193" s="684">
        <f>R193/(Results!$H$230 *(70/190))</f>
        <v>0.4063570838</v>
      </c>
      <c r="U193" s="400" t="str">
        <f t="shared" si="41"/>
        <v>B</v>
      </c>
      <c r="V193" s="151"/>
      <c r="W193" s="151"/>
      <c r="X193" s="151"/>
      <c r="Y193" s="151"/>
      <c r="Z193" s="552">
        <f>R193/Results!$B$158</f>
        <v>603.3333333</v>
      </c>
      <c r="AA193" s="151"/>
      <c r="AB193" s="151"/>
      <c r="AC193" s="518"/>
      <c r="AD193" s="459"/>
      <c r="AE193" s="459"/>
      <c r="AF193" s="151"/>
      <c r="AG193" s="549" t="s">
        <v>212</v>
      </c>
      <c r="AH193" s="553">
        <v>9.0</v>
      </c>
      <c r="AI193" s="551"/>
      <c r="AJ193" s="553">
        <v>26.0</v>
      </c>
      <c r="AK193" s="551"/>
      <c r="AL193" s="551"/>
      <c r="AM193" s="551"/>
      <c r="AN193" s="551"/>
      <c r="AO193" s="553">
        <v>5.0</v>
      </c>
      <c r="AP193" s="551"/>
      <c r="AQ193" s="551"/>
      <c r="AR193" s="551"/>
      <c r="AS193" s="551"/>
      <c r="AT193" s="554">
        <v>2.0</v>
      </c>
      <c r="AU193" s="533">
        <f t="shared" si="36"/>
        <v>42</v>
      </c>
      <c r="AV193" s="739">
        <f t="shared" si="37"/>
        <v>30.5</v>
      </c>
      <c r="AW193" s="684">
        <f>AU193/(Results!$J$230 *(70/190))</f>
        <v>0.5480769231</v>
      </c>
      <c r="AX193" s="550" t="str">
        <f t="shared" si="38"/>
        <v>C</v>
      </c>
      <c r="AY193" s="151"/>
      <c r="AZ193" s="151"/>
      <c r="BA193" s="151"/>
      <c r="BB193" s="151"/>
      <c r="BC193" s="552">
        <f>AU193/Results!$B$158</f>
        <v>140</v>
      </c>
      <c r="BD193" s="151"/>
      <c r="BE193" s="151"/>
      <c r="BF193" s="518"/>
    </row>
    <row r="194">
      <c r="A194" s="151"/>
      <c r="B194" s="459"/>
      <c r="C194" s="151"/>
      <c r="D194" s="555" t="s">
        <v>213</v>
      </c>
      <c r="E194" s="563">
        <v>61.0</v>
      </c>
      <c r="F194" s="564"/>
      <c r="G194" s="563">
        <v>187.0</v>
      </c>
      <c r="H194" s="564"/>
      <c r="I194" s="564"/>
      <c r="J194" s="564"/>
      <c r="K194" s="563">
        <v>2.0</v>
      </c>
      <c r="L194" s="563">
        <v>5.0</v>
      </c>
      <c r="M194" s="563">
        <v>2.0</v>
      </c>
      <c r="N194" s="563">
        <v>2.0</v>
      </c>
      <c r="O194" s="563">
        <v>2.0</v>
      </c>
      <c r="P194" s="564"/>
      <c r="Q194" s="565">
        <v>3.0</v>
      </c>
      <c r="R194" s="563">
        <f t="shared" si="34"/>
        <v>264</v>
      </c>
      <c r="S194" s="564">
        <f t="shared" si="35"/>
        <v>180.5</v>
      </c>
      <c r="T194" s="686">
        <f>R194/(Results!$H$230 *(70/190))</f>
        <v>0.592697625</v>
      </c>
      <c r="U194" s="687" t="str">
        <f t="shared" si="41"/>
        <v>C</v>
      </c>
      <c r="V194" s="447"/>
      <c r="W194" s="447"/>
      <c r="X194" s="447"/>
      <c r="Y194" s="447"/>
      <c r="Z194" s="650">
        <f>R194/Results!$B$158</f>
        <v>880</v>
      </c>
      <c r="AA194" s="447"/>
      <c r="AB194" s="447"/>
      <c r="AC194" s="184"/>
      <c r="AD194" s="459"/>
      <c r="AE194" s="459"/>
      <c r="AF194" s="151"/>
      <c r="AG194" s="555" t="s">
        <v>213</v>
      </c>
      <c r="AH194" s="563">
        <v>21.0</v>
      </c>
      <c r="AI194" s="564"/>
      <c r="AJ194" s="563">
        <v>38.0</v>
      </c>
      <c r="AK194" s="564"/>
      <c r="AL194" s="564"/>
      <c r="AM194" s="564"/>
      <c r="AN194" s="564"/>
      <c r="AO194" s="563">
        <v>4.0</v>
      </c>
      <c r="AP194" s="564"/>
      <c r="AQ194" s="564"/>
      <c r="AR194" s="564"/>
      <c r="AS194" s="564"/>
      <c r="AT194" s="565">
        <v>1.0</v>
      </c>
      <c r="AU194" s="556">
        <f t="shared" si="36"/>
        <v>64</v>
      </c>
      <c r="AV194" s="739">
        <f t="shared" si="37"/>
        <v>46.5</v>
      </c>
      <c r="AW194" s="686">
        <f>AU194/(Results!$J$230 *(70/190))</f>
        <v>0.8351648352</v>
      </c>
      <c r="AX194" s="585" t="str">
        <f t="shared" si="38"/>
        <v>D</v>
      </c>
      <c r="AY194" s="447"/>
      <c r="AZ194" s="447"/>
      <c r="BA194" s="447"/>
      <c r="BB194" s="447"/>
      <c r="BC194" s="650">
        <f>AU194/Results!$B$158</f>
        <v>213.3333333</v>
      </c>
      <c r="BD194" s="447"/>
      <c r="BE194" s="447"/>
      <c r="BF194" s="184"/>
    </row>
    <row r="195">
      <c r="A195" s="151"/>
      <c r="B195" s="459"/>
      <c r="C195" s="151"/>
      <c r="D195" s="492" t="s">
        <v>214</v>
      </c>
      <c r="E195" s="573">
        <v>51.0</v>
      </c>
      <c r="F195" s="570"/>
      <c r="G195" s="573">
        <v>138.0</v>
      </c>
      <c r="H195" s="570"/>
      <c r="I195" s="570"/>
      <c r="J195" s="570"/>
      <c r="K195" s="573">
        <v>1.0</v>
      </c>
      <c r="L195" s="573">
        <v>7.0</v>
      </c>
      <c r="M195" s="573">
        <v>3.0</v>
      </c>
      <c r="N195" s="573">
        <v>1.0</v>
      </c>
      <c r="O195" s="573">
        <v>1.0</v>
      </c>
      <c r="P195" s="570"/>
      <c r="Q195" s="574">
        <v>5.0</v>
      </c>
      <c r="R195" s="509">
        <f t="shared" si="34"/>
        <v>207</v>
      </c>
      <c r="S195" s="497">
        <f t="shared" si="35"/>
        <v>146.5</v>
      </c>
      <c r="T195" s="669">
        <f>R195/(Results!$H$231 *(70/190))</f>
        <v>0.4798096865</v>
      </c>
      <c r="U195" s="670" t="str">
        <f t="shared" si="41"/>
        <v>B</v>
      </c>
      <c r="V195" s="500">
        <f>SUM(R195:R198)</f>
        <v>983</v>
      </c>
      <c r="W195" s="501">
        <f>V195/(4*(MAX(R195:R198)))</f>
        <v>0.7292284866</v>
      </c>
      <c r="X195" s="501">
        <f>AVERAGE(S195:S198)</f>
        <v>173.65</v>
      </c>
      <c r="Y195" s="501">
        <f>V195/(((V195/2))*2)</f>
        <v>1</v>
      </c>
      <c r="Z195" s="511">
        <f>R195/Results!$B$158</f>
        <v>690</v>
      </c>
      <c r="AA195" s="501">
        <f>sum(Z195:Z198)/4</f>
        <v>819.1666667</v>
      </c>
      <c r="AB195" s="503">
        <v>431.0</v>
      </c>
      <c r="AC195" s="512">
        <f>4*MAX(R195:R198)/Results!H231</f>
        <v>1.151152861</v>
      </c>
      <c r="AD195" s="459"/>
      <c r="AE195" s="459"/>
      <c r="AF195" s="151"/>
      <c r="AG195" s="492" t="s">
        <v>214</v>
      </c>
      <c r="AH195" s="573">
        <v>8.0</v>
      </c>
      <c r="AI195" s="570"/>
      <c r="AJ195" s="573">
        <v>32.0</v>
      </c>
      <c r="AK195" s="570"/>
      <c r="AL195" s="570"/>
      <c r="AM195" s="570"/>
      <c r="AN195" s="570"/>
      <c r="AO195" s="573">
        <v>6.0</v>
      </c>
      <c r="AP195" s="570"/>
      <c r="AQ195" s="570"/>
      <c r="AR195" s="570"/>
      <c r="AS195" s="570"/>
      <c r="AT195" s="574">
        <v>2.0</v>
      </c>
      <c r="AU195" s="497">
        <f t="shared" si="36"/>
        <v>48</v>
      </c>
      <c r="AV195" s="495">
        <f t="shared" si="37"/>
        <v>34</v>
      </c>
      <c r="AW195" s="669">
        <f>AU195/(Results!$J$231 *(70/190))</f>
        <v>0.6930091185</v>
      </c>
      <c r="AX195" s="569" t="str">
        <f t="shared" si="38"/>
        <v>C</v>
      </c>
      <c r="AY195" s="500">
        <f>SUM(AU195:AU198)</f>
        <v>188</v>
      </c>
      <c r="AZ195" s="501">
        <f>AY195/(4*(MAX(AU195:AU198)))</f>
        <v>0.8703703704</v>
      </c>
      <c r="BA195" s="501">
        <f>AVERAGE(AV195:AV198)</f>
        <v>34.5</v>
      </c>
      <c r="BB195" s="501">
        <f>AY195/(((AY195))*1)</f>
        <v>1</v>
      </c>
      <c r="BC195" s="511">
        <f>AU195/Results!$B$158</f>
        <v>160</v>
      </c>
      <c r="BD195" s="501">
        <f>sum(BC195:BC198)/4</f>
        <v>156.6666667</v>
      </c>
      <c r="BE195" s="503">
        <v>69.0</v>
      </c>
      <c r="BF195" s="512">
        <f>4*MAX(AU195:AU198)/Results!J231</f>
        <v>1.14893617</v>
      </c>
    </row>
    <row r="196">
      <c r="A196" s="151"/>
      <c r="B196" s="459"/>
      <c r="C196" s="151"/>
      <c r="D196" s="513" t="s">
        <v>215</v>
      </c>
      <c r="E196" s="520">
        <v>50.0</v>
      </c>
      <c r="F196" s="516"/>
      <c r="G196" s="520">
        <v>151.0</v>
      </c>
      <c r="H196" s="516"/>
      <c r="I196" s="516"/>
      <c r="J196" s="516"/>
      <c r="K196" s="520">
        <v>2.0</v>
      </c>
      <c r="L196" s="520">
        <v>13.0</v>
      </c>
      <c r="M196" s="516"/>
      <c r="N196" s="516"/>
      <c r="O196" s="520">
        <v>1.0</v>
      </c>
      <c r="P196" s="516"/>
      <c r="Q196" s="521">
        <v>3.0</v>
      </c>
      <c r="R196" s="520">
        <f t="shared" si="34"/>
        <v>220</v>
      </c>
      <c r="S196" s="516">
        <f t="shared" si="35"/>
        <v>151.5</v>
      </c>
      <c r="T196" s="673">
        <f>R196/(Results!$H$231 *(70/190))</f>
        <v>0.5099426619</v>
      </c>
      <c r="U196" s="690" t="s">
        <v>249</v>
      </c>
      <c r="V196" s="151"/>
      <c r="W196" s="151"/>
      <c r="X196" s="151"/>
      <c r="Y196" s="151"/>
      <c r="Z196" s="517">
        <f>R196/Results!$B$158</f>
        <v>733.3333333</v>
      </c>
      <c r="AA196" s="151"/>
      <c r="AB196" s="151"/>
      <c r="AC196" s="518"/>
      <c r="AD196" s="459"/>
      <c r="AE196" s="459"/>
      <c r="AF196" s="151"/>
      <c r="AG196" s="513" t="s">
        <v>215</v>
      </c>
      <c r="AH196" s="520">
        <v>21.0</v>
      </c>
      <c r="AI196" s="516"/>
      <c r="AJ196" s="520">
        <v>30.0</v>
      </c>
      <c r="AK196" s="516"/>
      <c r="AL196" s="516"/>
      <c r="AM196" s="516"/>
      <c r="AN196" s="516"/>
      <c r="AO196" s="520">
        <v>2.0</v>
      </c>
      <c r="AP196" s="520">
        <v>1.0</v>
      </c>
      <c r="AQ196" s="516"/>
      <c r="AR196" s="516"/>
      <c r="AS196" s="516"/>
      <c r="AT196" s="515"/>
      <c r="AU196" s="497">
        <f t="shared" si="36"/>
        <v>54</v>
      </c>
      <c r="AV196" s="736">
        <f t="shared" si="37"/>
        <v>41.5</v>
      </c>
      <c r="AW196" s="673">
        <f>AU196/(Results!$J$231 *(70/190))</f>
        <v>0.7796352584</v>
      </c>
      <c r="AX196" s="515" t="str">
        <f t="shared" si="38"/>
        <v>D</v>
      </c>
      <c r="AY196" s="151"/>
      <c r="AZ196" s="151"/>
      <c r="BA196" s="151"/>
      <c r="BB196" s="151"/>
      <c r="BC196" s="517">
        <f>AU196/Results!$B$158</f>
        <v>180</v>
      </c>
      <c r="BD196" s="151"/>
      <c r="BE196" s="151"/>
      <c r="BF196" s="518"/>
    </row>
    <row r="197">
      <c r="A197" s="151"/>
      <c r="B197" s="459"/>
      <c r="C197" s="151"/>
      <c r="D197" s="513" t="s">
        <v>216</v>
      </c>
      <c r="E197" s="520">
        <v>98.0</v>
      </c>
      <c r="F197" s="520">
        <v>2.0</v>
      </c>
      <c r="G197" s="520">
        <v>209.0</v>
      </c>
      <c r="H197" s="516"/>
      <c r="I197" s="516"/>
      <c r="J197" s="520">
        <v>3.0</v>
      </c>
      <c r="K197" s="520">
        <v>6.0</v>
      </c>
      <c r="L197" s="520">
        <v>6.0</v>
      </c>
      <c r="M197" s="516"/>
      <c r="N197" s="520">
        <v>2.0</v>
      </c>
      <c r="O197" s="520">
        <v>3.0</v>
      </c>
      <c r="P197" s="516"/>
      <c r="Q197" s="521">
        <v>8.0</v>
      </c>
      <c r="R197" s="520">
        <f t="shared" si="34"/>
        <v>337</v>
      </c>
      <c r="S197" s="516">
        <f t="shared" si="35"/>
        <v>241.6</v>
      </c>
      <c r="T197" s="673">
        <f>R197/(Results!$H$231 *(70/190))</f>
        <v>0.7811394413</v>
      </c>
      <c r="U197" s="674" t="str">
        <f>IFS(T197&lt;0.2,"A",AND(T197&gt;=0.21,T197&lt;=0.5),"B",AND(T197&gt;=0.51,T197&lt;=0.7),"C",AND(T197&gt;=0.71,T197&lt;=0.85),"D",AND(T197&gt;=0.86,T197&lt;=1),"E",T197&gt;1,"F")</f>
        <v>D</v>
      </c>
      <c r="V197" s="151"/>
      <c r="W197" s="151"/>
      <c r="X197" s="151"/>
      <c r="Y197" s="151"/>
      <c r="Z197" s="517">
        <f>R197/Results!$B$158</f>
        <v>1123.333333</v>
      </c>
      <c r="AA197" s="151"/>
      <c r="AB197" s="151"/>
      <c r="AC197" s="518"/>
      <c r="AD197" s="459"/>
      <c r="AE197" s="459"/>
      <c r="AF197" s="151"/>
      <c r="AG197" s="513" t="s">
        <v>216</v>
      </c>
      <c r="AH197" s="520">
        <v>16.0</v>
      </c>
      <c r="AI197" s="516"/>
      <c r="AJ197" s="520">
        <v>27.0</v>
      </c>
      <c r="AK197" s="516"/>
      <c r="AL197" s="516"/>
      <c r="AM197" s="516"/>
      <c r="AN197" s="516"/>
      <c r="AO197" s="516"/>
      <c r="AP197" s="516"/>
      <c r="AQ197" s="520">
        <v>1.0</v>
      </c>
      <c r="AR197" s="520">
        <v>1.0</v>
      </c>
      <c r="AS197" s="516"/>
      <c r="AT197" s="521">
        <v>2.0</v>
      </c>
      <c r="AU197" s="497">
        <f t="shared" si="36"/>
        <v>47</v>
      </c>
      <c r="AV197" s="736">
        <f t="shared" si="37"/>
        <v>35</v>
      </c>
      <c r="AW197" s="673">
        <f>AU197/(Results!$J$231 *(70/190))</f>
        <v>0.6785714286</v>
      </c>
      <c r="AX197" s="515" t="str">
        <f t="shared" si="38"/>
        <v>C</v>
      </c>
      <c r="AY197" s="151"/>
      <c r="AZ197" s="151"/>
      <c r="BA197" s="151"/>
      <c r="BB197" s="151"/>
      <c r="BC197" s="517">
        <f>AU197/Results!$B$158</f>
        <v>156.6666667</v>
      </c>
      <c r="BD197" s="151"/>
      <c r="BE197" s="151"/>
      <c r="BF197" s="518"/>
    </row>
    <row r="198">
      <c r="A198" s="151"/>
      <c r="B198" s="459"/>
      <c r="C198" s="151"/>
      <c r="D198" s="522" t="s">
        <v>217</v>
      </c>
      <c r="E198" s="529">
        <v>59.0</v>
      </c>
      <c r="F198" s="530"/>
      <c r="G198" s="529">
        <v>142.0</v>
      </c>
      <c r="H198" s="530"/>
      <c r="I198" s="530"/>
      <c r="J198" s="529">
        <v>1.0</v>
      </c>
      <c r="K198" s="529">
        <v>1.0</v>
      </c>
      <c r="L198" s="529">
        <v>11.0</v>
      </c>
      <c r="M198" s="530"/>
      <c r="N198" s="530"/>
      <c r="O198" s="529">
        <v>2.0</v>
      </c>
      <c r="P198" s="530"/>
      <c r="Q198" s="581">
        <v>3.0</v>
      </c>
      <c r="R198" s="529">
        <f t="shared" si="34"/>
        <v>219</v>
      </c>
      <c r="S198" s="530">
        <f t="shared" si="35"/>
        <v>155</v>
      </c>
      <c r="T198" s="677">
        <f>R198/(Results!$H$231 *(70/190))</f>
        <v>0.5076247408</v>
      </c>
      <c r="U198" s="749" t="s">
        <v>249</v>
      </c>
      <c r="V198" s="447"/>
      <c r="W198" s="447"/>
      <c r="X198" s="447"/>
      <c r="Y198" s="447"/>
      <c r="Z198" s="528">
        <f>R198/Results!$B$158</f>
        <v>730</v>
      </c>
      <c r="AA198" s="447"/>
      <c r="AB198" s="447"/>
      <c r="AC198" s="184"/>
      <c r="AD198" s="459"/>
      <c r="AE198" s="459"/>
      <c r="AF198" s="151"/>
      <c r="AG198" s="522" t="s">
        <v>217</v>
      </c>
      <c r="AH198" s="529">
        <v>16.0</v>
      </c>
      <c r="AI198" s="530"/>
      <c r="AJ198" s="529">
        <v>23.0</v>
      </c>
      <c r="AK198" s="530"/>
      <c r="AL198" s="530"/>
      <c r="AM198" s="530"/>
      <c r="AN198" s="530"/>
      <c r="AO198" s="530"/>
      <c r="AP198" s="530"/>
      <c r="AQ198" s="530"/>
      <c r="AR198" s="530"/>
      <c r="AS198" s="530"/>
      <c r="AT198" s="525"/>
      <c r="AU198" s="523">
        <f t="shared" si="36"/>
        <v>39</v>
      </c>
      <c r="AV198" s="736">
        <f t="shared" si="37"/>
        <v>27.5</v>
      </c>
      <c r="AW198" s="677">
        <f>AU198/(Results!$J$231 *(70/190))</f>
        <v>0.5630699088</v>
      </c>
      <c r="AX198" s="525" t="str">
        <f t="shared" si="38"/>
        <v>C</v>
      </c>
      <c r="AY198" s="447"/>
      <c r="AZ198" s="447"/>
      <c r="BA198" s="447"/>
      <c r="BB198" s="447"/>
      <c r="BC198" s="528">
        <f>AU198/Results!$B$158</f>
        <v>130</v>
      </c>
      <c r="BD198" s="447"/>
      <c r="BE198" s="447"/>
      <c r="BF198" s="184"/>
    </row>
    <row r="199">
      <c r="A199" s="151"/>
      <c r="B199" s="459"/>
      <c r="C199" s="151"/>
      <c r="D199" s="532" t="s">
        <v>218</v>
      </c>
      <c r="E199" s="543">
        <v>45.0</v>
      </c>
      <c r="F199" s="544"/>
      <c r="G199" s="543">
        <v>139.0</v>
      </c>
      <c r="H199" s="544"/>
      <c r="I199" s="544"/>
      <c r="J199" s="544"/>
      <c r="K199" s="544"/>
      <c r="L199" s="543">
        <v>6.0</v>
      </c>
      <c r="M199" s="544"/>
      <c r="N199" s="543">
        <v>2.0</v>
      </c>
      <c r="O199" s="543">
        <v>3.0</v>
      </c>
      <c r="P199" s="544"/>
      <c r="Q199" s="545">
        <v>2.0</v>
      </c>
      <c r="R199" s="543">
        <f t="shared" si="34"/>
        <v>197</v>
      </c>
      <c r="S199" s="533">
        <f t="shared" si="35"/>
        <v>135.5</v>
      </c>
      <c r="T199" s="681">
        <f>R199/(Results!$H$232 *(70/190))</f>
        <v>0.5558360558</v>
      </c>
      <c r="U199" s="682" t="str">
        <f t="shared" ref="U199:U202" si="42">IFS(T199&lt;0.2,"A",AND(T199&gt;=0.21,T199&lt;=0.5),"B",AND(T199&gt;=0.51,T199&lt;=0.7),"C",AND(T199&gt;=0.71,T199&lt;=0.85),"D",AND(T199&gt;=0.86,T199&lt;=1),"E",T199&gt;1,"F")</f>
        <v>C</v>
      </c>
      <c r="V199" s="538">
        <f>SUM(R199:R202)</f>
        <v>772</v>
      </c>
      <c r="W199" s="539">
        <f>V199/(4*(MAX(R199:R202)))</f>
        <v>0.8464912281</v>
      </c>
      <c r="X199" s="539">
        <f>AVERAGE(S199:S202)</f>
        <v>138.825</v>
      </c>
      <c r="Y199" s="539">
        <f>V199/(((V199/2))*2)</f>
        <v>1</v>
      </c>
      <c r="Z199" s="646">
        <f>R199/Results!$B$158</f>
        <v>656.6666667</v>
      </c>
      <c r="AA199" s="539">
        <f>sum(Z199:Z202)/4</f>
        <v>643.3333333</v>
      </c>
      <c r="AB199" s="541">
        <v>354.0</v>
      </c>
      <c r="AC199" s="542">
        <f>4*MAX(R199:R202)/Results!H232</f>
        <v>0.948024948</v>
      </c>
      <c r="AD199" s="459"/>
      <c r="AE199" s="459"/>
      <c r="AF199" s="151"/>
      <c r="AG199" s="532" t="s">
        <v>218</v>
      </c>
      <c r="AH199" s="543">
        <v>11.0</v>
      </c>
      <c r="AI199" s="544"/>
      <c r="AJ199" s="543">
        <v>32.0</v>
      </c>
      <c r="AK199" s="544"/>
      <c r="AL199" s="544"/>
      <c r="AM199" s="544"/>
      <c r="AN199" s="544"/>
      <c r="AO199" s="543">
        <v>3.0</v>
      </c>
      <c r="AP199" s="544"/>
      <c r="AQ199" s="543">
        <v>2.0</v>
      </c>
      <c r="AR199" s="544"/>
      <c r="AS199" s="544"/>
      <c r="AT199" s="546"/>
      <c r="AU199" s="533">
        <f t="shared" si="36"/>
        <v>48</v>
      </c>
      <c r="AV199" s="600">
        <f t="shared" si="37"/>
        <v>36.5</v>
      </c>
      <c r="AW199" s="681">
        <f>AU199/(Results!$J$232 *(70/190))</f>
        <v>0.6857142857</v>
      </c>
      <c r="AX199" s="535" t="str">
        <f t="shared" si="38"/>
        <v>C</v>
      </c>
      <c r="AY199" s="538">
        <f>SUM(AU199:AU202)</f>
        <v>190</v>
      </c>
      <c r="AZ199" s="539">
        <f>AY199/(4*(MAX(AU199:AU202)))</f>
        <v>0.95</v>
      </c>
      <c r="BA199" s="539">
        <f>AVERAGE(AV199:AV202)</f>
        <v>36.875</v>
      </c>
      <c r="BB199" s="539">
        <f>AY199/(((AY199))*1)</f>
        <v>1</v>
      </c>
      <c r="BC199" s="646">
        <f>AU199/Results!$B$158</f>
        <v>160</v>
      </c>
      <c r="BD199" s="539">
        <f>sum(BC199:BC202)/4</f>
        <v>158.3333333</v>
      </c>
      <c r="BE199" s="541">
        <v>70.0</v>
      </c>
      <c r="BF199" s="542">
        <f>4*MAX(AU199:AU202)/Results!J232</f>
        <v>1.052631579</v>
      </c>
    </row>
    <row r="200">
      <c r="A200" s="151"/>
      <c r="B200" s="459"/>
      <c r="C200" s="151"/>
      <c r="D200" s="549" t="s">
        <v>219</v>
      </c>
      <c r="E200" s="553">
        <v>47.0</v>
      </c>
      <c r="F200" s="551"/>
      <c r="G200" s="553">
        <v>154.0</v>
      </c>
      <c r="H200" s="553">
        <v>1.0</v>
      </c>
      <c r="I200" s="551"/>
      <c r="J200" s="553">
        <v>3.0</v>
      </c>
      <c r="K200" s="551"/>
      <c r="L200" s="553">
        <v>12.0</v>
      </c>
      <c r="M200" s="553">
        <v>6.0</v>
      </c>
      <c r="N200" s="551"/>
      <c r="O200" s="553">
        <v>2.0</v>
      </c>
      <c r="P200" s="553">
        <v>1.0</v>
      </c>
      <c r="Q200" s="554">
        <v>2.0</v>
      </c>
      <c r="R200" s="553">
        <f t="shared" si="34"/>
        <v>228</v>
      </c>
      <c r="S200" s="551">
        <f t="shared" si="35"/>
        <v>170.5</v>
      </c>
      <c r="T200" s="684">
        <f>R200/(Results!$H$232 *(70/190))</f>
        <v>0.6433026433</v>
      </c>
      <c r="U200" s="400" t="str">
        <f t="shared" si="42"/>
        <v>C</v>
      </c>
      <c r="V200" s="151"/>
      <c r="W200" s="151"/>
      <c r="X200" s="151"/>
      <c r="Y200" s="151"/>
      <c r="Z200" s="552">
        <f>R200/Results!$B$158</f>
        <v>760</v>
      </c>
      <c r="AA200" s="151"/>
      <c r="AB200" s="151"/>
      <c r="AC200" s="518"/>
      <c r="AD200" s="459"/>
      <c r="AE200" s="459"/>
      <c r="AF200" s="151"/>
      <c r="AG200" s="549" t="s">
        <v>219</v>
      </c>
      <c r="AH200" s="553">
        <v>14.0</v>
      </c>
      <c r="AI200" s="551"/>
      <c r="AJ200" s="553">
        <v>28.0</v>
      </c>
      <c r="AK200" s="551"/>
      <c r="AL200" s="551"/>
      <c r="AM200" s="551"/>
      <c r="AN200" s="551"/>
      <c r="AO200" s="553">
        <v>4.0</v>
      </c>
      <c r="AP200" s="551"/>
      <c r="AQ200" s="551"/>
      <c r="AR200" s="553">
        <v>1.0</v>
      </c>
      <c r="AS200" s="551"/>
      <c r="AT200" s="554">
        <v>3.0</v>
      </c>
      <c r="AU200" s="533">
        <f t="shared" si="36"/>
        <v>50</v>
      </c>
      <c r="AV200" s="739">
        <f t="shared" si="37"/>
        <v>37.5</v>
      </c>
      <c r="AW200" s="684">
        <f>AU200/(Results!$J$232 *(70/190))</f>
        <v>0.7142857143</v>
      </c>
      <c r="AX200" s="550" t="str">
        <f t="shared" si="38"/>
        <v>D</v>
      </c>
      <c r="AY200" s="151"/>
      <c r="AZ200" s="151"/>
      <c r="BA200" s="151"/>
      <c r="BB200" s="151"/>
      <c r="BC200" s="552">
        <f>AU200/Results!$B$158</f>
        <v>166.6666667</v>
      </c>
      <c r="BD200" s="151"/>
      <c r="BE200" s="151"/>
      <c r="BF200" s="518"/>
    </row>
    <row r="201">
      <c r="A201" s="151"/>
      <c r="B201" s="459"/>
      <c r="C201" s="151"/>
      <c r="D201" s="549" t="s">
        <v>220</v>
      </c>
      <c r="E201" s="553">
        <v>46.0</v>
      </c>
      <c r="F201" s="551"/>
      <c r="G201" s="553">
        <v>110.0</v>
      </c>
      <c r="H201" s="551"/>
      <c r="I201" s="551"/>
      <c r="J201" s="553">
        <v>1.0</v>
      </c>
      <c r="K201" s="553">
        <v>1.0</v>
      </c>
      <c r="L201" s="553">
        <v>8.0</v>
      </c>
      <c r="M201" s="553">
        <v>3.0</v>
      </c>
      <c r="N201" s="551"/>
      <c r="O201" s="553">
        <v>1.0</v>
      </c>
      <c r="P201" s="551"/>
      <c r="Q201" s="554">
        <v>6.0</v>
      </c>
      <c r="R201" s="553">
        <f t="shared" si="34"/>
        <v>176</v>
      </c>
      <c r="S201" s="551">
        <f t="shared" si="35"/>
        <v>128.5</v>
      </c>
      <c r="T201" s="684">
        <f>R201/(Results!$H$232 *(70/190))</f>
        <v>0.4965844966</v>
      </c>
      <c r="U201" s="400" t="str">
        <f t="shared" si="42"/>
        <v>B</v>
      </c>
      <c r="V201" s="151"/>
      <c r="W201" s="151"/>
      <c r="X201" s="151"/>
      <c r="Y201" s="151"/>
      <c r="Z201" s="552">
        <f>R201/Results!$B$158</f>
        <v>586.6666667</v>
      </c>
      <c r="AA201" s="151"/>
      <c r="AB201" s="151"/>
      <c r="AC201" s="518"/>
      <c r="AD201" s="459"/>
      <c r="AE201" s="459"/>
      <c r="AF201" s="151"/>
      <c r="AG201" s="549" t="s">
        <v>220</v>
      </c>
      <c r="AH201" s="553">
        <v>14.0</v>
      </c>
      <c r="AI201" s="551"/>
      <c r="AJ201" s="553">
        <v>29.0</v>
      </c>
      <c r="AK201" s="551"/>
      <c r="AL201" s="551"/>
      <c r="AM201" s="551"/>
      <c r="AN201" s="551"/>
      <c r="AO201" s="553">
        <v>2.0</v>
      </c>
      <c r="AP201" s="551"/>
      <c r="AQ201" s="551"/>
      <c r="AR201" s="551"/>
      <c r="AS201" s="551"/>
      <c r="AT201" s="554">
        <v>1.0</v>
      </c>
      <c r="AU201" s="533">
        <f t="shared" si="36"/>
        <v>46</v>
      </c>
      <c r="AV201" s="739">
        <f t="shared" si="37"/>
        <v>32</v>
      </c>
      <c r="AW201" s="684">
        <f>AU201/(Results!$J$232 *(70/190))</f>
        <v>0.6571428571</v>
      </c>
      <c r="AX201" s="550" t="str">
        <f t="shared" si="38"/>
        <v>C</v>
      </c>
      <c r="AY201" s="151"/>
      <c r="AZ201" s="151"/>
      <c r="BA201" s="151"/>
      <c r="BB201" s="151"/>
      <c r="BC201" s="552">
        <f>AU201/Results!$B$158</f>
        <v>153.3333333</v>
      </c>
      <c r="BD201" s="151"/>
      <c r="BE201" s="151"/>
      <c r="BF201" s="518"/>
    </row>
    <row r="202">
      <c r="A202" s="37"/>
      <c r="B202" s="60"/>
      <c r="C202" s="37"/>
      <c r="D202" s="555" t="s">
        <v>221</v>
      </c>
      <c r="E202" s="563">
        <v>42.0</v>
      </c>
      <c r="F202" s="563">
        <v>1.0</v>
      </c>
      <c r="G202" s="563">
        <v>116.0</v>
      </c>
      <c r="H202" s="564"/>
      <c r="I202" s="564"/>
      <c r="J202" s="563">
        <v>2.0</v>
      </c>
      <c r="K202" s="564"/>
      <c r="L202" s="563">
        <v>4.0</v>
      </c>
      <c r="M202" s="563">
        <v>2.0</v>
      </c>
      <c r="N202" s="563">
        <v>1.0</v>
      </c>
      <c r="O202" s="564"/>
      <c r="P202" s="563">
        <v>1.0</v>
      </c>
      <c r="Q202" s="565">
        <v>2.0</v>
      </c>
      <c r="R202" s="563">
        <f t="shared" si="34"/>
        <v>171</v>
      </c>
      <c r="S202" s="564">
        <f t="shared" si="35"/>
        <v>120.8</v>
      </c>
      <c r="T202" s="693">
        <f>R202/(Results!$H$232 *(70/190))</f>
        <v>0.4824769825</v>
      </c>
      <c r="U202" s="694" t="str">
        <f t="shared" si="42"/>
        <v>B</v>
      </c>
      <c r="V202" s="447"/>
      <c r="W202" s="447"/>
      <c r="X202" s="447"/>
      <c r="Y202" s="447"/>
      <c r="Z202" s="562">
        <f>R202/Results!$B$158</f>
        <v>570</v>
      </c>
      <c r="AA202" s="447"/>
      <c r="AB202" s="447"/>
      <c r="AC202" s="184"/>
      <c r="AD202" s="60"/>
      <c r="AE202" s="60"/>
      <c r="AF202" s="37"/>
      <c r="AG202" s="555" t="s">
        <v>221</v>
      </c>
      <c r="AH202" s="563">
        <v>14.0</v>
      </c>
      <c r="AI202" s="564"/>
      <c r="AJ202" s="563">
        <v>22.0</v>
      </c>
      <c r="AK202" s="564"/>
      <c r="AL202" s="564"/>
      <c r="AM202" s="563">
        <v>1.0</v>
      </c>
      <c r="AN202" s="564"/>
      <c r="AO202" s="563">
        <v>7.0</v>
      </c>
      <c r="AP202" s="564"/>
      <c r="AQ202" s="564"/>
      <c r="AR202" s="563">
        <v>1.0</v>
      </c>
      <c r="AS202" s="563">
        <v>1.0</v>
      </c>
      <c r="AT202" s="558"/>
      <c r="AU202" s="556">
        <f t="shared" si="36"/>
        <v>46</v>
      </c>
      <c r="AV202" s="745">
        <f t="shared" si="37"/>
        <v>41.5</v>
      </c>
      <c r="AW202" s="693">
        <f>AU202/(Results!$J$232 *(70/190))</f>
        <v>0.6571428571</v>
      </c>
      <c r="AX202" s="558" t="str">
        <f t="shared" si="38"/>
        <v>C</v>
      </c>
      <c r="AY202" s="447"/>
      <c r="AZ202" s="447"/>
      <c r="BA202" s="447"/>
      <c r="BB202" s="447"/>
      <c r="BC202" s="562">
        <f>AU202/Results!$B$158</f>
        <v>153.3333333</v>
      </c>
      <c r="BD202" s="447"/>
      <c r="BE202" s="447"/>
      <c r="BF202" s="184"/>
    </row>
    <row r="203">
      <c r="A203" s="630"/>
      <c r="B203" s="630"/>
      <c r="C203" s="630"/>
      <c r="D203" s="561"/>
      <c r="E203" s="561">
        <f t="shared" ref="E203:Q203" si="43">sum(E139:E202)</f>
        <v>3682</v>
      </c>
      <c r="F203" s="561">
        <f t="shared" si="43"/>
        <v>41</v>
      </c>
      <c r="G203" s="561">
        <f t="shared" si="43"/>
        <v>10673</v>
      </c>
      <c r="H203" s="561">
        <f t="shared" si="43"/>
        <v>67</v>
      </c>
      <c r="I203" s="561">
        <f t="shared" si="43"/>
        <v>8</v>
      </c>
      <c r="J203" s="561">
        <f t="shared" si="43"/>
        <v>24</v>
      </c>
      <c r="K203" s="561">
        <f t="shared" si="43"/>
        <v>61</v>
      </c>
      <c r="L203" s="561">
        <f t="shared" si="43"/>
        <v>394</v>
      </c>
      <c r="M203" s="561">
        <f t="shared" si="43"/>
        <v>69</v>
      </c>
      <c r="N203" s="561">
        <f t="shared" si="43"/>
        <v>72</v>
      </c>
      <c r="O203" s="561">
        <f t="shared" si="43"/>
        <v>409</v>
      </c>
      <c r="P203" s="561">
        <f t="shared" si="43"/>
        <v>10</v>
      </c>
      <c r="Q203" s="409">
        <f t="shared" si="43"/>
        <v>322</v>
      </c>
      <c r="R203" s="561">
        <f>SUM(R139:R202)</f>
        <v>15832</v>
      </c>
      <c r="S203" s="561"/>
      <c r="T203" s="561"/>
      <c r="U203" s="561"/>
      <c r="V203" s="561"/>
      <c r="W203" s="561"/>
      <c r="X203" s="561"/>
      <c r="Y203" s="561"/>
      <c r="Z203" s="561"/>
      <c r="AA203" s="561"/>
      <c r="AB203" s="631"/>
      <c r="AC203" s="561"/>
      <c r="AD203" s="561"/>
      <c r="AE203" s="561"/>
      <c r="AF203" s="561"/>
      <c r="AG203" s="561"/>
      <c r="AH203" s="561">
        <f t="shared" ref="AH203:AT203" si="44">sum(AH139:AH202)</f>
        <v>1184</v>
      </c>
      <c r="AI203" s="561">
        <f t="shared" si="44"/>
        <v>23</v>
      </c>
      <c r="AJ203" s="561">
        <f t="shared" si="44"/>
        <v>1882</v>
      </c>
      <c r="AK203" s="561">
        <f t="shared" si="44"/>
        <v>0</v>
      </c>
      <c r="AL203" s="561">
        <f t="shared" si="44"/>
        <v>2</v>
      </c>
      <c r="AM203" s="561">
        <f t="shared" si="44"/>
        <v>11</v>
      </c>
      <c r="AN203" s="561">
        <f t="shared" si="44"/>
        <v>0</v>
      </c>
      <c r="AO203" s="561">
        <f t="shared" si="44"/>
        <v>254</v>
      </c>
      <c r="AP203" s="561">
        <f t="shared" si="44"/>
        <v>11</v>
      </c>
      <c r="AQ203" s="561">
        <f t="shared" si="44"/>
        <v>31</v>
      </c>
      <c r="AR203" s="561">
        <f t="shared" si="44"/>
        <v>111</v>
      </c>
      <c r="AS203" s="561">
        <f t="shared" si="44"/>
        <v>5</v>
      </c>
      <c r="AT203" s="409">
        <f t="shared" si="44"/>
        <v>96</v>
      </c>
      <c r="AU203" s="561">
        <f>SUM(AU139:AU202)</f>
        <v>3610</v>
      </c>
      <c r="AV203" s="561"/>
      <c r="AW203" s="561"/>
      <c r="AX203" s="561"/>
      <c r="AY203" s="561"/>
      <c r="AZ203" s="561"/>
      <c r="BA203" s="561"/>
      <c r="BB203" s="561"/>
      <c r="BC203" s="561"/>
      <c r="BD203" s="561"/>
      <c r="BE203" s="631"/>
      <c r="BF203" s="561"/>
    </row>
    <row r="204">
      <c r="A204" s="630"/>
      <c r="B204" s="630"/>
      <c r="C204" s="630"/>
      <c r="D204" s="561"/>
      <c r="E204" s="561"/>
      <c r="F204" s="561"/>
      <c r="G204" s="561"/>
      <c r="H204" s="561"/>
      <c r="I204" s="561"/>
      <c r="J204" s="561"/>
      <c r="K204" s="561"/>
      <c r="L204" s="561"/>
      <c r="M204" s="561"/>
      <c r="N204" s="561"/>
      <c r="O204" s="561"/>
      <c r="P204" s="561"/>
      <c r="Q204" s="561"/>
      <c r="R204" s="561"/>
      <c r="S204" s="561"/>
      <c r="T204" s="561"/>
      <c r="U204" s="561"/>
      <c r="V204" s="561"/>
      <c r="W204" s="561"/>
      <c r="X204" s="561"/>
      <c r="Y204" s="561"/>
      <c r="Z204" s="561"/>
      <c r="AA204" s="561"/>
      <c r="AB204" s="631"/>
      <c r="AC204" s="561"/>
      <c r="AD204" s="561"/>
      <c r="AE204" s="561"/>
      <c r="AF204" s="561"/>
      <c r="AG204" s="561"/>
      <c r="AH204" s="561"/>
      <c r="AI204" s="561"/>
      <c r="AJ204" s="561"/>
      <c r="AK204" s="561"/>
      <c r="AL204" s="561"/>
      <c r="AM204" s="561"/>
      <c r="AN204" s="561"/>
      <c r="AO204" s="561"/>
      <c r="AP204" s="561"/>
      <c r="AQ204" s="561"/>
      <c r="AR204" s="561"/>
      <c r="AS204" s="561"/>
      <c r="AT204" s="561"/>
      <c r="AU204" s="561"/>
      <c r="AV204" s="561"/>
      <c r="AW204" s="561"/>
      <c r="AX204" s="561"/>
      <c r="AY204" s="561"/>
      <c r="AZ204" s="561"/>
      <c r="BA204" s="561"/>
      <c r="BB204" s="561"/>
      <c r="BC204" s="561"/>
      <c r="BD204" s="561"/>
      <c r="BE204" s="631"/>
      <c r="BF204" s="561"/>
    </row>
    <row r="205">
      <c r="A205" s="463" t="s">
        <v>227</v>
      </c>
      <c r="B205" s="463" t="s">
        <v>258</v>
      </c>
      <c r="C205" s="464" t="s">
        <v>259</v>
      </c>
      <c r="D205" s="465" t="s">
        <v>156</v>
      </c>
      <c r="E205" s="479" t="s">
        <v>260</v>
      </c>
      <c r="F205" s="467"/>
      <c r="G205" s="467"/>
      <c r="H205" s="467"/>
      <c r="I205" s="467"/>
      <c r="J205" s="467"/>
      <c r="K205" s="467"/>
      <c r="L205" s="467"/>
      <c r="M205" s="467"/>
      <c r="N205" s="467"/>
      <c r="O205" s="467"/>
      <c r="P205" s="467"/>
      <c r="Q205" s="468"/>
      <c r="R205" s="480" t="s">
        <v>261</v>
      </c>
      <c r="S205" s="481" t="s">
        <v>262</v>
      </c>
      <c r="T205" s="470" t="s">
        <v>263</v>
      </c>
      <c r="U205" s="470" t="s">
        <v>157</v>
      </c>
      <c r="V205" s="471" t="s">
        <v>264</v>
      </c>
      <c r="W205" s="472" t="s">
        <v>265</v>
      </c>
      <c r="X205" s="472" t="s">
        <v>266</v>
      </c>
      <c r="Y205" s="473" t="s">
        <v>267</v>
      </c>
      <c r="Z205" s="473" t="s">
        <v>268</v>
      </c>
      <c r="AA205" s="471" t="s">
        <v>269</v>
      </c>
      <c r="AB205" s="482" t="s">
        <v>112</v>
      </c>
      <c r="AC205" s="483" t="s">
        <v>270</v>
      </c>
      <c r="AD205" s="476" t="s">
        <v>227</v>
      </c>
      <c r="AE205" s="477" t="s">
        <v>258</v>
      </c>
      <c r="AF205" s="478" t="s">
        <v>259</v>
      </c>
      <c r="AG205" s="465" t="s">
        <v>156</v>
      </c>
      <c r="AH205" s="479" t="s">
        <v>260</v>
      </c>
      <c r="AI205" s="467"/>
      <c r="AJ205" s="467"/>
      <c r="AK205" s="467"/>
      <c r="AL205" s="467"/>
      <c r="AM205" s="467"/>
      <c r="AN205" s="467"/>
      <c r="AO205" s="467"/>
      <c r="AP205" s="467"/>
      <c r="AQ205" s="467"/>
      <c r="AR205" s="467"/>
      <c r="AS205" s="467"/>
      <c r="AT205" s="468"/>
      <c r="AU205" s="480" t="s">
        <v>261</v>
      </c>
      <c r="AV205" s="481" t="s">
        <v>262</v>
      </c>
      <c r="AW205" s="470" t="s">
        <v>263</v>
      </c>
      <c r="AX205" s="470" t="s">
        <v>157</v>
      </c>
      <c r="AY205" s="471" t="s">
        <v>264</v>
      </c>
      <c r="AZ205" s="472" t="s">
        <v>265</v>
      </c>
      <c r="BA205" s="472" t="s">
        <v>266</v>
      </c>
      <c r="BB205" s="473" t="s">
        <v>267</v>
      </c>
      <c r="BC205" s="473" t="s">
        <v>268</v>
      </c>
      <c r="BD205" s="471" t="s">
        <v>269</v>
      </c>
      <c r="BE205" s="482" t="s">
        <v>112</v>
      </c>
      <c r="BF205" s="483" t="s">
        <v>270</v>
      </c>
    </row>
    <row r="206">
      <c r="A206" s="37"/>
      <c r="B206" s="37"/>
      <c r="C206" s="59"/>
      <c r="D206" s="484"/>
      <c r="E206" s="485" t="s">
        <v>271</v>
      </c>
      <c r="F206" s="486" t="s">
        <v>272</v>
      </c>
      <c r="G206" s="486" t="s">
        <v>273</v>
      </c>
      <c r="H206" s="486" t="s">
        <v>274</v>
      </c>
      <c r="I206" s="486" t="s">
        <v>275</v>
      </c>
      <c r="J206" s="486" t="s">
        <v>276</v>
      </c>
      <c r="K206" s="486" t="s">
        <v>277</v>
      </c>
      <c r="L206" s="486" t="s">
        <v>278</v>
      </c>
      <c r="M206" s="486" t="s">
        <v>279</v>
      </c>
      <c r="N206" s="485" t="s">
        <v>280</v>
      </c>
      <c r="O206" s="485" t="s">
        <v>281</v>
      </c>
      <c r="P206" s="486" t="s">
        <v>282</v>
      </c>
      <c r="Q206" s="487" t="s">
        <v>283</v>
      </c>
      <c r="R206" s="224"/>
      <c r="S206" s="489"/>
      <c r="T206" s="447"/>
      <c r="U206" s="447"/>
      <c r="V206" s="447"/>
      <c r="W206" s="447"/>
      <c r="X206" s="447"/>
      <c r="Y206" s="447"/>
      <c r="Z206" s="447"/>
      <c r="AA206" s="447"/>
      <c r="AB206" s="447"/>
      <c r="AC206" s="184"/>
      <c r="AD206" s="60"/>
      <c r="AE206" s="37"/>
      <c r="AF206" s="59"/>
      <c r="AG206" s="484"/>
      <c r="AH206" s="485" t="s">
        <v>271</v>
      </c>
      <c r="AI206" s="486" t="s">
        <v>272</v>
      </c>
      <c r="AJ206" s="486" t="s">
        <v>273</v>
      </c>
      <c r="AK206" s="486" t="s">
        <v>274</v>
      </c>
      <c r="AL206" s="486" t="s">
        <v>275</v>
      </c>
      <c r="AM206" s="486" t="s">
        <v>276</v>
      </c>
      <c r="AN206" s="486" t="s">
        <v>277</v>
      </c>
      <c r="AO206" s="486" t="s">
        <v>278</v>
      </c>
      <c r="AP206" s="486" t="s">
        <v>279</v>
      </c>
      <c r="AQ206" s="485" t="s">
        <v>280</v>
      </c>
      <c r="AR206" s="485" t="s">
        <v>281</v>
      </c>
      <c r="AS206" s="486" t="s">
        <v>282</v>
      </c>
      <c r="AT206" s="487" t="s">
        <v>283</v>
      </c>
      <c r="AU206" s="224"/>
      <c r="AV206" s="489"/>
      <c r="AW206" s="447"/>
      <c r="AX206" s="447"/>
      <c r="AY206" s="447"/>
      <c r="AZ206" s="447"/>
      <c r="BA206" s="447"/>
      <c r="BB206" s="447"/>
      <c r="BC206" s="447"/>
      <c r="BD206" s="447"/>
      <c r="BE206" s="447"/>
      <c r="BF206" s="184"/>
    </row>
    <row r="207">
      <c r="A207" s="490" t="s">
        <v>284</v>
      </c>
      <c r="B207" s="638">
        <v>45349.0</v>
      </c>
      <c r="C207" s="639" t="s">
        <v>50</v>
      </c>
      <c r="D207" s="508" t="s">
        <v>158</v>
      </c>
      <c r="E207" s="509">
        <v>23.0</v>
      </c>
      <c r="F207" s="509">
        <v>0.0</v>
      </c>
      <c r="G207" s="509">
        <v>104.0</v>
      </c>
      <c r="H207" s="509">
        <v>0.0</v>
      </c>
      <c r="I207" s="509">
        <v>1.0</v>
      </c>
      <c r="J207" s="509">
        <v>0.0</v>
      </c>
      <c r="K207" s="509">
        <v>0.0</v>
      </c>
      <c r="L207" s="509">
        <v>3.0</v>
      </c>
      <c r="M207" s="509">
        <v>1.0</v>
      </c>
      <c r="N207" s="509">
        <v>1.0</v>
      </c>
      <c r="O207" s="509">
        <v>6.0</v>
      </c>
      <c r="P207" s="509">
        <v>0.0</v>
      </c>
      <c r="Q207" s="510">
        <v>7.0</v>
      </c>
      <c r="R207" s="496">
        <f t="shared" ref="R207:R270" si="45">sum(E207:Q207)</f>
        <v>146</v>
      </c>
      <c r="S207" s="751">
        <f t="shared" ref="S207:S270" si="46">(E207*1)+(F207*0.8)+(G207*0.5)+(H207*1.5)+(I207*2)+(J207*1.5)+(K207*1.5)+(L207*1.5)+(M207*2.5)+(N207*2.5)+(O207*2)+(P207*2.5)+(Q207*0.5)</f>
        <v>102</v>
      </c>
      <c r="T207" s="577">
        <f>R207/(Results!$H$234 *(70/190))</f>
        <v>0.5450972686</v>
      </c>
      <c r="U207" s="496" t="str">
        <f t="shared" ref="U207:U226" si="47">IFS(T207&lt;0.2,"A",AND(T207&gt;=0.21,T207&lt;=0.5),"B",AND(T207&gt;=0.51,T207&lt;=0.7),"C",AND(T207&gt;=0.71,T207&lt;=0.85),"D",AND(T207&gt;=0.86,T207&lt;=1),"E",T207&gt;1,"F")</f>
        <v>C</v>
      </c>
      <c r="V207" s="500">
        <f>SUM(R207:R210)</f>
        <v>727</v>
      </c>
      <c r="W207" s="501">
        <f>V207/(4*(MAX(R207:R210)))</f>
        <v>0.8150224215</v>
      </c>
      <c r="X207" s="501">
        <f>AVERAGE(S207:S210)</f>
        <v>133</v>
      </c>
      <c r="Y207" s="501">
        <f>V207/(((V207/2))*2)</f>
        <v>1</v>
      </c>
      <c r="Z207" s="511">
        <f>R207/Results!$B$158</f>
        <v>486.6666667</v>
      </c>
      <c r="AA207" s="501">
        <f>sum(Z207:Z210)/4</f>
        <v>605.8333333</v>
      </c>
      <c r="AB207" s="503">
        <v>268.0</v>
      </c>
      <c r="AC207" s="512">
        <f>4*MAX(R207:R210)/Results!H234</f>
        <v>1.22696011</v>
      </c>
      <c r="AD207" s="505" t="s">
        <v>284</v>
      </c>
      <c r="AE207" s="724">
        <v>45349.0</v>
      </c>
      <c r="AF207" s="725" t="s">
        <v>49</v>
      </c>
      <c r="AG207" s="508" t="s">
        <v>158</v>
      </c>
      <c r="AH207" s="509">
        <v>13.0</v>
      </c>
      <c r="AI207" s="509">
        <v>0.0</v>
      </c>
      <c r="AJ207" s="509">
        <v>94.0</v>
      </c>
      <c r="AK207" s="509">
        <v>0.0</v>
      </c>
      <c r="AL207" s="509">
        <v>0.0</v>
      </c>
      <c r="AM207" s="509">
        <v>0.0</v>
      </c>
      <c r="AN207" s="509">
        <v>0.0</v>
      </c>
      <c r="AO207" s="509">
        <v>0.0</v>
      </c>
      <c r="AP207" s="509">
        <v>0.0</v>
      </c>
      <c r="AQ207" s="509">
        <v>0.0</v>
      </c>
      <c r="AR207" s="509">
        <v>9.0</v>
      </c>
      <c r="AS207" s="509">
        <v>0.0</v>
      </c>
      <c r="AT207" s="510">
        <v>1.0</v>
      </c>
      <c r="AU207" s="509">
        <f t="shared" ref="AU207:AU270" si="48">SUM(AH207:AT207)</f>
        <v>117</v>
      </c>
      <c r="AV207" s="497">
        <f t="shared" ref="AV207:AV270" si="49">(AH207*1)+(AI207*0.8)+(AJ207*0.5)+(AK207*1.5)+(AL207*2)+(AM207*1.5)+(AN207*1.5)+(AO207*1.5)+(AP207*2.5)+(AQ207*2.5)+(AR207*2)+(AS207*2.5)+(AT207*0.5)</f>
        <v>78.5</v>
      </c>
      <c r="AW207" s="577">
        <f>AU207/(Results!$J$234 *(70/190))</f>
        <v>0.5206088993</v>
      </c>
      <c r="AX207" s="496" t="str">
        <f t="shared" ref="AX207:AX236" si="50">IFS(AW207&lt;0.2,"A",AND(AW207&gt;=0.21,AW207&lt;=0.5),"B",AND(AW207&gt;=0.51,AW207&lt;=0.7),"C",AND(AW207&gt;=0.71,AW207&lt;=0.85),"D",AND(AW207&gt;=0.86,AW207&lt;=1),"E",AW207&gt;1,"F")</f>
        <v>C</v>
      </c>
      <c r="AY207" s="500">
        <f>SUM(AU207:AU210)</f>
        <v>610</v>
      </c>
      <c r="AZ207" s="501">
        <f>AY207/(4*(MAX(AU207:AU210)))</f>
        <v>0.8333333333</v>
      </c>
      <c r="BA207" s="501">
        <f>AVERAGE(AV207:AV210)</f>
        <v>93.875</v>
      </c>
      <c r="BB207" s="501">
        <f>AY207/(((AY207))*1)</f>
        <v>1</v>
      </c>
      <c r="BC207" s="511">
        <f>AU207/Results!$B$158</f>
        <v>390</v>
      </c>
      <c r="BD207" s="501">
        <f>sum(BC207:BC210)/4</f>
        <v>508.3333333</v>
      </c>
      <c r="BE207" s="503">
        <v>225.0</v>
      </c>
      <c r="BF207" s="512">
        <f>4*MAX(AU207:AU210)/Results!J234</f>
        <v>1.2</v>
      </c>
    </row>
    <row r="208">
      <c r="A208" s="151"/>
      <c r="B208" s="459"/>
      <c r="C208" s="151"/>
      <c r="D208" s="513" t="s">
        <v>159</v>
      </c>
      <c r="E208" s="520">
        <v>44.0</v>
      </c>
      <c r="F208" s="520">
        <v>0.0</v>
      </c>
      <c r="G208" s="520">
        <v>101.0</v>
      </c>
      <c r="H208" s="520">
        <v>0.0</v>
      </c>
      <c r="I208" s="520">
        <v>0.0</v>
      </c>
      <c r="J208" s="520">
        <v>0.0</v>
      </c>
      <c r="K208" s="520">
        <v>0.0</v>
      </c>
      <c r="L208" s="520">
        <v>5.0</v>
      </c>
      <c r="M208" s="520">
        <v>1.0</v>
      </c>
      <c r="N208" s="520">
        <v>2.0</v>
      </c>
      <c r="O208" s="520">
        <v>4.0</v>
      </c>
      <c r="P208" s="520">
        <v>0.0</v>
      </c>
      <c r="Q208" s="521">
        <v>1.0</v>
      </c>
      <c r="R208" s="515">
        <f t="shared" si="45"/>
        <v>158</v>
      </c>
      <c r="S208" s="752">
        <f t="shared" si="46"/>
        <v>118</v>
      </c>
      <c r="T208" s="652">
        <f>R208/(Results!$H$234 *(70/190))</f>
        <v>0.5898997838</v>
      </c>
      <c r="U208" s="515" t="str">
        <f t="shared" si="47"/>
        <v>C</v>
      </c>
      <c r="V208" s="151"/>
      <c r="W208" s="151"/>
      <c r="X208" s="151"/>
      <c r="Y208" s="151"/>
      <c r="Z208" s="517">
        <f>R208/Results!$B$158</f>
        <v>526.6666667</v>
      </c>
      <c r="AA208" s="151"/>
      <c r="AB208" s="151"/>
      <c r="AC208" s="518"/>
      <c r="AD208" s="459"/>
      <c r="AE208" s="459"/>
      <c r="AF208" s="151"/>
      <c r="AG208" s="513" t="s">
        <v>159</v>
      </c>
      <c r="AH208" s="520">
        <v>16.0</v>
      </c>
      <c r="AI208" s="520">
        <v>0.0</v>
      </c>
      <c r="AJ208" s="520">
        <v>157.0</v>
      </c>
      <c r="AK208" s="520">
        <v>0.0</v>
      </c>
      <c r="AL208" s="520">
        <v>0.0</v>
      </c>
      <c r="AM208" s="520">
        <v>0.0</v>
      </c>
      <c r="AN208" s="520">
        <v>0.0</v>
      </c>
      <c r="AO208" s="520">
        <v>0.0</v>
      </c>
      <c r="AP208" s="520">
        <v>0.0</v>
      </c>
      <c r="AQ208" s="520">
        <v>0.0</v>
      </c>
      <c r="AR208" s="520">
        <v>4.0</v>
      </c>
      <c r="AS208" s="520">
        <v>0.0</v>
      </c>
      <c r="AT208" s="521">
        <v>0.0</v>
      </c>
      <c r="AU208" s="520">
        <f t="shared" si="48"/>
        <v>177</v>
      </c>
      <c r="AV208" s="516">
        <f t="shared" si="49"/>
        <v>102.5</v>
      </c>
      <c r="AW208" s="652">
        <f>AU208/(Results!$J$234 *(70/190))</f>
        <v>0.787587822</v>
      </c>
      <c r="AX208" s="515" t="str">
        <f t="shared" si="50"/>
        <v>D</v>
      </c>
      <c r="AY208" s="151"/>
      <c r="AZ208" s="151"/>
      <c r="BA208" s="151"/>
      <c r="BB208" s="151"/>
      <c r="BC208" s="517">
        <f>AU208/Results!$B$158</f>
        <v>590</v>
      </c>
      <c r="BD208" s="151"/>
      <c r="BE208" s="151"/>
      <c r="BF208" s="518"/>
    </row>
    <row r="209">
      <c r="A209" s="151"/>
      <c r="B209" s="459"/>
      <c r="C209" s="151"/>
      <c r="D209" s="513" t="s">
        <v>160</v>
      </c>
      <c r="E209" s="520">
        <v>65.0</v>
      </c>
      <c r="F209" s="520">
        <v>0.0</v>
      </c>
      <c r="G209" s="520">
        <v>138.0</v>
      </c>
      <c r="H209" s="520">
        <v>0.0</v>
      </c>
      <c r="I209" s="520">
        <v>0.0</v>
      </c>
      <c r="J209" s="520">
        <v>0.0</v>
      </c>
      <c r="K209" s="520">
        <v>0.0</v>
      </c>
      <c r="L209" s="520">
        <v>3.0</v>
      </c>
      <c r="M209" s="520">
        <v>1.0</v>
      </c>
      <c r="N209" s="520">
        <v>2.0</v>
      </c>
      <c r="O209" s="520">
        <v>2.0</v>
      </c>
      <c r="P209" s="520">
        <v>0.0</v>
      </c>
      <c r="Q209" s="521">
        <v>12.0</v>
      </c>
      <c r="R209" s="515">
        <f t="shared" si="45"/>
        <v>223</v>
      </c>
      <c r="S209" s="752">
        <f t="shared" si="46"/>
        <v>156</v>
      </c>
      <c r="T209" s="652">
        <f>R209/(Results!$H$234 *(70/190))</f>
        <v>0.8325800747</v>
      </c>
      <c r="U209" s="515" t="str">
        <f t="shared" si="47"/>
        <v>D</v>
      </c>
      <c r="V209" s="151"/>
      <c r="W209" s="151"/>
      <c r="X209" s="151"/>
      <c r="Y209" s="151"/>
      <c r="Z209" s="517">
        <f>R209/Results!$B$158</f>
        <v>743.3333333</v>
      </c>
      <c r="AA209" s="151"/>
      <c r="AB209" s="151"/>
      <c r="AC209" s="518"/>
      <c r="AD209" s="459"/>
      <c r="AE209" s="459"/>
      <c r="AF209" s="151"/>
      <c r="AG209" s="513" t="s">
        <v>160</v>
      </c>
      <c r="AH209" s="520">
        <v>20.0</v>
      </c>
      <c r="AI209" s="520">
        <v>0.0</v>
      </c>
      <c r="AJ209" s="520">
        <v>153.0</v>
      </c>
      <c r="AK209" s="520">
        <v>0.0</v>
      </c>
      <c r="AL209" s="520">
        <v>0.0</v>
      </c>
      <c r="AM209" s="520">
        <v>0.0</v>
      </c>
      <c r="AN209" s="520">
        <v>0.0</v>
      </c>
      <c r="AO209" s="520">
        <v>0.0</v>
      </c>
      <c r="AP209" s="520">
        <v>0.0</v>
      </c>
      <c r="AQ209" s="520">
        <v>0.0</v>
      </c>
      <c r="AR209" s="520">
        <v>6.0</v>
      </c>
      <c r="AS209" s="520">
        <v>0.0</v>
      </c>
      <c r="AT209" s="521">
        <v>4.0</v>
      </c>
      <c r="AU209" s="520">
        <f t="shared" si="48"/>
        <v>183</v>
      </c>
      <c r="AV209" s="516">
        <f t="shared" si="49"/>
        <v>110.5</v>
      </c>
      <c r="AW209" s="652">
        <f>AU209/(Results!$J$234 *(70/190))</f>
        <v>0.8142857143</v>
      </c>
      <c r="AX209" s="515" t="str">
        <f t="shared" si="50"/>
        <v>D</v>
      </c>
      <c r="AY209" s="151"/>
      <c r="AZ209" s="151"/>
      <c r="BA209" s="151"/>
      <c r="BB209" s="151"/>
      <c r="BC209" s="517">
        <f>AU209/Results!$B$158</f>
        <v>610</v>
      </c>
      <c r="BD209" s="151"/>
      <c r="BE209" s="151"/>
      <c r="BF209" s="518"/>
    </row>
    <row r="210">
      <c r="A210" s="151"/>
      <c r="B210" s="459"/>
      <c r="C210" s="151"/>
      <c r="D210" s="522" t="s">
        <v>161</v>
      </c>
      <c r="E210" s="529">
        <v>71.0</v>
      </c>
      <c r="F210" s="529">
        <v>0.0</v>
      </c>
      <c r="G210" s="529">
        <v>110.0</v>
      </c>
      <c r="H210" s="529">
        <v>0.0</v>
      </c>
      <c r="I210" s="529">
        <v>0.0</v>
      </c>
      <c r="J210" s="529">
        <v>0.0</v>
      </c>
      <c r="K210" s="529">
        <v>0.0</v>
      </c>
      <c r="L210" s="529">
        <v>4.0</v>
      </c>
      <c r="M210" s="529">
        <v>1.0</v>
      </c>
      <c r="N210" s="529">
        <v>2.0</v>
      </c>
      <c r="O210" s="529">
        <v>7.0</v>
      </c>
      <c r="P210" s="529">
        <v>0.0</v>
      </c>
      <c r="Q210" s="581">
        <v>5.0</v>
      </c>
      <c r="R210" s="525">
        <f t="shared" si="45"/>
        <v>200</v>
      </c>
      <c r="S210" s="753">
        <f t="shared" si="46"/>
        <v>156</v>
      </c>
      <c r="T210" s="654">
        <f>R210/(Results!$H$234 *(70/190))</f>
        <v>0.7467085871</v>
      </c>
      <c r="U210" s="525" t="str">
        <f t="shared" si="47"/>
        <v>D</v>
      </c>
      <c r="V210" s="447"/>
      <c r="W210" s="447"/>
      <c r="X210" s="447"/>
      <c r="Y210" s="447"/>
      <c r="Z210" s="528">
        <f>R210/Results!$B$158</f>
        <v>666.6666667</v>
      </c>
      <c r="AA210" s="447"/>
      <c r="AB210" s="447"/>
      <c r="AC210" s="184"/>
      <c r="AD210" s="459"/>
      <c r="AE210" s="459"/>
      <c r="AF210" s="151"/>
      <c r="AG210" s="522" t="s">
        <v>161</v>
      </c>
      <c r="AH210" s="529">
        <v>12.0</v>
      </c>
      <c r="AI210" s="529">
        <v>0.0</v>
      </c>
      <c r="AJ210" s="529">
        <v>110.0</v>
      </c>
      <c r="AK210" s="529">
        <v>0.0</v>
      </c>
      <c r="AL210" s="529">
        <v>0.0</v>
      </c>
      <c r="AM210" s="529">
        <v>0.0</v>
      </c>
      <c r="AN210" s="529">
        <v>0.0</v>
      </c>
      <c r="AO210" s="529">
        <v>1.0</v>
      </c>
      <c r="AP210" s="529">
        <v>0.0</v>
      </c>
      <c r="AQ210" s="529">
        <v>0.0</v>
      </c>
      <c r="AR210" s="529">
        <v>7.0</v>
      </c>
      <c r="AS210" s="529">
        <v>0.0</v>
      </c>
      <c r="AT210" s="581">
        <v>3.0</v>
      </c>
      <c r="AU210" s="754">
        <f t="shared" si="48"/>
        <v>133</v>
      </c>
      <c r="AV210" s="732">
        <f t="shared" si="49"/>
        <v>84</v>
      </c>
      <c r="AW210" s="654">
        <f>AU210/(Results!$J$234 *(70/190))</f>
        <v>0.5918032787</v>
      </c>
      <c r="AX210" s="525" t="str">
        <f t="shared" si="50"/>
        <v>C</v>
      </c>
      <c r="AY210" s="447"/>
      <c r="AZ210" s="447"/>
      <c r="BA210" s="447"/>
      <c r="BB210" s="447"/>
      <c r="BC210" s="528">
        <f>AU210/Results!$B$158</f>
        <v>443.3333333</v>
      </c>
      <c r="BD210" s="447"/>
      <c r="BE210" s="447"/>
      <c r="BF210" s="184"/>
    </row>
    <row r="211">
      <c r="A211" s="151"/>
      <c r="B211" s="459"/>
      <c r="C211" s="151"/>
      <c r="D211" s="532" t="s">
        <v>162</v>
      </c>
      <c r="E211" s="543">
        <v>72.0</v>
      </c>
      <c r="F211" s="543">
        <v>0.0</v>
      </c>
      <c r="G211" s="543">
        <v>175.0</v>
      </c>
      <c r="H211" s="543">
        <v>0.0</v>
      </c>
      <c r="I211" s="543">
        <v>0.0</v>
      </c>
      <c r="J211" s="543">
        <v>0.0</v>
      </c>
      <c r="K211" s="543">
        <v>0.0</v>
      </c>
      <c r="L211" s="543">
        <v>7.0</v>
      </c>
      <c r="M211" s="543">
        <v>1.0</v>
      </c>
      <c r="N211" s="543">
        <v>0.0</v>
      </c>
      <c r="O211" s="543">
        <v>8.0</v>
      </c>
      <c r="P211" s="543">
        <v>0.0</v>
      </c>
      <c r="Q211" s="545">
        <v>13.0</v>
      </c>
      <c r="R211" s="546">
        <f t="shared" si="45"/>
        <v>276</v>
      </c>
      <c r="S211" s="755">
        <f t="shared" si="46"/>
        <v>195</v>
      </c>
      <c r="T211" s="536">
        <f>R211/(Results!$H$235 *(70/190))</f>
        <v>0.6860282575</v>
      </c>
      <c r="U211" s="535" t="str">
        <f t="shared" si="47"/>
        <v>C</v>
      </c>
      <c r="V211" s="538">
        <f>SUM(R211:R214)</f>
        <v>1092</v>
      </c>
      <c r="W211" s="539">
        <f>V211/(4*(MAX(R211:R214)))</f>
        <v>0.975</v>
      </c>
      <c r="X211" s="539">
        <f>AVERAGE(S211:S214)</f>
        <v>188.4</v>
      </c>
      <c r="Y211" s="539">
        <f>V211/(((V211/2))*2)</f>
        <v>1</v>
      </c>
      <c r="Z211" s="646">
        <f>R211/Results!$B$158</f>
        <v>920</v>
      </c>
      <c r="AA211" s="539">
        <f>sum(Z211:Z214)/4</f>
        <v>910</v>
      </c>
      <c r="AB211" s="541">
        <v>402.0</v>
      </c>
      <c r="AC211" s="542">
        <f>4*MAX(R211:R214)/Results!H235</f>
        <v>1.025641026</v>
      </c>
      <c r="AD211" s="459"/>
      <c r="AE211" s="459"/>
      <c r="AF211" s="151"/>
      <c r="AG211" s="532" t="s">
        <v>162</v>
      </c>
      <c r="AH211" s="543">
        <v>30.0</v>
      </c>
      <c r="AI211" s="543">
        <v>0.0</v>
      </c>
      <c r="AJ211" s="543">
        <v>181.0</v>
      </c>
      <c r="AK211" s="543">
        <v>0.0</v>
      </c>
      <c r="AL211" s="543">
        <v>0.0</v>
      </c>
      <c r="AM211" s="543">
        <v>0.0</v>
      </c>
      <c r="AN211" s="543">
        <v>0.0</v>
      </c>
      <c r="AO211" s="543">
        <v>3.0</v>
      </c>
      <c r="AP211" s="543">
        <v>0.0</v>
      </c>
      <c r="AQ211" s="543">
        <v>0.0</v>
      </c>
      <c r="AR211" s="543">
        <v>5.0</v>
      </c>
      <c r="AS211" s="543">
        <v>0.0</v>
      </c>
      <c r="AT211" s="545">
        <v>2.0</v>
      </c>
      <c r="AU211" s="543">
        <f t="shared" si="48"/>
        <v>221</v>
      </c>
      <c r="AV211" s="544">
        <f t="shared" si="49"/>
        <v>136</v>
      </c>
      <c r="AW211" s="536">
        <f>AU211/(Results!$J$235 *(70/190))</f>
        <v>0.7488853219</v>
      </c>
      <c r="AX211" s="535" t="str">
        <f t="shared" si="50"/>
        <v>D</v>
      </c>
      <c r="AY211" s="538">
        <f>SUM(AU211:AU214)</f>
        <v>801</v>
      </c>
      <c r="AZ211" s="539">
        <f>AY211/(4*(MAX(AU211:AU214)))</f>
        <v>0.9061085973</v>
      </c>
      <c r="BA211" s="539">
        <f>AVERAGE(AV211:AV214)</f>
        <v>135.375</v>
      </c>
      <c r="BB211" s="539">
        <f>AY211/(((AY211))*1)</f>
        <v>1</v>
      </c>
      <c r="BC211" s="646">
        <f>AU211/Results!$B$158</f>
        <v>736.6666667</v>
      </c>
      <c r="BD211" s="539">
        <f>sum(BC211:BC214)/4</f>
        <v>667.5</v>
      </c>
      <c r="BE211" s="541">
        <v>295.0</v>
      </c>
      <c r="BF211" s="542">
        <f>4*MAX(AU211:AU214)/Results!J235</f>
        <v>1.103620474</v>
      </c>
    </row>
    <row r="212">
      <c r="A212" s="151"/>
      <c r="B212" s="459"/>
      <c r="C212" s="151"/>
      <c r="D212" s="549" t="s">
        <v>163</v>
      </c>
      <c r="E212" s="553">
        <v>57.0</v>
      </c>
      <c r="F212" s="553">
        <v>0.0</v>
      </c>
      <c r="G212" s="553">
        <v>191.0</v>
      </c>
      <c r="H212" s="553">
        <v>0.0</v>
      </c>
      <c r="I212" s="553">
        <v>0.0</v>
      </c>
      <c r="J212" s="553">
        <v>0.0</v>
      </c>
      <c r="K212" s="553">
        <v>0.0</v>
      </c>
      <c r="L212" s="553">
        <v>3.0</v>
      </c>
      <c r="M212" s="553">
        <v>0.0</v>
      </c>
      <c r="N212" s="553">
        <v>2.0</v>
      </c>
      <c r="O212" s="553">
        <v>11.0</v>
      </c>
      <c r="P212" s="553">
        <v>0.0</v>
      </c>
      <c r="Q212" s="554">
        <v>9.0</v>
      </c>
      <c r="R212" s="550">
        <f t="shared" si="45"/>
        <v>273</v>
      </c>
      <c r="S212" s="756">
        <f t="shared" si="46"/>
        <v>188.5</v>
      </c>
      <c r="T212" s="647">
        <f>R212/(Results!$H$235 *(70/190))</f>
        <v>0.6785714286</v>
      </c>
      <c r="U212" s="550" t="str">
        <f t="shared" si="47"/>
        <v>C</v>
      </c>
      <c r="V212" s="151"/>
      <c r="W212" s="151"/>
      <c r="X212" s="151"/>
      <c r="Y212" s="151"/>
      <c r="Z212" s="552">
        <f>R212/Results!$B$158</f>
        <v>910</v>
      </c>
      <c r="AA212" s="151"/>
      <c r="AB212" s="151"/>
      <c r="AC212" s="518"/>
      <c r="AD212" s="459"/>
      <c r="AE212" s="459"/>
      <c r="AF212" s="151"/>
      <c r="AG212" s="549" t="s">
        <v>163</v>
      </c>
      <c r="AH212" s="553">
        <v>33.0</v>
      </c>
      <c r="AI212" s="553">
        <v>0.0</v>
      </c>
      <c r="AJ212" s="553">
        <v>142.0</v>
      </c>
      <c r="AK212" s="553">
        <v>0.0</v>
      </c>
      <c r="AL212" s="553">
        <v>0.0</v>
      </c>
      <c r="AM212" s="553">
        <v>1.0</v>
      </c>
      <c r="AN212" s="553">
        <v>0.0</v>
      </c>
      <c r="AO212" s="553">
        <v>1.0</v>
      </c>
      <c r="AP212" s="553">
        <v>0.0</v>
      </c>
      <c r="AQ212" s="553">
        <v>1.0</v>
      </c>
      <c r="AR212" s="553">
        <v>11.0</v>
      </c>
      <c r="AS212" s="553">
        <v>0.0</v>
      </c>
      <c r="AT212" s="554">
        <v>3.0</v>
      </c>
      <c r="AU212" s="553">
        <f t="shared" si="48"/>
        <v>192</v>
      </c>
      <c r="AV212" s="551">
        <f t="shared" si="49"/>
        <v>133</v>
      </c>
      <c r="AW212" s="647">
        <f>AU212/(Results!$J$235 *(70/190))</f>
        <v>0.6506153023</v>
      </c>
      <c r="AX212" s="550" t="str">
        <f t="shared" si="50"/>
        <v>C</v>
      </c>
      <c r="AY212" s="151"/>
      <c r="AZ212" s="151"/>
      <c r="BA212" s="151"/>
      <c r="BB212" s="151"/>
      <c r="BC212" s="552">
        <f>AU212/Results!$B$158</f>
        <v>640</v>
      </c>
      <c r="BD212" s="151"/>
      <c r="BE212" s="151"/>
      <c r="BF212" s="518"/>
    </row>
    <row r="213">
      <c r="A213" s="151"/>
      <c r="B213" s="459"/>
      <c r="C213" s="151"/>
      <c r="D213" s="549" t="s">
        <v>164</v>
      </c>
      <c r="E213" s="553">
        <v>68.0</v>
      </c>
      <c r="F213" s="553">
        <v>1.0</v>
      </c>
      <c r="G213" s="553">
        <v>180.0</v>
      </c>
      <c r="H213" s="553">
        <v>0.0</v>
      </c>
      <c r="I213" s="553">
        <v>0.0</v>
      </c>
      <c r="J213" s="553">
        <v>0.0</v>
      </c>
      <c r="K213" s="553">
        <v>0.0</v>
      </c>
      <c r="L213" s="553">
        <v>2.0</v>
      </c>
      <c r="M213" s="553">
        <v>0.0</v>
      </c>
      <c r="N213" s="553">
        <v>0.0</v>
      </c>
      <c r="O213" s="553">
        <v>8.0</v>
      </c>
      <c r="P213" s="553">
        <v>0.0</v>
      </c>
      <c r="Q213" s="554">
        <v>4.0</v>
      </c>
      <c r="R213" s="550">
        <f t="shared" si="45"/>
        <v>263</v>
      </c>
      <c r="S213" s="756">
        <f t="shared" si="46"/>
        <v>179.8</v>
      </c>
      <c r="T213" s="647">
        <f>R213/(Results!$H$235 *(70/190))</f>
        <v>0.6537153323</v>
      </c>
      <c r="U213" s="550" t="str">
        <f t="shared" si="47"/>
        <v>C</v>
      </c>
      <c r="V213" s="151"/>
      <c r="W213" s="151"/>
      <c r="X213" s="151"/>
      <c r="Y213" s="151"/>
      <c r="Z213" s="552">
        <f>R213/Results!$B$158</f>
        <v>876.6666667</v>
      </c>
      <c r="AA213" s="151"/>
      <c r="AB213" s="151"/>
      <c r="AC213" s="518"/>
      <c r="AD213" s="459"/>
      <c r="AE213" s="459"/>
      <c r="AF213" s="151"/>
      <c r="AG213" s="549" t="s">
        <v>164</v>
      </c>
      <c r="AH213" s="553">
        <v>31.0</v>
      </c>
      <c r="AI213" s="553">
        <v>0.0</v>
      </c>
      <c r="AJ213" s="553">
        <v>129.0</v>
      </c>
      <c r="AK213" s="553">
        <v>0.0</v>
      </c>
      <c r="AL213" s="553">
        <v>0.0</v>
      </c>
      <c r="AM213" s="553">
        <v>0.0</v>
      </c>
      <c r="AN213" s="553">
        <v>0.0</v>
      </c>
      <c r="AO213" s="553">
        <v>1.0</v>
      </c>
      <c r="AP213" s="553">
        <v>0.0</v>
      </c>
      <c r="AQ213" s="553">
        <v>0.0</v>
      </c>
      <c r="AR213" s="553">
        <v>12.0</v>
      </c>
      <c r="AS213" s="553">
        <v>0.0</v>
      </c>
      <c r="AT213" s="554">
        <v>3.0</v>
      </c>
      <c r="AU213" s="553">
        <f t="shared" si="48"/>
        <v>176</v>
      </c>
      <c r="AV213" s="551">
        <f t="shared" si="49"/>
        <v>122.5</v>
      </c>
      <c r="AW213" s="647">
        <f>AU213/(Results!$J$235 *(70/190))</f>
        <v>0.5963973604</v>
      </c>
      <c r="AX213" s="550" t="str">
        <f t="shared" si="50"/>
        <v>C</v>
      </c>
      <c r="AY213" s="151"/>
      <c r="AZ213" s="151"/>
      <c r="BA213" s="151"/>
      <c r="BB213" s="151"/>
      <c r="BC213" s="552">
        <f>AU213/Results!$B$158</f>
        <v>586.6666667</v>
      </c>
      <c r="BD213" s="151"/>
      <c r="BE213" s="151"/>
      <c r="BF213" s="518"/>
    </row>
    <row r="214">
      <c r="A214" s="151"/>
      <c r="B214" s="459"/>
      <c r="C214" s="151"/>
      <c r="D214" s="555" t="s">
        <v>165</v>
      </c>
      <c r="E214" s="563">
        <v>72.0</v>
      </c>
      <c r="F214" s="563">
        <v>1.0</v>
      </c>
      <c r="G214" s="563">
        <v>195.0</v>
      </c>
      <c r="H214" s="563">
        <v>0.0</v>
      </c>
      <c r="I214" s="563">
        <v>0.0</v>
      </c>
      <c r="J214" s="563">
        <v>0.0</v>
      </c>
      <c r="K214" s="563">
        <v>0.0</v>
      </c>
      <c r="L214" s="563">
        <v>6.0</v>
      </c>
      <c r="M214" s="563">
        <v>1.0</v>
      </c>
      <c r="N214" s="563">
        <v>0.0</v>
      </c>
      <c r="O214" s="563">
        <v>4.0</v>
      </c>
      <c r="P214" s="563">
        <v>0.0</v>
      </c>
      <c r="Q214" s="565">
        <v>1.0</v>
      </c>
      <c r="R214" s="558">
        <f t="shared" si="45"/>
        <v>280</v>
      </c>
      <c r="S214" s="757">
        <f t="shared" si="46"/>
        <v>190.3</v>
      </c>
      <c r="T214" s="649">
        <f>R214/(Results!$H$235 *(70/190))</f>
        <v>0.695970696</v>
      </c>
      <c r="U214" s="585" t="str">
        <f t="shared" si="47"/>
        <v>C</v>
      </c>
      <c r="V214" s="447"/>
      <c r="W214" s="447"/>
      <c r="X214" s="447"/>
      <c r="Y214" s="447"/>
      <c r="Z214" s="650">
        <f>R214/Results!$B$158</f>
        <v>933.3333333</v>
      </c>
      <c r="AA214" s="447"/>
      <c r="AB214" s="447"/>
      <c r="AC214" s="184"/>
      <c r="AD214" s="459"/>
      <c r="AE214" s="459"/>
      <c r="AF214" s="151"/>
      <c r="AG214" s="555" t="s">
        <v>165</v>
      </c>
      <c r="AH214" s="563">
        <v>38.0</v>
      </c>
      <c r="AI214" s="563">
        <v>0.0</v>
      </c>
      <c r="AJ214" s="563">
        <v>153.0</v>
      </c>
      <c r="AK214" s="563">
        <v>0.0</v>
      </c>
      <c r="AL214" s="563">
        <v>0.0</v>
      </c>
      <c r="AM214" s="563">
        <v>1.0</v>
      </c>
      <c r="AN214" s="563">
        <v>0.0</v>
      </c>
      <c r="AO214" s="563">
        <v>3.0</v>
      </c>
      <c r="AP214" s="563">
        <v>0.0</v>
      </c>
      <c r="AQ214" s="563">
        <v>0.0</v>
      </c>
      <c r="AR214" s="563">
        <v>14.0</v>
      </c>
      <c r="AS214" s="563">
        <v>0.0</v>
      </c>
      <c r="AT214" s="565">
        <v>3.0</v>
      </c>
      <c r="AU214" s="688">
        <f t="shared" si="48"/>
        <v>212</v>
      </c>
      <c r="AV214" s="566">
        <f t="shared" si="49"/>
        <v>150</v>
      </c>
      <c r="AW214" s="649">
        <f>AU214/(Results!$J$235 *(70/190))</f>
        <v>0.7183877296</v>
      </c>
      <c r="AX214" s="585" t="str">
        <f t="shared" si="50"/>
        <v>D</v>
      </c>
      <c r="AY214" s="447"/>
      <c r="AZ214" s="447"/>
      <c r="BA214" s="447"/>
      <c r="BB214" s="447"/>
      <c r="BC214" s="650">
        <f>AU214/Results!$B$158</f>
        <v>706.6666667</v>
      </c>
      <c r="BD214" s="447"/>
      <c r="BE214" s="447"/>
      <c r="BF214" s="184"/>
    </row>
    <row r="215">
      <c r="A215" s="151"/>
      <c r="B215" s="459"/>
      <c r="C215" s="151"/>
      <c r="D215" s="492" t="s">
        <v>166</v>
      </c>
      <c r="E215" s="573">
        <v>52.0</v>
      </c>
      <c r="F215" s="573">
        <v>0.0</v>
      </c>
      <c r="G215" s="573">
        <v>212.0</v>
      </c>
      <c r="H215" s="573">
        <v>0.0</v>
      </c>
      <c r="I215" s="573">
        <v>0.0</v>
      </c>
      <c r="J215" s="573">
        <v>0.0</v>
      </c>
      <c r="K215" s="573">
        <v>0.0</v>
      </c>
      <c r="L215" s="573">
        <v>5.0</v>
      </c>
      <c r="M215" s="573">
        <v>0.0</v>
      </c>
      <c r="N215" s="573">
        <v>1.0</v>
      </c>
      <c r="O215" s="573">
        <v>7.0</v>
      </c>
      <c r="P215" s="573">
        <v>0.0</v>
      </c>
      <c r="Q215" s="574">
        <v>3.0</v>
      </c>
      <c r="R215" s="569">
        <f t="shared" si="45"/>
        <v>280</v>
      </c>
      <c r="S215" s="751">
        <f t="shared" si="46"/>
        <v>183.5</v>
      </c>
      <c r="T215" s="571">
        <f>R215/(Results!$H$236 *(70/190))</f>
        <v>0.8128342246</v>
      </c>
      <c r="U215" s="569" t="str">
        <f t="shared" si="47"/>
        <v>D</v>
      </c>
      <c r="V215" s="500">
        <f>SUM(R215:R218)</f>
        <v>935</v>
      </c>
      <c r="W215" s="501">
        <f>V215/(4*(MAX(R215:R218)))</f>
        <v>0.8348214286</v>
      </c>
      <c r="X215" s="501">
        <f>AVERAGE(S215:S218)</f>
        <v>164.75</v>
      </c>
      <c r="Y215" s="501">
        <f>V215/(((V215/2))*2)</f>
        <v>1</v>
      </c>
      <c r="Z215" s="511">
        <f>R215/Results!$B$158</f>
        <v>933.3333333</v>
      </c>
      <c r="AA215" s="501">
        <f>sum(Z215:Z218)/4</f>
        <v>779.1666667</v>
      </c>
      <c r="AB215" s="503">
        <v>344.0</v>
      </c>
      <c r="AC215" s="512">
        <f>4*MAX(R215:R218)/Results!H236</f>
        <v>1.197860963</v>
      </c>
      <c r="AD215" s="459"/>
      <c r="AE215" s="459"/>
      <c r="AF215" s="151"/>
      <c r="AG215" s="492" t="s">
        <v>166</v>
      </c>
      <c r="AH215" s="573">
        <v>31.0</v>
      </c>
      <c r="AI215" s="573">
        <v>0.0</v>
      </c>
      <c r="AJ215" s="573">
        <v>111.0</v>
      </c>
      <c r="AK215" s="573">
        <v>0.0</v>
      </c>
      <c r="AL215" s="573">
        <v>0.0</v>
      </c>
      <c r="AM215" s="573">
        <v>0.0</v>
      </c>
      <c r="AN215" s="573">
        <v>0.0</v>
      </c>
      <c r="AO215" s="573">
        <v>5.0</v>
      </c>
      <c r="AP215" s="573">
        <v>0.0</v>
      </c>
      <c r="AQ215" s="573">
        <v>1.0</v>
      </c>
      <c r="AR215" s="573">
        <v>11.0</v>
      </c>
      <c r="AS215" s="573">
        <v>0.0</v>
      </c>
      <c r="AT215" s="574">
        <v>1.0</v>
      </c>
      <c r="AU215" s="573">
        <f t="shared" si="48"/>
        <v>160</v>
      </c>
      <c r="AV215" s="570">
        <f t="shared" si="49"/>
        <v>119</v>
      </c>
      <c r="AW215" s="571">
        <f>AU215/(Results!$J$236 *(70/190))</f>
        <v>0.7867494824</v>
      </c>
      <c r="AX215" s="569" t="str">
        <f t="shared" si="50"/>
        <v>D</v>
      </c>
      <c r="AY215" s="500">
        <f>SUM(AU215:AU218)</f>
        <v>552</v>
      </c>
      <c r="AZ215" s="501">
        <f>AY215/(4*(MAX(AU215:AU218)))</f>
        <v>0.8625</v>
      </c>
      <c r="BA215" s="501">
        <f>AVERAGE(AV215:AV218)</f>
        <v>108.25</v>
      </c>
      <c r="BB215" s="501">
        <f>AY215/(((AY215))*1)</f>
        <v>1</v>
      </c>
      <c r="BC215" s="511">
        <f>AU215/Results!$B$158</f>
        <v>533.3333333</v>
      </c>
      <c r="BD215" s="501">
        <f>sum(BC215:BC218)/4</f>
        <v>460</v>
      </c>
      <c r="BE215" s="503">
        <v>203.0</v>
      </c>
      <c r="BF215" s="512">
        <f>4*MAX(AU215:AU218)/Results!J236</f>
        <v>1.15942029</v>
      </c>
    </row>
    <row r="216">
      <c r="A216" s="151"/>
      <c r="B216" s="459"/>
      <c r="C216" s="151"/>
      <c r="D216" s="513" t="s">
        <v>167</v>
      </c>
      <c r="E216" s="520">
        <v>44.0</v>
      </c>
      <c r="F216" s="520">
        <v>0.0</v>
      </c>
      <c r="G216" s="520">
        <v>178.0</v>
      </c>
      <c r="H216" s="520">
        <v>0.0</v>
      </c>
      <c r="I216" s="520">
        <v>0.0</v>
      </c>
      <c r="J216" s="520">
        <v>0.0</v>
      </c>
      <c r="K216" s="520">
        <v>0.0</v>
      </c>
      <c r="L216" s="520">
        <v>10.0</v>
      </c>
      <c r="M216" s="520">
        <v>0.0</v>
      </c>
      <c r="N216" s="520">
        <v>2.0</v>
      </c>
      <c r="O216" s="520">
        <v>8.0</v>
      </c>
      <c r="P216" s="520">
        <v>0.0</v>
      </c>
      <c r="Q216" s="521">
        <v>5.0</v>
      </c>
      <c r="R216" s="515">
        <f t="shared" si="45"/>
        <v>247</v>
      </c>
      <c r="S216" s="752">
        <f t="shared" si="46"/>
        <v>171.5</v>
      </c>
      <c r="T216" s="652">
        <f>R216/(Results!$H$236 *(70/190))</f>
        <v>0.7170359053</v>
      </c>
      <c r="U216" s="515" t="str">
        <f t="shared" si="47"/>
        <v>D</v>
      </c>
      <c r="V216" s="151"/>
      <c r="W216" s="151"/>
      <c r="X216" s="151"/>
      <c r="Y216" s="151"/>
      <c r="Z216" s="517">
        <f>R216/Results!$B$158</f>
        <v>823.3333333</v>
      </c>
      <c r="AA216" s="151"/>
      <c r="AB216" s="151"/>
      <c r="AC216" s="518"/>
      <c r="AD216" s="459"/>
      <c r="AE216" s="459"/>
      <c r="AF216" s="151"/>
      <c r="AG216" s="513" t="s">
        <v>167</v>
      </c>
      <c r="AH216" s="520">
        <v>22.0</v>
      </c>
      <c r="AI216" s="520">
        <v>0.0</v>
      </c>
      <c r="AJ216" s="520">
        <v>100.0</v>
      </c>
      <c r="AK216" s="520">
        <v>0.0</v>
      </c>
      <c r="AL216" s="520">
        <v>0.0</v>
      </c>
      <c r="AM216" s="520">
        <v>1.0</v>
      </c>
      <c r="AN216" s="520">
        <v>0.0</v>
      </c>
      <c r="AO216" s="520">
        <v>3.0</v>
      </c>
      <c r="AP216" s="520">
        <v>0.0</v>
      </c>
      <c r="AQ216" s="520">
        <v>1.0</v>
      </c>
      <c r="AR216" s="520">
        <v>13.0</v>
      </c>
      <c r="AS216" s="520">
        <v>0.0</v>
      </c>
      <c r="AT216" s="521">
        <v>2.0</v>
      </c>
      <c r="AU216" s="520">
        <f t="shared" si="48"/>
        <v>142</v>
      </c>
      <c r="AV216" s="516">
        <f t="shared" si="49"/>
        <v>107.5</v>
      </c>
      <c r="AW216" s="652">
        <f>AU216/(Results!$J$236 *(70/190))</f>
        <v>0.6982401656</v>
      </c>
      <c r="AX216" s="515" t="str">
        <f t="shared" si="50"/>
        <v>C</v>
      </c>
      <c r="AY216" s="151"/>
      <c r="AZ216" s="151"/>
      <c r="BA216" s="151"/>
      <c r="BB216" s="151"/>
      <c r="BC216" s="517">
        <f>AU216/Results!$B$158</f>
        <v>473.3333333</v>
      </c>
      <c r="BD216" s="151"/>
      <c r="BE216" s="151"/>
      <c r="BF216" s="518"/>
    </row>
    <row r="217">
      <c r="A217" s="151"/>
      <c r="B217" s="459"/>
      <c r="C217" s="151"/>
      <c r="D217" s="513" t="s">
        <v>168</v>
      </c>
      <c r="E217" s="520">
        <v>47.0</v>
      </c>
      <c r="F217" s="520">
        <v>0.0</v>
      </c>
      <c r="G217" s="520">
        <v>159.0</v>
      </c>
      <c r="H217" s="520">
        <v>0.0</v>
      </c>
      <c r="I217" s="520">
        <v>0.0</v>
      </c>
      <c r="J217" s="520">
        <v>0.0</v>
      </c>
      <c r="K217" s="520">
        <v>0.0</v>
      </c>
      <c r="L217" s="520">
        <v>8.0</v>
      </c>
      <c r="M217" s="520">
        <v>1.0</v>
      </c>
      <c r="N217" s="520">
        <v>2.0</v>
      </c>
      <c r="O217" s="520">
        <v>12.0</v>
      </c>
      <c r="P217" s="520">
        <v>0.0</v>
      </c>
      <c r="Q217" s="521">
        <v>3.0</v>
      </c>
      <c r="R217" s="515">
        <f t="shared" si="45"/>
        <v>232</v>
      </c>
      <c r="S217" s="752">
        <f t="shared" si="46"/>
        <v>171.5</v>
      </c>
      <c r="T217" s="652">
        <f>R217/(Results!$H$236 *(70/190))</f>
        <v>0.6734912147</v>
      </c>
      <c r="U217" s="515" t="str">
        <f t="shared" si="47"/>
        <v>C</v>
      </c>
      <c r="V217" s="151"/>
      <c r="W217" s="151"/>
      <c r="X217" s="151"/>
      <c r="Y217" s="151"/>
      <c r="Z217" s="517">
        <f>R217/Results!$B$158</f>
        <v>773.3333333</v>
      </c>
      <c r="AA217" s="151"/>
      <c r="AB217" s="151"/>
      <c r="AC217" s="518"/>
      <c r="AD217" s="459"/>
      <c r="AE217" s="459"/>
      <c r="AF217" s="151"/>
      <c r="AG217" s="513" t="s">
        <v>168</v>
      </c>
      <c r="AH217" s="520">
        <v>29.0</v>
      </c>
      <c r="AI217" s="520">
        <v>0.0</v>
      </c>
      <c r="AJ217" s="520">
        <v>74.0</v>
      </c>
      <c r="AK217" s="520">
        <v>0.0</v>
      </c>
      <c r="AL217" s="520">
        <v>0.0</v>
      </c>
      <c r="AM217" s="520">
        <v>0.0</v>
      </c>
      <c r="AN217" s="520">
        <v>0.0</v>
      </c>
      <c r="AO217" s="520">
        <v>6.0</v>
      </c>
      <c r="AP217" s="520">
        <v>0.0</v>
      </c>
      <c r="AQ217" s="520">
        <v>1.0</v>
      </c>
      <c r="AR217" s="520">
        <v>13.0</v>
      </c>
      <c r="AS217" s="520">
        <v>0.0</v>
      </c>
      <c r="AT217" s="521">
        <v>1.0</v>
      </c>
      <c r="AU217" s="520">
        <f t="shared" si="48"/>
        <v>124</v>
      </c>
      <c r="AV217" s="516">
        <f t="shared" si="49"/>
        <v>104</v>
      </c>
      <c r="AW217" s="652">
        <f>AU217/(Results!$J$236 *(70/190))</f>
        <v>0.6097308489</v>
      </c>
      <c r="AX217" s="515" t="str">
        <f t="shared" si="50"/>
        <v>C</v>
      </c>
      <c r="AY217" s="151"/>
      <c r="AZ217" s="151"/>
      <c r="BA217" s="151"/>
      <c r="BB217" s="151"/>
      <c r="BC217" s="517">
        <f>AU217/Results!$B$158</f>
        <v>413.3333333</v>
      </c>
      <c r="BD217" s="151"/>
      <c r="BE217" s="151"/>
      <c r="BF217" s="518"/>
    </row>
    <row r="218">
      <c r="A218" s="151"/>
      <c r="B218" s="459"/>
      <c r="C218" s="151"/>
      <c r="D218" s="522" t="s">
        <v>169</v>
      </c>
      <c r="E218" s="529">
        <v>48.0</v>
      </c>
      <c r="F218" s="529">
        <v>0.0</v>
      </c>
      <c r="G218" s="529">
        <v>112.0</v>
      </c>
      <c r="H218" s="529">
        <v>0.0</v>
      </c>
      <c r="I218" s="529">
        <v>0.0</v>
      </c>
      <c r="J218" s="529">
        <v>0.0</v>
      </c>
      <c r="K218" s="529">
        <v>0.0</v>
      </c>
      <c r="L218" s="529">
        <v>7.0</v>
      </c>
      <c r="M218" s="529">
        <v>0.0</v>
      </c>
      <c r="N218" s="529">
        <v>0.0</v>
      </c>
      <c r="O218" s="529">
        <v>9.0</v>
      </c>
      <c r="P218" s="529">
        <v>0.0</v>
      </c>
      <c r="Q218" s="581">
        <v>0.0</v>
      </c>
      <c r="R218" s="525">
        <f t="shared" si="45"/>
        <v>176</v>
      </c>
      <c r="S218" s="758">
        <f t="shared" si="46"/>
        <v>132.5</v>
      </c>
      <c r="T218" s="654">
        <f>R218/(Results!$H$236 *(70/190))</f>
        <v>0.5109243697</v>
      </c>
      <c r="U218" s="525" t="str">
        <f t="shared" si="47"/>
        <v>C</v>
      </c>
      <c r="V218" s="447"/>
      <c r="W218" s="447"/>
      <c r="X218" s="447"/>
      <c r="Y218" s="447"/>
      <c r="Z218" s="528">
        <f>R218/Results!$B$158</f>
        <v>586.6666667</v>
      </c>
      <c r="AA218" s="447"/>
      <c r="AB218" s="447"/>
      <c r="AC218" s="184"/>
      <c r="AD218" s="459"/>
      <c r="AE218" s="459"/>
      <c r="AF218" s="151"/>
      <c r="AG218" s="522" t="s">
        <v>169</v>
      </c>
      <c r="AH218" s="529">
        <v>26.0</v>
      </c>
      <c r="AI218" s="529">
        <v>0.0</v>
      </c>
      <c r="AJ218" s="529">
        <v>77.0</v>
      </c>
      <c r="AK218" s="529">
        <v>0.0</v>
      </c>
      <c r="AL218" s="529">
        <v>0.0</v>
      </c>
      <c r="AM218" s="529">
        <v>0.0</v>
      </c>
      <c r="AN218" s="529">
        <v>0.0</v>
      </c>
      <c r="AO218" s="529">
        <v>10.0</v>
      </c>
      <c r="AP218" s="529">
        <v>0.0</v>
      </c>
      <c r="AQ218" s="529">
        <v>0.0</v>
      </c>
      <c r="AR218" s="529">
        <v>11.0</v>
      </c>
      <c r="AS218" s="529">
        <v>0.0</v>
      </c>
      <c r="AT218" s="581">
        <v>2.0</v>
      </c>
      <c r="AU218" s="529">
        <f t="shared" si="48"/>
        <v>126</v>
      </c>
      <c r="AV218" s="530">
        <f t="shared" si="49"/>
        <v>102.5</v>
      </c>
      <c r="AW218" s="654">
        <f>AU218/(Results!$J$236 *(70/190))</f>
        <v>0.6195652174</v>
      </c>
      <c r="AX218" s="525" t="str">
        <f t="shared" si="50"/>
        <v>C</v>
      </c>
      <c r="AY218" s="447"/>
      <c r="AZ218" s="447"/>
      <c r="BA218" s="447"/>
      <c r="BB218" s="447"/>
      <c r="BC218" s="528">
        <f>AU218/Results!$B$158</f>
        <v>420</v>
      </c>
      <c r="BD218" s="447"/>
      <c r="BE218" s="447"/>
      <c r="BF218" s="184"/>
    </row>
    <row r="219">
      <c r="A219" s="151"/>
      <c r="B219" s="459"/>
      <c r="C219" s="151"/>
      <c r="D219" s="532" t="s">
        <v>170</v>
      </c>
      <c r="E219" s="543">
        <v>52.0</v>
      </c>
      <c r="F219" s="543">
        <v>0.0</v>
      </c>
      <c r="G219" s="543">
        <v>133.0</v>
      </c>
      <c r="H219" s="543">
        <v>0.0</v>
      </c>
      <c r="I219" s="543">
        <v>0.0</v>
      </c>
      <c r="J219" s="543">
        <v>0.0</v>
      </c>
      <c r="K219" s="543">
        <v>0.0</v>
      </c>
      <c r="L219" s="543">
        <v>7.0</v>
      </c>
      <c r="M219" s="543">
        <v>1.0</v>
      </c>
      <c r="N219" s="543">
        <v>2.0</v>
      </c>
      <c r="O219" s="543">
        <v>18.0</v>
      </c>
      <c r="P219" s="543">
        <v>0.0</v>
      </c>
      <c r="Q219" s="545">
        <v>1.0</v>
      </c>
      <c r="R219" s="533">
        <f t="shared" si="45"/>
        <v>214</v>
      </c>
      <c r="S219" s="755">
        <f t="shared" si="46"/>
        <v>173</v>
      </c>
      <c r="T219" s="536">
        <f>R219/(Results!$H$237 *(70/190))</f>
        <v>0.6833613445</v>
      </c>
      <c r="U219" s="535" t="str">
        <f t="shared" si="47"/>
        <v>C</v>
      </c>
      <c r="V219" s="538">
        <f>SUM(R219:R222)</f>
        <v>850</v>
      </c>
      <c r="W219" s="539">
        <f>V219/(4*(MAX(R219:R222)))</f>
        <v>0.9837962963</v>
      </c>
      <c r="X219" s="539">
        <f>AVERAGE(S219:S222)</f>
        <v>164.125</v>
      </c>
      <c r="Y219" s="539">
        <f>V219/(((V219/2))*2)</f>
        <v>1</v>
      </c>
      <c r="Z219" s="646">
        <f>R219/Results!$B$158</f>
        <v>713.3333333</v>
      </c>
      <c r="AA219" s="539">
        <f>sum(Z219:Z222)/4</f>
        <v>708.3333333</v>
      </c>
      <c r="AB219" s="541">
        <v>313.0</v>
      </c>
      <c r="AC219" s="542">
        <f>4*MAX(R219:R222)/Results!H237</f>
        <v>1.016470588</v>
      </c>
      <c r="AD219" s="459"/>
      <c r="AE219" s="459"/>
      <c r="AF219" s="151"/>
      <c r="AG219" s="532" t="s">
        <v>170</v>
      </c>
      <c r="AH219" s="543">
        <v>27.0</v>
      </c>
      <c r="AI219" s="543">
        <v>0.0</v>
      </c>
      <c r="AJ219" s="543">
        <v>68.0</v>
      </c>
      <c r="AK219" s="543">
        <v>0.0</v>
      </c>
      <c r="AL219" s="543">
        <v>0.0</v>
      </c>
      <c r="AM219" s="543">
        <v>0.0</v>
      </c>
      <c r="AN219" s="543">
        <v>0.0</v>
      </c>
      <c r="AO219" s="543">
        <v>2.0</v>
      </c>
      <c r="AP219" s="543">
        <v>0.0</v>
      </c>
      <c r="AQ219" s="543">
        <v>1.0</v>
      </c>
      <c r="AR219" s="543">
        <v>13.0</v>
      </c>
      <c r="AS219" s="543">
        <v>0.0</v>
      </c>
      <c r="AT219" s="545">
        <v>3.0</v>
      </c>
      <c r="AU219" s="603">
        <f t="shared" si="48"/>
        <v>114</v>
      </c>
      <c r="AV219" s="533">
        <f t="shared" si="49"/>
        <v>94</v>
      </c>
      <c r="AW219" s="536">
        <f>AU219/(Results!$J$237 *(70/190))</f>
        <v>0.6103127642</v>
      </c>
      <c r="AX219" s="535" t="str">
        <f t="shared" si="50"/>
        <v>C</v>
      </c>
      <c r="AY219" s="538">
        <f>SUM(AU219:AU222)</f>
        <v>507</v>
      </c>
      <c r="AZ219" s="539">
        <f>AY219/(4*(MAX(AU219:AU222)))</f>
        <v>0.9388888889</v>
      </c>
      <c r="BA219" s="539">
        <f>AVERAGE(AV219:AV222)</f>
        <v>107.5</v>
      </c>
      <c r="BB219" s="539">
        <f>AY219/(((AY219))*1)</f>
        <v>1</v>
      </c>
      <c r="BC219" s="646">
        <f>AU219/Results!$B$158</f>
        <v>380</v>
      </c>
      <c r="BD219" s="539">
        <f>sum(BC219:BC222)/4</f>
        <v>422.5</v>
      </c>
      <c r="BE219" s="541">
        <v>187.0</v>
      </c>
      <c r="BF219" s="542">
        <f>4*MAX(AU219:AU222)/Results!J237</f>
        <v>1.065088757</v>
      </c>
    </row>
    <row r="220">
      <c r="A220" s="151"/>
      <c r="B220" s="459"/>
      <c r="C220" s="151"/>
      <c r="D220" s="549" t="s">
        <v>171</v>
      </c>
      <c r="E220" s="553">
        <v>49.0</v>
      </c>
      <c r="F220" s="553">
        <v>0.0</v>
      </c>
      <c r="G220" s="553">
        <v>138.0</v>
      </c>
      <c r="H220" s="553">
        <v>0.0</v>
      </c>
      <c r="I220" s="553">
        <v>0.0</v>
      </c>
      <c r="J220" s="553">
        <v>0.0</v>
      </c>
      <c r="K220" s="553">
        <v>0.0</v>
      </c>
      <c r="L220" s="553">
        <v>6.0</v>
      </c>
      <c r="M220" s="553">
        <v>1.0</v>
      </c>
      <c r="N220" s="553">
        <v>2.0</v>
      </c>
      <c r="O220" s="553">
        <v>14.0</v>
      </c>
      <c r="P220" s="553">
        <v>0.0</v>
      </c>
      <c r="Q220" s="554">
        <v>0.0</v>
      </c>
      <c r="R220" s="551">
        <f t="shared" si="45"/>
        <v>210</v>
      </c>
      <c r="S220" s="756">
        <f t="shared" si="46"/>
        <v>162.5</v>
      </c>
      <c r="T220" s="647">
        <f>R220/(Results!$H$237 *(70/190))</f>
        <v>0.6705882353</v>
      </c>
      <c r="U220" s="550" t="str">
        <f t="shared" si="47"/>
        <v>C</v>
      </c>
      <c r="V220" s="151"/>
      <c r="W220" s="151"/>
      <c r="X220" s="151"/>
      <c r="Y220" s="151"/>
      <c r="Z220" s="552">
        <f>R220/Results!$B$158</f>
        <v>700</v>
      </c>
      <c r="AA220" s="151"/>
      <c r="AB220" s="151"/>
      <c r="AC220" s="518"/>
      <c r="AD220" s="459"/>
      <c r="AE220" s="459"/>
      <c r="AF220" s="151"/>
      <c r="AG220" s="549" t="s">
        <v>171</v>
      </c>
      <c r="AH220" s="553">
        <v>30.0</v>
      </c>
      <c r="AI220" s="553">
        <v>0.0</v>
      </c>
      <c r="AJ220" s="553">
        <v>82.0</v>
      </c>
      <c r="AK220" s="553">
        <v>0.0</v>
      </c>
      <c r="AL220" s="553">
        <v>0.0</v>
      </c>
      <c r="AM220" s="553">
        <v>0.0</v>
      </c>
      <c r="AN220" s="553">
        <v>0.0</v>
      </c>
      <c r="AO220" s="553">
        <v>6.0</v>
      </c>
      <c r="AP220" s="553">
        <v>0.0</v>
      </c>
      <c r="AQ220" s="553">
        <v>0.0</v>
      </c>
      <c r="AR220" s="553">
        <v>15.0</v>
      </c>
      <c r="AS220" s="553">
        <v>0.0</v>
      </c>
      <c r="AT220" s="554">
        <v>2.0</v>
      </c>
      <c r="AU220" s="553">
        <f t="shared" si="48"/>
        <v>135</v>
      </c>
      <c r="AV220" s="551">
        <f t="shared" si="49"/>
        <v>111</v>
      </c>
      <c r="AW220" s="647">
        <f>AU220/(Results!$J$237 *(70/190))</f>
        <v>0.7227387997</v>
      </c>
      <c r="AX220" s="550" t="str">
        <f t="shared" si="50"/>
        <v>D</v>
      </c>
      <c r="AY220" s="151"/>
      <c r="AZ220" s="151"/>
      <c r="BA220" s="151"/>
      <c r="BB220" s="151"/>
      <c r="BC220" s="552">
        <f>AU220/Results!$B$158</f>
        <v>450</v>
      </c>
      <c r="BD220" s="151"/>
      <c r="BE220" s="151"/>
      <c r="BF220" s="518"/>
    </row>
    <row r="221">
      <c r="A221" s="151"/>
      <c r="B221" s="459"/>
      <c r="C221" s="151"/>
      <c r="D221" s="549" t="s">
        <v>172</v>
      </c>
      <c r="E221" s="553">
        <v>41.0</v>
      </c>
      <c r="F221" s="553">
        <v>0.0</v>
      </c>
      <c r="G221" s="553">
        <v>148.0</v>
      </c>
      <c r="H221" s="553">
        <v>0.0</v>
      </c>
      <c r="I221" s="553">
        <v>0.0</v>
      </c>
      <c r="J221" s="553">
        <v>0.0</v>
      </c>
      <c r="K221" s="553">
        <v>0.0</v>
      </c>
      <c r="L221" s="553">
        <v>5.0</v>
      </c>
      <c r="M221" s="553">
        <v>1.0</v>
      </c>
      <c r="N221" s="553">
        <v>0.0</v>
      </c>
      <c r="O221" s="553">
        <v>18.0</v>
      </c>
      <c r="P221" s="553">
        <v>0.0</v>
      </c>
      <c r="Q221" s="554">
        <v>3.0</v>
      </c>
      <c r="R221" s="535">
        <f t="shared" si="45"/>
        <v>216</v>
      </c>
      <c r="S221" s="756">
        <f t="shared" si="46"/>
        <v>162.5</v>
      </c>
      <c r="T221" s="647">
        <f>R221/(Results!$H$237 *(70/190))</f>
        <v>0.6897478992</v>
      </c>
      <c r="U221" s="550" t="str">
        <f t="shared" si="47"/>
        <v>C</v>
      </c>
      <c r="V221" s="151"/>
      <c r="W221" s="151"/>
      <c r="X221" s="151"/>
      <c r="Y221" s="151"/>
      <c r="Z221" s="552">
        <f>R221/Results!$B$158</f>
        <v>720</v>
      </c>
      <c r="AA221" s="151"/>
      <c r="AB221" s="151"/>
      <c r="AC221" s="518"/>
      <c r="AD221" s="459"/>
      <c r="AE221" s="459"/>
      <c r="AF221" s="151"/>
      <c r="AG221" s="549" t="s">
        <v>172</v>
      </c>
      <c r="AH221" s="553">
        <v>33.0</v>
      </c>
      <c r="AI221" s="553">
        <v>0.0</v>
      </c>
      <c r="AJ221" s="553">
        <v>73.0</v>
      </c>
      <c r="AK221" s="553">
        <v>0.0</v>
      </c>
      <c r="AL221" s="553">
        <v>0.0</v>
      </c>
      <c r="AM221" s="553">
        <v>1.0</v>
      </c>
      <c r="AN221" s="553">
        <v>0.0</v>
      </c>
      <c r="AO221" s="553">
        <v>3.0</v>
      </c>
      <c r="AP221" s="553">
        <v>0.0</v>
      </c>
      <c r="AQ221" s="553">
        <v>1.0</v>
      </c>
      <c r="AR221" s="553">
        <v>17.0</v>
      </c>
      <c r="AS221" s="553">
        <v>0.0</v>
      </c>
      <c r="AT221" s="554">
        <v>1.0</v>
      </c>
      <c r="AU221" s="553">
        <f t="shared" si="48"/>
        <v>129</v>
      </c>
      <c r="AV221" s="551">
        <f t="shared" si="49"/>
        <v>112.5</v>
      </c>
      <c r="AW221" s="647">
        <f>AU221/(Results!$J$237 *(70/190))</f>
        <v>0.6906170752</v>
      </c>
      <c r="AX221" s="550" t="str">
        <f t="shared" si="50"/>
        <v>C</v>
      </c>
      <c r="AY221" s="151"/>
      <c r="AZ221" s="151"/>
      <c r="BA221" s="151"/>
      <c r="BB221" s="151"/>
      <c r="BC221" s="552">
        <f>AU221/Results!$B$158</f>
        <v>430</v>
      </c>
      <c r="BD221" s="151"/>
      <c r="BE221" s="151"/>
      <c r="BF221" s="518"/>
    </row>
    <row r="222">
      <c r="A222" s="151"/>
      <c r="B222" s="459"/>
      <c r="C222" s="151"/>
      <c r="D222" s="555" t="s">
        <v>173</v>
      </c>
      <c r="E222" s="563">
        <v>44.0</v>
      </c>
      <c r="F222" s="563">
        <v>0.0</v>
      </c>
      <c r="G222" s="563">
        <v>142.0</v>
      </c>
      <c r="H222" s="563">
        <v>0.0</v>
      </c>
      <c r="I222" s="563">
        <v>0.0</v>
      </c>
      <c r="J222" s="563">
        <v>0.0</v>
      </c>
      <c r="K222" s="563">
        <v>0.0</v>
      </c>
      <c r="L222" s="563">
        <v>6.0</v>
      </c>
      <c r="M222" s="563">
        <v>0.0</v>
      </c>
      <c r="N222" s="563">
        <v>0.0</v>
      </c>
      <c r="O222" s="563">
        <v>17.0</v>
      </c>
      <c r="P222" s="563">
        <v>0.0</v>
      </c>
      <c r="Q222" s="565">
        <v>1.0</v>
      </c>
      <c r="R222" s="535">
        <f t="shared" si="45"/>
        <v>210</v>
      </c>
      <c r="S222" s="759">
        <f t="shared" si="46"/>
        <v>158.5</v>
      </c>
      <c r="T222" s="649">
        <f>R222/(Results!$H$237 *(70/190))</f>
        <v>0.6705882353</v>
      </c>
      <c r="U222" s="585" t="str">
        <f t="shared" si="47"/>
        <v>C</v>
      </c>
      <c r="V222" s="447"/>
      <c r="W222" s="447"/>
      <c r="X222" s="447"/>
      <c r="Y222" s="447"/>
      <c r="Z222" s="650">
        <f>R222/Results!$B$158</f>
        <v>700</v>
      </c>
      <c r="AA222" s="447"/>
      <c r="AB222" s="447"/>
      <c r="AC222" s="184"/>
      <c r="AD222" s="459"/>
      <c r="AE222" s="459"/>
      <c r="AF222" s="151"/>
      <c r="AG222" s="555" t="s">
        <v>173</v>
      </c>
      <c r="AH222" s="563">
        <v>32.0</v>
      </c>
      <c r="AI222" s="563">
        <v>0.0</v>
      </c>
      <c r="AJ222" s="563">
        <v>75.0</v>
      </c>
      <c r="AK222" s="563">
        <v>0.0</v>
      </c>
      <c r="AL222" s="563">
        <v>0.0</v>
      </c>
      <c r="AM222" s="563">
        <v>0.0</v>
      </c>
      <c r="AN222" s="563">
        <v>0.0</v>
      </c>
      <c r="AO222" s="563">
        <v>2.0</v>
      </c>
      <c r="AP222" s="563">
        <v>0.0</v>
      </c>
      <c r="AQ222" s="563">
        <v>0.0</v>
      </c>
      <c r="AR222" s="563">
        <v>20.0</v>
      </c>
      <c r="AS222" s="563">
        <v>0.0</v>
      </c>
      <c r="AT222" s="565">
        <v>0.0</v>
      </c>
      <c r="AU222" s="688">
        <f t="shared" si="48"/>
        <v>129</v>
      </c>
      <c r="AV222" s="566">
        <f t="shared" si="49"/>
        <v>112.5</v>
      </c>
      <c r="AW222" s="649">
        <f>AU222/(Results!$J$237 *(70/190))</f>
        <v>0.6906170752</v>
      </c>
      <c r="AX222" s="585" t="str">
        <f t="shared" si="50"/>
        <v>C</v>
      </c>
      <c r="AY222" s="447"/>
      <c r="AZ222" s="447"/>
      <c r="BA222" s="447"/>
      <c r="BB222" s="447"/>
      <c r="BC222" s="650">
        <f>AU222/Results!$B$158</f>
        <v>430</v>
      </c>
      <c r="BD222" s="447"/>
      <c r="BE222" s="447"/>
      <c r="BF222" s="184"/>
    </row>
    <row r="223">
      <c r="A223" s="151"/>
      <c r="B223" s="459"/>
      <c r="C223" s="151"/>
      <c r="D223" s="492" t="s">
        <v>174</v>
      </c>
      <c r="E223" s="573">
        <v>40.0</v>
      </c>
      <c r="F223" s="573">
        <v>1.0</v>
      </c>
      <c r="G223" s="573">
        <v>154.0</v>
      </c>
      <c r="H223" s="573">
        <v>0.0</v>
      </c>
      <c r="I223" s="573">
        <v>0.0</v>
      </c>
      <c r="J223" s="573">
        <v>0.0</v>
      </c>
      <c r="K223" s="573">
        <v>0.0</v>
      </c>
      <c r="L223" s="573">
        <v>4.0</v>
      </c>
      <c r="M223" s="573">
        <v>1.0</v>
      </c>
      <c r="N223" s="573">
        <v>2.0</v>
      </c>
      <c r="O223" s="573">
        <v>13.0</v>
      </c>
      <c r="P223" s="573">
        <v>0.0</v>
      </c>
      <c r="Q223" s="574">
        <v>0.0</v>
      </c>
      <c r="R223" s="591">
        <f t="shared" si="45"/>
        <v>215</v>
      </c>
      <c r="S223" s="760">
        <f t="shared" si="46"/>
        <v>157.3</v>
      </c>
      <c r="T223" s="571">
        <f>R223/(Results!$H$238 *(70/190))</f>
        <v>0.8038173947</v>
      </c>
      <c r="U223" s="569" t="str">
        <f t="shared" si="47"/>
        <v>D</v>
      </c>
      <c r="V223" s="500">
        <f>SUM(R223:R226)</f>
        <v>726</v>
      </c>
      <c r="W223" s="501">
        <f>V223/(4*(MAX(R223:R226)))</f>
        <v>0.8441860465</v>
      </c>
      <c r="X223" s="501">
        <f>AVERAGE(S223:S226)</f>
        <v>148.7</v>
      </c>
      <c r="Y223" s="501">
        <f>V223/(((V223/2))*2)</f>
        <v>1</v>
      </c>
      <c r="Z223" s="511">
        <f>R223/Results!$B$158</f>
        <v>716.6666667</v>
      </c>
      <c r="AA223" s="501">
        <f>sum(Z223:Z226)/4</f>
        <v>605</v>
      </c>
      <c r="AB223" s="503">
        <v>267.0</v>
      </c>
      <c r="AC223" s="512">
        <f>4*MAX(R223:R226)/Results!H238</f>
        <v>1.184573003</v>
      </c>
      <c r="AD223" s="459"/>
      <c r="AE223" s="459"/>
      <c r="AF223" s="151"/>
      <c r="AG223" s="492" t="s">
        <v>174</v>
      </c>
      <c r="AH223" s="573">
        <v>37.0</v>
      </c>
      <c r="AI223" s="573">
        <v>0.0</v>
      </c>
      <c r="AJ223" s="573">
        <v>79.0</v>
      </c>
      <c r="AK223" s="573">
        <v>0.0</v>
      </c>
      <c r="AL223" s="573">
        <v>0.0</v>
      </c>
      <c r="AM223" s="573">
        <v>0.0</v>
      </c>
      <c r="AN223" s="573">
        <v>0.0</v>
      </c>
      <c r="AO223" s="573">
        <v>11.0</v>
      </c>
      <c r="AP223" s="573">
        <v>0.0</v>
      </c>
      <c r="AQ223" s="573">
        <v>0.0</v>
      </c>
      <c r="AR223" s="573">
        <v>12.0</v>
      </c>
      <c r="AS223" s="573">
        <v>0.0</v>
      </c>
      <c r="AT223" s="574">
        <v>2.0</v>
      </c>
      <c r="AU223" s="573">
        <f t="shared" si="48"/>
        <v>141</v>
      </c>
      <c r="AV223" s="570">
        <f t="shared" si="49"/>
        <v>118</v>
      </c>
      <c r="AW223" s="571">
        <f>AU223/(Results!$J$238 *(70/190))</f>
        <v>0.6996604858</v>
      </c>
      <c r="AX223" s="569" t="str">
        <f t="shared" si="50"/>
        <v>C</v>
      </c>
      <c r="AY223" s="500">
        <f>SUM(AU223:AU226)</f>
        <v>547</v>
      </c>
      <c r="AZ223" s="501">
        <f>AY223/(4*(MAX(AU223:AU226)))</f>
        <v>0.969858156</v>
      </c>
      <c r="BA223" s="501">
        <f>AVERAGE(AV223:AV226)</f>
        <v>109</v>
      </c>
      <c r="BB223" s="501">
        <f>AY223/(((AY223))*1)</f>
        <v>1</v>
      </c>
      <c r="BC223" s="511">
        <f>AU223/Results!$B$158</f>
        <v>470</v>
      </c>
      <c r="BD223" s="501">
        <f>sum(BC223:BC226)/4</f>
        <v>455.8333333</v>
      </c>
      <c r="BE223" s="503">
        <v>202.0</v>
      </c>
      <c r="BF223" s="512">
        <f>4*MAX(AU223:AU226)/Results!J238</f>
        <v>1.031078611</v>
      </c>
    </row>
    <row r="224">
      <c r="A224" s="151"/>
      <c r="B224" s="459"/>
      <c r="C224" s="151"/>
      <c r="D224" s="513" t="s">
        <v>175</v>
      </c>
      <c r="E224" s="520">
        <v>51.0</v>
      </c>
      <c r="F224" s="520">
        <v>0.0</v>
      </c>
      <c r="G224" s="520">
        <v>101.0</v>
      </c>
      <c r="H224" s="520">
        <v>0.0</v>
      </c>
      <c r="I224" s="520">
        <v>0.0</v>
      </c>
      <c r="J224" s="520">
        <v>0.0</v>
      </c>
      <c r="K224" s="520">
        <v>0.0</v>
      </c>
      <c r="L224" s="520">
        <v>5.0</v>
      </c>
      <c r="M224" s="520">
        <v>1.0</v>
      </c>
      <c r="N224" s="520">
        <v>1.0</v>
      </c>
      <c r="O224" s="520">
        <v>19.0</v>
      </c>
      <c r="P224" s="520">
        <v>0.0</v>
      </c>
      <c r="Q224" s="521">
        <v>0.0</v>
      </c>
      <c r="R224" s="595">
        <f t="shared" si="45"/>
        <v>178</v>
      </c>
      <c r="S224" s="752">
        <f t="shared" si="46"/>
        <v>152</v>
      </c>
      <c r="T224" s="652">
        <f>R224/(Results!$H$238 *(70/190))</f>
        <v>0.6654860291</v>
      </c>
      <c r="U224" s="515" t="str">
        <f t="shared" si="47"/>
        <v>C</v>
      </c>
      <c r="V224" s="151"/>
      <c r="W224" s="151"/>
      <c r="X224" s="151"/>
      <c r="Y224" s="151"/>
      <c r="Z224" s="517">
        <f>R224/Results!$B$158</f>
        <v>593.3333333</v>
      </c>
      <c r="AA224" s="151"/>
      <c r="AB224" s="151"/>
      <c r="AC224" s="518"/>
      <c r="AD224" s="459"/>
      <c r="AE224" s="459"/>
      <c r="AF224" s="151"/>
      <c r="AG224" s="513" t="s">
        <v>175</v>
      </c>
      <c r="AH224" s="520">
        <v>28.0</v>
      </c>
      <c r="AI224" s="520">
        <v>0.0</v>
      </c>
      <c r="AJ224" s="520">
        <v>90.0</v>
      </c>
      <c r="AK224" s="520">
        <v>0.0</v>
      </c>
      <c r="AL224" s="520">
        <v>0.0</v>
      </c>
      <c r="AM224" s="520">
        <v>0.0</v>
      </c>
      <c r="AN224" s="520">
        <v>0.0</v>
      </c>
      <c r="AO224" s="520">
        <v>10.0</v>
      </c>
      <c r="AP224" s="520">
        <v>0.0</v>
      </c>
      <c r="AQ224" s="520">
        <v>0.0</v>
      </c>
      <c r="AR224" s="520">
        <v>10.0</v>
      </c>
      <c r="AS224" s="520">
        <v>0.0</v>
      </c>
      <c r="AT224" s="521">
        <v>0.0</v>
      </c>
      <c r="AU224" s="520">
        <f t="shared" si="48"/>
        <v>138</v>
      </c>
      <c r="AV224" s="516">
        <f t="shared" si="49"/>
        <v>108</v>
      </c>
      <c r="AW224" s="652">
        <f>AU224/(Results!$J$238 *(70/190))</f>
        <v>0.6847740925</v>
      </c>
      <c r="AX224" s="515" t="str">
        <f t="shared" si="50"/>
        <v>C</v>
      </c>
      <c r="AY224" s="151"/>
      <c r="AZ224" s="151"/>
      <c r="BA224" s="151"/>
      <c r="BB224" s="151"/>
      <c r="BC224" s="517">
        <f>AU224/Results!$B$158</f>
        <v>460</v>
      </c>
      <c r="BD224" s="151"/>
      <c r="BE224" s="151"/>
      <c r="BF224" s="518"/>
    </row>
    <row r="225">
      <c r="A225" s="151"/>
      <c r="B225" s="459"/>
      <c r="C225" s="151"/>
      <c r="D225" s="513" t="s">
        <v>176</v>
      </c>
      <c r="E225" s="520">
        <v>42.0</v>
      </c>
      <c r="F225" s="520">
        <v>0.0</v>
      </c>
      <c r="G225" s="520">
        <v>94.0</v>
      </c>
      <c r="H225" s="520">
        <v>0.0</v>
      </c>
      <c r="I225" s="520">
        <v>0.0</v>
      </c>
      <c r="J225" s="520">
        <v>0.0</v>
      </c>
      <c r="K225" s="520">
        <v>0.0</v>
      </c>
      <c r="L225" s="520">
        <v>7.0</v>
      </c>
      <c r="M225" s="520">
        <v>1.0</v>
      </c>
      <c r="N225" s="520">
        <v>0.0</v>
      </c>
      <c r="O225" s="520">
        <v>22.0</v>
      </c>
      <c r="P225" s="520">
        <v>0.0</v>
      </c>
      <c r="Q225" s="521">
        <v>0.0</v>
      </c>
      <c r="R225" s="595">
        <f t="shared" si="45"/>
        <v>166</v>
      </c>
      <c r="S225" s="752">
        <f t="shared" si="46"/>
        <v>146</v>
      </c>
      <c r="T225" s="652">
        <f>R225/(Results!$H$238 *(70/190))</f>
        <v>0.6206218024</v>
      </c>
      <c r="U225" s="515" t="str">
        <f t="shared" si="47"/>
        <v>C</v>
      </c>
      <c r="V225" s="151"/>
      <c r="W225" s="151"/>
      <c r="X225" s="151"/>
      <c r="Y225" s="151"/>
      <c r="Z225" s="517">
        <f>R225/Results!$B$158</f>
        <v>553.3333333</v>
      </c>
      <c r="AA225" s="151"/>
      <c r="AB225" s="151"/>
      <c r="AC225" s="518"/>
      <c r="AD225" s="459"/>
      <c r="AE225" s="459"/>
      <c r="AF225" s="151"/>
      <c r="AG225" s="513" t="s">
        <v>176</v>
      </c>
      <c r="AH225" s="520">
        <v>33.0</v>
      </c>
      <c r="AI225" s="520">
        <v>0.0</v>
      </c>
      <c r="AJ225" s="520">
        <v>80.0</v>
      </c>
      <c r="AK225" s="520">
        <v>0.0</v>
      </c>
      <c r="AL225" s="520">
        <v>0.0</v>
      </c>
      <c r="AM225" s="520">
        <v>0.0</v>
      </c>
      <c r="AN225" s="520">
        <v>0.0</v>
      </c>
      <c r="AO225" s="520">
        <v>6.0</v>
      </c>
      <c r="AP225" s="520">
        <v>0.0</v>
      </c>
      <c r="AQ225" s="520">
        <v>0.0</v>
      </c>
      <c r="AR225" s="520">
        <v>12.0</v>
      </c>
      <c r="AS225" s="520">
        <v>0.0</v>
      </c>
      <c r="AT225" s="521">
        <v>3.0</v>
      </c>
      <c r="AU225" s="520">
        <f t="shared" si="48"/>
        <v>134</v>
      </c>
      <c r="AV225" s="516">
        <f t="shared" si="49"/>
        <v>107.5</v>
      </c>
      <c r="AW225" s="652">
        <f>AU225/(Results!$J$238 *(70/190))</f>
        <v>0.664925568</v>
      </c>
      <c r="AX225" s="515" t="str">
        <f t="shared" si="50"/>
        <v>C</v>
      </c>
      <c r="AY225" s="151"/>
      <c r="AZ225" s="151"/>
      <c r="BA225" s="151"/>
      <c r="BB225" s="151"/>
      <c r="BC225" s="517">
        <f>AU225/Results!$B$158</f>
        <v>446.6666667</v>
      </c>
      <c r="BD225" s="151"/>
      <c r="BE225" s="151"/>
      <c r="BF225" s="518"/>
    </row>
    <row r="226">
      <c r="A226" s="151"/>
      <c r="B226" s="459"/>
      <c r="C226" s="151"/>
      <c r="D226" s="522" t="s">
        <v>177</v>
      </c>
      <c r="E226" s="529">
        <v>55.0</v>
      </c>
      <c r="F226" s="529">
        <v>0.0</v>
      </c>
      <c r="G226" s="529">
        <v>92.0</v>
      </c>
      <c r="H226" s="529">
        <v>0.0</v>
      </c>
      <c r="I226" s="529">
        <v>0.0</v>
      </c>
      <c r="J226" s="529">
        <v>0.0</v>
      </c>
      <c r="K226" s="529">
        <v>0.0</v>
      </c>
      <c r="L226" s="529">
        <v>3.0</v>
      </c>
      <c r="M226" s="529">
        <v>0.0</v>
      </c>
      <c r="N226" s="529">
        <v>0.0</v>
      </c>
      <c r="O226" s="529">
        <v>17.0</v>
      </c>
      <c r="P226" s="529">
        <v>0.0</v>
      </c>
      <c r="Q226" s="581">
        <v>0.0</v>
      </c>
      <c r="R226" s="709">
        <f t="shared" si="45"/>
        <v>167</v>
      </c>
      <c r="S226" s="758">
        <f t="shared" si="46"/>
        <v>139.5</v>
      </c>
      <c r="T226" s="654">
        <f>R226/(Results!$H$238 *(70/190))</f>
        <v>0.624360488</v>
      </c>
      <c r="U226" s="525" t="str">
        <f t="shared" si="47"/>
        <v>C</v>
      </c>
      <c r="V226" s="447"/>
      <c r="W226" s="447"/>
      <c r="X226" s="447"/>
      <c r="Y226" s="447"/>
      <c r="Z226" s="528">
        <f>R226/Results!$B$158</f>
        <v>556.6666667</v>
      </c>
      <c r="AA226" s="447"/>
      <c r="AB226" s="447"/>
      <c r="AC226" s="184"/>
      <c r="AD226" s="459"/>
      <c r="AE226" s="459"/>
      <c r="AF226" s="151"/>
      <c r="AG226" s="522" t="s">
        <v>177</v>
      </c>
      <c r="AH226" s="529">
        <v>26.0</v>
      </c>
      <c r="AI226" s="529">
        <v>0.0</v>
      </c>
      <c r="AJ226" s="529">
        <v>88.0</v>
      </c>
      <c r="AK226" s="529">
        <v>0.0</v>
      </c>
      <c r="AL226" s="529">
        <v>0.0</v>
      </c>
      <c r="AM226" s="529">
        <v>0.0</v>
      </c>
      <c r="AN226" s="529">
        <v>0.0</v>
      </c>
      <c r="AO226" s="529">
        <v>9.0</v>
      </c>
      <c r="AP226" s="529">
        <v>0.0</v>
      </c>
      <c r="AQ226" s="529">
        <v>0.0</v>
      </c>
      <c r="AR226" s="529">
        <v>9.0</v>
      </c>
      <c r="AS226" s="529">
        <v>0.0</v>
      </c>
      <c r="AT226" s="581">
        <v>2.0</v>
      </c>
      <c r="AU226" s="754">
        <f t="shared" si="48"/>
        <v>134</v>
      </c>
      <c r="AV226" s="732">
        <f t="shared" si="49"/>
        <v>102.5</v>
      </c>
      <c r="AW226" s="654">
        <f>AU226/(Results!$J$238 *(70/190))</f>
        <v>0.664925568</v>
      </c>
      <c r="AX226" s="525" t="str">
        <f t="shared" si="50"/>
        <v>C</v>
      </c>
      <c r="AY226" s="447"/>
      <c r="AZ226" s="447"/>
      <c r="BA226" s="447"/>
      <c r="BB226" s="447"/>
      <c r="BC226" s="528">
        <f>AU226/Results!$B$158</f>
        <v>446.6666667</v>
      </c>
      <c r="BD226" s="447"/>
      <c r="BE226" s="447"/>
      <c r="BF226" s="184"/>
    </row>
    <row r="227">
      <c r="A227" s="151"/>
      <c r="B227" s="459"/>
      <c r="C227" s="151"/>
      <c r="D227" s="532" t="s">
        <v>178</v>
      </c>
      <c r="E227" s="543">
        <v>44.0</v>
      </c>
      <c r="F227" s="543">
        <v>1.0</v>
      </c>
      <c r="G227" s="543">
        <v>99.0</v>
      </c>
      <c r="H227" s="543">
        <v>0.0</v>
      </c>
      <c r="I227" s="543">
        <v>0.0</v>
      </c>
      <c r="J227" s="543">
        <v>0.0</v>
      </c>
      <c r="K227" s="543">
        <v>0.0</v>
      </c>
      <c r="L227" s="543">
        <v>3.0</v>
      </c>
      <c r="M227" s="543">
        <v>1.0</v>
      </c>
      <c r="N227" s="543">
        <v>1.0</v>
      </c>
      <c r="O227" s="543">
        <v>15.0</v>
      </c>
      <c r="P227" s="543">
        <v>0.0</v>
      </c>
      <c r="Q227" s="545">
        <v>0.0</v>
      </c>
      <c r="R227" s="602">
        <f t="shared" si="45"/>
        <v>164</v>
      </c>
      <c r="S227" s="755">
        <f t="shared" si="46"/>
        <v>133.8</v>
      </c>
      <c r="T227" s="536">
        <f>R227/(Results!$H$239 *(70/190))</f>
        <v>0.70995671</v>
      </c>
      <c r="U227" s="680" t="s">
        <v>257</v>
      </c>
      <c r="V227" s="538">
        <f>SUM(R227:R230)</f>
        <v>627</v>
      </c>
      <c r="W227" s="539">
        <f>V227/(4*(MAX(R227:R230)))</f>
        <v>0.9557926829</v>
      </c>
      <c r="X227" s="539">
        <f>AVERAGE(S227:S230)</f>
        <v>132.1</v>
      </c>
      <c r="Y227" s="539">
        <f>V227/(((V227/2))*2)</f>
        <v>1</v>
      </c>
      <c r="Z227" s="646">
        <f>R227/Results!$B$158</f>
        <v>546.6666667</v>
      </c>
      <c r="AA227" s="539">
        <f>sum(Z227:Z230)/4</f>
        <v>522.5</v>
      </c>
      <c r="AB227" s="541">
        <v>231.0</v>
      </c>
      <c r="AC227" s="542">
        <f>4*MAX(R227:R230)/Results!H239</f>
        <v>1.046251994</v>
      </c>
      <c r="AD227" s="459"/>
      <c r="AE227" s="459"/>
      <c r="AF227" s="151"/>
      <c r="AG227" s="532" t="s">
        <v>178</v>
      </c>
      <c r="AH227" s="543">
        <v>31.0</v>
      </c>
      <c r="AI227" s="543">
        <v>0.0</v>
      </c>
      <c r="AJ227" s="543">
        <v>87.0</v>
      </c>
      <c r="AK227" s="543">
        <v>0.0</v>
      </c>
      <c r="AL227" s="543">
        <v>0.0</v>
      </c>
      <c r="AM227" s="543">
        <v>0.0</v>
      </c>
      <c r="AN227" s="543">
        <v>0.0</v>
      </c>
      <c r="AO227" s="543">
        <v>1.0</v>
      </c>
      <c r="AP227" s="543">
        <v>0.0</v>
      </c>
      <c r="AQ227" s="543">
        <v>0.0</v>
      </c>
      <c r="AR227" s="543">
        <v>13.0</v>
      </c>
      <c r="AS227" s="543">
        <v>0.0</v>
      </c>
      <c r="AT227" s="545">
        <v>2.0</v>
      </c>
      <c r="AU227" s="543">
        <f t="shared" si="48"/>
        <v>134</v>
      </c>
      <c r="AV227" s="544">
        <f t="shared" si="49"/>
        <v>103</v>
      </c>
      <c r="AW227" s="536">
        <f>AU227/(Results!$J$239 *(70/190))</f>
        <v>0.6760488582</v>
      </c>
      <c r="AX227" s="535" t="str">
        <f t="shared" si="50"/>
        <v>C</v>
      </c>
      <c r="AY227" s="538">
        <f>SUM(AU227:AU230)</f>
        <v>538</v>
      </c>
      <c r="AZ227" s="539">
        <f>AY227/(4*(MAX(AU227:AU230)))</f>
        <v>0.9471830986</v>
      </c>
      <c r="BA227" s="539">
        <f>AVERAGE(AV227:AV230)</f>
        <v>101.875</v>
      </c>
      <c r="BB227" s="539">
        <f>AY227/(((AY227))*1)</f>
        <v>1</v>
      </c>
      <c r="BC227" s="646">
        <f>AU227/Results!$B$158</f>
        <v>446.6666667</v>
      </c>
      <c r="BD227" s="539">
        <f>sum(BC227:BC230)/4</f>
        <v>448.3333333</v>
      </c>
      <c r="BE227" s="541">
        <v>198.0</v>
      </c>
      <c r="BF227" s="542">
        <f>4*MAX(AU227:AU230)/Results!J239</f>
        <v>1.055762082</v>
      </c>
    </row>
    <row r="228">
      <c r="A228" s="151"/>
      <c r="B228" s="459"/>
      <c r="C228" s="151"/>
      <c r="D228" s="549" t="s">
        <v>179</v>
      </c>
      <c r="E228" s="553">
        <v>47.0</v>
      </c>
      <c r="F228" s="553">
        <v>0.0</v>
      </c>
      <c r="G228" s="553">
        <v>82.0</v>
      </c>
      <c r="H228" s="553">
        <v>0.0</v>
      </c>
      <c r="I228" s="553">
        <v>0.0</v>
      </c>
      <c r="J228" s="553">
        <v>0.0</v>
      </c>
      <c r="K228" s="553">
        <v>0.0</v>
      </c>
      <c r="L228" s="553">
        <v>7.0</v>
      </c>
      <c r="M228" s="553">
        <v>0.0</v>
      </c>
      <c r="N228" s="553">
        <v>2.0</v>
      </c>
      <c r="O228" s="553">
        <v>11.0</v>
      </c>
      <c r="P228" s="553">
        <v>0.0</v>
      </c>
      <c r="Q228" s="554">
        <v>0.0</v>
      </c>
      <c r="R228" s="605">
        <f t="shared" si="45"/>
        <v>149</v>
      </c>
      <c r="S228" s="756">
        <f t="shared" si="46"/>
        <v>125.5</v>
      </c>
      <c r="T228" s="647">
        <f>R228/(Results!$H$239 *(70/190))</f>
        <v>0.645021645</v>
      </c>
      <c r="U228" s="550" t="str">
        <f t="shared" ref="U228:U255" si="51">IFS(T228&lt;0.2,"A",AND(T228&gt;=0.21,T228&lt;=0.5),"B",AND(T228&gt;=0.51,T228&lt;=0.7),"C",AND(T228&gt;=0.71,T228&lt;=0.85),"D",AND(T228&gt;=0.86,T228&lt;=1),"E",T228&gt;1,"F")</f>
        <v>C</v>
      </c>
      <c r="V228" s="151"/>
      <c r="W228" s="151"/>
      <c r="X228" s="151"/>
      <c r="Y228" s="151"/>
      <c r="Z228" s="552">
        <f>R228/Results!$B$158</f>
        <v>496.6666667</v>
      </c>
      <c r="AA228" s="151"/>
      <c r="AB228" s="151"/>
      <c r="AC228" s="518"/>
      <c r="AD228" s="459"/>
      <c r="AE228" s="459"/>
      <c r="AF228" s="151"/>
      <c r="AG228" s="549" t="s">
        <v>179</v>
      </c>
      <c r="AH228" s="553">
        <v>37.0</v>
      </c>
      <c r="AI228" s="553">
        <v>0.0</v>
      </c>
      <c r="AJ228" s="553">
        <v>91.0</v>
      </c>
      <c r="AK228" s="553">
        <v>0.0</v>
      </c>
      <c r="AL228" s="553">
        <v>0.0</v>
      </c>
      <c r="AM228" s="553">
        <v>0.0</v>
      </c>
      <c r="AN228" s="553">
        <v>0.0</v>
      </c>
      <c r="AO228" s="553">
        <v>1.0</v>
      </c>
      <c r="AP228" s="553">
        <v>0.0</v>
      </c>
      <c r="AQ228" s="553">
        <v>1.0</v>
      </c>
      <c r="AR228" s="553">
        <v>8.0</v>
      </c>
      <c r="AS228" s="553">
        <v>1.0</v>
      </c>
      <c r="AT228" s="554">
        <v>3.0</v>
      </c>
      <c r="AU228" s="553">
        <f t="shared" si="48"/>
        <v>142</v>
      </c>
      <c r="AV228" s="551">
        <f t="shared" si="49"/>
        <v>106.5</v>
      </c>
      <c r="AW228" s="647">
        <f>AU228/(Results!$J$239 *(70/190))</f>
        <v>0.7164099841</v>
      </c>
      <c r="AX228" s="550" t="str">
        <f t="shared" si="50"/>
        <v>D</v>
      </c>
      <c r="AY228" s="151"/>
      <c r="AZ228" s="151"/>
      <c r="BA228" s="151"/>
      <c r="BB228" s="151"/>
      <c r="BC228" s="552">
        <f>AU228/Results!$B$158</f>
        <v>473.3333333</v>
      </c>
      <c r="BD228" s="151"/>
      <c r="BE228" s="151"/>
      <c r="BF228" s="518"/>
    </row>
    <row r="229">
      <c r="A229" s="151"/>
      <c r="B229" s="459"/>
      <c r="C229" s="151"/>
      <c r="D229" s="549" t="s">
        <v>180</v>
      </c>
      <c r="E229" s="553">
        <v>44.0</v>
      </c>
      <c r="F229" s="553">
        <v>1.0</v>
      </c>
      <c r="G229" s="553">
        <v>87.0</v>
      </c>
      <c r="H229" s="553">
        <v>0.0</v>
      </c>
      <c r="I229" s="553">
        <v>0.0</v>
      </c>
      <c r="J229" s="553">
        <v>0.0</v>
      </c>
      <c r="K229" s="553">
        <v>0.0</v>
      </c>
      <c r="L229" s="553">
        <v>7.0</v>
      </c>
      <c r="M229" s="553">
        <v>1.0</v>
      </c>
      <c r="N229" s="553">
        <v>0.0</v>
      </c>
      <c r="O229" s="553">
        <v>17.0</v>
      </c>
      <c r="P229" s="553">
        <v>0.0</v>
      </c>
      <c r="Q229" s="554">
        <v>0.0</v>
      </c>
      <c r="R229" s="605">
        <f t="shared" si="45"/>
        <v>157</v>
      </c>
      <c r="S229" s="756">
        <f t="shared" si="46"/>
        <v>135.3</v>
      </c>
      <c r="T229" s="647">
        <f>R229/(Results!$H$239 *(70/190))</f>
        <v>0.6796536797</v>
      </c>
      <c r="U229" s="550" t="str">
        <f t="shared" si="51"/>
        <v>C</v>
      </c>
      <c r="V229" s="151"/>
      <c r="W229" s="151"/>
      <c r="X229" s="151"/>
      <c r="Y229" s="151"/>
      <c r="Z229" s="552">
        <f>R229/Results!$B$158</f>
        <v>523.3333333</v>
      </c>
      <c r="AA229" s="151"/>
      <c r="AB229" s="151"/>
      <c r="AC229" s="518"/>
      <c r="AD229" s="459"/>
      <c r="AE229" s="459"/>
      <c r="AF229" s="151"/>
      <c r="AG229" s="549" t="s">
        <v>180</v>
      </c>
      <c r="AH229" s="553">
        <v>31.0</v>
      </c>
      <c r="AI229" s="553">
        <v>0.0</v>
      </c>
      <c r="AJ229" s="553">
        <v>81.0</v>
      </c>
      <c r="AK229" s="553">
        <v>0.0</v>
      </c>
      <c r="AL229" s="553">
        <v>0.0</v>
      </c>
      <c r="AM229" s="553">
        <v>1.0</v>
      </c>
      <c r="AN229" s="553">
        <v>0.0</v>
      </c>
      <c r="AO229" s="553">
        <v>3.0</v>
      </c>
      <c r="AP229" s="553">
        <v>0.0</v>
      </c>
      <c r="AQ229" s="553">
        <v>1.0</v>
      </c>
      <c r="AR229" s="553">
        <v>11.0</v>
      </c>
      <c r="AS229" s="553">
        <v>0.0</v>
      </c>
      <c r="AT229" s="554">
        <v>0.0</v>
      </c>
      <c r="AU229" s="553">
        <f t="shared" si="48"/>
        <v>128</v>
      </c>
      <c r="AV229" s="551">
        <f t="shared" si="49"/>
        <v>102</v>
      </c>
      <c r="AW229" s="647">
        <f>AU229/(Results!$J$239 *(70/190))</f>
        <v>0.6457780138</v>
      </c>
      <c r="AX229" s="550" t="str">
        <f t="shared" si="50"/>
        <v>C</v>
      </c>
      <c r="AY229" s="151"/>
      <c r="AZ229" s="151"/>
      <c r="BA229" s="151"/>
      <c r="BB229" s="151"/>
      <c r="BC229" s="552">
        <f>AU229/Results!$B$158</f>
        <v>426.6666667</v>
      </c>
      <c r="BD229" s="151"/>
      <c r="BE229" s="151"/>
      <c r="BF229" s="518"/>
    </row>
    <row r="230">
      <c r="A230" s="151"/>
      <c r="B230" s="459"/>
      <c r="C230" s="151"/>
      <c r="D230" s="555" t="s">
        <v>181</v>
      </c>
      <c r="E230" s="563">
        <v>48.0</v>
      </c>
      <c r="F230" s="563">
        <v>1.0</v>
      </c>
      <c r="G230" s="563">
        <v>86.0</v>
      </c>
      <c r="H230" s="563">
        <v>0.0</v>
      </c>
      <c r="I230" s="563">
        <v>0.0</v>
      </c>
      <c r="J230" s="563">
        <v>0.0</v>
      </c>
      <c r="K230" s="563">
        <v>0.0</v>
      </c>
      <c r="L230" s="563">
        <v>6.0</v>
      </c>
      <c r="M230" s="563">
        <v>0.0</v>
      </c>
      <c r="N230" s="563">
        <v>2.0</v>
      </c>
      <c r="O230" s="563">
        <v>14.0</v>
      </c>
      <c r="P230" s="563">
        <v>0.0</v>
      </c>
      <c r="Q230" s="565">
        <v>0.0</v>
      </c>
      <c r="R230" s="608">
        <f t="shared" si="45"/>
        <v>157</v>
      </c>
      <c r="S230" s="759">
        <f t="shared" si="46"/>
        <v>133.8</v>
      </c>
      <c r="T230" s="649">
        <f>R230/(Results!$H$239 *(70/190))</f>
        <v>0.6796536797</v>
      </c>
      <c r="U230" s="585" t="str">
        <f t="shared" si="51"/>
        <v>C</v>
      </c>
      <c r="V230" s="447"/>
      <c r="W230" s="447"/>
      <c r="X230" s="447"/>
      <c r="Y230" s="447"/>
      <c r="Z230" s="650">
        <f>R230/Results!$B$158</f>
        <v>523.3333333</v>
      </c>
      <c r="AA230" s="447"/>
      <c r="AB230" s="447"/>
      <c r="AC230" s="184"/>
      <c r="AD230" s="459"/>
      <c r="AE230" s="459"/>
      <c r="AF230" s="151"/>
      <c r="AG230" s="555" t="s">
        <v>181</v>
      </c>
      <c r="AH230" s="563">
        <v>28.0</v>
      </c>
      <c r="AI230" s="563">
        <v>0.0</v>
      </c>
      <c r="AJ230" s="563">
        <v>93.0</v>
      </c>
      <c r="AK230" s="563">
        <v>0.0</v>
      </c>
      <c r="AL230" s="563">
        <v>0.0</v>
      </c>
      <c r="AM230" s="563">
        <v>1.0</v>
      </c>
      <c r="AN230" s="563">
        <v>0.0</v>
      </c>
      <c r="AO230" s="563">
        <v>8.0</v>
      </c>
      <c r="AP230" s="563">
        <v>0.0</v>
      </c>
      <c r="AQ230" s="563">
        <v>0.0</v>
      </c>
      <c r="AR230" s="563">
        <v>4.0</v>
      </c>
      <c r="AS230" s="563">
        <v>0.0</v>
      </c>
      <c r="AT230" s="565">
        <v>0.0</v>
      </c>
      <c r="AU230" s="688">
        <f t="shared" si="48"/>
        <v>134</v>
      </c>
      <c r="AV230" s="566">
        <f t="shared" si="49"/>
        <v>96</v>
      </c>
      <c r="AW230" s="649">
        <f>AU230/(Results!$J$239 *(70/190))</f>
        <v>0.6760488582</v>
      </c>
      <c r="AX230" s="585" t="str">
        <f t="shared" si="50"/>
        <v>C</v>
      </c>
      <c r="AY230" s="447"/>
      <c r="AZ230" s="447"/>
      <c r="BA230" s="447"/>
      <c r="BB230" s="447"/>
      <c r="BC230" s="650">
        <f>AU230/Results!$B$158</f>
        <v>446.6666667</v>
      </c>
      <c r="BD230" s="447"/>
      <c r="BE230" s="447"/>
      <c r="BF230" s="184"/>
    </row>
    <row r="231">
      <c r="A231" s="151"/>
      <c r="B231" s="459"/>
      <c r="C231" s="151"/>
      <c r="D231" s="492" t="s">
        <v>182</v>
      </c>
      <c r="E231" s="573">
        <v>55.0</v>
      </c>
      <c r="F231" s="573">
        <v>1.0</v>
      </c>
      <c r="G231" s="573">
        <v>89.0</v>
      </c>
      <c r="H231" s="573">
        <v>0.0</v>
      </c>
      <c r="I231" s="573">
        <v>0.0</v>
      </c>
      <c r="J231" s="573">
        <v>0.0</v>
      </c>
      <c r="K231" s="573">
        <v>0.0</v>
      </c>
      <c r="L231" s="573">
        <v>5.0</v>
      </c>
      <c r="M231" s="573">
        <v>1.0</v>
      </c>
      <c r="N231" s="573">
        <v>0.0</v>
      </c>
      <c r="O231" s="573">
        <v>20.0</v>
      </c>
      <c r="P231" s="573">
        <v>0.0</v>
      </c>
      <c r="Q231" s="574">
        <v>0.0</v>
      </c>
      <c r="R231" s="591">
        <f t="shared" si="45"/>
        <v>171</v>
      </c>
      <c r="S231" s="760">
        <f t="shared" si="46"/>
        <v>150.3</v>
      </c>
      <c r="T231" s="571">
        <f>R231/(Results!$H$240 *(70/190))</f>
        <v>0.7438186813</v>
      </c>
      <c r="U231" s="569" t="str">
        <f t="shared" si="51"/>
        <v>D</v>
      </c>
      <c r="V231" s="500">
        <f>SUM(R231:R234)</f>
        <v>624</v>
      </c>
      <c r="W231" s="501">
        <f>V231/(4*(MAX(R231:R234)))</f>
        <v>0.9122807018</v>
      </c>
      <c r="X231" s="501">
        <f>AVERAGE(S231:S234)</f>
        <v>132.6</v>
      </c>
      <c r="Y231" s="501">
        <f>V231/(((V231/2))*2)</f>
        <v>1</v>
      </c>
      <c r="Z231" s="511">
        <f>R231/Results!$B$158</f>
        <v>570</v>
      </c>
      <c r="AA231" s="501">
        <f>sum(Z231:Z234)/4</f>
        <v>520</v>
      </c>
      <c r="AB231" s="503">
        <v>230.0</v>
      </c>
      <c r="AC231" s="512">
        <f>4*MAX(R231:R234)/Results!H240</f>
        <v>1.096153846</v>
      </c>
      <c r="AD231" s="459"/>
      <c r="AE231" s="459"/>
      <c r="AF231" s="151"/>
      <c r="AG231" s="492" t="s">
        <v>182</v>
      </c>
      <c r="AH231" s="573">
        <v>26.0</v>
      </c>
      <c r="AI231" s="573">
        <v>0.0</v>
      </c>
      <c r="AJ231" s="573">
        <v>79.0</v>
      </c>
      <c r="AK231" s="573">
        <v>0.0</v>
      </c>
      <c r="AL231" s="573">
        <v>0.0</v>
      </c>
      <c r="AM231" s="573">
        <v>0.0</v>
      </c>
      <c r="AN231" s="573">
        <v>0.0</v>
      </c>
      <c r="AO231" s="573">
        <v>11.0</v>
      </c>
      <c r="AP231" s="573">
        <v>0.0</v>
      </c>
      <c r="AQ231" s="573">
        <v>0.0</v>
      </c>
      <c r="AR231" s="573">
        <v>5.0</v>
      </c>
      <c r="AS231" s="573">
        <v>0.0</v>
      </c>
      <c r="AT231" s="574">
        <v>3.0</v>
      </c>
      <c r="AU231" s="573">
        <f t="shared" si="48"/>
        <v>124</v>
      </c>
      <c r="AV231" s="570">
        <f t="shared" si="49"/>
        <v>93.5</v>
      </c>
      <c r="AW231" s="571">
        <f>AU231/(Results!$J$240 *(70/190))</f>
        <v>0.6350404313</v>
      </c>
      <c r="AX231" s="569" t="str">
        <f t="shared" si="50"/>
        <v>C</v>
      </c>
      <c r="AY231" s="500">
        <f>SUM(AU231:AU234)</f>
        <v>530</v>
      </c>
      <c r="AZ231" s="501">
        <f>AY231/(4*(MAX(AU231:AU234)))</f>
        <v>0.9397163121</v>
      </c>
      <c r="BA231" s="501">
        <f>AVERAGE(AV231:AV234)</f>
        <v>105.125</v>
      </c>
      <c r="BB231" s="501">
        <f>AY231/(((AY231))*1)</f>
        <v>1</v>
      </c>
      <c r="BC231" s="511">
        <f>AU231/Results!$B$158</f>
        <v>413.3333333</v>
      </c>
      <c r="BD231" s="501">
        <f>sum(BC231:BC234)/4</f>
        <v>441.6666667</v>
      </c>
      <c r="BE231" s="503">
        <v>195.0</v>
      </c>
      <c r="BF231" s="512">
        <f>4*MAX(AU231:AU234)/Results!J240</f>
        <v>1.064150943</v>
      </c>
    </row>
    <row r="232">
      <c r="A232" s="151"/>
      <c r="B232" s="459"/>
      <c r="C232" s="151"/>
      <c r="D232" s="513" t="s">
        <v>183</v>
      </c>
      <c r="E232" s="520">
        <v>58.0</v>
      </c>
      <c r="F232" s="520">
        <v>1.0</v>
      </c>
      <c r="G232" s="520">
        <v>81.0</v>
      </c>
      <c r="H232" s="520">
        <v>0.0</v>
      </c>
      <c r="I232" s="520">
        <v>0.0</v>
      </c>
      <c r="J232" s="520">
        <v>0.0</v>
      </c>
      <c r="K232" s="520">
        <v>0.0</v>
      </c>
      <c r="L232" s="520">
        <v>3.0</v>
      </c>
      <c r="M232" s="520">
        <v>1.0</v>
      </c>
      <c r="N232" s="520">
        <v>0.0</v>
      </c>
      <c r="O232" s="520">
        <v>12.0</v>
      </c>
      <c r="P232" s="520">
        <v>0.0</v>
      </c>
      <c r="Q232" s="521">
        <v>1.0</v>
      </c>
      <c r="R232" s="609">
        <f t="shared" si="45"/>
        <v>157</v>
      </c>
      <c r="S232" s="752">
        <f t="shared" si="46"/>
        <v>130.8</v>
      </c>
      <c r="T232" s="652">
        <f>R232/(Results!$H$240 *(70/190))</f>
        <v>0.6829212454</v>
      </c>
      <c r="U232" s="515" t="str">
        <f t="shared" si="51"/>
        <v>C</v>
      </c>
      <c r="V232" s="151"/>
      <c r="W232" s="151"/>
      <c r="X232" s="151"/>
      <c r="Y232" s="151"/>
      <c r="Z232" s="517">
        <f>R232/Results!$B$158</f>
        <v>523.3333333</v>
      </c>
      <c r="AA232" s="151"/>
      <c r="AB232" s="151"/>
      <c r="AC232" s="518"/>
      <c r="AD232" s="459"/>
      <c r="AE232" s="459"/>
      <c r="AF232" s="151"/>
      <c r="AG232" s="513" t="s">
        <v>183</v>
      </c>
      <c r="AH232" s="520">
        <v>29.0</v>
      </c>
      <c r="AI232" s="520">
        <v>0.0</v>
      </c>
      <c r="AJ232" s="520">
        <v>86.0</v>
      </c>
      <c r="AK232" s="520">
        <v>0.0</v>
      </c>
      <c r="AL232" s="520">
        <v>0.0</v>
      </c>
      <c r="AM232" s="520">
        <v>1.0</v>
      </c>
      <c r="AN232" s="520">
        <v>0.0</v>
      </c>
      <c r="AO232" s="520">
        <v>8.0</v>
      </c>
      <c r="AP232" s="520">
        <v>0.0</v>
      </c>
      <c r="AQ232" s="520">
        <v>1.0</v>
      </c>
      <c r="AR232" s="520">
        <v>14.0</v>
      </c>
      <c r="AS232" s="520">
        <v>0.0</v>
      </c>
      <c r="AT232" s="521">
        <v>2.0</v>
      </c>
      <c r="AU232" s="520">
        <f t="shared" si="48"/>
        <v>141</v>
      </c>
      <c r="AV232" s="516">
        <f t="shared" si="49"/>
        <v>117</v>
      </c>
      <c r="AW232" s="652">
        <f>AU232/(Results!$J$240 *(70/190))</f>
        <v>0.7221024259</v>
      </c>
      <c r="AX232" s="515" t="str">
        <f t="shared" si="50"/>
        <v>D</v>
      </c>
      <c r="AY232" s="151"/>
      <c r="AZ232" s="151"/>
      <c r="BA232" s="151"/>
      <c r="BB232" s="151"/>
      <c r="BC232" s="517">
        <f>AU232/Results!$B$158</f>
        <v>470</v>
      </c>
      <c r="BD232" s="151"/>
      <c r="BE232" s="151"/>
      <c r="BF232" s="518"/>
    </row>
    <row r="233">
      <c r="A233" s="151"/>
      <c r="B233" s="459"/>
      <c r="C233" s="151"/>
      <c r="D233" s="513" t="s">
        <v>184</v>
      </c>
      <c r="E233" s="520">
        <v>44.0</v>
      </c>
      <c r="F233" s="520">
        <v>0.0</v>
      </c>
      <c r="G233" s="520">
        <v>79.0</v>
      </c>
      <c r="H233" s="520">
        <v>0.0</v>
      </c>
      <c r="I233" s="520">
        <v>0.0</v>
      </c>
      <c r="J233" s="520">
        <v>0.0</v>
      </c>
      <c r="K233" s="520">
        <v>0.0</v>
      </c>
      <c r="L233" s="520">
        <v>7.0</v>
      </c>
      <c r="M233" s="520">
        <v>1.0</v>
      </c>
      <c r="N233" s="520">
        <v>2.0</v>
      </c>
      <c r="O233" s="520">
        <v>14.0</v>
      </c>
      <c r="P233" s="520">
        <v>0.0</v>
      </c>
      <c r="Q233" s="521">
        <v>0.0</v>
      </c>
      <c r="R233" s="609">
        <f t="shared" si="45"/>
        <v>147</v>
      </c>
      <c r="S233" s="752">
        <f t="shared" si="46"/>
        <v>129.5</v>
      </c>
      <c r="T233" s="652">
        <f>R233/(Results!$H$240 *(70/190))</f>
        <v>0.6394230769</v>
      </c>
      <c r="U233" s="515" t="str">
        <f t="shared" si="51"/>
        <v>C</v>
      </c>
      <c r="V233" s="151"/>
      <c r="W233" s="151"/>
      <c r="X233" s="151"/>
      <c r="Y233" s="151"/>
      <c r="Z233" s="517">
        <f>R233/Results!$B$158</f>
        <v>490</v>
      </c>
      <c r="AA233" s="151"/>
      <c r="AB233" s="151"/>
      <c r="AC233" s="518"/>
      <c r="AD233" s="459"/>
      <c r="AE233" s="459"/>
      <c r="AF233" s="151"/>
      <c r="AG233" s="513" t="s">
        <v>184</v>
      </c>
      <c r="AH233" s="520">
        <v>27.0</v>
      </c>
      <c r="AI233" s="520">
        <v>0.0</v>
      </c>
      <c r="AJ233" s="520">
        <v>76.0</v>
      </c>
      <c r="AK233" s="520">
        <v>0.0</v>
      </c>
      <c r="AL233" s="520">
        <v>0.0</v>
      </c>
      <c r="AM233" s="520">
        <v>1.0</v>
      </c>
      <c r="AN233" s="520">
        <v>0.0</v>
      </c>
      <c r="AO233" s="520">
        <v>7.0</v>
      </c>
      <c r="AP233" s="520">
        <v>0.0</v>
      </c>
      <c r="AQ233" s="520">
        <v>0.0</v>
      </c>
      <c r="AR233" s="520">
        <v>13.0</v>
      </c>
      <c r="AS233" s="520">
        <v>0.0</v>
      </c>
      <c r="AT233" s="521">
        <v>3.0</v>
      </c>
      <c r="AU233" s="520">
        <f t="shared" si="48"/>
        <v>127</v>
      </c>
      <c r="AV233" s="516">
        <f t="shared" si="49"/>
        <v>104.5</v>
      </c>
      <c r="AW233" s="652">
        <f>AU233/(Results!$J$240 *(70/190))</f>
        <v>0.6504043127</v>
      </c>
      <c r="AX233" s="515" t="str">
        <f t="shared" si="50"/>
        <v>C</v>
      </c>
      <c r="AY233" s="151"/>
      <c r="AZ233" s="151"/>
      <c r="BA233" s="151"/>
      <c r="BB233" s="151"/>
      <c r="BC233" s="517">
        <f>AU233/Results!$B$158</f>
        <v>423.3333333</v>
      </c>
      <c r="BD233" s="151"/>
      <c r="BE233" s="151"/>
      <c r="BF233" s="518"/>
    </row>
    <row r="234">
      <c r="A234" s="151"/>
      <c r="B234" s="459"/>
      <c r="C234" s="151"/>
      <c r="D234" s="522" t="s">
        <v>185</v>
      </c>
      <c r="E234" s="529">
        <v>49.0</v>
      </c>
      <c r="F234" s="529">
        <v>1.0</v>
      </c>
      <c r="G234" s="529">
        <v>84.0</v>
      </c>
      <c r="H234" s="529">
        <v>0.0</v>
      </c>
      <c r="I234" s="529">
        <v>0.0</v>
      </c>
      <c r="J234" s="529">
        <v>0.0</v>
      </c>
      <c r="K234" s="529">
        <v>0.0</v>
      </c>
      <c r="L234" s="529">
        <v>5.0</v>
      </c>
      <c r="M234" s="529">
        <v>0.0</v>
      </c>
      <c r="N234" s="529">
        <v>1.0</v>
      </c>
      <c r="O234" s="529">
        <v>9.0</v>
      </c>
      <c r="P234" s="529">
        <v>0.0</v>
      </c>
      <c r="Q234" s="581">
        <v>0.0</v>
      </c>
      <c r="R234" s="709">
        <f t="shared" si="45"/>
        <v>149</v>
      </c>
      <c r="S234" s="758">
        <f t="shared" si="46"/>
        <v>119.8</v>
      </c>
      <c r="T234" s="654">
        <f>R240/(Results!$H$240 *(70/190))</f>
        <v>0.578525641</v>
      </c>
      <c r="U234" s="525" t="str">
        <f t="shared" si="51"/>
        <v>C</v>
      </c>
      <c r="V234" s="447"/>
      <c r="W234" s="447"/>
      <c r="X234" s="447"/>
      <c r="Y234" s="447"/>
      <c r="Z234" s="528">
        <f>R234/Results!$B$158</f>
        <v>496.6666667</v>
      </c>
      <c r="AA234" s="447"/>
      <c r="AB234" s="447"/>
      <c r="AC234" s="184"/>
      <c r="AD234" s="459"/>
      <c r="AE234" s="459"/>
      <c r="AF234" s="151"/>
      <c r="AG234" s="522" t="s">
        <v>185</v>
      </c>
      <c r="AH234" s="529">
        <v>30.0</v>
      </c>
      <c r="AI234" s="529">
        <v>0.0</v>
      </c>
      <c r="AJ234" s="529">
        <v>87.0</v>
      </c>
      <c r="AK234" s="529">
        <v>0.0</v>
      </c>
      <c r="AL234" s="529">
        <v>0.0</v>
      </c>
      <c r="AM234" s="529">
        <v>1.0</v>
      </c>
      <c r="AN234" s="529">
        <v>0.0</v>
      </c>
      <c r="AO234" s="529">
        <v>7.0</v>
      </c>
      <c r="AP234" s="529">
        <v>0.0</v>
      </c>
      <c r="AQ234" s="529">
        <v>0.0</v>
      </c>
      <c r="AR234" s="529">
        <v>9.0</v>
      </c>
      <c r="AS234" s="529">
        <v>0.0</v>
      </c>
      <c r="AT234" s="581">
        <v>4.0</v>
      </c>
      <c r="AU234" s="754">
        <f t="shared" si="48"/>
        <v>138</v>
      </c>
      <c r="AV234" s="732">
        <f t="shared" si="49"/>
        <v>105.5</v>
      </c>
      <c r="AW234" s="654">
        <f>AU240/(Results!$J$240 *(70/190))</f>
        <v>0.8450134771</v>
      </c>
      <c r="AX234" s="525" t="str">
        <f t="shared" si="50"/>
        <v>D</v>
      </c>
      <c r="AY234" s="447"/>
      <c r="AZ234" s="447"/>
      <c r="BA234" s="447"/>
      <c r="BB234" s="447"/>
      <c r="BC234" s="528">
        <f>AU234/Results!$B$158</f>
        <v>460</v>
      </c>
      <c r="BD234" s="447"/>
      <c r="BE234" s="447"/>
      <c r="BF234" s="184"/>
    </row>
    <row r="235">
      <c r="A235" s="151"/>
      <c r="B235" s="459"/>
      <c r="C235" s="151"/>
      <c r="D235" s="532" t="s">
        <v>186</v>
      </c>
      <c r="E235" s="543">
        <v>45.0</v>
      </c>
      <c r="F235" s="543">
        <v>0.0</v>
      </c>
      <c r="G235" s="543">
        <v>81.0</v>
      </c>
      <c r="H235" s="543">
        <v>0.0</v>
      </c>
      <c r="I235" s="543">
        <v>0.0</v>
      </c>
      <c r="J235" s="543">
        <v>0.0</v>
      </c>
      <c r="K235" s="543">
        <v>0.0</v>
      </c>
      <c r="L235" s="543">
        <v>7.0</v>
      </c>
      <c r="M235" s="543">
        <v>0.0</v>
      </c>
      <c r="N235" s="543">
        <v>1.0</v>
      </c>
      <c r="O235" s="543">
        <v>14.0</v>
      </c>
      <c r="P235" s="543">
        <v>0.0</v>
      </c>
      <c r="Q235" s="545">
        <v>0.0</v>
      </c>
      <c r="R235" s="612">
        <f t="shared" si="45"/>
        <v>148</v>
      </c>
      <c r="S235" s="755">
        <f t="shared" si="46"/>
        <v>126.5</v>
      </c>
      <c r="T235" s="536">
        <f>R235/(Results!$H$241 *(70/190))</f>
        <v>0.7238095238</v>
      </c>
      <c r="U235" s="535" t="str">
        <f t="shared" si="51"/>
        <v>D</v>
      </c>
      <c r="V235" s="538">
        <f>SUM(R235:R238)</f>
        <v>555</v>
      </c>
      <c r="W235" s="539">
        <f>V235/(4*(MAX(R235:R238)))</f>
        <v>0.9375</v>
      </c>
      <c r="X235" s="539">
        <f>AVERAGE(S235:S238)</f>
        <v>115.15</v>
      </c>
      <c r="Y235" s="539">
        <f>V235/(((V235/2))*2)</f>
        <v>1</v>
      </c>
      <c r="Z235" s="646">
        <f>R235/Results!$B$158</f>
        <v>493.3333333</v>
      </c>
      <c r="AA235" s="539">
        <f>sum(Z235:Z238)/4</f>
        <v>462.5</v>
      </c>
      <c r="AB235" s="541">
        <v>204.0</v>
      </c>
      <c r="AC235" s="542">
        <f>4*MAX(R235:R238)/Results!H241</f>
        <v>1.066666667</v>
      </c>
      <c r="AD235" s="459"/>
      <c r="AE235" s="459"/>
      <c r="AF235" s="151"/>
      <c r="AG235" s="532" t="s">
        <v>186</v>
      </c>
      <c r="AH235" s="543">
        <v>33.0</v>
      </c>
      <c r="AI235" s="543">
        <v>0.0</v>
      </c>
      <c r="AJ235" s="543">
        <v>81.0</v>
      </c>
      <c r="AK235" s="543">
        <v>0.0</v>
      </c>
      <c r="AL235" s="543">
        <v>0.0</v>
      </c>
      <c r="AM235" s="543">
        <v>0.0</v>
      </c>
      <c r="AN235" s="543">
        <v>0.0</v>
      </c>
      <c r="AO235" s="543">
        <v>10.0</v>
      </c>
      <c r="AP235" s="543">
        <v>0.0</v>
      </c>
      <c r="AQ235" s="543">
        <v>1.0</v>
      </c>
      <c r="AR235" s="543">
        <v>12.0</v>
      </c>
      <c r="AS235" s="543">
        <v>0.0</v>
      </c>
      <c r="AT235" s="545">
        <v>3.0</v>
      </c>
      <c r="AU235" s="543">
        <f t="shared" si="48"/>
        <v>140</v>
      </c>
      <c r="AV235" s="544">
        <f t="shared" si="49"/>
        <v>116.5</v>
      </c>
      <c r="AW235" s="536">
        <f>AU235/(Results!$J$241 *(70/190))</f>
        <v>0.7584830339</v>
      </c>
      <c r="AX235" s="535" t="str">
        <f t="shared" si="50"/>
        <v>D</v>
      </c>
      <c r="AY235" s="538">
        <f>SUM(AU235:AU238)</f>
        <v>501</v>
      </c>
      <c r="AZ235" s="539">
        <f>AY235/(4*(MAX(AU235:AU238)))</f>
        <v>0.8946428571</v>
      </c>
      <c r="BA235" s="539">
        <f>AVERAGE(AV235:AV238)</f>
        <v>100.625</v>
      </c>
      <c r="BB235" s="539">
        <f>AY235/(((AY235))*1)</f>
        <v>1</v>
      </c>
      <c r="BC235" s="646">
        <f>AU235/Results!$B$158</f>
        <v>466.6666667</v>
      </c>
      <c r="BD235" s="539">
        <f>sum(BC235:BC238)/4</f>
        <v>417.5</v>
      </c>
      <c r="BE235" s="541">
        <v>185.0</v>
      </c>
      <c r="BF235" s="542">
        <f>4*MAX(AU235:AU238)/Results!J241</f>
        <v>1.117764471</v>
      </c>
    </row>
    <row r="236">
      <c r="A236" s="151"/>
      <c r="B236" s="459"/>
      <c r="C236" s="151"/>
      <c r="D236" s="549" t="s">
        <v>187</v>
      </c>
      <c r="E236" s="553">
        <v>51.0</v>
      </c>
      <c r="F236" s="553">
        <v>0.0</v>
      </c>
      <c r="G236" s="553">
        <v>71.0</v>
      </c>
      <c r="H236" s="553">
        <v>0.0</v>
      </c>
      <c r="I236" s="553">
        <v>0.0</v>
      </c>
      <c r="J236" s="553">
        <v>0.0</v>
      </c>
      <c r="K236" s="553">
        <v>0.0</v>
      </c>
      <c r="L236" s="553">
        <v>6.0</v>
      </c>
      <c r="M236" s="553">
        <v>1.0</v>
      </c>
      <c r="N236" s="553">
        <v>0.0</v>
      </c>
      <c r="O236" s="553">
        <v>8.0</v>
      </c>
      <c r="P236" s="553">
        <v>0.0</v>
      </c>
      <c r="Q236" s="554">
        <v>0.0</v>
      </c>
      <c r="R236" s="613">
        <f t="shared" si="45"/>
        <v>137</v>
      </c>
      <c r="S236" s="756">
        <f t="shared" si="46"/>
        <v>114</v>
      </c>
      <c r="T236" s="647">
        <f>R236/(Results!$H$241 *(70/190))</f>
        <v>0.67001287</v>
      </c>
      <c r="U236" s="550" t="str">
        <f t="shared" si="51"/>
        <v>C</v>
      </c>
      <c r="V236" s="151"/>
      <c r="W236" s="151"/>
      <c r="X236" s="151"/>
      <c r="Y236" s="151"/>
      <c r="Z236" s="552">
        <f>R236/Results!$B$158</f>
        <v>456.6666667</v>
      </c>
      <c r="AA236" s="151"/>
      <c r="AB236" s="151"/>
      <c r="AC236" s="518"/>
      <c r="AD236" s="459"/>
      <c r="AE236" s="459"/>
      <c r="AF236" s="151"/>
      <c r="AG236" s="549" t="s">
        <v>187</v>
      </c>
      <c r="AH236" s="553">
        <v>31.0</v>
      </c>
      <c r="AI236" s="553">
        <v>0.0</v>
      </c>
      <c r="AJ236" s="553">
        <v>66.0</v>
      </c>
      <c r="AK236" s="553">
        <v>0.0</v>
      </c>
      <c r="AL236" s="553">
        <v>0.0</v>
      </c>
      <c r="AM236" s="553">
        <v>0.0</v>
      </c>
      <c r="AN236" s="553">
        <v>0.0</v>
      </c>
      <c r="AO236" s="553">
        <v>3.0</v>
      </c>
      <c r="AP236" s="553">
        <v>0.0</v>
      </c>
      <c r="AQ236" s="553">
        <v>0.0</v>
      </c>
      <c r="AR236" s="553">
        <v>6.0</v>
      </c>
      <c r="AS236" s="553">
        <v>0.0</v>
      </c>
      <c r="AT236" s="554">
        <v>3.0</v>
      </c>
      <c r="AU236" s="553">
        <f t="shared" si="48"/>
        <v>109</v>
      </c>
      <c r="AV236" s="551">
        <f t="shared" si="49"/>
        <v>82</v>
      </c>
      <c r="AW236" s="647">
        <f>AU236/(Results!$J$241 *(70/190))</f>
        <v>0.5905332193</v>
      </c>
      <c r="AX236" s="550" t="str">
        <f t="shared" si="50"/>
        <v>C</v>
      </c>
      <c r="AY236" s="151"/>
      <c r="AZ236" s="151"/>
      <c r="BA236" s="151"/>
      <c r="BB236" s="151"/>
      <c r="BC236" s="552">
        <f>AU236/Results!$B$158</f>
        <v>363.3333333</v>
      </c>
      <c r="BD236" s="151"/>
      <c r="BE236" s="151"/>
      <c r="BF236" s="518"/>
    </row>
    <row r="237">
      <c r="A237" s="151"/>
      <c r="B237" s="459"/>
      <c r="C237" s="151"/>
      <c r="D237" s="549" t="s">
        <v>188</v>
      </c>
      <c r="E237" s="553">
        <v>40.0</v>
      </c>
      <c r="F237" s="553">
        <v>1.0</v>
      </c>
      <c r="G237" s="553">
        <v>80.0</v>
      </c>
      <c r="H237" s="553">
        <v>0.0</v>
      </c>
      <c r="I237" s="553">
        <v>0.0</v>
      </c>
      <c r="J237" s="553">
        <v>0.0</v>
      </c>
      <c r="K237" s="553">
        <v>0.0</v>
      </c>
      <c r="L237" s="553">
        <v>7.0</v>
      </c>
      <c r="M237" s="553">
        <v>0.0</v>
      </c>
      <c r="N237" s="553">
        <v>2.0</v>
      </c>
      <c r="O237" s="553">
        <v>11.0</v>
      </c>
      <c r="P237" s="553">
        <v>0.0</v>
      </c>
      <c r="Q237" s="554">
        <v>0.0</v>
      </c>
      <c r="R237" s="613">
        <f t="shared" si="45"/>
        <v>141</v>
      </c>
      <c r="S237" s="756">
        <f t="shared" si="46"/>
        <v>118.3</v>
      </c>
      <c r="T237" s="647">
        <f>R237/(Results!$H$241 *(70/190))</f>
        <v>0.6895752896</v>
      </c>
      <c r="U237" s="550" t="str">
        <f t="shared" si="51"/>
        <v>C</v>
      </c>
      <c r="V237" s="151"/>
      <c r="W237" s="151"/>
      <c r="X237" s="151"/>
      <c r="Y237" s="151"/>
      <c r="Z237" s="552">
        <f>R237/Results!$B$158</f>
        <v>470</v>
      </c>
      <c r="AA237" s="151"/>
      <c r="AB237" s="151"/>
      <c r="AC237" s="518"/>
      <c r="AD237" s="459"/>
      <c r="AE237" s="459"/>
      <c r="AF237" s="151"/>
      <c r="AG237" s="549" t="s">
        <v>188</v>
      </c>
      <c r="AH237" s="553">
        <v>28.0</v>
      </c>
      <c r="AI237" s="553">
        <v>0.0</v>
      </c>
      <c r="AJ237" s="553">
        <v>79.0</v>
      </c>
      <c r="AK237" s="553">
        <v>0.0</v>
      </c>
      <c r="AL237" s="553">
        <v>0.0</v>
      </c>
      <c r="AM237" s="553">
        <v>0.0</v>
      </c>
      <c r="AN237" s="553">
        <v>0.0</v>
      </c>
      <c r="AO237" s="553">
        <v>8.0</v>
      </c>
      <c r="AP237" s="553">
        <v>0.0</v>
      </c>
      <c r="AQ237" s="553">
        <v>1.0</v>
      </c>
      <c r="AR237" s="553">
        <v>12.0</v>
      </c>
      <c r="AS237" s="553">
        <v>0.0</v>
      </c>
      <c r="AT237" s="554">
        <v>2.0</v>
      </c>
      <c r="AU237" s="553">
        <f t="shared" si="48"/>
        <v>130</v>
      </c>
      <c r="AV237" s="551">
        <f t="shared" si="49"/>
        <v>107</v>
      </c>
      <c r="AW237" s="647">
        <f>AU237/(Results!$J$241 *(70/190))</f>
        <v>0.7043056744</v>
      </c>
      <c r="AX237" s="554" t="s">
        <v>249</v>
      </c>
      <c r="AY237" s="151"/>
      <c r="AZ237" s="151"/>
      <c r="BA237" s="151"/>
      <c r="BB237" s="151"/>
      <c r="BC237" s="552">
        <f>AU237/Results!$B$158</f>
        <v>433.3333333</v>
      </c>
      <c r="BD237" s="151"/>
      <c r="BE237" s="151"/>
      <c r="BF237" s="518"/>
    </row>
    <row r="238">
      <c r="A238" s="151"/>
      <c r="B238" s="459"/>
      <c r="C238" s="151"/>
      <c r="D238" s="555" t="s">
        <v>189</v>
      </c>
      <c r="E238" s="563">
        <v>37.0</v>
      </c>
      <c r="F238" s="563">
        <v>1.0</v>
      </c>
      <c r="G238" s="563">
        <v>78.0</v>
      </c>
      <c r="H238" s="563">
        <v>0.0</v>
      </c>
      <c r="I238" s="563">
        <v>0.0</v>
      </c>
      <c r="J238" s="563">
        <v>0.0</v>
      </c>
      <c r="K238" s="563">
        <v>0.0</v>
      </c>
      <c r="L238" s="563">
        <v>3.0</v>
      </c>
      <c r="M238" s="563">
        <v>0.0</v>
      </c>
      <c r="N238" s="563">
        <v>1.0</v>
      </c>
      <c r="O238" s="563">
        <v>9.0</v>
      </c>
      <c r="P238" s="563">
        <v>0.0</v>
      </c>
      <c r="Q238" s="565">
        <v>0.0</v>
      </c>
      <c r="R238" s="614">
        <f t="shared" si="45"/>
        <v>129</v>
      </c>
      <c r="S238" s="759">
        <f t="shared" si="46"/>
        <v>101.8</v>
      </c>
      <c r="T238" s="649">
        <f>R238/(Results!$H$241 *(70/190))</f>
        <v>0.6308880309</v>
      </c>
      <c r="U238" s="585" t="str">
        <f t="shared" si="51"/>
        <v>C</v>
      </c>
      <c r="V238" s="447"/>
      <c r="W238" s="447"/>
      <c r="X238" s="447"/>
      <c r="Y238" s="447"/>
      <c r="Z238" s="650">
        <f>R238/Results!$B$158</f>
        <v>430</v>
      </c>
      <c r="AA238" s="447"/>
      <c r="AB238" s="447"/>
      <c r="AC238" s="184"/>
      <c r="AD238" s="459"/>
      <c r="AE238" s="459"/>
      <c r="AF238" s="151"/>
      <c r="AG238" s="555" t="s">
        <v>189</v>
      </c>
      <c r="AH238" s="563">
        <v>24.0</v>
      </c>
      <c r="AI238" s="563">
        <v>0.0</v>
      </c>
      <c r="AJ238" s="563">
        <v>76.0</v>
      </c>
      <c r="AK238" s="563">
        <v>0.0</v>
      </c>
      <c r="AL238" s="563">
        <v>0.0</v>
      </c>
      <c r="AM238" s="563">
        <v>0.0</v>
      </c>
      <c r="AN238" s="563">
        <v>0.0</v>
      </c>
      <c r="AO238" s="563">
        <v>10.0</v>
      </c>
      <c r="AP238" s="563">
        <v>0.0</v>
      </c>
      <c r="AQ238" s="563">
        <v>1.0</v>
      </c>
      <c r="AR238" s="563">
        <v>8.0</v>
      </c>
      <c r="AS238" s="563">
        <v>0.0</v>
      </c>
      <c r="AT238" s="565">
        <v>3.0</v>
      </c>
      <c r="AU238" s="688">
        <f t="shared" si="48"/>
        <v>122</v>
      </c>
      <c r="AV238" s="566">
        <f t="shared" si="49"/>
        <v>97</v>
      </c>
      <c r="AW238" s="649">
        <f>AU238/(Results!$J$241 *(70/190))</f>
        <v>0.6609637867</v>
      </c>
      <c r="AX238" s="585" t="str">
        <f t="shared" ref="AX238:AX246" si="52">IFS(AW238&lt;0.2,"A",AND(AW238&gt;=0.21,AW238&lt;=0.5),"B",AND(AW238&gt;=0.51,AW238&lt;=0.7),"C",AND(AW238&gt;=0.71,AW238&lt;=0.85),"D",AND(AW238&gt;=0.86,AW238&lt;=1),"E",AW238&gt;1,"F")</f>
        <v>C</v>
      </c>
      <c r="AY238" s="447"/>
      <c r="AZ238" s="447"/>
      <c r="BA238" s="447"/>
      <c r="BB238" s="447"/>
      <c r="BC238" s="650">
        <f>AU238/Results!$B$158</f>
        <v>406.6666667</v>
      </c>
      <c r="BD238" s="447"/>
      <c r="BE238" s="447"/>
      <c r="BF238" s="184"/>
    </row>
    <row r="239">
      <c r="A239" s="151"/>
      <c r="B239" s="459"/>
      <c r="C239" s="151"/>
      <c r="D239" s="492" t="s">
        <v>190</v>
      </c>
      <c r="E239" s="573">
        <v>33.0</v>
      </c>
      <c r="F239" s="573">
        <v>0.0</v>
      </c>
      <c r="G239" s="573">
        <v>76.0</v>
      </c>
      <c r="H239" s="573">
        <v>0.0</v>
      </c>
      <c r="I239" s="573">
        <v>0.0</v>
      </c>
      <c r="J239" s="573">
        <v>0.0</v>
      </c>
      <c r="K239" s="573">
        <v>0.0</v>
      </c>
      <c r="L239" s="573">
        <v>8.0</v>
      </c>
      <c r="M239" s="573">
        <v>1.0</v>
      </c>
      <c r="N239" s="573">
        <v>1.0</v>
      </c>
      <c r="O239" s="573">
        <v>11.0</v>
      </c>
      <c r="P239" s="573">
        <v>0.0</v>
      </c>
      <c r="Q239" s="574">
        <v>0.0</v>
      </c>
      <c r="R239" s="710">
        <f t="shared" si="45"/>
        <v>130</v>
      </c>
      <c r="S239" s="760">
        <f t="shared" si="46"/>
        <v>110</v>
      </c>
      <c r="T239" s="571">
        <f>R239/(Results!$H$242 *(70/190))</f>
        <v>0.6369262506</v>
      </c>
      <c r="U239" s="569" t="str">
        <f t="shared" si="51"/>
        <v>C</v>
      </c>
      <c r="V239" s="500">
        <f>SUM(R239:R242)</f>
        <v>554</v>
      </c>
      <c r="W239" s="501">
        <f>V239/(4*(MAX(R239:R242)))</f>
        <v>0.8993506494</v>
      </c>
      <c r="X239" s="501">
        <f>AVERAGE(S239:S242)</f>
        <v>114.6</v>
      </c>
      <c r="Y239" s="501">
        <f>V239/(((V239/2))*2)</f>
        <v>1</v>
      </c>
      <c r="Z239" s="511">
        <f>R239/Results!$B$158</f>
        <v>433.3333333</v>
      </c>
      <c r="AA239" s="501">
        <f>sum(Z239:Z242)/4</f>
        <v>461.6666667</v>
      </c>
      <c r="AB239" s="503">
        <v>204.0</v>
      </c>
      <c r="AC239" s="512">
        <f>4*MAX(R239:R242)/Results!H242</f>
        <v>1.111913357</v>
      </c>
      <c r="AD239" s="459"/>
      <c r="AE239" s="459"/>
      <c r="AF239" s="151"/>
      <c r="AG239" s="492" t="s">
        <v>190</v>
      </c>
      <c r="AH239" s="573">
        <v>28.0</v>
      </c>
      <c r="AI239" s="573">
        <v>0.0</v>
      </c>
      <c r="AJ239" s="573">
        <v>75.0</v>
      </c>
      <c r="AK239" s="573">
        <v>0.0</v>
      </c>
      <c r="AL239" s="573">
        <v>0.0</v>
      </c>
      <c r="AM239" s="573">
        <v>1.0</v>
      </c>
      <c r="AN239" s="573">
        <v>0.0</v>
      </c>
      <c r="AO239" s="573">
        <v>9.0</v>
      </c>
      <c r="AP239" s="573">
        <v>0.0</v>
      </c>
      <c r="AQ239" s="573">
        <v>1.0</v>
      </c>
      <c r="AR239" s="573">
        <v>2.0</v>
      </c>
      <c r="AS239" s="573">
        <v>0.0</v>
      </c>
      <c r="AT239" s="574">
        <v>3.0</v>
      </c>
      <c r="AU239" s="573">
        <f t="shared" si="48"/>
        <v>119</v>
      </c>
      <c r="AV239" s="570">
        <f t="shared" si="49"/>
        <v>88.5</v>
      </c>
      <c r="AW239" s="571">
        <f>AU239/(Results!$J$242 *(70/190))</f>
        <v>0.541038526</v>
      </c>
      <c r="AX239" s="569" t="str">
        <f t="shared" si="52"/>
        <v>C</v>
      </c>
      <c r="AY239" s="500">
        <f>SUM(AU239:AU242)</f>
        <v>597</v>
      </c>
      <c r="AZ239" s="501">
        <f>AY239/(4*(MAX(AU239:AU242)))</f>
        <v>0.9045454545</v>
      </c>
      <c r="BA239" s="501">
        <f>AVERAGE(AV239:AV242)</f>
        <v>118</v>
      </c>
      <c r="BB239" s="501">
        <f>AY239/(((AY239))*1)</f>
        <v>1</v>
      </c>
      <c r="BC239" s="511">
        <f>AU239/Results!$B$158</f>
        <v>396.6666667</v>
      </c>
      <c r="BD239" s="501">
        <f>sum(BC239:BC242)/4</f>
        <v>497.5</v>
      </c>
      <c r="BE239" s="503">
        <v>220.0</v>
      </c>
      <c r="BF239" s="512">
        <f>4*MAX(AU239:AU242)/Results!J242</f>
        <v>1.105527638</v>
      </c>
    </row>
    <row r="240">
      <c r="A240" s="151"/>
      <c r="B240" s="459"/>
      <c r="C240" s="151"/>
      <c r="D240" s="513" t="s">
        <v>191</v>
      </c>
      <c r="E240" s="520">
        <v>37.0</v>
      </c>
      <c r="F240" s="520">
        <v>1.0</v>
      </c>
      <c r="G240" s="520">
        <v>75.0</v>
      </c>
      <c r="H240" s="520">
        <v>0.0</v>
      </c>
      <c r="I240" s="520">
        <v>0.0</v>
      </c>
      <c r="J240" s="520">
        <v>0.0</v>
      </c>
      <c r="K240" s="520">
        <v>0.0</v>
      </c>
      <c r="L240" s="520">
        <v>4.0</v>
      </c>
      <c r="M240" s="520">
        <v>0.0</v>
      </c>
      <c r="N240" s="520">
        <v>0.0</v>
      </c>
      <c r="O240" s="520">
        <v>15.0</v>
      </c>
      <c r="P240" s="520">
        <v>0.0</v>
      </c>
      <c r="Q240" s="521">
        <v>1.0</v>
      </c>
      <c r="R240" s="595">
        <f t="shared" si="45"/>
        <v>133</v>
      </c>
      <c r="S240" s="752">
        <f t="shared" si="46"/>
        <v>111.8</v>
      </c>
      <c r="T240" s="652">
        <f>R240/(Results!$H$242 *(70/190))</f>
        <v>0.6516245487</v>
      </c>
      <c r="U240" s="515" t="str">
        <f t="shared" si="51"/>
        <v>C</v>
      </c>
      <c r="V240" s="151"/>
      <c r="W240" s="151"/>
      <c r="X240" s="151"/>
      <c r="Y240" s="151"/>
      <c r="Z240" s="517">
        <f>R240/Results!$B$158</f>
        <v>443.3333333</v>
      </c>
      <c r="AA240" s="151"/>
      <c r="AB240" s="151"/>
      <c r="AC240" s="518"/>
      <c r="AD240" s="459"/>
      <c r="AE240" s="459"/>
      <c r="AF240" s="151"/>
      <c r="AG240" s="513" t="s">
        <v>191</v>
      </c>
      <c r="AH240" s="520">
        <v>50.0</v>
      </c>
      <c r="AI240" s="520">
        <v>0.0</v>
      </c>
      <c r="AJ240" s="520">
        <v>88.0</v>
      </c>
      <c r="AK240" s="520">
        <v>0.0</v>
      </c>
      <c r="AL240" s="520">
        <v>0.0</v>
      </c>
      <c r="AM240" s="520">
        <v>0.0</v>
      </c>
      <c r="AN240" s="520">
        <v>0.0</v>
      </c>
      <c r="AO240" s="520">
        <v>8.0</v>
      </c>
      <c r="AP240" s="520">
        <v>0.0</v>
      </c>
      <c r="AQ240" s="520">
        <v>1.0</v>
      </c>
      <c r="AR240" s="520">
        <v>14.0</v>
      </c>
      <c r="AS240" s="520">
        <v>0.0</v>
      </c>
      <c r="AT240" s="521">
        <v>4.0</v>
      </c>
      <c r="AU240" s="520">
        <f t="shared" si="48"/>
        <v>165</v>
      </c>
      <c r="AV240" s="516">
        <f t="shared" si="49"/>
        <v>138.5</v>
      </c>
      <c r="AW240" s="652">
        <f>AU240/(Results!$J$242 *(70/190))</f>
        <v>0.7501794688</v>
      </c>
      <c r="AX240" s="515" t="str">
        <f t="shared" si="52"/>
        <v>D</v>
      </c>
      <c r="AY240" s="151"/>
      <c r="AZ240" s="151"/>
      <c r="BA240" s="151"/>
      <c r="BB240" s="151"/>
      <c r="BC240" s="517">
        <f>AU240/Results!$B$158</f>
        <v>550</v>
      </c>
      <c r="BD240" s="151"/>
      <c r="BE240" s="151"/>
      <c r="BF240" s="518"/>
    </row>
    <row r="241">
      <c r="A241" s="151"/>
      <c r="B241" s="459"/>
      <c r="C241" s="151"/>
      <c r="D241" s="513" t="s">
        <v>192</v>
      </c>
      <c r="E241" s="520">
        <v>41.0</v>
      </c>
      <c r="F241" s="520">
        <v>1.0</v>
      </c>
      <c r="G241" s="520">
        <v>81.0</v>
      </c>
      <c r="H241" s="520">
        <v>0.0</v>
      </c>
      <c r="I241" s="520">
        <v>0.0</v>
      </c>
      <c r="J241" s="520">
        <v>0.0</v>
      </c>
      <c r="K241" s="520">
        <v>0.0</v>
      </c>
      <c r="L241" s="520">
        <v>2.0</v>
      </c>
      <c r="M241" s="520">
        <v>0.0</v>
      </c>
      <c r="N241" s="520">
        <v>1.0</v>
      </c>
      <c r="O241" s="520">
        <v>11.0</v>
      </c>
      <c r="P241" s="520">
        <v>0.0</v>
      </c>
      <c r="Q241" s="521">
        <v>0.0</v>
      </c>
      <c r="R241" s="595">
        <f t="shared" si="45"/>
        <v>137</v>
      </c>
      <c r="S241" s="752">
        <f t="shared" si="46"/>
        <v>109.8</v>
      </c>
      <c r="T241" s="652">
        <f>R241/(Results!$H$242 *(70/190))</f>
        <v>0.6712222795</v>
      </c>
      <c r="U241" s="515" t="str">
        <f t="shared" si="51"/>
        <v>C</v>
      </c>
      <c r="V241" s="151"/>
      <c r="W241" s="151"/>
      <c r="X241" s="151"/>
      <c r="Y241" s="151"/>
      <c r="Z241" s="517">
        <f>R241/Results!$B$158</f>
        <v>456.6666667</v>
      </c>
      <c r="AA241" s="151"/>
      <c r="AB241" s="151"/>
      <c r="AC241" s="518"/>
      <c r="AD241" s="459"/>
      <c r="AE241" s="459"/>
      <c r="AF241" s="151"/>
      <c r="AG241" s="513" t="s">
        <v>192</v>
      </c>
      <c r="AH241" s="520">
        <v>51.0</v>
      </c>
      <c r="AI241" s="520">
        <v>0.0</v>
      </c>
      <c r="AJ241" s="520">
        <v>87.0</v>
      </c>
      <c r="AK241" s="520">
        <v>0.0</v>
      </c>
      <c r="AL241" s="520">
        <v>0.0</v>
      </c>
      <c r="AM241" s="520">
        <v>0.0</v>
      </c>
      <c r="AN241" s="520">
        <v>0.0</v>
      </c>
      <c r="AO241" s="520">
        <v>5.0</v>
      </c>
      <c r="AP241" s="520">
        <v>0.0</v>
      </c>
      <c r="AQ241" s="520">
        <v>1.0</v>
      </c>
      <c r="AR241" s="520">
        <v>17.0</v>
      </c>
      <c r="AS241" s="520">
        <v>0.0</v>
      </c>
      <c r="AT241" s="521">
        <v>4.0</v>
      </c>
      <c r="AU241" s="520">
        <f t="shared" si="48"/>
        <v>165</v>
      </c>
      <c r="AV241" s="516">
        <f t="shared" si="49"/>
        <v>140.5</v>
      </c>
      <c r="AW241" s="652">
        <f>AU241/(Results!$J$242 *(70/190))</f>
        <v>0.7501794688</v>
      </c>
      <c r="AX241" s="515" t="str">
        <f t="shared" si="52"/>
        <v>D</v>
      </c>
      <c r="AY241" s="151"/>
      <c r="AZ241" s="151"/>
      <c r="BA241" s="151"/>
      <c r="BB241" s="151"/>
      <c r="BC241" s="517">
        <f>AU241/Results!$B$158</f>
        <v>550</v>
      </c>
      <c r="BD241" s="151"/>
      <c r="BE241" s="151"/>
      <c r="BF241" s="518"/>
    </row>
    <row r="242">
      <c r="A242" s="151"/>
      <c r="B242" s="459"/>
      <c r="C242" s="151"/>
      <c r="D242" s="522" t="s">
        <v>193</v>
      </c>
      <c r="E242" s="529">
        <v>43.0</v>
      </c>
      <c r="F242" s="529">
        <v>1.0</v>
      </c>
      <c r="G242" s="529">
        <v>90.0</v>
      </c>
      <c r="H242" s="529">
        <v>0.0</v>
      </c>
      <c r="I242" s="529">
        <v>0.0</v>
      </c>
      <c r="J242" s="529">
        <v>0.0</v>
      </c>
      <c r="K242" s="529">
        <v>0.0</v>
      </c>
      <c r="L242" s="529">
        <v>6.0</v>
      </c>
      <c r="M242" s="529">
        <v>1.0</v>
      </c>
      <c r="N242" s="529">
        <v>1.0</v>
      </c>
      <c r="O242" s="529">
        <v>12.0</v>
      </c>
      <c r="P242" s="529">
        <v>0.0</v>
      </c>
      <c r="Q242" s="581">
        <v>0.0</v>
      </c>
      <c r="R242" s="711">
        <f t="shared" si="45"/>
        <v>154</v>
      </c>
      <c r="S242" s="758">
        <f t="shared" si="46"/>
        <v>126.8</v>
      </c>
      <c r="T242" s="654">
        <f>R242/(Results!$H$242 *(70/190))</f>
        <v>0.7545126354</v>
      </c>
      <c r="U242" s="525" t="str">
        <f t="shared" si="51"/>
        <v>D</v>
      </c>
      <c r="V242" s="447"/>
      <c r="W242" s="447"/>
      <c r="X242" s="447"/>
      <c r="Y242" s="447"/>
      <c r="Z242" s="528">
        <f>R242/Results!$B$158</f>
        <v>513.3333333</v>
      </c>
      <c r="AA242" s="447"/>
      <c r="AB242" s="447"/>
      <c r="AC242" s="184"/>
      <c r="AD242" s="459"/>
      <c r="AE242" s="459"/>
      <c r="AF242" s="151"/>
      <c r="AG242" s="522" t="s">
        <v>193</v>
      </c>
      <c r="AH242" s="529">
        <v>43.0</v>
      </c>
      <c r="AI242" s="529">
        <v>0.0</v>
      </c>
      <c r="AJ242" s="529">
        <v>95.0</v>
      </c>
      <c r="AK242" s="529">
        <v>0.0</v>
      </c>
      <c r="AL242" s="529">
        <v>0.0</v>
      </c>
      <c r="AM242" s="529">
        <v>0.0</v>
      </c>
      <c r="AN242" s="529">
        <v>0.0</v>
      </c>
      <c r="AO242" s="529">
        <v>4.0</v>
      </c>
      <c r="AP242" s="529">
        <v>0.0</v>
      </c>
      <c r="AQ242" s="529">
        <v>1.0</v>
      </c>
      <c r="AR242" s="529">
        <v>2.0</v>
      </c>
      <c r="AS242" s="529">
        <v>0.0</v>
      </c>
      <c r="AT242" s="581">
        <v>3.0</v>
      </c>
      <c r="AU242" s="754">
        <f t="shared" si="48"/>
        <v>148</v>
      </c>
      <c r="AV242" s="732">
        <f t="shared" si="49"/>
        <v>104.5</v>
      </c>
      <c r="AW242" s="654">
        <f>AU242/(Results!$J$242 *(70/190))</f>
        <v>0.6728882508</v>
      </c>
      <c r="AX242" s="525" t="str">
        <f t="shared" si="52"/>
        <v>C</v>
      </c>
      <c r="AY242" s="447"/>
      <c r="AZ242" s="447"/>
      <c r="BA242" s="447"/>
      <c r="BB242" s="447"/>
      <c r="BC242" s="528">
        <f>AU242/Results!$B$158</f>
        <v>493.3333333</v>
      </c>
      <c r="BD242" s="447"/>
      <c r="BE242" s="447"/>
      <c r="BF242" s="184"/>
    </row>
    <row r="243">
      <c r="A243" s="151"/>
      <c r="B243" s="459"/>
      <c r="C243" s="151"/>
      <c r="D243" s="532" t="s">
        <v>194</v>
      </c>
      <c r="E243" s="543">
        <v>46.0</v>
      </c>
      <c r="F243" s="543">
        <v>0.0</v>
      </c>
      <c r="G243" s="543">
        <v>86.0</v>
      </c>
      <c r="H243" s="543">
        <v>1.0</v>
      </c>
      <c r="I243" s="543">
        <v>0.0</v>
      </c>
      <c r="J243" s="543">
        <v>1.0</v>
      </c>
      <c r="K243" s="543">
        <v>1.0</v>
      </c>
      <c r="L243" s="543">
        <v>9.0</v>
      </c>
      <c r="M243" s="543">
        <v>0.0</v>
      </c>
      <c r="N243" s="543">
        <v>1.0</v>
      </c>
      <c r="O243" s="543">
        <v>9.0</v>
      </c>
      <c r="P243" s="543">
        <v>0.0</v>
      </c>
      <c r="Q243" s="545">
        <v>0.0</v>
      </c>
      <c r="R243" s="712">
        <f t="shared" si="45"/>
        <v>154</v>
      </c>
      <c r="S243" s="755">
        <f t="shared" si="46"/>
        <v>127.5</v>
      </c>
      <c r="T243" s="536">
        <f>R243/(Results!$H$243 *(70/190))</f>
        <v>0.6731078905</v>
      </c>
      <c r="U243" s="535" t="str">
        <f t="shared" si="51"/>
        <v>C</v>
      </c>
      <c r="V243" s="538">
        <f>SUM(R243:R246)</f>
        <v>621</v>
      </c>
      <c r="W243" s="539">
        <f>V243/(4*(MAX(R243:R246)))</f>
        <v>0.9703125</v>
      </c>
      <c r="X243" s="539">
        <f>AVERAGE(S243:S246)</f>
        <v>127.075</v>
      </c>
      <c r="Y243" s="539">
        <f>V243/(((V243/2))*2)</f>
        <v>1</v>
      </c>
      <c r="Z243" s="646">
        <f>R243/Results!$B$158</f>
        <v>513.3333333</v>
      </c>
      <c r="AA243" s="539">
        <f>sum(Z243:Z246)/4</f>
        <v>517.5</v>
      </c>
      <c r="AB243" s="541">
        <v>229.0</v>
      </c>
      <c r="AC243" s="542">
        <f>4*MAX(R243:R246)/Results!H243</f>
        <v>1.030595813</v>
      </c>
      <c r="AD243" s="459"/>
      <c r="AE243" s="459"/>
      <c r="AF243" s="151"/>
      <c r="AG243" s="532" t="s">
        <v>194</v>
      </c>
      <c r="AH243" s="543">
        <v>30.0</v>
      </c>
      <c r="AI243" s="543">
        <v>0.0</v>
      </c>
      <c r="AJ243" s="543">
        <v>88.0</v>
      </c>
      <c r="AK243" s="543">
        <v>0.0</v>
      </c>
      <c r="AL243" s="543">
        <v>0.0</v>
      </c>
      <c r="AM243" s="543">
        <v>1.0</v>
      </c>
      <c r="AN243" s="543">
        <v>0.0</v>
      </c>
      <c r="AO243" s="543">
        <v>5.0</v>
      </c>
      <c r="AP243" s="543">
        <v>0.0</v>
      </c>
      <c r="AQ243" s="543">
        <v>0.0</v>
      </c>
      <c r="AR243" s="543">
        <v>10.0</v>
      </c>
      <c r="AS243" s="543">
        <v>0.0</v>
      </c>
      <c r="AT243" s="545">
        <v>3.0</v>
      </c>
      <c r="AU243" s="543">
        <f t="shared" si="48"/>
        <v>137</v>
      </c>
      <c r="AV243" s="544">
        <f t="shared" si="49"/>
        <v>104.5</v>
      </c>
      <c r="AW243" s="536">
        <f>AU243/(Results!$J$243 *(70/190))</f>
        <v>0.6302663438</v>
      </c>
      <c r="AX243" s="535" t="str">
        <f t="shared" si="52"/>
        <v>C</v>
      </c>
      <c r="AY243" s="538">
        <f>SUM(AU243:AU246)</f>
        <v>590</v>
      </c>
      <c r="AZ243" s="539">
        <f>AY243/(4*(MAX(AU243:AU246)))</f>
        <v>0.927672956</v>
      </c>
      <c r="BA243" s="539">
        <f>AVERAGE(AV243:AV246)</f>
        <v>116.125</v>
      </c>
      <c r="BB243" s="539">
        <f>AY243/(((AY243))*1)</f>
        <v>1</v>
      </c>
      <c r="BC243" s="646">
        <f>AU243/Results!$B$158</f>
        <v>456.6666667</v>
      </c>
      <c r="BD243" s="539">
        <f>sum(BC243:BC246)/4</f>
        <v>491.6666667</v>
      </c>
      <c r="BE243" s="541">
        <v>217.0</v>
      </c>
      <c r="BF243" s="542">
        <f>4*MAX(AU243:AU246)/Results!J243</f>
        <v>1.077966102</v>
      </c>
    </row>
    <row r="244">
      <c r="A244" s="151"/>
      <c r="B244" s="459"/>
      <c r="C244" s="151"/>
      <c r="D244" s="549" t="s">
        <v>195</v>
      </c>
      <c r="E244" s="553">
        <v>41.0</v>
      </c>
      <c r="F244" s="553">
        <v>0.0</v>
      </c>
      <c r="G244" s="553">
        <v>91.0</v>
      </c>
      <c r="H244" s="553">
        <v>0.0</v>
      </c>
      <c r="I244" s="553">
        <v>0.0</v>
      </c>
      <c r="J244" s="553">
        <v>0.0</v>
      </c>
      <c r="K244" s="553">
        <v>0.0</v>
      </c>
      <c r="L244" s="553">
        <v>11.0</v>
      </c>
      <c r="M244" s="553">
        <v>1.0</v>
      </c>
      <c r="N244" s="553">
        <v>2.0</v>
      </c>
      <c r="O244" s="553">
        <v>14.0</v>
      </c>
      <c r="P244" s="553">
        <v>0.0</v>
      </c>
      <c r="Q244" s="554">
        <v>0.0</v>
      </c>
      <c r="R244" s="613">
        <f t="shared" si="45"/>
        <v>160</v>
      </c>
      <c r="S244" s="756">
        <f t="shared" si="46"/>
        <v>138.5</v>
      </c>
      <c r="T244" s="647">
        <f>R244/(Results!$H$243 *(70/190))</f>
        <v>0.6993328732</v>
      </c>
      <c r="U244" s="550" t="str">
        <f t="shared" si="51"/>
        <v>C</v>
      </c>
      <c r="V244" s="151"/>
      <c r="W244" s="151"/>
      <c r="X244" s="151"/>
      <c r="Y244" s="151"/>
      <c r="Z244" s="552">
        <f>R244/Results!$B$158</f>
        <v>533.3333333</v>
      </c>
      <c r="AA244" s="151"/>
      <c r="AB244" s="151"/>
      <c r="AC244" s="518"/>
      <c r="AD244" s="459"/>
      <c r="AE244" s="459"/>
      <c r="AF244" s="151"/>
      <c r="AG244" s="549" t="s">
        <v>195</v>
      </c>
      <c r="AH244" s="553">
        <v>36.0</v>
      </c>
      <c r="AI244" s="553">
        <v>0.0</v>
      </c>
      <c r="AJ244" s="553">
        <v>99.0</v>
      </c>
      <c r="AK244" s="553">
        <v>0.0</v>
      </c>
      <c r="AL244" s="553">
        <v>0.0</v>
      </c>
      <c r="AM244" s="553">
        <v>0.0</v>
      </c>
      <c r="AN244" s="553">
        <v>0.0</v>
      </c>
      <c r="AO244" s="553">
        <v>5.0</v>
      </c>
      <c r="AP244" s="553">
        <v>0.0</v>
      </c>
      <c r="AQ244" s="553">
        <v>1.0</v>
      </c>
      <c r="AR244" s="553">
        <v>17.0</v>
      </c>
      <c r="AS244" s="553">
        <v>0.0</v>
      </c>
      <c r="AT244" s="554">
        <v>1.0</v>
      </c>
      <c r="AU244" s="553">
        <f t="shared" si="48"/>
        <v>159</v>
      </c>
      <c r="AV244" s="551">
        <f t="shared" si="49"/>
        <v>130</v>
      </c>
      <c r="AW244" s="647">
        <f>AU244/(Results!$J$243 *(70/190))</f>
        <v>0.7314769976</v>
      </c>
      <c r="AX244" s="550" t="str">
        <f t="shared" si="52"/>
        <v>D</v>
      </c>
      <c r="AY244" s="151"/>
      <c r="AZ244" s="151"/>
      <c r="BA244" s="151"/>
      <c r="BB244" s="151"/>
      <c r="BC244" s="552">
        <f>AU244/Results!$B$158</f>
        <v>530</v>
      </c>
      <c r="BD244" s="151"/>
      <c r="BE244" s="151"/>
      <c r="BF244" s="518"/>
    </row>
    <row r="245">
      <c r="A245" s="151"/>
      <c r="B245" s="459"/>
      <c r="C245" s="151"/>
      <c r="D245" s="549" t="s">
        <v>196</v>
      </c>
      <c r="E245" s="553">
        <v>45.0</v>
      </c>
      <c r="F245" s="553">
        <v>0.0</v>
      </c>
      <c r="G245" s="553">
        <v>89.0</v>
      </c>
      <c r="H245" s="553">
        <v>0.0</v>
      </c>
      <c r="I245" s="553">
        <v>0.0</v>
      </c>
      <c r="J245" s="553">
        <v>0.0</v>
      </c>
      <c r="K245" s="553">
        <v>0.0</v>
      </c>
      <c r="L245" s="553">
        <v>6.0</v>
      </c>
      <c r="M245" s="553">
        <v>0.0</v>
      </c>
      <c r="N245" s="553">
        <v>1.0</v>
      </c>
      <c r="O245" s="553">
        <v>11.0</v>
      </c>
      <c r="P245" s="553">
        <v>0.0</v>
      </c>
      <c r="Q245" s="554">
        <v>0.0</v>
      </c>
      <c r="R245" s="613">
        <f t="shared" si="45"/>
        <v>152</v>
      </c>
      <c r="S245" s="756">
        <f t="shared" si="46"/>
        <v>123</v>
      </c>
      <c r="T245" s="647">
        <f>R245/(Results!$H$243 *(70/190))</f>
        <v>0.6643662296</v>
      </c>
      <c r="U245" s="550" t="str">
        <f t="shared" si="51"/>
        <v>C</v>
      </c>
      <c r="V245" s="151"/>
      <c r="W245" s="151"/>
      <c r="X245" s="151"/>
      <c r="Y245" s="151"/>
      <c r="Z245" s="552">
        <f>R245/Results!$B$158</f>
        <v>506.6666667</v>
      </c>
      <c r="AA245" s="151"/>
      <c r="AB245" s="151"/>
      <c r="AC245" s="518"/>
      <c r="AD245" s="459"/>
      <c r="AE245" s="459"/>
      <c r="AF245" s="151"/>
      <c r="AG245" s="549" t="s">
        <v>196</v>
      </c>
      <c r="AH245" s="553">
        <v>29.0</v>
      </c>
      <c r="AI245" s="553">
        <v>0.0</v>
      </c>
      <c r="AJ245" s="553">
        <v>94.0</v>
      </c>
      <c r="AK245" s="553">
        <v>0.0</v>
      </c>
      <c r="AL245" s="553">
        <v>0.0</v>
      </c>
      <c r="AM245" s="553">
        <v>1.0</v>
      </c>
      <c r="AN245" s="553">
        <v>0.0</v>
      </c>
      <c r="AO245" s="553">
        <v>5.0</v>
      </c>
      <c r="AP245" s="553">
        <v>0.0</v>
      </c>
      <c r="AQ245" s="553">
        <v>0.0</v>
      </c>
      <c r="AR245" s="553">
        <v>6.0</v>
      </c>
      <c r="AS245" s="553">
        <v>0.0</v>
      </c>
      <c r="AT245" s="554">
        <v>2.0</v>
      </c>
      <c r="AU245" s="553">
        <f t="shared" si="48"/>
        <v>137</v>
      </c>
      <c r="AV245" s="551">
        <f t="shared" si="49"/>
        <v>98</v>
      </c>
      <c r="AW245" s="647">
        <f>AU245/(Results!$J$243 *(70/190))</f>
        <v>0.6302663438</v>
      </c>
      <c r="AX245" s="550" t="str">
        <f t="shared" si="52"/>
        <v>C</v>
      </c>
      <c r="AY245" s="151"/>
      <c r="AZ245" s="151"/>
      <c r="BA245" s="151"/>
      <c r="BB245" s="151"/>
      <c r="BC245" s="552">
        <f>AU245/Results!$B$158</f>
        <v>456.6666667</v>
      </c>
      <c r="BD245" s="151"/>
      <c r="BE245" s="151"/>
      <c r="BF245" s="518"/>
    </row>
    <row r="246">
      <c r="A246" s="151"/>
      <c r="B246" s="459"/>
      <c r="C246" s="151"/>
      <c r="D246" s="750" t="s">
        <v>197</v>
      </c>
      <c r="E246" s="563">
        <v>37.0</v>
      </c>
      <c r="F246" s="563">
        <v>1.0</v>
      </c>
      <c r="G246" s="563">
        <v>101.0</v>
      </c>
      <c r="H246" s="563">
        <v>0.0</v>
      </c>
      <c r="I246" s="563">
        <v>0.0</v>
      </c>
      <c r="J246" s="563">
        <v>0.0</v>
      </c>
      <c r="K246" s="563">
        <v>0.0</v>
      </c>
      <c r="L246" s="563">
        <v>5.0</v>
      </c>
      <c r="M246" s="563">
        <v>1.0</v>
      </c>
      <c r="N246" s="563">
        <v>2.0</v>
      </c>
      <c r="O246" s="563">
        <v>8.0</v>
      </c>
      <c r="P246" s="563">
        <v>0.0</v>
      </c>
      <c r="Q246" s="565">
        <v>0.0</v>
      </c>
      <c r="R246" s="713">
        <f t="shared" si="45"/>
        <v>155</v>
      </c>
      <c r="S246" s="759">
        <f t="shared" si="46"/>
        <v>119.3</v>
      </c>
      <c r="T246" s="649">
        <f>R246/(Results!$H$243 *(70/190))</f>
        <v>0.677478721</v>
      </c>
      <c r="U246" s="585" t="str">
        <f t="shared" si="51"/>
        <v>C</v>
      </c>
      <c r="V246" s="447"/>
      <c r="W246" s="447"/>
      <c r="X246" s="447"/>
      <c r="Y246" s="447"/>
      <c r="Z246" s="650">
        <f>R246/Results!$B$158</f>
        <v>516.6666667</v>
      </c>
      <c r="AA246" s="447"/>
      <c r="AB246" s="447"/>
      <c r="AC246" s="184"/>
      <c r="AD246" s="459"/>
      <c r="AE246" s="459"/>
      <c r="AF246" s="151"/>
      <c r="AG246" s="555" t="s">
        <v>286</v>
      </c>
      <c r="AH246" s="563">
        <v>36.0</v>
      </c>
      <c r="AI246" s="563">
        <v>0.0</v>
      </c>
      <c r="AJ246" s="563">
        <v>91.0</v>
      </c>
      <c r="AK246" s="563">
        <v>0.0</v>
      </c>
      <c r="AL246" s="563">
        <v>0.0</v>
      </c>
      <c r="AM246" s="563">
        <v>1.0</v>
      </c>
      <c r="AN246" s="563">
        <v>0.0</v>
      </c>
      <c r="AO246" s="563">
        <v>10.0</v>
      </c>
      <c r="AP246" s="563">
        <v>0.0</v>
      </c>
      <c r="AQ246" s="563">
        <v>1.0</v>
      </c>
      <c r="AR246" s="563">
        <v>15.0</v>
      </c>
      <c r="AS246" s="563">
        <v>0.0</v>
      </c>
      <c r="AT246" s="565">
        <v>3.0</v>
      </c>
      <c r="AU246" s="688">
        <f t="shared" si="48"/>
        <v>157</v>
      </c>
      <c r="AV246" s="566">
        <f t="shared" si="49"/>
        <v>132</v>
      </c>
      <c r="AW246" s="649">
        <f>AU246/(Results!$J$243 *(70/190))</f>
        <v>0.7222760291</v>
      </c>
      <c r="AX246" s="585" t="str">
        <f t="shared" si="52"/>
        <v>D</v>
      </c>
      <c r="AY246" s="447"/>
      <c r="AZ246" s="447"/>
      <c r="BA246" s="447"/>
      <c r="BB246" s="447"/>
      <c r="BC246" s="650">
        <f>AU246/Results!$B$158</f>
        <v>523.3333333</v>
      </c>
      <c r="BD246" s="447"/>
      <c r="BE246" s="447"/>
      <c r="BF246" s="184"/>
    </row>
    <row r="247">
      <c r="A247" s="151"/>
      <c r="B247" s="459"/>
      <c r="C247" s="151"/>
      <c r="D247" s="492" t="s">
        <v>198</v>
      </c>
      <c r="E247" s="573">
        <v>41.0</v>
      </c>
      <c r="F247" s="573">
        <v>0.0</v>
      </c>
      <c r="G247" s="573">
        <v>97.0</v>
      </c>
      <c r="H247" s="573">
        <v>0.0</v>
      </c>
      <c r="I247" s="573">
        <v>0.0</v>
      </c>
      <c r="J247" s="573">
        <v>0.0</v>
      </c>
      <c r="K247" s="573">
        <v>0.0</v>
      </c>
      <c r="L247" s="573">
        <v>10.0</v>
      </c>
      <c r="M247" s="573">
        <v>0.0</v>
      </c>
      <c r="N247" s="573">
        <v>1.0</v>
      </c>
      <c r="O247" s="573">
        <v>9.0</v>
      </c>
      <c r="P247" s="573">
        <v>0.0</v>
      </c>
      <c r="Q247" s="574">
        <v>1.0</v>
      </c>
      <c r="R247" s="710">
        <f t="shared" si="45"/>
        <v>159</v>
      </c>
      <c r="S247" s="760">
        <f t="shared" si="46"/>
        <v>125.5</v>
      </c>
      <c r="T247" s="571">
        <f>R247/(Results!$H$244 *(70/190))</f>
        <v>0.6450992953</v>
      </c>
      <c r="U247" s="569" t="str">
        <f t="shared" si="51"/>
        <v>C</v>
      </c>
      <c r="V247" s="500">
        <f>SUM(R247:R250)</f>
        <v>669</v>
      </c>
      <c r="W247" s="501">
        <f>V247/(4*(MAX(R247:R250)))</f>
        <v>0.9396067416</v>
      </c>
      <c r="X247" s="501">
        <f>AVERAGE(S247:S250)</f>
        <v>120.875</v>
      </c>
      <c r="Y247" s="501">
        <f>V247/(((V247/2))*2)</f>
        <v>1</v>
      </c>
      <c r="Z247" s="511">
        <f>R247/Results!$B$158</f>
        <v>530</v>
      </c>
      <c r="AA247" s="501">
        <f>sum(Z247:Z250)/4</f>
        <v>557.5</v>
      </c>
      <c r="AB247" s="503">
        <v>246.0</v>
      </c>
      <c r="AC247" s="512">
        <f>4*max(R247:R250)/Results!H244</f>
        <v>1.064275037</v>
      </c>
      <c r="AD247" s="459"/>
      <c r="AE247" s="459"/>
      <c r="AF247" s="151"/>
      <c r="AG247" s="492" t="s">
        <v>198</v>
      </c>
      <c r="AH247" s="573">
        <v>28.0</v>
      </c>
      <c r="AI247" s="573">
        <v>0.0</v>
      </c>
      <c r="AJ247" s="573">
        <v>101.0</v>
      </c>
      <c r="AK247" s="573">
        <v>0.0</v>
      </c>
      <c r="AL247" s="573">
        <v>0.0</v>
      </c>
      <c r="AM247" s="573">
        <v>0.0</v>
      </c>
      <c r="AN247" s="573">
        <v>0.0</v>
      </c>
      <c r="AO247" s="573">
        <v>3.0</v>
      </c>
      <c r="AP247" s="573">
        <v>0.0</v>
      </c>
      <c r="AQ247" s="573">
        <v>1.0</v>
      </c>
      <c r="AR247" s="573">
        <v>16.0</v>
      </c>
      <c r="AS247" s="573">
        <v>0.0</v>
      </c>
      <c r="AT247" s="574">
        <v>4.0</v>
      </c>
      <c r="AU247" s="573">
        <f t="shared" si="48"/>
        <v>153</v>
      </c>
      <c r="AV247" s="570">
        <f t="shared" si="49"/>
        <v>119.5</v>
      </c>
      <c r="AW247" s="571">
        <f>AU247/(Results!$J$244 *(70/190))</f>
        <v>0.7050691244</v>
      </c>
      <c r="AX247" s="574" t="s">
        <v>257</v>
      </c>
      <c r="AY247" s="500">
        <f>SUM(AU247:AU250)</f>
        <v>589</v>
      </c>
      <c r="AZ247" s="501">
        <f>AY247/(4*(MAX(AU247:AU250)))</f>
        <v>0.9261006289</v>
      </c>
      <c r="BA247" s="501">
        <f>AVERAGE(AV247:AV250)</f>
        <v>121</v>
      </c>
      <c r="BB247" s="501">
        <f>AY247/(((AY247))*1)</f>
        <v>1</v>
      </c>
      <c r="BC247" s="511">
        <f>AU247/Results!$B$158</f>
        <v>510</v>
      </c>
      <c r="BD247" s="501">
        <f>sum(BC247:BC250)/4</f>
        <v>490.8333333</v>
      </c>
      <c r="BE247" s="503">
        <v>217.0</v>
      </c>
      <c r="BF247" s="512">
        <f>4*max(AU247:AU250)/Results!J244</f>
        <v>1.079796265</v>
      </c>
    </row>
    <row r="248">
      <c r="A248" s="151"/>
      <c r="B248" s="459"/>
      <c r="C248" s="151"/>
      <c r="D248" s="513" t="s">
        <v>199</v>
      </c>
      <c r="E248" s="520">
        <v>44.0</v>
      </c>
      <c r="F248" s="520">
        <v>0.0</v>
      </c>
      <c r="G248" s="520">
        <v>107.0</v>
      </c>
      <c r="H248" s="520">
        <v>0.0</v>
      </c>
      <c r="I248" s="520">
        <v>0.0</v>
      </c>
      <c r="J248" s="520">
        <v>0.0</v>
      </c>
      <c r="K248" s="520">
        <v>0.0</v>
      </c>
      <c r="L248" s="520">
        <v>6.0</v>
      </c>
      <c r="M248" s="520">
        <v>1.0</v>
      </c>
      <c r="N248" s="520">
        <v>0.0</v>
      </c>
      <c r="O248" s="520">
        <v>7.0</v>
      </c>
      <c r="P248" s="520">
        <v>0.0</v>
      </c>
      <c r="Q248" s="521">
        <v>0.0</v>
      </c>
      <c r="R248" s="595">
        <f t="shared" si="45"/>
        <v>165</v>
      </c>
      <c r="S248" s="752">
        <f t="shared" si="46"/>
        <v>123</v>
      </c>
      <c r="T248" s="652">
        <f>R248/(Results!$H$244 *(70/190))</f>
        <v>0.669442665</v>
      </c>
      <c r="U248" s="515" t="str">
        <f t="shared" si="51"/>
        <v>C</v>
      </c>
      <c r="V248" s="151"/>
      <c r="W248" s="151"/>
      <c r="X248" s="151"/>
      <c r="Y248" s="151"/>
      <c r="Z248" s="517">
        <f>R248/Results!$B$158</f>
        <v>550</v>
      </c>
      <c r="AA248" s="151"/>
      <c r="AB248" s="151"/>
      <c r="AC248" s="518"/>
      <c r="AD248" s="459"/>
      <c r="AE248" s="459"/>
      <c r="AF248" s="151"/>
      <c r="AG248" s="513" t="s">
        <v>199</v>
      </c>
      <c r="AH248" s="520">
        <v>33.0</v>
      </c>
      <c r="AI248" s="520">
        <v>0.0</v>
      </c>
      <c r="AJ248" s="520">
        <v>89.0</v>
      </c>
      <c r="AK248" s="520">
        <v>0.0</v>
      </c>
      <c r="AL248" s="520">
        <v>0.0</v>
      </c>
      <c r="AM248" s="520">
        <v>0.0</v>
      </c>
      <c r="AN248" s="520">
        <v>0.0</v>
      </c>
      <c r="AO248" s="520">
        <v>8.0</v>
      </c>
      <c r="AP248" s="520">
        <v>0.0</v>
      </c>
      <c r="AQ248" s="520">
        <v>1.0</v>
      </c>
      <c r="AR248" s="520">
        <v>25.0</v>
      </c>
      <c r="AS248" s="520">
        <v>0.0</v>
      </c>
      <c r="AT248" s="521">
        <v>2.0</v>
      </c>
      <c r="AU248" s="520">
        <f t="shared" si="48"/>
        <v>158</v>
      </c>
      <c r="AV248" s="516">
        <f t="shared" si="49"/>
        <v>143</v>
      </c>
      <c r="AW248" s="652">
        <f>AU248/(Results!$J$244 *(70/190))</f>
        <v>0.7281105991</v>
      </c>
      <c r="AX248" s="515" t="str">
        <f t="shared" ref="AX248:AX265" si="53">IFS(AW248&lt;0.2,"A",AND(AW248&gt;=0.21,AW248&lt;=0.5),"B",AND(AW248&gt;=0.51,AW248&lt;=0.7),"C",AND(AW248&gt;=0.71,AW248&lt;=0.85),"D",AND(AW248&gt;=0.86,AW248&lt;=1),"E",AW248&gt;1,"F")</f>
        <v>D</v>
      </c>
      <c r="AY248" s="151"/>
      <c r="AZ248" s="151"/>
      <c r="BA248" s="151"/>
      <c r="BB248" s="151"/>
      <c r="BC248" s="517">
        <f>AU248/Results!$B$158</f>
        <v>526.6666667</v>
      </c>
      <c r="BD248" s="151"/>
      <c r="BE248" s="151"/>
      <c r="BF248" s="518"/>
    </row>
    <row r="249">
      <c r="A249" s="151"/>
      <c r="B249" s="459"/>
      <c r="C249" s="151"/>
      <c r="D249" s="513" t="s">
        <v>200</v>
      </c>
      <c r="E249" s="520">
        <v>38.0</v>
      </c>
      <c r="F249" s="520">
        <v>0.0</v>
      </c>
      <c r="G249" s="520">
        <v>128.0</v>
      </c>
      <c r="H249" s="520">
        <v>0.0</v>
      </c>
      <c r="I249" s="520">
        <v>0.0</v>
      </c>
      <c r="J249" s="520">
        <v>0.0</v>
      </c>
      <c r="K249" s="520">
        <v>0.0</v>
      </c>
      <c r="L249" s="520">
        <v>4.0</v>
      </c>
      <c r="M249" s="520">
        <v>0.0</v>
      </c>
      <c r="N249" s="520">
        <v>2.0</v>
      </c>
      <c r="O249" s="520">
        <v>5.0</v>
      </c>
      <c r="P249" s="520">
        <v>0.0</v>
      </c>
      <c r="Q249" s="521">
        <v>1.0</v>
      </c>
      <c r="R249" s="595">
        <f t="shared" si="45"/>
        <v>178</v>
      </c>
      <c r="S249" s="752">
        <f t="shared" si="46"/>
        <v>123.5</v>
      </c>
      <c r="T249" s="652">
        <f>R249/(Results!$H$244 *(70/190))</f>
        <v>0.7221866325</v>
      </c>
      <c r="U249" s="515" t="str">
        <f t="shared" si="51"/>
        <v>D</v>
      </c>
      <c r="V249" s="151"/>
      <c r="W249" s="151"/>
      <c r="X249" s="151"/>
      <c r="Y249" s="151"/>
      <c r="Z249" s="517">
        <f>R249/Results!$B$158</f>
        <v>593.3333333</v>
      </c>
      <c r="AA249" s="151"/>
      <c r="AB249" s="151"/>
      <c r="AC249" s="518"/>
      <c r="AD249" s="459"/>
      <c r="AE249" s="459"/>
      <c r="AF249" s="151"/>
      <c r="AG249" s="513" t="s">
        <v>200</v>
      </c>
      <c r="AH249" s="520">
        <v>21.0</v>
      </c>
      <c r="AI249" s="520">
        <v>0.0</v>
      </c>
      <c r="AJ249" s="520">
        <v>81.0</v>
      </c>
      <c r="AK249" s="520">
        <v>0.0</v>
      </c>
      <c r="AL249" s="520">
        <v>0.0</v>
      </c>
      <c r="AM249" s="520">
        <v>1.0</v>
      </c>
      <c r="AN249" s="520">
        <v>0.0</v>
      </c>
      <c r="AO249" s="520">
        <v>6.0</v>
      </c>
      <c r="AP249" s="520">
        <v>0.0</v>
      </c>
      <c r="AQ249" s="520">
        <v>1.0</v>
      </c>
      <c r="AR249" s="520">
        <v>7.0</v>
      </c>
      <c r="AS249" s="520">
        <v>0.0</v>
      </c>
      <c r="AT249" s="521">
        <v>2.0</v>
      </c>
      <c r="AU249" s="520">
        <f t="shared" si="48"/>
        <v>119</v>
      </c>
      <c r="AV249" s="516">
        <f t="shared" si="49"/>
        <v>89.5</v>
      </c>
      <c r="AW249" s="652">
        <f>AU249/(Results!$J$244 *(70/190))</f>
        <v>0.5483870968</v>
      </c>
      <c r="AX249" s="515" t="str">
        <f t="shared" si="53"/>
        <v>C</v>
      </c>
      <c r="AY249" s="151"/>
      <c r="AZ249" s="151"/>
      <c r="BA249" s="151"/>
      <c r="BB249" s="151"/>
      <c r="BC249" s="517">
        <f>AU249/Results!$B$158</f>
        <v>396.6666667</v>
      </c>
      <c r="BD249" s="151"/>
      <c r="BE249" s="151"/>
      <c r="BF249" s="518"/>
    </row>
    <row r="250">
      <c r="A250" s="151"/>
      <c r="B250" s="459"/>
      <c r="C250" s="151"/>
      <c r="D250" s="522" t="s">
        <v>201</v>
      </c>
      <c r="E250" s="529">
        <v>34.0</v>
      </c>
      <c r="F250" s="529">
        <v>0.0</v>
      </c>
      <c r="G250" s="529">
        <v>125.0</v>
      </c>
      <c r="H250" s="529">
        <v>0.0</v>
      </c>
      <c r="I250" s="529">
        <v>0.0</v>
      </c>
      <c r="J250" s="529">
        <v>0.0</v>
      </c>
      <c r="K250" s="529">
        <v>0.0</v>
      </c>
      <c r="L250" s="529">
        <v>3.0</v>
      </c>
      <c r="M250" s="529">
        <v>0.0</v>
      </c>
      <c r="N250" s="529">
        <v>1.0</v>
      </c>
      <c r="O250" s="529">
        <v>4.0</v>
      </c>
      <c r="P250" s="529">
        <v>0.0</v>
      </c>
      <c r="Q250" s="581">
        <v>0.0</v>
      </c>
      <c r="R250" s="615">
        <f t="shared" si="45"/>
        <v>167</v>
      </c>
      <c r="S250" s="758">
        <f t="shared" si="46"/>
        <v>111.5</v>
      </c>
      <c r="T250" s="654">
        <f>R250/(Results!$H$244 *(70/190))</f>
        <v>0.6775571215</v>
      </c>
      <c r="U250" s="525" t="str">
        <f t="shared" si="51"/>
        <v>C</v>
      </c>
      <c r="V250" s="447"/>
      <c r="W250" s="447"/>
      <c r="X250" s="447"/>
      <c r="Y250" s="447"/>
      <c r="Z250" s="528">
        <f>R250/Results!$B$158</f>
        <v>556.6666667</v>
      </c>
      <c r="AA250" s="447"/>
      <c r="AB250" s="447"/>
      <c r="AC250" s="184"/>
      <c r="AD250" s="459"/>
      <c r="AE250" s="459"/>
      <c r="AF250" s="151"/>
      <c r="AG250" s="522" t="s">
        <v>201</v>
      </c>
      <c r="AH250" s="529">
        <v>37.0</v>
      </c>
      <c r="AI250" s="529">
        <v>0.0</v>
      </c>
      <c r="AJ250" s="529">
        <v>96.0</v>
      </c>
      <c r="AK250" s="529">
        <v>0.0</v>
      </c>
      <c r="AL250" s="529">
        <v>0.0</v>
      </c>
      <c r="AM250" s="529">
        <v>0.0</v>
      </c>
      <c r="AN250" s="529">
        <v>0.0</v>
      </c>
      <c r="AO250" s="529">
        <v>4.0</v>
      </c>
      <c r="AP250" s="529">
        <v>0.0</v>
      </c>
      <c r="AQ250" s="529">
        <v>0.0</v>
      </c>
      <c r="AR250" s="529">
        <v>20.0</v>
      </c>
      <c r="AS250" s="529">
        <v>0.0</v>
      </c>
      <c r="AT250" s="581">
        <v>2.0</v>
      </c>
      <c r="AU250" s="754">
        <f t="shared" si="48"/>
        <v>159</v>
      </c>
      <c r="AV250" s="732">
        <f t="shared" si="49"/>
        <v>132</v>
      </c>
      <c r="AW250" s="654">
        <f>AU250/(Results!$J$244 *(70/190))</f>
        <v>0.732718894</v>
      </c>
      <c r="AX250" s="525" t="str">
        <f t="shared" si="53"/>
        <v>D</v>
      </c>
      <c r="AY250" s="447"/>
      <c r="AZ250" s="447"/>
      <c r="BA250" s="447"/>
      <c r="BB250" s="447"/>
      <c r="BC250" s="528">
        <f>AU250/Results!$B$158</f>
        <v>530</v>
      </c>
      <c r="BD250" s="447"/>
      <c r="BE250" s="447"/>
      <c r="BF250" s="184"/>
    </row>
    <row r="251">
      <c r="A251" s="151"/>
      <c r="B251" s="459"/>
      <c r="C251" s="151"/>
      <c r="D251" s="532" t="s">
        <v>202</v>
      </c>
      <c r="E251" s="543">
        <v>33.0</v>
      </c>
      <c r="F251" s="543">
        <v>0.0</v>
      </c>
      <c r="G251" s="543">
        <v>131.0</v>
      </c>
      <c r="H251" s="543">
        <v>0.0</v>
      </c>
      <c r="I251" s="543">
        <v>0.0</v>
      </c>
      <c r="J251" s="543">
        <v>0.0</v>
      </c>
      <c r="K251" s="543">
        <v>0.0</v>
      </c>
      <c r="L251" s="543">
        <v>9.0</v>
      </c>
      <c r="M251" s="543">
        <v>1.0</v>
      </c>
      <c r="N251" s="543">
        <v>1.0</v>
      </c>
      <c r="O251" s="543">
        <v>9.0</v>
      </c>
      <c r="P251" s="543">
        <v>0.0</v>
      </c>
      <c r="Q251" s="545">
        <v>0.0</v>
      </c>
      <c r="R251" s="617">
        <f t="shared" si="45"/>
        <v>184</v>
      </c>
      <c r="S251" s="755">
        <f t="shared" si="46"/>
        <v>135</v>
      </c>
      <c r="T251" s="536">
        <f>R251/(Results!$H$245 *(70/190))</f>
        <v>0.6888669951</v>
      </c>
      <c r="U251" s="535" t="str">
        <f t="shared" si="51"/>
        <v>C</v>
      </c>
      <c r="V251" s="538">
        <f>SUM(R251:R254)</f>
        <v>725</v>
      </c>
      <c r="W251" s="539">
        <f>V251/(4*(MAX(R251:R254)))</f>
        <v>0.9539473684</v>
      </c>
      <c r="X251" s="539">
        <f>AVERAGE(S251:S254)</f>
        <v>126.25</v>
      </c>
      <c r="Y251" s="539">
        <f>V251/(((V251/2))*2)</f>
        <v>1</v>
      </c>
      <c r="Z251" s="646">
        <f>R251/Results!$B$158</f>
        <v>613.3333333</v>
      </c>
      <c r="AA251" s="539">
        <f>sum(Z251:Z254)/4</f>
        <v>604.1666667</v>
      </c>
      <c r="AB251" s="541">
        <v>267.0</v>
      </c>
      <c r="AC251" s="542">
        <f>4*max(R251:R254)/Results!H245</f>
        <v>1.048275862</v>
      </c>
      <c r="AD251" s="459"/>
      <c r="AE251" s="459"/>
      <c r="AF251" s="151"/>
      <c r="AG251" s="532" t="s">
        <v>202</v>
      </c>
      <c r="AH251" s="543">
        <v>36.0</v>
      </c>
      <c r="AI251" s="543">
        <v>0.0</v>
      </c>
      <c r="AJ251" s="543">
        <v>94.0</v>
      </c>
      <c r="AK251" s="543">
        <v>0.0</v>
      </c>
      <c r="AL251" s="543">
        <v>0.0</v>
      </c>
      <c r="AM251" s="543">
        <v>0.0</v>
      </c>
      <c r="AN251" s="543">
        <v>0.0</v>
      </c>
      <c r="AO251" s="543">
        <v>8.0</v>
      </c>
      <c r="AP251" s="543">
        <v>0.0</v>
      </c>
      <c r="AQ251" s="543">
        <v>0.0</v>
      </c>
      <c r="AR251" s="543">
        <v>12.0</v>
      </c>
      <c r="AS251" s="543">
        <v>0.0</v>
      </c>
      <c r="AT251" s="545">
        <v>1.0</v>
      </c>
      <c r="AU251" s="543">
        <f t="shared" si="48"/>
        <v>151</v>
      </c>
      <c r="AV251" s="544">
        <f t="shared" si="49"/>
        <v>119.5</v>
      </c>
      <c r="AW251" s="536">
        <f>AU251/(Results!$J$245 *(70/190))</f>
        <v>0.6718969555</v>
      </c>
      <c r="AX251" s="535" t="str">
        <f t="shared" si="53"/>
        <v>C</v>
      </c>
      <c r="AY251" s="538">
        <f>SUM(AU251:AU254)</f>
        <v>610</v>
      </c>
      <c r="AZ251" s="539">
        <f>AY251/(4*(MAX(AU251:AU254)))</f>
        <v>0.953125</v>
      </c>
      <c r="BA251" s="539">
        <f>AVERAGE(AV251:AV254)</f>
        <v>122.25</v>
      </c>
      <c r="BB251" s="539">
        <f>AY251/(((AY251))*1)</f>
        <v>1</v>
      </c>
      <c r="BC251" s="646">
        <f>AU251/Results!$B$158</f>
        <v>503.3333333</v>
      </c>
      <c r="BD251" s="539">
        <f>sum(BC251:BC254)/4</f>
        <v>508.3333333</v>
      </c>
      <c r="BE251" s="541">
        <v>225.0</v>
      </c>
      <c r="BF251" s="542">
        <f>4*max(AU251:AU254)/Results!J245</f>
        <v>1.049180328</v>
      </c>
    </row>
    <row r="252">
      <c r="A252" s="151"/>
      <c r="B252" s="459"/>
      <c r="C252" s="151"/>
      <c r="D252" s="549" t="s">
        <v>203</v>
      </c>
      <c r="E252" s="553">
        <v>35.0</v>
      </c>
      <c r="F252" s="553">
        <v>0.0</v>
      </c>
      <c r="G252" s="553">
        <v>121.0</v>
      </c>
      <c r="H252" s="553">
        <v>0.0</v>
      </c>
      <c r="I252" s="553">
        <v>0.0</v>
      </c>
      <c r="J252" s="553">
        <v>0.0</v>
      </c>
      <c r="K252" s="553">
        <v>0.0</v>
      </c>
      <c r="L252" s="553">
        <v>5.0</v>
      </c>
      <c r="M252" s="553">
        <v>1.0</v>
      </c>
      <c r="N252" s="553">
        <v>0.0</v>
      </c>
      <c r="O252" s="553">
        <v>2.0</v>
      </c>
      <c r="P252" s="553">
        <v>0.0</v>
      </c>
      <c r="Q252" s="554">
        <v>1.0</v>
      </c>
      <c r="R252" s="613">
        <f t="shared" si="45"/>
        <v>165</v>
      </c>
      <c r="S252" s="756">
        <f t="shared" si="46"/>
        <v>110</v>
      </c>
      <c r="T252" s="647">
        <f>R252/(Results!$H$245 *(70/190))</f>
        <v>0.6177339901</v>
      </c>
      <c r="U252" s="550" t="str">
        <f t="shared" si="51"/>
        <v>C</v>
      </c>
      <c r="V252" s="151"/>
      <c r="W252" s="151"/>
      <c r="X252" s="151"/>
      <c r="Y252" s="151"/>
      <c r="Z252" s="552">
        <f>R252/Results!$B$158</f>
        <v>550</v>
      </c>
      <c r="AA252" s="151"/>
      <c r="AB252" s="151"/>
      <c r="AC252" s="518"/>
      <c r="AD252" s="459"/>
      <c r="AE252" s="459"/>
      <c r="AF252" s="151"/>
      <c r="AG252" s="549" t="s">
        <v>203</v>
      </c>
      <c r="AH252" s="553">
        <v>33.0</v>
      </c>
      <c r="AI252" s="553">
        <v>0.0</v>
      </c>
      <c r="AJ252" s="553">
        <v>99.0</v>
      </c>
      <c r="AK252" s="553">
        <v>0.0</v>
      </c>
      <c r="AL252" s="553">
        <v>0.0</v>
      </c>
      <c r="AM252" s="553">
        <v>0.0</v>
      </c>
      <c r="AN252" s="553">
        <v>0.0</v>
      </c>
      <c r="AO252" s="553">
        <v>12.0</v>
      </c>
      <c r="AP252" s="553">
        <v>0.0</v>
      </c>
      <c r="AQ252" s="553">
        <v>1.0</v>
      </c>
      <c r="AR252" s="553">
        <v>12.0</v>
      </c>
      <c r="AS252" s="553">
        <v>0.0</v>
      </c>
      <c r="AT252" s="554">
        <v>3.0</v>
      </c>
      <c r="AU252" s="553">
        <f t="shared" si="48"/>
        <v>160</v>
      </c>
      <c r="AV252" s="551">
        <f t="shared" si="49"/>
        <v>128.5</v>
      </c>
      <c r="AW252" s="647">
        <f>AU252/(Results!$J$245 *(70/190))</f>
        <v>0.7119437939</v>
      </c>
      <c r="AX252" s="550" t="str">
        <f t="shared" si="53"/>
        <v>D</v>
      </c>
      <c r="AY252" s="151"/>
      <c r="AZ252" s="151"/>
      <c r="BA252" s="151"/>
      <c r="BB252" s="151"/>
      <c r="BC252" s="552">
        <f>AU252/Results!$B$158</f>
        <v>533.3333333</v>
      </c>
      <c r="BD252" s="151"/>
      <c r="BE252" s="151"/>
      <c r="BF252" s="518"/>
    </row>
    <row r="253">
      <c r="A253" s="151"/>
      <c r="B253" s="459"/>
      <c r="C253" s="151"/>
      <c r="D253" s="549" t="s">
        <v>204</v>
      </c>
      <c r="E253" s="553">
        <v>40.0</v>
      </c>
      <c r="F253" s="553">
        <v>0.0</v>
      </c>
      <c r="G253" s="553">
        <v>133.0</v>
      </c>
      <c r="H253" s="553">
        <v>0.0</v>
      </c>
      <c r="I253" s="553">
        <v>0.0</v>
      </c>
      <c r="J253" s="553">
        <v>0.0</v>
      </c>
      <c r="K253" s="553">
        <v>0.0</v>
      </c>
      <c r="L253" s="553">
        <v>4.0</v>
      </c>
      <c r="M253" s="553">
        <v>1.0</v>
      </c>
      <c r="N253" s="553">
        <v>0.0</v>
      </c>
      <c r="O253" s="553">
        <v>8.0</v>
      </c>
      <c r="P253" s="553">
        <v>0.0</v>
      </c>
      <c r="Q253" s="554">
        <v>4.0</v>
      </c>
      <c r="R253" s="619">
        <f t="shared" si="45"/>
        <v>190</v>
      </c>
      <c r="S253" s="756">
        <f t="shared" si="46"/>
        <v>133</v>
      </c>
      <c r="T253" s="647">
        <f>R253/(Results!$H$245 *(70/190))</f>
        <v>0.7113300493</v>
      </c>
      <c r="U253" s="550" t="str">
        <f t="shared" si="51"/>
        <v>D</v>
      </c>
      <c r="V253" s="151"/>
      <c r="W253" s="151"/>
      <c r="X253" s="151"/>
      <c r="Y253" s="151"/>
      <c r="Z253" s="552">
        <f>R253/Results!$B$158</f>
        <v>633.3333333</v>
      </c>
      <c r="AA253" s="151"/>
      <c r="AB253" s="151"/>
      <c r="AC253" s="518"/>
      <c r="AD253" s="459"/>
      <c r="AE253" s="459"/>
      <c r="AF253" s="151"/>
      <c r="AG253" s="549" t="s">
        <v>204</v>
      </c>
      <c r="AH253" s="553">
        <v>28.0</v>
      </c>
      <c r="AI253" s="553">
        <v>0.0</v>
      </c>
      <c r="AJ253" s="553">
        <v>97.0</v>
      </c>
      <c r="AK253" s="553">
        <v>0.0</v>
      </c>
      <c r="AL253" s="553">
        <v>0.0</v>
      </c>
      <c r="AM253" s="553">
        <v>1.0</v>
      </c>
      <c r="AN253" s="553">
        <v>0.0</v>
      </c>
      <c r="AO253" s="553">
        <v>13.0</v>
      </c>
      <c r="AP253" s="553">
        <v>0.0</v>
      </c>
      <c r="AQ253" s="553">
        <v>1.0</v>
      </c>
      <c r="AR253" s="553">
        <v>8.0</v>
      </c>
      <c r="AS253" s="553">
        <v>0.0</v>
      </c>
      <c r="AT253" s="554">
        <v>0.0</v>
      </c>
      <c r="AU253" s="553">
        <f t="shared" si="48"/>
        <v>148</v>
      </c>
      <c r="AV253" s="551">
        <f t="shared" si="49"/>
        <v>116</v>
      </c>
      <c r="AW253" s="647">
        <f>AU253/(Results!$J$245 *(70/190))</f>
        <v>0.6585480094</v>
      </c>
      <c r="AX253" s="550" t="str">
        <f t="shared" si="53"/>
        <v>C</v>
      </c>
      <c r="AY253" s="151"/>
      <c r="AZ253" s="151"/>
      <c r="BA253" s="151"/>
      <c r="BB253" s="151"/>
      <c r="BC253" s="552">
        <f>AU253/Results!$B$158</f>
        <v>493.3333333</v>
      </c>
      <c r="BD253" s="151"/>
      <c r="BE253" s="151"/>
      <c r="BF253" s="518"/>
    </row>
    <row r="254">
      <c r="A254" s="151"/>
      <c r="B254" s="459"/>
      <c r="C254" s="151"/>
      <c r="D254" s="555" t="s">
        <v>205</v>
      </c>
      <c r="E254" s="563">
        <v>34.0</v>
      </c>
      <c r="F254" s="563">
        <v>0.0</v>
      </c>
      <c r="G254" s="563">
        <v>139.0</v>
      </c>
      <c r="H254" s="563">
        <v>0.0</v>
      </c>
      <c r="I254" s="563">
        <v>0.0</v>
      </c>
      <c r="J254" s="563">
        <v>0.0</v>
      </c>
      <c r="K254" s="563">
        <v>0.0</v>
      </c>
      <c r="L254" s="563">
        <v>6.0</v>
      </c>
      <c r="M254" s="563">
        <v>0.0</v>
      </c>
      <c r="N254" s="563">
        <v>1.0</v>
      </c>
      <c r="O254" s="563">
        <v>6.0</v>
      </c>
      <c r="P254" s="563">
        <v>0.0</v>
      </c>
      <c r="Q254" s="565">
        <v>0.0</v>
      </c>
      <c r="R254" s="619">
        <f t="shared" si="45"/>
        <v>186</v>
      </c>
      <c r="S254" s="759">
        <f t="shared" si="46"/>
        <v>127</v>
      </c>
      <c r="T254" s="649">
        <f>R254/(Results!$H$245 *(70/190))</f>
        <v>0.6963546798</v>
      </c>
      <c r="U254" s="585" t="str">
        <f t="shared" si="51"/>
        <v>C</v>
      </c>
      <c r="V254" s="447"/>
      <c r="W254" s="447"/>
      <c r="X254" s="447"/>
      <c r="Y254" s="447"/>
      <c r="Z254" s="650">
        <f>R254/Results!$B$158</f>
        <v>620</v>
      </c>
      <c r="AA254" s="447"/>
      <c r="AB254" s="447"/>
      <c r="AC254" s="184"/>
      <c r="AD254" s="459"/>
      <c r="AE254" s="459"/>
      <c r="AF254" s="151"/>
      <c r="AG254" s="555" t="s">
        <v>205</v>
      </c>
      <c r="AH254" s="563">
        <v>39.0</v>
      </c>
      <c r="AI254" s="563">
        <v>0.0</v>
      </c>
      <c r="AJ254" s="563">
        <v>87.0</v>
      </c>
      <c r="AK254" s="563">
        <v>0.0</v>
      </c>
      <c r="AL254" s="563">
        <v>0.0</v>
      </c>
      <c r="AM254" s="563">
        <v>1.0</v>
      </c>
      <c r="AN254" s="563">
        <v>0.0</v>
      </c>
      <c r="AO254" s="563">
        <v>9.0</v>
      </c>
      <c r="AP254" s="563">
        <v>0.0</v>
      </c>
      <c r="AQ254" s="563">
        <v>1.0</v>
      </c>
      <c r="AR254" s="563">
        <v>12.0</v>
      </c>
      <c r="AS254" s="563">
        <v>0.0</v>
      </c>
      <c r="AT254" s="565">
        <v>2.0</v>
      </c>
      <c r="AU254" s="688">
        <f t="shared" si="48"/>
        <v>151</v>
      </c>
      <c r="AV254" s="566">
        <f t="shared" si="49"/>
        <v>125</v>
      </c>
      <c r="AW254" s="649">
        <f>AU254/(Results!$J$245 *(70/190))</f>
        <v>0.6718969555</v>
      </c>
      <c r="AX254" s="585" t="str">
        <f t="shared" si="53"/>
        <v>C</v>
      </c>
      <c r="AY254" s="447"/>
      <c r="AZ254" s="447"/>
      <c r="BA254" s="447"/>
      <c r="BB254" s="447"/>
      <c r="BC254" s="650">
        <f>AU254/Results!$B$158</f>
        <v>503.3333333</v>
      </c>
      <c r="BD254" s="447"/>
      <c r="BE254" s="447"/>
      <c r="BF254" s="184"/>
    </row>
    <row r="255">
      <c r="A255" s="151"/>
      <c r="B255" s="459"/>
      <c r="C255" s="151"/>
      <c r="D255" s="492" t="s">
        <v>206</v>
      </c>
      <c r="E255" s="573">
        <v>35.0</v>
      </c>
      <c r="F255" s="573">
        <v>0.0</v>
      </c>
      <c r="G255" s="573">
        <v>141.0</v>
      </c>
      <c r="H255" s="573">
        <v>0.0</v>
      </c>
      <c r="I255" s="573">
        <v>0.0</v>
      </c>
      <c r="J255" s="573">
        <v>0.0</v>
      </c>
      <c r="K255" s="573">
        <v>0.0</v>
      </c>
      <c r="L255" s="573">
        <v>11.0</v>
      </c>
      <c r="M255" s="573">
        <v>1.0</v>
      </c>
      <c r="N255" s="573">
        <v>1.0</v>
      </c>
      <c r="O255" s="573">
        <v>10.0</v>
      </c>
      <c r="P255" s="573">
        <v>0.0</v>
      </c>
      <c r="Q255" s="574">
        <v>0.0</v>
      </c>
      <c r="R255" s="493">
        <f t="shared" si="45"/>
        <v>199</v>
      </c>
      <c r="S255" s="760">
        <f t="shared" si="46"/>
        <v>147</v>
      </c>
      <c r="T255" s="571">
        <f>R255/(Results!$H$246 *(70/190))</f>
        <v>0.7885297185</v>
      </c>
      <c r="U255" s="569" t="str">
        <f t="shared" si="51"/>
        <v>D</v>
      </c>
      <c r="V255" s="500">
        <f>SUM(R255:R258)</f>
        <v>685</v>
      </c>
      <c r="W255" s="501">
        <f>V255/(4*(MAX(R255:R258)))</f>
        <v>0.8605527638</v>
      </c>
      <c r="X255" s="501">
        <f>AVERAGE(S255:S258)</f>
        <v>122.25</v>
      </c>
      <c r="Y255" s="501">
        <f>V255/(((V255/2))*2)</f>
        <v>1</v>
      </c>
      <c r="Z255" s="511">
        <f>R255/Results!$B$158</f>
        <v>663.3333333</v>
      </c>
      <c r="AA255" s="501">
        <f>sum(Z255:Z258)/4</f>
        <v>570.8333333</v>
      </c>
      <c r="AB255" s="503">
        <v>252.0</v>
      </c>
      <c r="AC255" s="512">
        <f>4*max(R255:R258)/Results!H246</f>
        <v>1.162043796</v>
      </c>
      <c r="AD255" s="459"/>
      <c r="AE255" s="459"/>
      <c r="AF255" s="151"/>
      <c r="AG255" s="492" t="s">
        <v>206</v>
      </c>
      <c r="AH255" s="573">
        <v>30.0</v>
      </c>
      <c r="AI255" s="573">
        <v>0.0</v>
      </c>
      <c r="AJ255" s="573">
        <v>83.0</v>
      </c>
      <c r="AK255" s="573">
        <v>0.0</v>
      </c>
      <c r="AL255" s="573">
        <v>0.0</v>
      </c>
      <c r="AM255" s="573">
        <v>0.0</v>
      </c>
      <c r="AN255" s="573">
        <v>0.0</v>
      </c>
      <c r="AO255" s="573">
        <v>10.0</v>
      </c>
      <c r="AP255" s="573">
        <v>0.0</v>
      </c>
      <c r="AQ255" s="573">
        <v>1.0</v>
      </c>
      <c r="AR255" s="573">
        <v>11.0</v>
      </c>
      <c r="AS255" s="573">
        <v>0.0</v>
      </c>
      <c r="AT255" s="574">
        <v>4.0</v>
      </c>
      <c r="AU255" s="573">
        <f t="shared" si="48"/>
        <v>139</v>
      </c>
      <c r="AV255" s="570">
        <f t="shared" si="49"/>
        <v>113</v>
      </c>
      <c r="AW255" s="571">
        <f>AU255/(Results!$J$246 *(70/190))</f>
        <v>0.6527434503</v>
      </c>
      <c r="AX255" s="569" t="str">
        <f t="shared" si="53"/>
        <v>C</v>
      </c>
      <c r="AY255" s="500">
        <f>SUM(AU255:AU258)</f>
        <v>578</v>
      </c>
      <c r="AZ255" s="501">
        <f>AY255/(4*(MAX(AU255:AU258)))</f>
        <v>0.881097561</v>
      </c>
      <c r="BA255" s="501">
        <f>AVERAGE(AV255:AV258)</f>
        <v>119.5</v>
      </c>
      <c r="BB255" s="501">
        <f>AY255/(((AY255))*1)</f>
        <v>1</v>
      </c>
      <c r="BC255" s="511">
        <f>AU255/Results!$B$158</f>
        <v>463.3333333</v>
      </c>
      <c r="BD255" s="501">
        <f>sum(BC255:BC258)/4</f>
        <v>481.6666667</v>
      </c>
      <c r="BE255" s="503">
        <v>213.0</v>
      </c>
      <c r="BF255" s="512">
        <f>4*max(AU255:AU258)/Results!J246</f>
        <v>1.134948097</v>
      </c>
    </row>
    <row r="256">
      <c r="A256" s="151"/>
      <c r="B256" s="459"/>
      <c r="C256" s="151"/>
      <c r="D256" s="513" t="s">
        <v>207</v>
      </c>
      <c r="E256" s="520">
        <v>32.0</v>
      </c>
      <c r="F256" s="520">
        <v>0.0</v>
      </c>
      <c r="G256" s="520">
        <v>127.0</v>
      </c>
      <c r="H256" s="520">
        <v>0.0</v>
      </c>
      <c r="I256" s="520">
        <v>0.0</v>
      </c>
      <c r="J256" s="520">
        <v>0.0</v>
      </c>
      <c r="K256" s="520">
        <v>0.0</v>
      </c>
      <c r="L256" s="520">
        <v>9.0</v>
      </c>
      <c r="M256" s="520">
        <v>1.0</v>
      </c>
      <c r="N256" s="520">
        <v>1.0</v>
      </c>
      <c r="O256" s="520">
        <v>7.0</v>
      </c>
      <c r="P256" s="520">
        <v>0.0</v>
      </c>
      <c r="Q256" s="521">
        <v>0.0</v>
      </c>
      <c r="R256" s="595">
        <f t="shared" si="45"/>
        <v>177</v>
      </c>
      <c r="S256" s="752">
        <f t="shared" si="46"/>
        <v>128</v>
      </c>
      <c r="T256" s="652">
        <f>R256/(Results!$H$246 *(70/190))</f>
        <v>0.7013555787</v>
      </c>
      <c r="U256" s="521" t="s">
        <v>249</v>
      </c>
      <c r="V256" s="151"/>
      <c r="W256" s="151"/>
      <c r="X256" s="151"/>
      <c r="Y256" s="151"/>
      <c r="Z256" s="517">
        <f>R256/Results!$B$158</f>
        <v>590</v>
      </c>
      <c r="AA256" s="151"/>
      <c r="AB256" s="151"/>
      <c r="AC256" s="518"/>
      <c r="AD256" s="459"/>
      <c r="AE256" s="459"/>
      <c r="AF256" s="151"/>
      <c r="AG256" s="513" t="s">
        <v>207</v>
      </c>
      <c r="AH256" s="520">
        <v>37.0</v>
      </c>
      <c r="AI256" s="520">
        <v>0.0</v>
      </c>
      <c r="AJ256" s="520">
        <v>94.0</v>
      </c>
      <c r="AK256" s="520">
        <v>0.0</v>
      </c>
      <c r="AL256" s="520">
        <v>0.0</v>
      </c>
      <c r="AM256" s="520">
        <v>1.0</v>
      </c>
      <c r="AN256" s="520">
        <v>0.0</v>
      </c>
      <c r="AO256" s="520">
        <v>6.0</v>
      </c>
      <c r="AP256" s="520">
        <v>0.0</v>
      </c>
      <c r="AQ256" s="520">
        <v>0.0</v>
      </c>
      <c r="AR256" s="520">
        <v>22.0</v>
      </c>
      <c r="AS256" s="520">
        <v>0.0</v>
      </c>
      <c r="AT256" s="521">
        <v>4.0</v>
      </c>
      <c r="AU256" s="520">
        <f t="shared" si="48"/>
        <v>164</v>
      </c>
      <c r="AV256" s="516">
        <f t="shared" si="49"/>
        <v>140.5</v>
      </c>
      <c r="AW256" s="652">
        <f>AU256/(Results!$J$246 *(70/190))</f>
        <v>0.7701433515</v>
      </c>
      <c r="AX256" s="515" t="str">
        <f t="shared" si="53"/>
        <v>D</v>
      </c>
      <c r="AY256" s="151"/>
      <c r="AZ256" s="151"/>
      <c r="BA256" s="151"/>
      <c r="BB256" s="151"/>
      <c r="BC256" s="517">
        <f>AU256/Results!$B$158</f>
        <v>546.6666667</v>
      </c>
      <c r="BD256" s="151"/>
      <c r="BE256" s="151"/>
      <c r="BF256" s="518"/>
    </row>
    <row r="257">
      <c r="A257" s="151"/>
      <c r="B257" s="459"/>
      <c r="C257" s="151"/>
      <c r="D257" s="513" t="s">
        <v>208</v>
      </c>
      <c r="E257" s="520">
        <v>29.0</v>
      </c>
      <c r="F257" s="520">
        <v>0.0</v>
      </c>
      <c r="G257" s="520">
        <v>101.0</v>
      </c>
      <c r="H257" s="520">
        <v>0.0</v>
      </c>
      <c r="I257" s="520">
        <v>0.0</v>
      </c>
      <c r="J257" s="520">
        <v>0.0</v>
      </c>
      <c r="K257" s="520">
        <v>0.0</v>
      </c>
      <c r="L257" s="520">
        <v>5.0</v>
      </c>
      <c r="M257" s="520">
        <v>0.0</v>
      </c>
      <c r="N257" s="520">
        <v>2.0</v>
      </c>
      <c r="O257" s="520">
        <v>7.0</v>
      </c>
      <c r="P257" s="520">
        <v>0.0</v>
      </c>
      <c r="Q257" s="521">
        <v>0.0</v>
      </c>
      <c r="R257" s="595">
        <f t="shared" si="45"/>
        <v>144</v>
      </c>
      <c r="S257" s="752">
        <f t="shared" si="46"/>
        <v>106</v>
      </c>
      <c r="T257" s="652">
        <f>R257/(Results!$H$246 *(70/190))</f>
        <v>0.5705943691</v>
      </c>
      <c r="U257" s="515" t="str">
        <f t="shared" ref="U257:U267" si="54">IFS(T257&lt;0.2,"A",AND(T257&gt;=0.21,T257&lt;=0.5),"B",AND(T257&gt;=0.51,T257&lt;=0.7),"C",AND(T257&gt;=0.71,T257&lt;=0.85),"D",AND(T257&gt;=0.86,T257&lt;=1),"E",T257&gt;1,"F")</f>
        <v>C</v>
      </c>
      <c r="V257" s="151"/>
      <c r="W257" s="151"/>
      <c r="X257" s="151"/>
      <c r="Y257" s="151"/>
      <c r="Z257" s="517">
        <f>R257/Results!$B$158</f>
        <v>480</v>
      </c>
      <c r="AA257" s="151"/>
      <c r="AB257" s="151"/>
      <c r="AC257" s="518"/>
      <c r="AD257" s="459"/>
      <c r="AE257" s="459"/>
      <c r="AF257" s="151"/>
      <c r="AG257" s="513" t="s">
        <v>208</v>
      </c>
      <c r="AH257" s="520">
        <v>27.0</v>
      </c>
      <c r="AI257" s="520">
        <v>0.0</v>
      </c>
      <c r="AJ257" s="520">
        <v>96.0</v>
      </c>
      <c r="AK257" s="520">
        <v>0.0</v>
      </c>
      <c r="AL257" s="520">
        <v>0.0</v>
      </c>
      <c r="AM257" s="520">
        <v>0.0</v>
      </c>
      <c r="AN257" s="520">
        <v>0.0</v>
      </c>
      <c r="AO257" s="520">
        <v>2.0</v>
      </c>
      <c r="AP257" s="520">
        <v>0.0</v>
      </c>
      <c r="AQ257" s="520">
        <v>1.0</v>
      </c>
      <c r="AR257" s="520">
        <v>8.0</v>
      </c>
      <c r="AS257" s="520">
        <v>0.0</v>
      </c>
      <c r="AT257" s="521">
        <v>0.0</v>
      </c>
      <c r="AU257" s="520">
        <f t="shared" si="48"/>
        <v>134</v>
      </c>
      <c r="AV257" s="516">
        <f t="shared" si="49"/>
        <v>96.5</v>
      </c>
      <c r="AW257" s="652">
        <f>AU257/(Results!$J$246 *(70/190))</f>
        <v>0.6292634701</v>
      </c>
      <c r="AX257" s="515" t="str">
        <f t="shared" si="53"/>
        <v>C</v>
      </c>
      <c r="AY257" s="151"/>
      <c r="AZ257" s="151"/>
      <c r="BA257" s="151"/>
      <c r="BB257" s="151"/>
      <c r="BC257" s="517">
        <f>AU257/Results!$B$158</f>
        <v>446.6666667</v>
      </c>
      <c r="BD257" s="151"/>
      <c r="BE257" s="151"/>
      <c r="BF257" s="518"/>
    </row>
    <row r="258">
      <c r="A258" s="151"/>
      <c r="B258" s="459"/>
      <c r="C258" s="151"/>
      <c r="D258" s="522" t="s">
        <v>209</v>
      </c>
      <c r="E258" s="529">
        <v>23.0</v>
      </c>
      <c r="F258" s="529">
        <v>0.0</v>
      </c>
      <c r="G258" s="529">
        <v>129.0</v>
      </c>
      <c r="H258" s="529">
        <v>0.0</v>
      </c>
      <c r="I258" s="529">
        <v>0.0</v>
      </c>
      <c r="J258" s="529">
        <v>0.0</v>
      </c>
      <c r="K258" s="529">
        <v>0.0</v>
      </c>
      <c r="L258" s="529">
        <v>7.0</v>
      </c>
      <c r="M258" s="529">
        <v>0.0</v>
      </c>
      <c r="N258" s="529">
        <v>2.0</v>
      </c>
      <c r="O258" s="529">
        <v>2.0</v>
      </c>
      <c r="P258" s="529">
        <v>0.0</v>
      </c>
      <c r="Q258" s="581">
        <v>2.0</v>
      </c>
      <c r="R258" s="615">
        <f t="shared" si="45"/>
        <v>165</v>
      </c>
      <c r="S258" s="758">
        <f t="shared" si="46"/>
        <v>108</v>
      </c>
      <c r="T258" s="654">
        <f>R258/(Results!$H$246 *(70/190))</f>
        <v>0.653806048</v>
      </c>
      <c r="U258" s="525" t="str">
        <f t="shared" si="54"/>
        <v>C</v>
      </c>
      <c r="V258" s="447"/>
      <c r="W258" s="447"/>
      <c r="X258" s="447"/>
      <c r="Y258" s="447"/>
      <c r="Z258" s="528">
        <f>R258/Results!$B$158</f>
        <v>550</v>
      </c>
      <c r="AA258" s="447"/>
      <c r="AB258" s="447"/>
      <c r="AC258" s="184"/>
      <c r="AD258" s="459"/>
      <c r="AE258" s="459"/>
      <c r="AF258" s="151"/>
      <c r="AG258" s="522" t="s">
        <v>209</v>
      </c>
      <c r="AH258" s="529">
        <v>29.0</v>
      </c>
      <c r="AI258" s="529">
        <v>0.0</v>
      </c>
      <c r="AJ258" s="529">
        <v>78.0</v>
      </c>
      <c r="AK258" s="529">
        <v>0.0</v>
      </c>
      <c r="AL258" s="529">
        <v>0.0</v>
      </c>
      <c r="AM258" s="529">
        <v>0.0</v>
      </c>
      <c r="AN258" s="529">
        <v>0.0</v>
      </c>
      <c r="AO258" s="529">
        <v>10.0</v>
      </c>
      <c r="AP258" s="529">
        <v>0.0</v>
      </c>
      <c r="AQ258" s="529">
        <v>0.0</v>
      </c>
      <c r="AR258" s="529">
        <v>22.0</v>
      </c>
      <c r="AS258" s="529">
        <v>0.0</v>
      </c>
      <c r="AT258" s="581">
        <v>2.0</v>
      </c>
      <c r="AU258" s="754">
        <f t="shared" si="48"/>
        <v>141</v>
      </c>
      <c r="AV258" s="732">
        <f t="shared" si="49"/>
        <v>128</v>
      </c>
      <c r="AW258" s="654">
        <f>AU258/(Results!$J$246 *(70/190))</f>
        <v>0.6621354424</v>
      </c>
      <c r="AX258" s="525" t="str">
        <f t="shared" si="53"/>
        <v>C</v>
      </c>
      <c r="AY258" s="447"/>
      <c r="AZ258" s="447"/>
      <c r="BA258" s="447"/>
      <c r="BB258" s="447"/>
      <c r="BC258" s="528">
        <f>AU258/Results!$B$158</f>
        <v>470</v>
      </c>
      <c r="BD258" s="447"/>
      <c r="BE258" s="447"/>
      <c r="BF258" s="184"/>
    </row>
    <row r="259">
      <c r="A259" s="151"/>
      <c r="B259" s="459"/>
      <c r="C259" s="151"/>
      <c r="D259" s="532" t="s">
        <v>210</v>
      </c>
      <c r="E259" s="543">
        <v>28.0</v>
      </c>
      <c r="F259" s="543">
        <v>0.0</v>
      </c>
      <c r="G259" s="543">
        <v>109.0</v>
      </c>
      <c r="H259" s="543">
        <v>0.0</v>
      </c>
      <c r="I259" s="543">
        <v>0.0</v>
      </c>
      <c r="J259" s="543">
        <v>0.0</v>
      </c>
      <c r="K259" s="543">
        <v>0.0</v>
      </c>
      <c r="L259" s="543">
        <v>4.0</v>
      </c>
      <c r="M259" s="543">
        <v>0.0</v>
      </c>
      <c r="N259" s="543">
        <v>1.0</v>
      </c>
      <c r="O259" s="543">
        <v>9.0</v>
      </c>
      <c r="P259" s="543">
        <v>0.0</v>
      </c>
      <c r="Q259" s="545">
        <v>0.0</v>
      </c>
      <c r="R259" s="617">
        <f t="shared" si="45"/>
        <v>151</v>
      </c>
      <c r="S259" s="755">
        <f t="shared" si="46"/>
        <v>109</v>
      </c>
      <c r="T259" s="536">
        <f>R259/(Results!$H$247 *(70/190))</f>
        <v>0.6830952381</v>
      </c>
      <c r="U259" s="535" t="str">
        <f t="shared" si="54"/>
        <v>C</v>
      </c>
      <c r="V259" s="538">
        <f>SUM(R259:R262)</f>
        <v>600</v>
      </c>
      <c r="W259" s="539">
        <f>V259/(4*(MAX(R259:R262)))</f>
        <v>0.974025974</v>
      </c>
      <c r="X259" s="539">
        <f>AVERAGE(S259:S262)</f>
        <v>103.75</v>
      </c>
      <c r="Y259" s="539">
        <f>V259/(((V259/2))*2)</f>
        <v>1</v>
      </c>
      <c r="Z259" s="646">
        <f>R259/Results!$B$158</f>
        <v>503.3333333</v>
      </c>
      <c r="AA259" s="539">
        <f>sum(Z259:Z262)/4</f>
        <v>500</v>
      </c>
      <c r="AB259" s="541">
        <v>221.0</v>
      </c>
      <c r="AC259" s="542">
        <f>4*max(R259:R262)/Results!H247</f>
        <v>1.026666667</v>
      </c>
      <c r="AD259" s="459"/>
      <c r="AE259" s="459"/>
      <c r="AF259" s="151"/>
      <c r="AG259" s="532" t="s">
        <v>210</v>
      </c>
      <c r="AH259" s="543">
        <v>23.0</v>
      </c>
      <c r="AI259" s="543">
        <v>0.0</v>
      </c>
      <c r="AJ259" s="543">
        <v>102.0</v>
      </c>
      <c r="AK259" s="543">
        <v>0.0</v>
      </c>
      <c r="AL259" s="543">
        <v>0.0</v>
      </c>
      <c r="AM259" s="543">
        <v>0.0</v>
      </c>
      <c r="AN259" s="543">
        <v>0.0</v>
      </c>
      <c r="AO259" s="543">
        <v>7.0</v>
      </c>
      <c r="AP259" s="543">
        <v>0.0</v>
      </c>
      <c r="AQ259" s="543">
        <v>0.0</v>
      </c>
      <c r="AR259" s="543">
        <v>23.0</v>
      </c>
      <c r="AS259" s="543">
        <v>0.0</v>
      </c>
      <c r="AT259" s="545">
        <v>3.0</v>
      </c>
      <c r="AU259" s="543">
        <f t="shared" si="48"/>
        <v>158</v>
      </c>
      <c r="AV259" s="544">
        <f t="shared" si="49"/>
        <v>132</v>
      </c>
      <c r="AW259" s="536">
        <f>AU259/(Results!$J$247 *(70/190))</f>
        <v>0.626984127</v>
      </c>
      <c r="AX259" s="535" t="str">
        <f t="shared" si="53"/>
        <v>C</v>
      </c>
      <c r="AY259" s="538">
        <f>SUM(AU259:AU262)</f>
        <v>684</v>
      </c>
      <c r="AZ259" s="539">
        <f>AY259/(4*(MAX(AU259:AU262)))</f>
        <v>0.9144385027</v>
      </c>
      <c r="BA259" s="539">
        <f>AVERAGE(AV259:AV262)</f>
        <v>138.75</v>
      </c>
      <c r="BB259" s="539">
        <f>AY259/(((AY259))*1)</f>
        <v>1</v>
      </c>
      <c r="BC259" s="646">
        <f>AU259/Results!$B$158</f>
        <v>526.6666667</v>
      </c>
      <c r="BD259" s="539">
        <f>sum(BC259:BC262)/4</f>
        <v>570</v>
      </c>
      <c r="BE259" s="541">
        <v>252.0</v>
      </c>
      <c r="BF259" s="542">
        <f>4*max(AU259:AU262)/Results!J247</f>
        <v>1.093567251</v>
      </c>
    </row>
    <row r="260">
      <c r="A260" s="151"/>
      <c r="B260" s="459"/>
      <c r="C260" s="151"/>
      <c r="D260" s="549" t="s">
        <v>211</v>
      </c>
      <c r="E260" s="553">
        <v>21.0</v>
      </c>
      <c r="F260" s="553">
        <v>0.0</v>
      </c>
      <c r="G260" s="553">
        <v>118.0</v>
      </c>
      <c r="H260" s="553">
        <v>0.0</v>
      </c>
      <c r="I260" s="553">
        <v>0.0</v>
      </c>
      <c r="J260" s="553">
        <v>0.0</v>
      </c>
      <c r="K260" s="553">
        <v>0.0</v>
      </c>
      <c r="L260" s="553">
        <v>6.0</v>
      </c>
      <c r="M260" s="553">
        <v>1.0</v>
      </c>
      <c r="N260" s="553">
        <v>0.0</v>
      </c>
      <c r="O260" s="553">
        <v>8.0</v>
      </c>
      <c r="P260" s="553">
        <v>0.0</v>
      </c>
      <c r="Q260" s="554">
        <v>0.0</v>
      </c>
      <c r="R260" s="613">
        <f t="shared" si="45"/>
        <v>154</v>
      </c>
      <c r="S260" s="756">
        <f t="shared" si="46"/>
        <v>107.5</v>
      </c>
      <c r="T260" s="647">
        <f>R260/(Results!$H$247 *(70/190))</f>
        <v>0.6966666667</v>
      </c>
      <c r="U260" s="550" t="str">
        <f t="shared" si="54"/>
        <v>C</v>
      </c>
      <c r="V260" s="151"/>
      <c r="W260" s="151"/>
      <c r="X260" s="151"/>
      <c r="Y260" s="151"/>
      <c r="Z260" s="552">
        <f>R260/Results!$B$158</f>
        <v>513.3333333</v>
      </c>
      <c r="AA260" s="151"/>
      <c r="AB260" s="151"/>
      <c r="AC260" s="518"/>
      <c r="AD260" s="459"/>
      <c r="AE260" s="459"/>
      <c r="AF260" s="151"/>
      <c r="AG260" s="549" t="s">
        <v>211</v>
      </c>
      <c r="AH260" s="553">
        <v>32.0</v>
      </c>
      <c r="AI260" s="553">
        <v>0.0</v>
      </c>
      <c r="AJ260" s="553">
        <v>100.0</v>
      </c>
      <c r="AK260" s="553">
        <v>0.0</v>
      </c>
      <c r="AL260" s="553">
        <v>0.0</v>
      </c>
      <c r="AM260" s="553">
        <v>0.0</v>
      </c>
      <c r="AN260" s="553">
        <v>0.0</v>
      </c>
      <c r="AO260" s="553">
        <v>16.0</v>
      </c>
      <c r="AP260" s="553">
        <v>0.0</v>
      </c>
      <c r="AQ260" s="553">
        <v>1.0</v>
      </c>
      <c r="AR260" s="553">
        <v>20.0</v>
      </c>
      <c r="AS260" s="553">
        <v>0.0</v>
      </c>
      <c r="AT260" s="554">
        <v>0.0</v>
      </c>
      <c r="AU260" s="553">
        <f t="shared" si="48"/>
        <v>169</v>
      </c>
      <c r="AV260" s="551">
        <f t="shared" si="49"/>
        <v>148.5</v>
      </c>
      <c r="AW260" s="647">
        <f>AU260/(Results!$J$247 *(70/190))</f>
        <v>0.6706349206</v>
      </c>
      <c r="AX260" s="550" t="str">
        <f t="shared" si="53"/>
        <v>C</v>
      </c>
      <c r="AY260" s="151"/>
      <c r="AZ260" s="151"/>
      <c r="BA260" s="151"/>
      <c r="BB260" s="151"/>
      <c r="BC260" s="552">
        <f>AU260/Results!$B$158</f>
        <v>563.3333333</v>
      </c>
      <c r="BD260" s="151"/>
      <c r="BE260" s="151"/>
      <c r="BF260" s="518"/>
    </row>
    <row r="261">
      <c r="A261" s="151"/>
      <c r="B261" s="459"/>
      <c r="C261" s="151"/>
      <c r="D261" s="549" t="s">
        <v>212</v>
      </c>
      <c r="E261" s="553">
        <v>20.0</v>
      </c>
      <c r="F261" s="553">
        <v>0.0</v>
      </c>
      <c r="G261" s="553">
        <v>114.0</v>
      </c>
      <c r="H261" s="553">
        <v>0.0</v>
      </c>
      <c r="I261" s="553">
        <v>0.0</v>
      </c>
      <c r="J261" s="553">
        <v>0.0</v>
      </c>
      <c r="K261" s="553">
        <v>0.0</v>
      </c>
      <c r="L261" s="553">
        <v>4.0</v>
      </c>
      <c r="M261" s="553">
        <v>0.0</v>
      </c>
      <c r="N261" s="553">
        <v>1.0</v>
      </c>
      <c r="O261" s="553">
        <v>4.0</v>
      </c>
      <c r="P261" s="553">
        <v>0.0</v>
      </c>
      <c r="Q261" s="554">
        <v>0.0</v>
      </c>
      <c r="R261" s="613">
        <f t="shared" si="45"/>
        <v>143</v>
      </c>
      <c r="S261" s="756">
        <f t="shared" si="46"/>
        <v>93.5</v>
      </c>
      <c r="T261" s="647">
        <f>R261/(Results!$H$247 *(70/190))</f>
        <v>0.6469047619</v>
      </c>
      <c r="U261" s="550" t="str">
        <f t="shared" si="54"/>
        <v>C</v>
      </c>
      <c r="V261" s="151"/>
      <c r="W261" s="151"/>
      <c r="X261" s="151"/>
      <c r="Y261" s="151"/>
      <c r="Z261" s="552">
        <f>R261/Results!$B$158</f>
        <v>476.6666667</v>
      </c>
      <c r="AA261" s="151"/>
      <c r="AB261" s="151"/>
      <c r="AC261" s="518"/>
      <c r="AD261" s="459"/>
      <c r="AE261" s="459"/>
      <c r="AF261" s="151"/>
      <c r="AG261" s="549" t="s">
        <v>212</v>
      </c>
      <c r="AH261" s="553">
        <v>39.0</v>
      </c>
      <c r="AI261" s="553">
        <v>0.0</v>
      </c>
      <c r="AJ261" s="553">
        <v>123.0</v>
      </c>
      <c r="AK261" s="553">
        <v>0.0</v>
      </c>
      <c r="AL261" s="553">
        <v>0.0</v>
      </c>
      <c r="AM261" s="553">
        <v>1.0</v>
      </c>
      <c r="AN261" s="553">
        <v>0.0</v>
      </c>
      <c r="AO261" s="553">
        <v>9.0</v>
      </c>
      <c r="AP261" s="553">
        <v>0.0</v>
      </c>
      <c r="AQ261" s="553">
        <v>0.0</v>
      </c>
      <c r="AR261" s="553">
        <v>13.0</v>
      </c>
      <c r="AS261" s="553">
        <v>0.0</v>
      </c>
      <c r="AT261" s="554">
        <v>2.0</v>
      </c>
      <c r="AU261" s="553">
        <f t="shared" si="48"/>
        <v>187</v>
      </c>
      <c r="AV261" s="551">
        <f t="shared" si="49"/>
        <v>142.5</v>
      </c>
      <c r="AW261" s="647">
        <f>AU261/(Results!$J$247 *(70/190))</f>
        <v>0.7420634921</v>
      </c>
      <c r="AX261" s="550" t="str">
        <f t="shared" si="53"/>
        <v>D</v>
      </c>
      <c r="AY261" s="151"/>
      <c r="AZ261" s="151"/>
      <c r="BA261" s="151"/>
      <c r="BB261" s="151"/>
      <c r="BC261" s="552">
        <f>AU261/Results!$B$158</f>
        <v>623.3333333</v>
      </c>
      <c r="BD261" s="151"/>
      <c r="BE261" s="151"/>
      <c r="BF261" s="518"/>
    </row>
    <row r="262">
      <c r="A262" s="151"/>
      <c r="B262" s="459"/>
      <c r="C262" s="151"/>
      <c r="D262" s="555" t="s">
        <v>213</v>
      </c>
      <c r="E262" s="563">
        <v>27.0</v>
      </c>
      <c r="F262" s="563">
        <v>0.0</v>
      </c>
      <c r="G262" s="563">
        <v>113.0</v>
      </c>
      <c r="H262" s="563">
        <v>0.0</v>
      </c>
      <c r="I262" s="563">
        <v>0.0</v>
      </c>
      <c r="J262" s="563">
        <v>0.0</v>
      </c>
      <c r="K262" s="563">
        <v>0.0</v>
      </c>
      <c r="L262" s="563">
        <v>7.0</v>
      </c>
      <c r="M262" s="563">
        <v>0.0</v>
      </c>
      <c r="N262" s="563">
        <v>2.0</v>
      </c>
      <c r="O262" s="563">
        <v>3.0</v>
      </c>
      <c r="P262" s="563">
        <v>0.0</v>
      </c>
      <c r="Q262" s="565">
        <v>0.0</v>
      </c>
      <c r="R262" s="619">
        <f t="shared" si="45"/>
        <v>152</v>
      </c>
      <c r="S262" s="759">
        <f t="shared" si="46"/>
        <v>105</v>
      </c>
      <c r="T262" s="649">
        <f>R262/(Results!$H$247 *(70/190))</f>
        <v>0.6876190476</v>
      </c>
      <c r="U262" s="585" t="str">
        <f t="shared" si="54"/>
        <v>C</v>
      </c>
      <c r="V262" s="447"/>
      <c r="W262" s="447"/>
      <c r="X262" s="447"/>
      <c r="Y262" s="447"/>
      <c r="Z262" s="650">
        <f>R262/Results!$B$158</f>
        <v>506.6666667</v>
      </c>
      <c r="AA262" s="447"/>
      <c r="AB262" s="447"/>
      <c r="AC262" s="184"/>
      <c r="AD262" s="459"/>
      <c r="AE262" s="459"/>
      <c r="AF262" s="151"/>
      <c r="AG262" s="555" t="s">
        <v>213</v>
      </c>
      <c r="AH262" s="563">
        <v>37.0</v>
      </c>
      <c r="AI262" s="563">
        <v>0.0</v>
      </c>
      <c r="AJ262" s="563">
        <v>110.0</v>
      </c>
      <c r="AK262" s="563">
        <v>0.0</v>
      </c>
      <c r="AL262" s="563">
        <v>0.0</v>
      </c>
      <c r="AM262" s="563">
        <v>1.0</v>
      </c>
      <c r="AN262" s="563">
        <v>0.0</v>
      </c>
      <c r="AO262" s="563">
        <v>11.0</v>
      </c>
      <c r="AP262" s="563">
        <v>0.0</v>
      </c>
      <c r="AQ262" s="563">
        <v>0.0</v>
      </c>
      <c r="AR262" s="563">
        <v>11.0</v>
      </c>
      <c r="AS262" s="563">
        <v>0.0</v>
      </c>
      <c r="AT262" s="565">
        <v>0.0</v>
      </c>
      <c r="AU262" s="688">
        <f t="shared" si="48"/>
        <v>170</v>
      </c>
      <c r="AV262" s="566">
        <f t="shared" si="49"/>
        <v>132</v>
      </c>
      <c r="AW262" s="649">
        <f>AU262/(Results!$J$247 *(70/190))</f>
        <v>0.6746031746</v>
      </c>
      <c r="AX262" s="585" t="str">
        <f t="shared" si="53"/>
        <v>C</v>
      </c>
      <c r="AY262" s="447"/>
      <c r="AZ262" s="447"/>
      <c r="BA262" s="447"/>
      <c r="BB262" s="447"/>
      <c r="BC262" s="650">
        <f>AU262/Results!$B$158</f>
        <v>566.6666667</v>
      </c>
      <c r="BD262" s="447"/>
      <c r="BE262" s="447"/>
      <c r="BF262" s="184"/>
    </row>
    <row r="263">
      <c r="A263" s="151"/>
      <c r="B263" s="459"/>
      <c r="C263" s="151"/>
      <c r="D263" s="492" t="s">
        <v>214</v>
      </c>
      <c r="E263" s="573">
        <v>21.0</v>
      </c>
      <c r="F263" s="573">
        <v>0.0</v>
      </c>
      <c r="G263" s="573">
        <v>99.0</v>
      </c>
      <c r="H263" s="573">
        <v>0.0</v>
      </c>
      <c r="I263" s="573">
        <v>0.0</v>
      </c>
      <c r="J263" s="573">
        <v>0.0</v>
      </c>
      <c r="K263" s="573">
        <v>0.0</v>
      </c>
      <c r="L263" s="573">
        <v>5.0</v>
      </c>
      <c r="M263" s="573">
        <v>1.0</v>
      </c>
      <c r="N263" s="573">
        <v>1.0</v>
      </c>
      <c r="O263" s="573">
        <v>7.0</v>
      </c>
      <c r="P263" s="573">
        <v>0.0</v>
      </c>
      <c r="Q263" s="574">
        <v>2.0</v>
      </c>
      <c r="R263" s="493">
        <f t="shared" si="45"/>
        <v>136</v>
      </c>
      <c r="S263" s="760">
        <f t="shared" si="46"/>
        <v>98</v>
      </c>
      <c r="T263" s="571">
        <f>R263/(Results!$H$248 *(70/190))</f>
        <v>0.7167822469</v>
      </c>
      <c r="U263" s="569" t="str">
        <f t="shared" si="54"/>
        <v>D</v>
      </c>
      <c r="V263" s="500">
        <f>SUM(R263:R266)</f>
        <v>515</v>
      </c>
      <c r="W263" s="501">
        <f>V263/(4*(MAX(R263:R266)))</f>
        <v>0.9466911765</v>
      </c>
      <c r="X263" s="501">
        <f>AVERAGE(S263:S266)</f>
        <v>92.325</v>
      </c>
      <c r="Y263" s="501">
        <f>V263/(((V263/2))*2)</f>
        <v>1</v>
      </c>
      <c r="Z263" s="511">
        <f>R263/Results!$B$158</f>
        <v>453.3333333</v>
      </c>
      <c r="AA263" s="501">
        <f>sum(Z263:Z266)/4</f>
        <v>429.1666667</v>
      </c>
      <c r="AB263" s="503">
        <v>190.0</v>
      </c>
      <c r="AC263" s="512">
        <f>4*max(R263:R266)/Results!H248</f>
        <v>1.05631068</v>
      </c>
      <c r="AD263" s="459"/>
      <c r="AE263" s="459"/>
      <c r="AF263" s="151"/>
      <c r="AG263" s="492" t="s">
        <v>214</v>
      </c>
      <c r="AH263" s="573">
        <v>42.0</v>
      </c>
      <c r="AI263" s="573">
        <v>0.0</v>
      </c>
      <c r="AJ263" s="573">
        <v>111.0</v>
      </c>
      <c r="AK263" s="573">
        <v>0.0</v>
      </c>
      <c r="AL263" s="573">
        <v>0.0</v>
      </c>
      <c r="AM263" s="573">
        <v>0.0</v>
      </c>
      <c r="AN263" s="573">
        <v>0.0</v>
      </c>
      <c r="AO263" s="573">
        <v>6.0</v>
      </c>
      <c r="AP263" s="573">
        <v>0.0</v>
      </c>
      <c r="AQ263" s="573">
        <v>1.0</v>
      </c>
      <c r="AR263" s="573">
        <v>15.0</v>
      </c>
      <c r="AS263" s="573">
        <v>0.0</v>
      </c>
      <c r="AT263" s="574">
        <v>0.0</v>
      </c>
      <c r="AU263" s="573">
        <f t="shared" si="48"/>
        <v>175</v>
      </c>
      <c r="AV263" s="570">
        <f t="shared" si="49"/>
        <v>139</v>
      </c>
      <c r="AW263" s="571">
        <f>AU263/(Results!$J$248 *(70/190))</f>
        <v>0.6671348315</v>
      </c>
      <c r="AX263" s="569" t="str">
        <f t="shared" si="53"/>
        <v>C</v>
      </c>
      <c r="AY263" s="500">
        <f>SUM(AU263:AU266)</f>
        <v>712</v>
      </c>
      <c r="AZ263" s="501">
        <f>AY263/(4*(MAX(AU263:AU266)))</f>
        <v>0.9621621622</v>
      </c>
      <c r="BA263" s="501">
        <f>AVERAGE(AV263:AV266)</f>
        <v>137.25</v>
      </c>
      <c r="BB263" s="501">
        <f>AY263/(((AY263))*1)</f>
        <v>1</v>
      </c>
      <c r="BC263" s="511">
        <f>AU263/Results!$B$158</f>
        <v>583.3333333</v>
      </c>
      <c r="BD263" s="501">
        <f>sum(BC263:BC266)/4</f>
        <v>593.3333333</v>
      </c>
      <c r="BE263" s="503">
        <v>262.0</v>
      </c>
      <c r="BF263" s="512">
        <f>4*max(AU263:AU266)/Results!J248</f>
        <v>1.039325843</v>
      </c>
    </row>
    <row r="264">
      <c r="A264" s="151"/>
      <c r="B264" s="459"/>
      <c r="C264" s="151"/>
      <c r="D264" s="513" t="s">
        <v>215</v>
      </c>
      <c r="E264" s="520">
        <v>30.0</v>
      </c>
      <c r="F264" s="520">
        <v>0.0</v>
      </c>
      <c r="G264" s="520">
        <v>85.0</v>
      </c>
      <c r="H264" s="520">
        <v>0.0</v>
      </c>
      <c r="I264" s="520">
        <v>0.0</v>
      </c>
      <c r="J264" s="520">
        <v>0.0</v>
      </c>
      <c r="K264" s="520">
        <v>0.0</v>
      </c>
      <c r="L264" s="520">
        <v>5.0</v>
      </c>
      <c r="M264" s="520">
        <v>0.0</v>
      </c>
      <c r="N264" s="520">
        <v>0.0</v>
      </c>
      <c r="O264" s="520">
        <v>2.0</v>
      </c>
      <c r="P264" s="520">
        <v>0.0</v>
      </c>
      <c r="Q264" s="521">
        <v>1.0</v>
      </c>
      <c r="R264" s="595">
        <f t="shared" si="45"/>
        <v>123</v>
      </c>
      <c r="S264" s="752">
        <f t="shared" si="46"/>
        <v>84.5</v>
      </c>
      <c r="T264" s="652">
        <f>R264/(Results!$H$248 *(70/190))</f>
        <v>0.6482662968</v>
      </c>
      <c r="U264" s="515" t="str">
        <f t="shared" si="54"/>
        <v>C</v>
      </c>
      <c r="V264" s="151"/>
      <c r="W264" s="151"/>
      <c r="X264" s="151"/>
      <c r="Y264" s="151"/>
      <c r="Z264" s="517">
        <f>R264/Results!$B$158</f>
        <v>410</v>
      </c>
      <c r="AA264" s="151"/>
      <c r="AB264" s="151"/>
      <c r="AC264" s="518"/>
      <c r="AD264" s="459"/>
      <c r="AE264" s="459"/>
      <c r="AF264" s="151"/>
      <c r="AG264" s="513" t="s">
        <v>215</v>
      </c>
      <c r="AH264" s="520">
        <v>38.0</v>
      </c>
      <c r="AI264" s="520">
        <v>0.0</v>
      </c>
      <c r="AJ264" s="520">
        <v>125.0</v>
      </c>
      <c r="AK264" s="520">
        <v>0.0</v>
      </c>
      <c r="AL264" s="520">
        <v>0.0</v>
      </c>
      <c r="AM264" s="520">
        <v>0.0</v>
      </c>
      <c r="AN264" s="520">
        <v>0.0</v>
      </c>
      <c r="AO264" s="520">
        <v>11.0</v>
      </c>
      <c r="AP264" s="520">
        <v>0.0</v>
      </c>
      <c r="AQ264" s="520">
        <v>0.0</v>
      </c>
      <c r="AR264" s="520">
        <v>9.0</v>
      </c>
      <c r="AS264" s="520">
        <v>0.0</v>
      </c>
      <c r="AT264" s="521">
        <v>0.0</v>
      </c>
      <c r="AU264" s="520">
        <f t="shared" si="48"/>
        <v>183</v>
      </c>
      <c r="AV264" s="516">
        <f t="shared" si="49"/>
        <v>135</v>
      </c>
      <c r="AW264" s="652">
        <f>AU264/(Results!$J$248 *(70/190))</f>
        <v>0.6976324238</v>
      </c>
      <c r="AX264" s="515" t="str">
        <f t="shared" si="53"/>
        <v>C</v>
      </c>
      <c r="AY264" s="151"/>
      <c r="AZ264" s="151"/>
      <c r="BA264" s="151"/>
      <c r="BB264" s="151"/>
      <c r="BC264" s="517">
        <f>AU264/Results!$B$158</f>
        <v>610</v>
      </c>
      <c r="BD264" s="151"/>
      <c r="BE264" s="151"/>
      <c r="BF264" s="518"/>
    </row>
    <row r="265">
      <c r="A265" s="151"/>
      <c r="B265" s="459"/>
      <c r="C265" s="151"/>
      <c r="D265" s="513" t="s">
        <v>216</v>
      </c>
      <c r="E265" s="520">
        <v>34.0</v>
      </c>
      <c r="F265" s="520">
        <v>0.0</v>
      </c>
      <c r="G265" s="520">
        <v>88.0</v>
      </c>
      <c r="H265" s="520">
        <v>0.0</v>
      </c>
      <c r="I265" s="520">
        <v>0.0</v>
      </c>
      <c r="J265" s="520">
        <v>0.0</v>
      </c>
      <c r="K265" s="520">
        <v>0.0</v>
      </c>
      <c r="L265" s="520">
        <v>4.0</v>
      </c>
      <c r="M265" s="520">
        <v>1.0</v>
      </c>
      <c r="N265" s="520">
        <v>0.0</v>
      </c>
      <c r="O265" s="520">
        <v>2.0</v>
      </c>
      <c r="P265" s="520">
        <v>0.0</v>
      </c>
      <c r="Q265" s="521">
        <v>0.0</v>
      </c>
      <c r="R265" s="595">
        <f t="shared" si="45"/>
        <v>129</v>
      </c>
      <c r="S265" s="752">
        <f t="shared" si="46"/>
        <v>90.5</v>
      </c>
      <c r="T265" s="652">
        <f>R265/(Results!$H$248 *(70/190))</f>
        <v>0.679889043</v>
      </c>
      <c r="U265" s="515" t="str">
        <f t="shared" si="54"/>
        <v>C</v>
      </c>
      <c r="V265" s="151"/>
      <c r="W265" s="151"/>
      <c r="X265" s="151"/>
      <c r="Y265" s="151"/>
      <c r="Z265" s="517">
        <f>R265/Results!$B$158</f>
        <v>430</v>
      </c>
      <c r="AA265" s="151"/>
      <c r="AB265" s="151"/>
      <c r="AC265" s="518"/>
      <c r="AD265" s="459"/>
      <c r="AE265" s="459"/>
      <c r="AF265" s="151"/>
      <c r="AG265" s="513" t="s">
        <v>216</v>
      </c>
      <c r="AH265" s="520">
        <v>50.0</v>
      </c>
      <c r="AI265" s="520">
        <v>0.0</v>
      </c>
      <c r="AJ265" s="520">
        <v>106.0</v>
      </c>
      <c r="AK265" s="520">
        <v>0.0</v>
      </c>
      <c r="AL265" s="520">
        <v>0.0</v>
      </c>
      <c r="AM265" s="520">
        <v>0.0</v>
      </c>
      <c r="AN265" s="520">
        <v>0.0</v>
      </c>
      <c r="AO265" s="520">
        <v>2.0</v>
      </c>
      <c r="AP265" s="520">
        <v>0.0</v>
      </c>
      <c r="AQ265" s="520">
        <v>0.0</v>
      </c>
      <c r="AR265" s="520">
        <v>9.0</v>
      </c>
      <c r="AS265" s="520">
        <v>0.0</v>
      </c>
      <c r="AT265" s="521">
        <v>2.0</v>
      </c>
      <c r="AU265" s="520">
        <f t="shared" si="48"/>
        <v>169</v>
      </c>
      <c r="AV265" s="516">
        <f t="shared" si="49"/>
        <v>125</v>
      </c>
      <c r="AW265" s="652">
        <f>AU265/(Results!$J$248 *(70/190))</f>
        <v>0.6442616372</v>
      </c>
      <c r="AX265" s="515" t="str">
        <f t="shared" si="53"/>
        <v>C</v>
      </c>
      <c r="AY265" s="151"/>
      <c r="AZ265" s="151"/>
      <c r="BA265" s="151"/>
      <c r="BB265" s="151"/>
      <c r="BC265" s="517">
        <f>AU265/Results!$B$158</f>
        <v>563.3333333</v>
      </c>
      <c r="BD265" s="151"/>
      <c r="BE265" s="151"/>
      <c r="BF265" s="518"/>
    </row>
    <row r="266">
      <c r="A266" s="151"/>
      <c r="B266" s="459"/>
      <c r="C266" s="151"/>
      <c r="D266" s="522" t="s">
        <v>217</v>
      </c>
      <c r="E266" s="529">
        <v>32.0</v>
      </c>
      <c r="F266" s="529">
        <v>1.0</v>
      </c>
      <c r="G266" s="529">
        <v>80.0</v>
      </c>
      <c r="H266" s="529">
        <v>0.0</v>
      </c>
      <c r="I266" s="529">
        <v>0.0</v>
      </c>
      <c r="J266" s="529">
        <v>0.0</v>
      </c>
      <c r="K266" s="529">
        <v>0.0</v>
      </c>
      <c r="L266" s="529">
        <v>9.0</v>
      </c>
      <c r="M266" s="529">
        <v>0.0</v>
      </c>
      <c r="N266" s="529">
        <v>0.0</v>
      </c>
      <c r="O266" s="529">
        <v>5.0</v>
      </c>
      <c r="P266" s="529">
        <v>0.0</v>
      </c>
      <c r="Q266" s="581">
        <v>0.0</v>
      </c>
      <c r="R266" s="615">
        <f t="shared" si="45"/>
        <v>127</v>
      </c>
      <c r="S266" s="761">
        <f t="shared" si="46"/>
        <v>96.3</v>
      </c>
      <c r="T266" s="654">
        <f>R266/(Results!$H$248 *(70/190))</f>
        <v>0.6693481276</v>
      </c>
      <c r="U266" s="525" t="str">
        <f t="shared" si="54"/>
        <v>C</v>
      </c>
      <c r="V266" s="447"/>
      <c r="W266" s="447"/>
      <c r="X266" s="447"/>
      <c r="Y266" s="447"/>
      <c r="Z266" s="528">
        <f>R266/Results!$B$158</f>
        <v>423.3333333</v>
      </c>
      <c r="AA266" s="447"/>
      <c r="AB266" s="447"/>
      <c r="AC266" s="184"/>
      <c r="AD266" s="459"/>
      <c r="AE266" s="459"/>
      <c r="AF266" s="151"/>
      <c r="AG266" s="522" t="s">
        <v>217</v>
      </c>
      <c r="AH266" s="529">
        <v>49.0</v>
      </c>
      <c r="AI266" s="529">
        <v>0.0</v>
      </c>
      <c r="AJ266" s="529">
        <v>111.0</v>
      </c>
      <c r="AK266" s="529">
        <v>0.0</v>
      </c>
      <c r="AL266" s="529">
        <v>0.0</v>
      </c>
      <c r="AM266" s="529">
        <v>0.0</v>
      </c>
      <c r="AN266" s="529">
        <v>0.0</v>
      </c>
      <c r="AO266" s="529">
        <v>4.0</v>
      </c>
      <c r="AP266" s="529">
        <v>0.0</v>
      </c>
      <c r="AQ266" s="529">
        <v>1.0</v>
      </c>
      <c r="AR266" s="529">
        <v>18.0</v>
      </c>
      <c r="AS266" s="529">
        <v>0.0</v>
      </c>
      <c r="AT266" s="581">
        <v>2.0</v>
      </c>
      <c r="AU266" s="754">
        <f t="shared" si="48"/>
        <v>185</v>
      </c>
      <c r="AV266" s="732">
        <f t="shared" si="49"/>
        <v>150</v>
      </c>
      <c r="AW266" s="654">
        <f>AU266/(Results!$J$248 *(70/190))</f>
        <v>0.7052568218</v>
      </c>
      <c r="AX266" s="581" t="s">
        <v>257</v>
      </c>
      <c r="AY266" s="447"/>
      <c r="AZ266" s="447"/>
      <c r="BA266" s="447"/>
      <c r="BB266" s="447"/>
      <c r="BC266" s="528">
        <f>AU266/Results!$B$158</f>
        <v>616.6666667</v>
      </c>
      <c r="BD266" s="447"/>
      <c r="BE266" s="447"/>
      <c r="BF266" s="184"/>
    </row>
    <row r="267">
      <c r="A267" s="151"/>
      <c r="B267" s="459"/>
      <c r="C267" s="151"/>
      <c r="D267" s="532" t="s">
        <v>218</v>
      </c>
      <c r="E267" s="543">
        <v>29.0</v>
      </c>
      <c r="F267" s="543">
        <v>0.0</v>
      </c>
      <c r="G267" s="543">
        <v>77.0</v>
      </c>
      <c r="H267" s="543">
        <v>0.0</v>
      </c>
      <c r="I267" s="543">
        <v>0.0</v>
      </c>
      <c r="J267" s="543">
        <v>0.0</v>
      </c>
      <c r="K267" s="543">
        <v>0.0</v>
      </c>
      <c r="L267" s="543">
        <v>3.0</v>
      </c>
      <c r="M267" s="543">
        <v>1.0</v>
      </c>
      <c r="N267" s="543">
        <v>1.0</v>
      </c>
      <c r="O267" s="543">
        <v>1.0</v>
      </c>
      <c r="P267" s="543">
        <v>0.0</v>
      </c>
      <c r="Q267" s="545">
        <v>0.0</v>
      </c>
      <c r="R267" s="617">
        <f t="shared" si="45"/>
        <v>112</v>
      </c>
      <c r="S267" s="544">
        <f t="shared" si="46"/>
        <v>79</v>
      </c>
      <c r="T267" s="536">
        <f>R267/(Results!$H$249 *(70/190))</f>
        <v>0.6956521739</v>
      </c>
      <c r="U267" s="535" t="str">
        <f t="shared" si="54"/>
        <v>C</v>
      </c>
      <c r="V267" s="538">
        <f>SUM(R267:R270)</f>
        <v>437</v>
      </c>
      <c r="W267" s="539">
        <f>V267/(4*(MAX(R267:R270)))</f>
        <v>0.9583333333</v>
      </c>
      <c r="X267" s="539">
        <f>AVERAGE(S267:S270)</f>
        <v>79.075</v>
      </c>
      <c r="Y267" s="539">
        <f>V267/(((V267/2))*2)</f>
        <v>1</v>
      </c>
      <c r="Z267" s="646">
        <f>R267/Results!$B$158</f>
        <v>373.3333333</v>
      </c>
      <c r="AA267" s="539">
        <f>sum(Z267:Z270)/4</f>
        <v>364.1666667</v>
      </c>
      <c r="AB267" s="541">
        <v>161.0</v>
      </c>
      <c r="AC267" s="542">
        <f>4*MAX(R267:R270)/Results!H249</f>
        <v>1.043478261</v>
      </c>
      <c r="AD267" s="459"/>
      <c r="AE267" s="459"/>
      <c r="AF267" s="151"/>
      <c r="AG267" s="532" t="s">
        <v>218</v>
      </c>
      <c r="AH267" s="543">
        <v>44.0</v>
      </c>
      <c r="AI267" s="543">
        <v>0.0</v>
      </c>
      <c r="AJ267" s="543">
        <v>101.0</v>
      </c>
      <c r="AK267" s="543">
        <v>0.0</v>
      </c>
      <c r="AL267" s="543">
        <v>0.0</v>
      </c>
      <c r="AM267" s="543">
        <v>0.0</v>
      </c>
      <c r="AN267" s="543">
        <v>0.0</v>
      </c>
      <c r="AO267" s="543">
        <v>1.0</v>
      </c>
      <c r="AP267" s="543">
        <v>0.0</v>
      </c>
      <c r="AQ267" s="543">
        <v>0.0</v>
      </c>
      <c r="AR267" s="543">
        <v>9.0</v>
      </c>
      <c r="AS267" s="543">
        <v>0.0</v>
      </c>
      <c r="AT267" s="545">
        <v>2.0</v>
      </c>
      <c r="AU267" s="543">
        <f t="shared" si="48"/>
        <v>157</v>
      </c>
      <c r="AV267" s="544">
        <f t="shared" si="49"/>
        <v>115</v>
      </c>
      <c r="AW267" s="536">
        <f>AU267/(Results!$J$249 *(70/190))</f>
        <v>0.6895515488</v>
      </c>
      <c r="AX267" s="535" t="str">
        <f t="shared" ref="AX267:AX270" si="55">IFS(AW267&lt;0.2,"A",AND(AW267&gt;=0.21,AW267&lt;=0.5),"B",AND(AW267&gt;=0.51,AW267&lt;=0.7),"C",AND(AW267&gt;=0.71,AW267&lt;=0.85),"D",AND(AW267&gt;=0.86,AW267&lt;=1),"E",AW267&gt;1,"F")</f>
        <v>C</v>
      </c>
      <c r="AY267" s="538">
        <f>SUM(AU267:AU270)</f>
        <v>618</v>
      </c>
      <c r="AZ267" s="539">
        <f>AY267/(4*(MAX(AU267:AU270)))</f>
        <v>0.9716981132</v>
      </c>
      <c r="BA267" s="539">
        <f>AVERAGE(AV267:AV270)</f>
        <v>115.25</v>
      </c>
      <c r="BB267" s="539">
        <f>AY267/(((AY267))*1)</f>
        <v>1</v>
      </c>
      <c r="BC267" s="646">
        <f>AU267/Results!$B$158</f>
        <v>523.3333333</v>
      </c>
      <c r="BD267" s="539">
        <f>sum(BC267:BC270)/4</f>
        <v>515</v>
      </c>
      <c r="BE267" s="541">
        <v>228.0</v>
      </c>
      <c r="BF267" s="542">
        <f>4*MAX(AU267:AU270)/Results!J249</f>
        <v>1.029126214</v>
      </c>
    </row>
    <row r="268">
      <c r="A268" s="151"/>
      <c r="B268" s="459"/>
      <c r="C268" s="151"/>
      <c r="D268" s="549" t="s">
        <v>219</v>
      </c>
      <c r="E268" s="553">
        <v>26.0</v>
      </c>
      <c r="F268" s="553">
        <v>0.0</v>
      </c>
      <c r="G268" s="553">
        <v>74.0</v>
      </c>
      <c r="H268" s="553">
        <v>0.0</v>
      </c>
      <c r="I268" s="553">
        <v>0.0</v>
      </c>
      <c r="J268" s="553">
        <v>0.0</v>
      </c>
      <c r="K268" s="553">
        <v>0.0</v>
      </c>
      <c r="L268" s="553">
        <v>5.0</v>
      </c>
      <c r="M268" s="553">
        <v>1.0</v>
      </c>
      <c r="N268" s="553">
        <v>2.0</v>
      </c>
      <c r="O268" s="553">
        <v>4.0</v>
      </c>
      <c r="P268" s="553">
        <v>0.0</v>
      </c>
      <c r="Q268" s="554">
        <v>2.0</v>
      </c>
      <c r="R268" s="613">
        <f t="shared" si="45"/>
        <v>114</v>
      </c>
      <c r="S268" s="551">
        <f t="shared" si="46"/>
        <v>87</v>
      </c>
      <c r="T268" s="647">
        <f>R268/(Results!$H$249 *(70/190))</f>
        <v>0.7080745342</v>
      </c>
      <c r="U268" s="554" t="s">
        <v>257</v>
      </c>
      <c r="V268" s="151"/>
      <c r="W268" s="151"/>
      <c r="X268" s="151"/>
      <c r="Y268" s="151"/>
      <c r="Z268" s="552">
        <f>R268/Results!$B$158</f>
        <v>380</v>
      </c>
      <c r="AA268" s="151"/>
      <c r="AB268" s="151"/>
      <c r="AC268" s="518"/>
      <c r="AD268" s="459"/>
      <c r="AE268" s="459"/>
      <c r="AF268" s="151"/>
      <c r="AG268" s="549" t="s">
        <v>219</v>
      </c>
      <c r="AH268" s="553">
        <v>33.0</v>
      </c>
      <c r="AI268" s="553">
        <v>0.0</v>
      </c>
      <c r="AJ268" s="553">
        <v>104.0</v>
      </c>
      <c r="AK268" s="553">
        <v>0.0</v>
      </c>
      <c r="AL268" s="553">
        <v>0.0</v>
      </c>
      <c r="AM268" s="553">
        <v>0.0</v>
      </c>
      <c r="AN268" s="553">
        <v>0.0</v>
      </c>
      <c r="AO268" s="553">
        <v>6.0</v>
      </c>
      <c r="AP268" s="553">
        <v>0.0</v>
      </c>
      <c r="AQ268" s="553">
        <v>0.0</v>
      </c>
      <c r="AR268" s="553">
        <v>8.0</v>
      </c>
      <c r="AS268" s="553">
        <v>0.0</v>
      </c>
      <c r="AT268" s="554">
        <v>0.0</v>
      </c>
      <c r="AU268" s="553">
        <f t="shared" si="48"/>
        <v>151</v>
      </c>
      <c r="AV268" s="551">
        <f t="shared" si="49"/>
        <v>110</v>
      </c>
      <c r="AW268" s="647">
        <f>AU268/(Results!$J$249 *(70/190))</f>
        <v>0.6631992603</v>
      </c>
      <c r="AX268" s="550" t="str">
        <f t="shared" si="55"/>
        <v>C</v>
      </c>
      <c r="AY268" s="151"/>
      <c r="AZ268" s="151"/>
      <c r="BA268" s="151"/>
      <c r="BB268" s="151"/>
      <c r="BC268" s="552">
        <f>AU268/Results!$B$158</f>
        <v>503.3333333</v>
      </c>
      <c r="BD268" s="151"/>
      <c r="BE268" s="151"/>
      <c r="BF268" s="518"/>
    </row>
    <row r="269">
      <c r="A269" s="151"/>
      <c r="B269" s="459"/>
      <c r="C269" s="151"/>
      <c r="D269" s="549" t="s">
        <v>220</v>
      </c>
      <c r="E269" s="553">
        <v>24.0</v>
      </c>
      <c r="F269" s="553">
        <v>0.0</v>
      </c>
      <c r="G269" s="553">
        <v>71.0</v>
      </c>
      <c r="H269" s="553">
        <v>0.0</v>
      </c>
      <c r="I269" s="553">
        <v>0.0</v>
      </c>
      <c r="J269" s="553">
        <v>0.0</v>
      </c>
      <c r="K269" s="553">
        <v>0.0</v>
      </c>
      <c r="L269" s="553">
        <v>2.0</v>
      </c>
      <c r="M269" s="553">
        <v>1.0</v>
      </c>
      <c r="N269" s="553">
        <v>1.0</v>
      </c>
      <c r="O269" s="553">
        <v>5.0</v>
      </c>
      <c r="P269" s="553">
        <v>0.0</v>
      </c>
      <c r="Q269" s="554">
        <v>1.0</v>
      </c>
      <c r="R269" s="613">
        <f t="shared" si="45"/>
        <v>105</v>
      </c>
      <c r="S269" s="551">
        <f t="shared" si="46"/>
        <v>78</v>
      </c>
      <c r="T269" s="647">
        <f>R269/(Results!$H$249 *(70/190))</f>
        <v>0.652173913</v>
      </c>
      <c r="U269" s="550" t="str">
        <f t="shared" ref="U269:U270" si="56">IFS(T269&lt;0.2,"A",AND(T269&gt;=0.21,T269&lt;=0.5),"B",AND(T269&gt;=0.51,T269&lt;=0.7),"C",AND(T269&gt;=0.71,T269&lt;=0.85),"D",AND(T269&gt;=0.86,T269&lt;=1),"E",T269&gt;1,"F")</f>
        <v>C</v>
      </c>
      <c r="V269" s="151"/>
      <c r="W269" s="151"/>
      <c r="X269" s="151"/>
      <c r="Y269" s="151"/>
      <c r="Z269" s="552">
        <f>R269/Results!$B$158</f>
        <v>350</v>
      </c>
      <c r="AA269" s="151"/>
      <c r="AB269" s="151"/>
      <c r="AC269" s="518"/>
      <c r="AD269" s="459"/>
      <c r="AE269" s="459"/>
      <c r="AF269" s="151"/>
      <c r="AG269" s="549" t="s">
        <v>220</v>
      </c>
      <c r="AH269" s="553">
        <v>29.0</v>
      </c>
      <c r="AI269" s="553">
        <v>0.0</v>
      </c>
      <c r="AJ269" s="553">
        <v>106.0</v>
      </c>
      <c r="AK269" s="553">
        <v>0.0</v>
      </c>
      <c r="AL269" s="553">
        <v>0.0</v>
      </c>
      <c r="AM269" s="553">
        <v>0.0</v>
      </c>
      <c r="AN269" s="553">
        <v>0.0</v>
      </c>
      <c r="AO269" s="553">
        <v>2.0</v>
      </c>
      <c r="AP269" s="553">
        <v>0.0</v>
      </c>
      <c r="AQ269" s="553">
        <v>0.0</v>
      </c>
      <c r="AR269" s="553">
        <v>11.0</v>
      </c>
      <c r="AS269" s="553">
        <v>0.0</v>
      </c>
      <c r="AT269" s="554">
        <v>3.0</v>
      </c>
      <c r="AU269" s="553">
        <f t="shared" si="48"/>
        <v>151</v>
      </c>
      <c r="AV269" s="551">
        <f t="shared" si="49"/>
        <v>108.5</v>
      </c>
      <c r="AW269" s="647">
        <f>AU269/(Results!$J$249 *(70/190))</f>
        <v>0.6631992603</v>
      </c>
      <c r="AX269" s="550" t="str">
        <f t="shared" si="55"/>
        <v>C</v>
      </c>
      <c r="AY269" s="151"/>
      <c r="AZ269" s="151"/>
      <c r="BA269" s="151"/>
      <c r="BB269" s="151"/>
      <c r="BC269" s="552">
        <f>AU269/Results!$B$158</f>
        <v>503.3333333</v>
      </c>
      <c r="BD269" s="151"/>
      <c r="BE269" s="151"/>
      <c r="BF269" s="518"/>
    </row>
    <row r="270">
      <c r="A270" s="37"/>
      <c r="B270" s="60"/>
      <c r="C270" s="37"/>
      <c r="D270" s="555" t="s">
        <v>221</v>
      </c>
      <c r="E270" s="563">
        <v>26.0</v>
      </c>
      <c r="F270" s="563">
        <v>1.0</v>
      </c>
      <c r="G270" s="563">
        <v>75.0</v>
      </c>
      <c r="H270" s="563">
        <v>0.0</v>
      </c>
      <c r="I270" s="563">
        <v>0.0</v>
      </c>
      <c r="J270" s="563">
        <v>0.0</v>
      </c>
      <c r="K270" s="563">
        <v>0.0</v>
      </c>
      <c r="L270" s="563">
        <v>2.0</v>
      </c>
      <c r="M270" s="563">
        <v>0.0</v>
      </c>
      <c r="N270" s="563">
        <v>2.0</v>
      </c>
      <c r="O270" s="563">
        <v>0.0</v>
      </c>
      <c r="P270" s="563">
        <v>0.0</v>
      </c>
      <c r="Q270" s="565">
        <v>0.0</v>
      </c>
      <c r="R270" s="614">
        <f t="shared" si="45"/>
        <v>106</v>
      </c>
      <c r="S270" s="564">
        <f t="shared" si="46"/>
        <v>72.3</v>
      </c>
      <c r="T270" s="657">
        <f>R270/(Results!$H$249 *(70/190))</f>
        <v>0.6583850932</v>
      </c>
      <c r="U270" s="558" t="str">
        <f t="shared" si="56"/>
        <v>C</v>
      </c>
      <c r="V270" s="447"/>
      <c r="W270" s="447"/>
      <c r="X270" s="447"/>
      <c r="Y270" s="447"/>
      <c r="Z270" s="562">
        <f>R270/Results!$B$158</f>
        <v>353.3333333</v>
      </c>
      <c r="AA270" s="447"/>
      <c r="AB270" s="447"/>
      <c r="AC270" s="184"/>
      <c r="AD270" s="60"/>
      <c r="AE270" s="60"/>
      <c r="AF270" s="37"/>
      <c r="AG270" s="555" t="s">
        <v>221</v>
      </c>
      <c r="AH270" s="563">
        <v>42.0</v>
      </c>
      <c r="AI270" s="563">
        <v>0.0</v>
      </c>
      <c r="AJ270" s="563">
        <v>92.0</v>
      </c>
      <c r="AK270" s="563">
        <v>0.0</v>
      </c>
      <c r="AL270" s="563">
        <v>0.0</v>
      </c>
      <c r="AM270" s="563">
        <v>0.0</v>
      </c>
      <c r="AN270" s="563">
        <v>0.0</v>
      </c>
      <c r="AO270" s="563">
        <v>9.0</v>
      </c>
      <c r="AP270" s="563">
        <v>0.0</v>
      </c>
      <c r="AQ270" s="563">
        <v>0.0</v>
      </c>
      <c r="AR270" s="563">
        <v>12.0</v>
      </c>
      <c r="AS270" s="563">
        <v>0.0</v>
      </c>
      <c r="AT270" s="565">
        <v>4.0</v>
      </c>
      <c r="AU270" s="563">
        <f t="shared" si="48"/>
        <v>159</v>
      </c>
      <c r="AV270" s="564">
        <f t="shared" si="49"/>
        <v>127.5</v>
      </c>
      <c r="AW270" s="657">
        <f>AU270/(Results!$J$249 *(70/190))</f>
        <v>0.6983356449</v>
      </c>
      <c r="AX270" s="558" t="str">
        <f t="shared" si="55"/>
        <v>C</v>
      </c>
      <c r="AY270" s="447"/>
      <c r="AZ270" s="447"/>
      <c r="BA270" s="447"/>
      <c r="BB270" s="447"/>
      <c r="BC270" s="562">
        <f>AU270/Results!$B$158</f>
        <v>530</v>
      </c>
      <c r="BD270" s="447"/>
      <c r="BE270" s="447"/>
      <c r="BF270" s="184"/>
    </row>
    <row r="271">
      <c r="A271" s="630"/>
      <c r="B271" s="630"/>
      <c r="C271" s="630"/>
      <c r="D271" s="561"/>
      <c r="E271" s="561">
        <f t="shared" ref="E271:Q271" si="57">sum(E207:E270)</f>
        <v>2658</v>
      </c>
      <c r="F271" s="561">
        <f t="shared" si="57"/>
        <v>17</v>
      </c>
      <c r="G271" s="561">
        <f t="shared" si="57"/>
        <v>7125</v>
      </c>
      <c r="H271" s="561">
        <f t="shared" si="57"/>
        <v>1</v>
      </c>
      <c r="I271" s="561">
        <f t="shared" si="57"/>
        <v>1</v>
      </c>
      <c r="J271" s="561">
        <f t="shared" si="57"/>
        <v>1</v>
      </c>
      <c r="K271" s="561">
        <f t="shared" si="57"/>
        <v>1</v>
      </c>
      <c r="L271" s="561">
        <f t="shared" si="57"/>
        <v>358</v>
      </c>
      <c r="M271" s="561">
        <f t="shared" si="57"/>
        <v>35</v>
      </c>
      <c r="N271" s="561">
        <f t="shared" si="57"/>
        <v>65</v>
      </c>
      <c r="O271" s="561">
        <f t="shared" si="57"/>
        <v>595</v>
      </c>
      <c r="P271" s="561">
        <f t="shared" si="57"/>
        <v>0</v>
      </c>
      <c r="Q271" s="409">
        <f t="shared" si="57"/>
        <v>85</v>
      </c>
      <c r="R271" s="561">
        <f>SUM(R207:R270)</f>
        <v>10942</v>
      </c>
      <c r="S271" s="561"/>
      <c r="T271" s="561"/>
      <c r="U271" s="561"/>
      <c r="V271" s="561"/>
      <c r="W271" s="561"/>
      <c r="X271" s="561"/>
      <c r="Y271" s="561"/>
      <c r="Z271" s="561"/>
      <c r="AA271" s="561"/>
      <c r="AB271" s="631"/>
      <c r="AC271" s="561"/>
      <c r="AD271" s="561"/>
      <c r="AE271" s="561"/>
      <c r="AF271" s="561"/>
      <c r="AG271" s="561"/>
      <c r="AH271" s="561">
        <f t="shared" ref="AH271:AT271" si="58">sum(AH207:AH270)</f>
        <v>2041</v>
      </c>
      <c r="AI271" s="561">
        <f t="shared" si="58"/>
        <v>0</v>
      </c>
      <c r="AJ271" s="561">
        <f t="shared" si="58"/>
        <v>6201</v>
      </c>
      <c r="AK271" s="561">
        <f t="shared" si="58"/>
        <v>0</v>
      </c>
      <c r="AL271" s="561">
        <f t="shared" si="58"/>
        <v>0</v>
      </c>
      <c r="AM271" s="561">
        <f t="shared" si="58"/>
        <v>19</v>
      </c>
      <c r="AN271" s="561">
        <f t="shared" si="58"/>
        <v>0</v>
      </c>
      <c r="AO271" s="561">
        <f t="shared" si="58"/>
        <v>385</v>
      </c>
      <c r="AP271" s="561">
        <f t="shared" si="58"/>
        <v>0</v>
      </c>
      <c r="AQ271" s="561">
        <f t="shared" si="58"/>
        <v>29</v>
      </c>
      <c r="AR271" s="561">
        <f t="shared" si="58"/>
        <v>755</v>
      </c>
      <c r="AS271" s="561">
        <f t="shared" si="58"/>
        <v>1</v>
      </c>
      <c r="AT271" s="409">
        <f t="shared" si="58"/>
        <v>133</v>
      </c>
      <c r="AU271" s="561">
        <f>SUM(AU207:AU270)</f>
        <v>9564</v>
      </c>
      <c r="AV271" s="561"/>
      <c r="AW271" s="561"/>
      <c r="AX271" s="561"/>
      <c r="AY271" s="561"/>
      <c r="AZ271" s="561"/>
      <c r="BA271" s="561"/>
      <c r="BB271" s="561"/>
      <c r="BC271" s="561"/>
      <c r="BD271" s="561"/>
      <c r="BE271" s="762"/>
      <c r="BF271" s="763"/>
    </row>
    <row r="272">
      <c r="AB272" s="358"/>
      <c r="AU272" s="630"/>
      <c r="AV272" s="630"/>
      <c r="AW272" s="630"/>
      <c r="AX272" s="630"/>
      <c r="AY272" s="630"/>
      <c r="AZ272" s="630"/>
      <c r="BA272" s="630"/>
      <c r="BB272" s="630"/>
      <c r="BC272" s="630"/>
      <c r="BD272" s="630"/>
      <c r="BE272" s="764"/>
      <c r="BF272" s="62"/>
    </row>
    <row r="273">
      <c r="AB273" s="358"/>
      <c r="AU273" s="765"/>
      <c r="AV273" s="766"/>
      <c r="AW273" s="766"/>
      <c r="AX273" s="766"/>
      <c r="AY273" s="766"/>
      <c r="AZ273" s="766"/>
      <c r="BA273" s="766"/>
      <c r="BB273" s="766"/>
      <c r="BC273" s="766"/>
      <c r="BD273" s="766"/>
      <c r="BE273" s="764"/>
      <c r="BF273" s="62"/>
    </row>
    <row r="274">
      <c r="AB274" s="358"/>
      <c r="AY274" s="766"/>
      <c r="AZ274" s="766"/>
      <c r="BA274" s="766"/>
      <c r="BB274" s="766"/>
      <c r="BC274" s="766"/>
      <c r="BD274" s="766"/>
      <c r="BE274" s="764"/>
      <c r="BF274" s="62"/>
    </row>
    <row r="275">
      <c r="AB275" s="358"/>
      <c r="AU275" s="767"/>
      <c r="AV275" s="768"/>
      <c r="AW275" s="769"/>
      <c r="AX275" s="768"/>
      <c r="AY275" s="768"/>
      <c r="AZ275" s="768"/>
      <c r="BA275" s="768"/>
      <c r="BB275" s="768"/>
      <c r="BC275" s="768"/>
      <c r="BD275" s="768"/>
      <c r="BE275" s="764"/>
      <c r="BF275" s="62"/>
    </row>
    <row r="276">
      <c r="AB276" s="358"/>
      <c r="AU276" s="768"/>
      <c r="AV276" s="768"/>
      <c r="AW276" s="769"/>
      <c r="AX276" s="768"/>
      <c r="AY276" s="768"/>
      <c r="AZ276" s="768"/>
      <c r="BA276" s="768"/>
      <c r="BB276" s="768"/>
      <c r="BC276" s="768"/>
      <c r="BD276" s="768"/>
      <c r="BE276" s="764"/>
      <c r="BF276" s="62"/>
    </row>
    <row r="277">
      <c r="AB277" s="358"/>
      <c r="AU277" s="768"/>
      <c r="AV277" s="768"/>
      <c r="AW277" s="769"/>
      <c r="AX277" s="768"/>
      <c r="AY277" s="768"/>
      <c r="AZ277" s="768"/>
      <c r="BA277" s="768"/>
      <c r="BB277" s="768"/>
      <c r="BC277" s="768"/>
      <c r="BD277" s="768"/>
      <c r="BE277" s="764"/>
      <c r="BF277" s="62"/>
    </row>
    <row r="278">
      <c r="AB278" s="358"/>
      <c r="AU278" s="768"/>
      <c r="AV278" s="768"/>
      <c r="AW278" s="769"/>
      <c r="AX278" s="768"/>
      <c r="AY278" s="768"/>
      <c r="AZ278" s="768"/>
      <c r="BA278" s="768"/>
      <c r="BB278" s="768"/>
      <c r="BC278" s="768"/>
      <c r="BD278" s="768"/>
      <c r="BE278" s="764"/>
      <c r="BF278" s="62"/>
    </row>
    <row r="279">
      <c r="AB279" s="358"/>
      <c r="AU279" s="768"/>
      <c r="AV279" s="768"/>
      <c r="AW279" s="769"/>
      <c r="AX279" s="768"/>
      <c r="AY279" s="768"/>
      <c r="AZ279" s="768"/>
      <c r="BA279" s="768"/>
      <c r="BB279" s="768"/>
      <c r="BC279" s="768"/>
      <c r="BD279" s="768"/>
      <c r="BE279" s="764"/>
      <c r="BF279" s="62"/>
    </row>
    <row r="280">
      <c r="AB280" s="358"/>
      <c r="AU280" s="768"/>
      <c r="AV280" s="768"/>
      <c r="AW280" s="769"/>
      <c r="AX280" s="768"/>
      <c r="AY280" s="768"/>
      <c r="AZ280" s="768"/>
      <c r="BA280" s="768"/>
      <c r="BB280" s="768"/>
      <c r="BC280" s="768"/>
      <c r="BD280" s="768"/>
      <c r="BE280" s="764"/>
      <c r="BF280" s="62"/>
    </row>
    <row r="281">
      <c r="AB281" s="358"/>
      <c r="AU281" s="768"/>
      <c r="AV281" s="768"/>
      <c r="AW281" s="769"/>
      <c r="AX281" s="768"/>
      <c r="AY281" s="768"/>
      <c r="AZ281" s="768"/>
      <c r="BA281" s="768"/>
      <c r="BB281" s="768"/>
      <c r="BC281" s="768"/>
      <c r="BD281" s="768"/>
      <c r="BE281" s="764"/>
      <c r="BF281" s="62"/>
    </row>
    <row r="282">
      <c r="AB282" s="358"/>
      <c r="AU282" s="768"/>
      <c r="AV282" s="768"/>
      <c r="AW282" s="769"/>
      <c r="AX282" s="768"/>
      <c r="AY282" s="768"/>
      <c r="AZ282" s="768"/>
      <c r="BA282" s="768"/>
      <c r="BB282" s="768"/>
      <c r="BC282" s="768"/>
      <c r="BD282" s="768"/>
      <c r="BE282" s="764"/>
      <c r="BF282" s="62"/>
    </row>
    <row r="283">
      <c r="H283" s="12" t="s">
        <v>107</v>
      </c>
      <c r="I283" s="14">
        <f>SUM(V3:V66,AY3:AY66)</f>
        <v>32331</v>
      </c>
      <c r="AB283" s="358"/>
      <c r="AU283" s="768"/>
      <c r="AV283" s="768"/>
      <c r="AW283" s="769"/>
      <c r="AX283" s="768"/>
      <c r="AY283" s="768"/>
      <c r="AZ283" s="768"/>
      <c r="BA283" s="768"/>
      <c r="BB283" s="768"/>
      <c r="BC283" s="768"/>
      <c r="BD283" s="768"/>
      <c r="BE283" s="764"/>
      <c r="BF283" s="62"/>
    </row>
    <row r="284">
      <c r="H284" s="12" t="s">
        <v>108</v>
      </c>
      <c r="I284" s="14">
        <f>SUM(V71:V134,AY71:AY134)</f>
        <v>25259</v>
      </c>
      <c r="AB284" s="358"/>
      <c r="AU284" s="768"/>
      <c r="AV284" s="768"/>
      <c r="AW284" s="769"/>
      <c r="AX284" s="768"/>
      <c r="AY284" s="768"/>
      <c r="AZ284" s="768"/>
      <c r="BA284" s="768"/>
      <c r="BB284" s="768"/>
      <c r="BC284" s="768"/>
      <c r="BD284" s="768"/>
      <c r="BE284" s="764"/>
      <c r="BF284" s="62"/>
    </row>
    <row r="285">
      <c r="H285" s="12" t="s">
        <v>109</v>
      </c>
      <c r="I285" s="14">
        <f>SUM(V139:V202,AY139:AY202)</f>
        <v>19442</v>
      </c>
      <c r="AB285" s="358"/>
      <c r="AU285" s="768"/>
      <c r="AV285" s="768"/>
      <c r="AW285" s="769"/>
      <c r="AX285" s="768"/>
      <c r="AY285" s="768"/>
      <c r="AZ285" s="768"/>
      <c r="BA285" s="768"/>
      <c r="BB285" s="768"/>
      <c r="BC285" s="768"/>
      <c r="BD285" s="768"/>
      <c r="BE285" s="764"/>
      <c r="BF285" s="62"/>
    </row>
    <row r="286">
      <c r="H286" s="12" t="s">
        <v>110</v>
      </c>
      <c r="I286" s="14">
        <f>SUM(V207:V270,AY207:AY270)</f>
        <v>20506</v>
      </c>
      <c r="AB286" s="358"/>
      <c r="AU286" s="768"/>
      <c r="AV286" s="768"/>
      <c r="AW286" s="769"/>
      <c r="AX286" s="768"/>
      <c r="AY286" s="768"/>
      <c r="AZ286" s="768"/>
      <c r="BA286" s="768"/>
      <c r="BB286" s="768"/>
      <c r="BC286" s="768"/>
      <c r="BD286" s="768"/>
      <c r="BE286" s="764"/>
      <c r="BF286" s="62"/>
    </row>
    <row r="287">
      <c r="AB287" s="358"/>
      <c r="AU287" s="768"/>
      <c r="AV287" s="768"/>
      <c r="AW287" s="769"/>
      <c r="AX287" s="768"/>
      <c r="AY287" s="768"/>
      <c r="AZ287" s="768"/>
      <c r="BA287" s="768"/>
      <c r="BB287" s="768"/>
      <c r="BC287" s="768"/>
      <c r="BD287" s="768"/>
      <c r="BE287" s="764"/>
      <c r="BF287" s="62"/>
    </row>
    <row r="288">
      <c r="AB288" s="358"/>
      <c r="AU288" s="768"/>
      <c r="AV288" s="768"/>
      <c r="AW288" s="769"/>
      <c r="AX288" s="768"/>
      <c r="AY288" s="768"/>
      <c r="AZ288" s="768"/>
      <c r="BA288" s="768"/>
      <c r="BB288" s="768"/>
      <c r="BC288" s="768"/>
      <c r="BD288" s="768"/>
      <c r="BE288" s="764"/>
      <c r="BF288" s="62"/>
    </row>
    <row r="289">
      <c r="AB289" s="358"/>
      <c r="AU289" s="768"/>
      <c r="AV289" s="768"/>
      <c r="AW289" s="769"/>
      <c r="AX289" s="768"/>
      <c r="AY289" s="768"/>
      <c r="AZ289" s="768"/>
      <c r="BA289" s="768"/>
      <c r="BB289" s="768"/>
      <c r="BC289" s="768"/>
      <c r="BD289" s="768"/>
      <c r="BE289" s="764"/>
      <c r="BF289" s="62"/>
    </row>
    <row r="290">
      <c r="AB290" s="358"/>
      <c r="AU290" s="768"/>
      <c r="AV290" s="768"/>
      <c r="AW290" s="769"/>
      <c r="AX290" s="768"/>
      <c r="AY290" s="768"/>
      <c r="AZ290" s="768"/>
      <c r="BA290" s="768"/>
      <c r="BB290" s="768"/>
      <c r="BC290" s="768"/>
      <c r="BD290" s="768"/>
      <c r="BE290" s="764"/>
      <c r="BF290" s="62"/>
    </row>
    <row r="291">
      <c r="AB291" s="358"/>
      <c r="AU291" s="768"/>
      <c r="AV291" s="768"/>
      <c r="AW291" s="769"/>
      <c r="AX291" s="768"/>
      <c r="AY291" s="768"/>
      <c r="AZ291" s="768"/>
      <c r="BA291" s="768"/>
      <c r="BB291" s="768"/>
      <c r="BC291" s="768"/>
      <c r="BD291" s="768"/>
      <c r="BE291" s="764"/>
      <c r="BF291" s="62"/>
    </row>
    <row r="292">
      <c r="AB292" s="358"/>
      <c r="AU292" s="768"/>
      <c r="AV292" s="768"/>
      <c r="AW292" s="769"/>
      <c r="AX292" s="768"/>
      <c r="AY292" s="768"/>
      <c r="AZ292" s="768"/>
      <c r="BA292" s="768"/>
      <c r="BB292" s="768"/>
      <c r="BC292" s="768"/>
      <c r="BD292" s="768"/>
      <c r="BE292" s="764"/>
      <c r="BF292" s="62"/>
    </row>
    <row r="293">
      <c r="AB293" s="358"/>
      <c r="AU293" s="768"/>
      <c r="AV293" s="768"/>
      <c r="AW293" s="769"/>
      <c r="AX293" s="768"/>
      <c r="AY293" s="768"/>
      <c r="AZ293" s="768"/>
      <c r="BA293" s="768"/>
      <c r="BB293" s="768"/>
      <c r="BC293" s="768"/>
      <c r="BD293" s="768"/>
      <c r="BE293" s="764"/>
      <c r="BF293" s="62"/>
    </row>
    <row r="294">
      <c r="AB294" s="358"/>
      <c r="AU294" s="768"/>
      <c r="AV294" s="768"/>
      <c r="AW294" s="769"/>
      <c r="AX294" s="768"/>
      <c r="AY294" s="768"/>
      <c r="AZ294" s="768"/>
      <c r="BA294" s="768"/>
      <c r="BB294" s="768"/>
      <c r="BC294" s="768"/>
      <c r="BD294" s="768"/>
      <c r="BE294" s="764"/>
      <c r="BF294" s="62"/>
    </row>
    <row r="295">
      <c r="AB295" s="358"/>
      <c r="AU295" s="768"/>
      <c r="AV295" s="768"/>
      <c r="AW295" s="769"/>
      <c r="AX295" s="768"/>
      <c r="AY295" s="768"/>
      <c r="AZ295" s="768"/>
      <c r="BA295" s="768"/>
      <c r="BB295" s="768"/>
      <c r="BC295" s="768"/>
      <c r="BD295" s="768"/>
      <c r="BE295" s="764"/>
      <c r="BF295" s="62"/>
    </row>
    <row r="296">
      <c r="AB296" s="358"/>
      <c r="AU296" s="768"/>
      <c r="AV296" s="768"/>
      <c r="AW296" s="769"/>
      <c r="AX296" s="768"/>
      <c r="AY296" s="768"/>
      <c r="AZ296" s="768"/>
      <c r="BA296" s="768"/>
      <c r="BB296" s="768"/>
      <c r="BC296" s="768"/>
      <c r="BD296" s="768"/>
      <c r="BE296" s="764"/>
      <c r="BF296" s="62"/>
    </row>
    <row r="297">
      <c r="AB297" s="358"/>
      <c r="AU297" s="768"/>
      <c r="AV297" s="768"/>
      <c r="AW297" s="769"/>
      <c r="AX297" s="768"/>
      <c r="AY297" s="768"/>
      <c r="AZ297" s="768"/>
      <c r="BA297" s="768"/>
      <c r="BB297" s="768"/>
      <c r="BC297" s="768"/>
      <c r="BD297" s="768"/>
      <c r="BE297" s="764"/>
      <c r="BF297" s="62"/>
    </row>
    <row r="298">
      <c r="AB298" s="358"/>
      <c r="AU298" s="768"/>
      <c r="AV298" s="768"/>
      <c r="AW298" s="769"/>
      <c r="AX298" s="768"/>
      <c r="AY298" s="768"/>
      <c r="AZ298" s="768"/>
      <c r="BA298" s="768"/>
      <c r="BB298" s="768"/>
      <c r="BC298" s="768"/>
      <c r="BD298" s="768"/>
      <c r="BE298" s="764"/>
      <c r="BF298" s="62"/>
    </row>
    <row r="299">
      <c r="AB299" s="358"/>
      <c r="AU299" s="768"/>
      <c r="AV299" s="768"/>
      <c r="AW299" s="769"/>
      <c r="AX299" s="768"/>
      <c r="AY299" s="768"/>
      <c r="AZ299" s="768"/>
      <c r="BA299" s="768"/>
      <c r="BB299" s="768"/>
      <c r="BC299" s="768"/>
      <c r="BD299" s="768"/>
      <c r="BE299" s="764"/>
      <c r="BF299" s="62"/>
    </row>
    <row r="300">
      <c r="AB300" s="358"/>
      <c r="AU300" s="768"/>
      <c r="AV300" s="768"/>
      <c r="AW300" s="769"/>
      <c r="AX300" s="768"/>
      <c r="AY300" s="768"/>
      <c r="AZ300" s="768"/>
      <c r="BA300" s="768"/>
      <c r="BB300" s="768"/>
      <c r="BC300" s="768"/>
      <c r="BD300" s="768"/>
      <c r="BE300" s="764"/>
      <c r="BF300" s="62"/>
    </row>
    <row r="301">
      <c r="AB301" s="358"/>
      <c r="AU301" s="768"/>
      <c r="AV301" s="768"/>
      <c r="AW301" s="769"/>
      <c r="AX301" s="768"/>
      <c r="AY301" s="768"/>
      <c r="AZ301" s="768"/>
      <c r="BA301" s="768"/>
      <c r="BB301" s="768"/>
      <c r="BC301" s="768"/>
      <c r="BD301" s="768"/>
      <c r="BE301" s="764"/>
      <c r="BF301" s="62"/>
    </row>
    <row r="302">
      <c r="AB302" s="358"/>
      <c r="AU302" s="768"/>
      <c r="AV302" s="768"/>
      <c r="AW302" s="769"/>
      <c r="AX302" s="768"/>
      <c r="AY302" s="768"/>
      <c r="AZ302" s="768"/>
      <c r="BA302" s="768"/>
      <c r="BB302" s="768"/>
      <c r="BC302" s="768"/>
      <c r="BD302" s="768"/>
      <c r="BE302" s="764"/>
      <c r="BF302" s="62"/>
    </row>
    <row r="303">
      <c r="AB303" s="358"/>
      <c r="AU303" s="768"/>
      <c r="AV303" s="768"/>
      <c r="AW303" s="769"/>
      <c r="AX303" s="768"/>
      <c r="AY303" s="768"/>
      <c r="AZ303" s="768"/>
      <c r="BA303" s="768"/>
      <c r="BB303" s="768"/>
      <c r="BC303" s="768"/>
      <c r="BD303" s="768"/>
      <c r="BE303" s="764"/>
      <c r="BF303" s="62"/>
    </row>
    <row r="304">
      <c r="AB304" s="358"/>
      <c r="AU304" s="768"/>
      <c r="AV304" s="768"/>
      <c r="AW304" s="769"/>
      <c r="AX304" s="768"/>
      <c r="AY304" s="768"/>
      <c r="AZ304" s="768"/>
      <c r="BA304" s="768"/>
      <c r="BB304" s="768"/>
      <c r="BC304" s="768"/>
      <c r="BD304" s="768"/>
      <c r="BE304" s="764"/>
      <c r="BF304" s="62"/>
    </row>
    <row r="305">
      <c r="AB305" s="358"/>
      <c r="AU305" s="768"/>
      <c r="AV305" s="768"/>
      <c r="AW305" s="769"/>
      <c r="AX305" s="768"/>
      <c r="AY305" s="768"/>
      <c r="AZ305" s="768"/>
      <c r="BA305" s="768"/>
      <c r="BB305" s="768"/>
      <c r="BC305" s="768"/>
      <c r="BD305" s="768"/>
      <c r="BE305" s="764"/>
      <c r="BF305" s="62"/>
    </row>
    <row r="306">
      <c r="AB306" s="358"/>
      <c r="AU306" s="768"/>
      <c r="AV306" s="768"/>
      <c r="AW306" s="769"/>
      <c r="AX306" s="768"/>
      <c r="AY306" s="768"/>
      <c r="AZ306" s="768"/>
      <c r="BA306" s="768"/>
      <c r="BB306" s="768"/>
      <c r="BC306" s="768"/>
      <c r="BD306" s="768"/>
      <c r="BE306" s="764"/>
      <c r="BF306" s="62"/>
    </row>
    <row r="307">
      <c r="AB307" s="358"/>
      <c r="AU307" s="768"/>
      <c r="AV307" s="768"/>
      <c r="AW307" s="769"/>
      <c r="AX307" s="768"/>
      <c r="AY307" s="768"/>
      <c r="AZ307" s="768"/>
      <c r="BA307" s="768"/>
      <c r="BB307" s="768"/>
      <c r="BC307" s="768"/>
      <c r="BD307" s="768"/>
      <c r="BE307" s="764"/>
      <c r="BF307" s="62"/>
    </row>
    <row r="308">
      <c r="AB308" s="358"/>
      <c r="AU308" s="768"/>
      <c r="AV308" s="768"/>
      <c r="AW308" s="769"/>
      <c r="AX308" s="768"/>
      <c r="AY308" s="768"/>
      <c r="AZ308" s="768"/>
      <c r="BA308" s="768"/>
      <c r="BB308" s="768"/>
      <c r="BC308" s="768"/>
      <c r="BD308" s="768"/>
      <c r="BE308" s="764"/>
      <c r="BF308" s="62"/>
    </row>
    <row r="309">
      <c r="AB309" s="358"/>
      <c r="AU309" s="768"/>
      <c r="AV309" s="768"/>
      <c r="AW309" s="769"/>
      <c r="AX309" s="768"/>
      <c r="AY309" s="768"/>
      <c r="AZ309" s="768"/>
      <c r="BA309" s="768"/>
      <c r="BB309" s="768"/>
      <c r="BC309" s="768"/>
      <c r="BD309" s="768"/>
      <c r="BE309" s="764"/>
      <c r="BF309" s="62"/>
    </row>
    <row r="310">
      <c r="AB310" s="358"/>
      <c r="AU310" s="768"/>
      <c r="AV310" s="768"/>
      <c r="AW310" s="769"/>
      <c r="AX310" s="768"/>
      <c r="AY310" s="768"/>
      <c r="AZ310" s="768"/>
      <c r="BA310" s="768"/>
      <c r="BB310" s="768"/>
      <c r="BC310" s="768"/>
      <c r="BD310" s="768"/>
      <c r="BE310" s="764"/>
      <c r="BF310" s="62"/>
    </row>
    <row r="311">
      <c r="AB311" s="358"/>
      <c r="AU311" s="768"/>
      <c r="AV311" s="768"/>
      <c r="AW311" s="769"/>
      <c r="AX311" s="768"/>
      <c r="AY311" s="768"/>
      <c r="AZ311" s="768"/>
      <c r="BA311" s="768"/>
      <c r="BB311" s="768"/>
      <c r="BC311" s="768"/>
      <c r="BD311" s="768"/>
      <c r="BE311" s="764"/>
      <c r="BF311" s="62"/>
    </row>
    <row r="312">
      <c r="AB312" s="358"/>
      <c r="AU312" s="768"/>
      <c r="AV312" s="768"/>
      <c r="AW312" s="770"/>
      <c r="AX312" s="768"/>
      <c r="AY312" s="768"/>
      <c r="AZ312" s="768"/>
      <c r="BA312" s="768"/>
      <c r="BB312" s="768"/>
      <c r="BC312" s="768"/>
      <c r="BD312" s="768"/>
      <c r="BE312" s="764"/>
      <c r="BF312" s="62"/>
    </row>
    <row r="313">
      <c r="AB313" s="358"/>
      <c r="AU313" s="768"/>
      <c r="AV313" s="768"/>
      <c r="AW313" s="769"/>
      <c r="AX313" s="768"/>
      <c r="AY313" s="768"/>
      <c r="AZ313" s="768"/>
      <c r="BA313" s="768"/>
      <c r="BB313" s="768"/>
      <c r="BC313" s="768"/>
      <c r="BD313" s="768"/>
      <c r="BE313" s="764"/>
      <c r="BF313" s="62"/>
    </row>
    <row r="314">
      <c r="AB314" s="358"/>
      <c r="AU314" s="768"/>
      <c r="AV314" s="768"/>
      <c r="AW314" s="769"/>
      <c r="AX314" s="768"/>
      <c r="AY314" s="768"/>
      <c r="AZ314" s="768"/>
      <c r="BA314" s="768"/>
      <c r="BB314" s="768"/>
      <c r="BC314" s="768"/>
      <c r="BD314" s="768"/>
      <c r="BE314" s="764"/>
      <c r="BF314" s="62"/>
    </row>
    <row r="315">
      <c r="AB315" s="358"/>
      <c r="AU315" s="768"/>
      <c r="AV315" s="768"/>
      <c r="AW315" s="769"/>
      <c r="AX315" s="768"/>
      <c r="AY315" s="768"/>
      <c r="AZ315" s="768"/>
      <c r="BA315" s="768"/>
      <c r="BB315" s="768"/>
      <c r="BC315" s="768"/>
      <c r="BD315" s="768"/>
      <c r="BE315" s="764"/>
      <c r="BF315" s="62"/>
    </row>
    <row r="316">
      <c r="AB316" s="358"/>
      <c r="AU316" s="768"/>
      <c r="AV316" s="768"/>
      <c r="AW316" s="769"/>
      <c r="AX316" s="768"/>
      <c r="AY316" s="768"/>
      <c r="AZ316" s="768"/>
      <c r="BA316" s="768"/>
      <c r="BB316" s="768"/>
      <c r="BC316" s="768"/>
      <c r="BD316" s="768"/>
      <c r="BE316" s="764"/>
      <c r="BF316" s="62"/>
    </row>
    <row r="317">
      <c r="AB317" s="358"/>
      <c r="AU317" s="768"/>
      <c r="AV317" s="768"/>
      <c r="AW317" s="769"/>
      <c r="AX317" s="768"/>
      <c r="AY317" s="768"/>
      <c r="AZ317" s="768"/>
      <c r="BA317" s="768"/>
      <c r="BB317" s="768"/>
      <c r="BC317" s="768"/>
      <c r="BD317" s="768"/>
      <c r="BE317" s="764"/>
      <c r="BF317" s="62"/>
    </row>
    <row r="318">
      <c r="AB318" s="358"/>
      <c r="AU318" s="768"/>
      <c r="AV318" s="768"/>
      <c r="AW318" s="769"/>
      <c r="AX318" s="768"/>
      <c r="AY318" s="768"/>
      <c r="AZ318" s="768"/>
      <c r="BA318" s="768"/>
      <c r="BB318" s="768"/>
      <c r="BC318" s="768"/>
      <c r="BD318" s="768"/>
      <c r="BE318" s="764"/>
      <c r="BF318" s="62"/>
    </row>
    <row r="319">
      <c r="AB319" s="358"/>
      <c r="AU319" s="768"/>
      <c r="AV319" s="768"/>
      <c r="AW319" s="769"/>
      <c r="AX319" s="768"/>
      <c r="AY319" s="768"/>
      <c r="AZ319" s="768"/>
      <c r="BA319" s="768"/>
      <c r="BB319" s="768"/>
      <c r="BC319" s="768"/>
      <c r="BD319" s="768"/>
      <c r="BE319" s="764"/>
      <c r="BF319" s="62"/>
    </row>
    <row r="320">
      <c r="AB320" s="358"/>
      <c r="AU320" s="768"/>
      <c r="AV320" s="768"/>
      <c r="AW320" s="770"/>
      <c r="AX320" s="768"/>
      <c r="AY320" s="768"/>
      <c r="AZ320" s="768"/>
      <c r="BA320" s="768"/>
      <c r="BB320" s="768"/>
      <c r="BC320" s="768"/>
      <c r="BD320" s="768"/>
      <c r="BE320" s="764"/>
      <c r="BF320" s="62"/>
    </row>
    <row r="321">
      <c r="AB321" s="358"/>
      <c r="AU321" s="768"/>
      <c r="AV321" s="768"/>
      <c r="AW321" s="769"/>
      <c r="AX321" s="768"/>
      <c r="AY321" s="768"/>
      <c r="AZ321" s="768"/>
      <c r="BA321" s="768"/>
      <c r="BB321" s="768"/>
      <c r="BC321" s="768"/>
      <c r="BD321" s="768"/>
      <c r="BE321" s="764"/>
      <c r="BF321" s="62"/>
    </row>
    <row r="322">
      <c r="AB322" s="358"/>
      <c r="AU322" s="768"/>
      <c r="AV322" s="768"/>
      <c r="AW322" s="769"/>
      <c r="AX322" s="768"/>
      <c r="AY322" s="768"/>
      <c r="AZ322" s="768"/>
      <c r="BA322" s="768"/>
      <c r="BB322" s="768"/>
      <c r="BC322" s="768"/>
      <c r="BD322" s="768"/>
      <c r="BE322" s="764"/>
      <c r="BF322" s="62"/>
    </row>
    <row r="323">
      <c r="AB323" s="358"/>
      <c r="AU323" s="768"/>
      <c r="AV323" s="768"/>
      <c r="AW323" s="769"/>
      <c r="AX323" s="768"/>
      <c r="AY323" s="768"/>
      <c r="AZ323" s="768"/>
      <c r="BA323" s="768"/>
      <c r="BB323" s="768"/>
      <c r="BC323" s="768"/>
      <c r="BD323" s="768"/>
      <c r="BE323" s="764"/>
      <c r="BF323" s="62"/>
    </row>
    <row r="324">
      <c r="AB324" s="358"/>
      <c r="AU324" s="768"/>
      <c r="AV324" s="768"/>
      <c r="AW324" s="769"/>
      <c r="AX324" s="768"/>
      <c r="AY324" s="768"/>
      <c r="AZ324" s="768"/>
      <c r="BA324" s="768"/>
      <c r="BB324" s="768"/>
      <c r="BC324" s="768"/>
      <c r="BD324" s="768"/>
      <c r="BE324" s="764"/>
      <c r="BF324" s="62"/>
    </row>
    <row r="325">
      <c r="AB325" s="358"/>
      <c r="AU325" s="768"/>
      <c r="AV325" s="768"/>
      <c r="AW325" s="769"/>
      <c r="AX325" s="768"/>
      <c r="AY325" s="768"/>
      <c r="AZ325" s="768"/>
      <c r="BA325" s="768"/>
      <c r="BB325" s="768"/>
      <c r="BC325" s="768"/>
      <c r="BD325" s="768"/>
      <c r="BE325" s="764"/>
      <c r="BF325" s="62"/>
    </row>
    <row r="326">
      <c r="AB326" s="358"/>
      <c r="AU326" s="768"/>
      <c r="AV326" s="768"/>
      <c r="AW326" s="769"/>
      <c r="AX326" s="768"/>
      <c r="AY326" s="768"/>
      <c r="AZ326" s="768"/>
      <c r="BA326" s="768"/>
      <c r="BB326" s="768"/>
      <c r="BC326" s="768"/>
      <c r="BD326" s="768"/>
      <c r="BE326" s="764"/>
      <c r="BF326" s="62"/>
    </row>
    <row r="327">
      <c r="AB327" s="358"/>
      <c r="AU327" s="768"/>
      <c r="AV327" s="768"/>
      <c r="AW327" s="769"/>
      <c r="AX327" s="768"/>
      <c r="AY327" s="768"/>
      <c r="AZ327" s="768"/>
      <c r="BA327" s="768"/>
      <c r="BB327" s="768"/>
      <c r="BC327" s="768"/>
      <c r="BD327" s="768"/>
      <c r="BE327" s="764"/>
      <c r="BF327" s="62"/>
    </row>
    <row r="328">
      <c r="AB328" s="358"/>
      <c r="AU328" s="768"/>
      <c r="AV328" s="768"/>
      <c r="AW328" s="769"/>
      <c r="AX328" s="768"/>
      <c r="AY328" s="768"/>
      <c r="AZ328" s="768"/>
      <c r="BA328" s="768"/>
      <c r="BB328" s="768"/>
      <c r="BC328" s="768"/>
      <c r="BD328" s="768"/>
      <c r="BE328" s="764"/>
      <c r="BF328" s="62"/>
    </row>
    <row r="329">
      <c r="AB329" s="358"/>
      <c r="AU329" s="768"/>
      <c r="AV329" s="768"/>
      <c r="AW329" s="769"/>
      <c r="AX329" s="768"/>
      <c r="AY329" s="768"/>
      <c r="AZ329" s="768"/>
      <c r="BA329" s="768"/>
      <c r="BB329" s="768"/>
      <c r="BC329" s="768"/>
      <c r="BD329" s="768"/>
      <c r="BE329" s="764"/>
      <c r="BF329" s="62"/>
    </row>
    <row r="330">
      <c r="AB330" s="358"/>
      <c r="AU330" s="768"/>
      <c r="AV330" s="768"/>
      <c r="AW330" s="769"/>
      <c r="AX330" s="768"/>
      <c r="AY330" s="768"/>
      <c r="AZ330" s="768"/>
      <c r="BA330" s="768"/>
      <c r="BB330" s="768"/>
      <c r="BC330" s="768"/>
      <c r="BD330" s="768"/>
      <c r="BE330" s="764"/>
      <c r="BF330" s="62"/>
    </row>
    <row r="331">
      <c r="AB331" s="358"/>
      <c r="AU331" s="768"/>
      <c r="AV331" s="768"/>
      <c r="AW331" s="769"/>
      <c r="AX331" s="768"/>
      <c r="AY331" s="768"/>
      <c r="AZ331" s="768"/>
      <c r="BA331" s="768"/>
      <c r="BB331" s="768"/>
      <c r="BC331" s="768"/>
      <c r="BD331" s="768"/>
      <c r="BE331" s="764"/>
      <c r="BF331" s="62"/>
    </row>
    <row r="332">
      <c r="AB332" s="358"/>
      <c r="AU332" s="768"/>
      <c r="AV332" s="768"/>
      <c r="AW332" s="769"/>
      <c r="AX332" s="768"/>
      <c r="AY332" s="768"/>
      <c r="AZ332" s="768"/>
      <c r="BA332" s="768"/>
      <c r="BB332" s="768"/>
      <c r="BC332" s="768"/>
      <c r="BD332" s="768"/>
      <c r="BE332" s="764"/>
      <c r="BF332" s="62"/>
    </row>
    <row r="333">
      <c r="AB333" s="358"/>
      <c r="AU333" s="768"/>
      <c r="AV333" s="768"/>
      <c r="AW333" s="769"/>
      <c r="AX333" s="768"/>
      <c r="AY333" s="768"/>
      <c r="AZ333" s="768"/>
      <c r="BA333" s="768"/>
      <c r="BB333" s="768"/>
      <c r="BC333" s="768"/>
      <c r="BD333" s="768"/>
      <c r="BE333" s="764"/>
      <c r="BF333" s="62"/>
    </row>
    <row r="334">
      <c r="AB334" s="358"/>
      <c r="AU334" s="768"/>
      <c r="AV334" s="768"/>
      <c r="AW334" s="769"/>
      <c r="AX334" s="768"/>
      <c r="AY334" s="768"/>
      <c r="AZ334" s="768"/>
      <c r="BA334" s="768"/>
      <c r="BB334" s="768"/>
      <c r="BC334" s="768"/>
      <c r="BD334" s="768"/>
      <c r="BE334" s="764"/>
      <c r="BF334" s="62"/>
    </row>
    <row r="335">
      <c r="AB335" s="358"/>
      <c r="AU335" s="768"/>
      <c r="AV335" s="768"/>
      <c r="AW335" s="769"/>
      <c r="AX335" s="768"/>
      <c r="AY335" s="768"/>
      <c r="AZ335" s="768"/>
      <c r="BA335" s="768"/>
      <c r="BB335" s="768"/>
      <c r="BC335" s="768"/>
      <c r="BD335" s="768"/>
      <c r="BE335" s="764"/>
      <c r="BF335" s="62"/>
    </row>
    <row r="336">
      <c r="AB336" s="358"/>
      <c r="AU336" s="768"/>
      <c r="AV336" s="768"/>
      <c r="AW336" s="769"/>
      <c r="AX336" s="768"/>
      <c r="AY336" s="768"/>
      <c r="AZ336" s="768"/>
      <c r="BA336" s="768"/>
      <c r="BB336" s="768"/>
      <c r="BC336" s="768"/>
      <c r="BD336" s="768"/>
      <c r="BE336" s="764"/>
      <c r="BF336" s="62"/>
    </row>
    <row r="337">
      <c r="AB337" s="358"/>
      <c r="AU337" s="768"/>
      <c r="AV337" s="768"/>
      <c r="AW337" s="769"/>
      <c r="AX337" s="768"/>
      <c r="AY337" s="768"/>
      <c r="AZ337" s="768"/>
      <c r="BA337" s="768"/>
      <c r="BB337" s="768"/>
      <c r="BC337" s="768"/>
      <c r="BD337" s="768"/>
      <c r="BE337" s="764"/>
      <c r="BF337" s="62"/>
    </row>
    <row r="338">
      <c r="AB338" s="358"/>
      <c r="AU338" s="768"/>
      <c r="AV338" s="768"/>
      <c r="AW338" s="769"/>
      <c r="AX338" s="768"/>
      <c r="AY338" s="768"/>
      <c r="AZ338" s="768"/>
      <c r="BA338" s="768"/>
      <c r="BB338" s="768"/>
      <c r="BC338" s="768"/>
      <c r="BD338" s="768"/>
      <c r="BE338" s="764"/>
      <c r="BF338" s="62"/>
    </row>
    <row r="339">
      <c r="AB339" s="358"/>
      <c r="BE339" s="764"/>
      <c r="BF339" s="62"/>
    </row>
    <row r="340">
      <c r="AB340" s="358"/>
      <c r="BE340" s="764"/>
      <c r="BF340" s="62"/>
    </row>
    <row r="341">
      <c r="AB341" s="358"/>
      <c r="BE341" s="764"/>
      <c r="BF341" s="62"/>
    </row>
    <row r="342">
      <c r="AB342" s="358"/>
      <c r="BE342" s="764"/>
      <c r="BF342" s="62"/>
    </row>
    <row r="343">
      <c r="AB343" s="358"/>
      <c r="BE343" s="764"/>
      <c r="BF343" s="62"/>
    </row>
    <row r="344">
      <c r="AB344" s="358"/>
      <c r="BE344" s="764"/>
      <c r="BF344" s="62"/>
    </row>
    <row r="345">
      <c r="AB345" s="358"/>
      <c r="BE345" s="764"/>
      <c r="BF345" s="62"/>
    </row>
    <row r="346">
      <c r="AB346" s="358"/>
      <c r="BE346" s="764"/>
      <c r="BF346" s="62"/>
    </row>
    <row r="347">
      <c r="AB347" s="358"/>
      <c r="BE347" s="764"/>
      <c r="BF347" s="62"/>
    </row>
    <row r="348">
      <c r="AB348" s="358"/>
      <c r="BE348" s="764"/>
      <c r="BF348" s="62"/>
    </row>
    <row r="349">
      <c r="AB349" s="358"/>
      <c r="BE349" s="764"/>
      <c r="BF349" s="62"/>
    </row>
    <row r="350">
      <c r="AB350" s="358"/>
      <c r="BE350" s="764"/>
      <c r="BF350" s="62"/>
    </row>
    <row r="351">
      <c r="AB351" s="358"/>
      <c r="BE351" s="764"/>
      <c r="BF351" s="62"/>
    </row>
    <row r="352">
      <c r="AB352" s="358"/>
      <c r="BE352" s="764"/>
      <c r="BF352" s="62"/>
    </row>
    <row r="353">
      <c r="AB353" s="358"/>
      <c r="BE353" s="764"/>
      <c r="BF353" s="62"/>
    </row>
    <row r="354">
      <c r="AB354" s="358"/>
      <c r="BE354" s="764"/>
      <c r="BF354" s="62"/>
    </row>
    <row r="355">
      <c r="AB355" s="358"/>
      <c r="BE355" s="764"/>
      <c r="BF355" s="62"/>
    </row>
    <row r="356">
      <c r="AB356" s="358"/>
      <c r="BE356" s="764"/>
      <c r="BF356" s="62"/>
    </row>
    <row r="357">
      <c r="AB357" s="358"/>
      <c r="BE357" s="764"/>
      <c r="BF357" s="62"/>
    </row>
    <row r="358">
      <c r="AB358" s="358"/>
      <c r="BE358" s="764"/>
      <c r="BF358" s="62"/>
    </row>
    <row r="359">
      <c r="AB359" s="358"/>
      <c r="BE359" s="764"/>
      <c r="BF359" s="62"/>
    </row>
    <row r="360">
      <c r="AB360" s="358"/>
      <c r="BE360" s="764"/>
      <c r="BF360" s="62"/>
    </row>
    <row r="361">
      <c r="AB361" s="358"/>
      <c r="BE361" s="764"/>
      <c r="BF361" s="62"/>
    </row>
    <row r="362">
      <c r="AB362" s="358"/>
      <c r="BE362" s="764"/>
      <c r="BF362" s="62"/>
    </row>
    <row r="363">
      <c r="AB363" s="358"/>
      <c r="BE363" s="764"/>
      <c r="BF363" s="62"/>
    </row>
    <row r="364">
      <c r="AB364" s="358"/>
      <c r="BE364" s="764"/>
      <c r="BF364" s="62"/>
    </row>
    <row r="365">
      <c r="AB365" s="358"/>
      <c r="BE365" s="764"/>
      <c r="BF365" s="62"/>
    </row>
    <row r="366">
      <c r="AB366" s="358"/>
      <c r="BE366" s="764"/>
      <c r="BF366" s="62"/>
    </row>
    <row r="367">
      <c r="AB367" s="358"/>
      <c r="BE367" s="764"/>
      <c r="BF367" s="62"/>
    </row>
    <row r="368">
      <c r="AB368" s="358"/>
      <c r="BE368" s="764"/>
      <c r="BF368" s="62"/>
    </row>
    <row r="369">
      <c r="AB369" s="358"/>
      <c r="BE369" s="764"/>
      <c r="BF369" s="62"/>
    </row>
    <row r="370">
      <c r="AB370" s="358"/>
      <c r="BE370" s="764"/>
      <c r="BF370" s="62"/>
    </row>
    <row r="371">
      <c r="AB371" s="358"/>
      <c r="BE371" s="764"/>
      <c r="BF371" s="62"/>
    </row>
    <row r="372">
      <c r="AB372" s="358"/>
      <c r="BE372" s="764"/>
      <c r="BF372" s="62"/>
    </row>
    <row r="373">
      <c r="AB373" s="358"/>
      <c r="BE373" s="764"/>
      <c r="BF373" s="62"/>
    </row>
    <row r="374">
      <c r="AB374" s="358"/>
      <c r="BE374" s="764"/>
      <c r="BF374" s="62"/>
    </row>
    <row r="375">
      <c r="AB375" s="358"/>
      <c r="BE375" s="764"/>
      <c r="BF375" s="62"/>
    </row>
    <row r="376">
      <c r="AB376" s="358"/>
      <c r="BE376" s="764"/>
      <c r="BF376" s="62"/>
    </row>
    <row r="377">
      <c r="AB377" s="358"/>
      <c r="BE377" s="764"/>
      <c r="BF377" s="62"/>
    </row>
    <row r="378">
      <c r="AB378" s="358"/>
      <c r="BE378" s="764"/>
      <c r="BF378" s="62"/>
    </row>
    <row r="379">
      <c r="AB379" s="358"/>
      <c r="BE379" s="764"/>
      <c r="BF379" s="62"/>
    </row>
    <row r="380">
      <c r="AB380" s="358"/>
      <c r="BE380" s="764"/>
      <c r="BF380" s="62"/>
    </row>
    <row r="381">
      <c r="AB381" s="358"/>
      <c r="BE381" s="764"/>
      <c r="BF381" s="62"/>
    </row>
    <row r="382">
      <c r="AB382" s="358"/>
      <c r="BE382" s="764"/>
      <c r="BF382" s="62"/>
    </row>
    <row r="383">
      <c r="AB383" s="358"/>
      <c r="BE383" s="764"/>
      <c r="BF383" s="62"/>
    </row>
    <row r="384">
      <c r="AB384" s="358"/>
      <c r="BE384" s="764"/>
      <c r="BF384" s="62"/>
    </row>
    <row r="385">
      <c r="AB385" s="358"/>
      <c r="BE385" s="764"/>
      <c r="BF385" s="62"/>
    </row>
    <row r="386">
      <c r="AB386" s="358"/>
      <c r="BE386" s="764"/>
      <c r="BF386" s="62"/>
    </row>
    <row r="387">
      <c r="AB387" s="358"/>
      <c r="BE387" s="764"/>
      <c r="BF387" s="62"/>
    </row>
    <row r="388">
      <c r="AB388" s="358"/>
      <c r="BE388" s="764"/>
      <c r="BF388" s="62"/>
    </row>
    <row r="389">
      <c r="AB389" s="358"/>
      <c r="BE389" s="764"/>
      <c r="BF389" s="62"/>
    </row>
    <row r="390">
      <c r="AB390" s="358"/>
      <c r="BE390" s="764"/>
      <c r="BF390" s="62"/>
    </row>
    <row r="391">
      <c r="AB391" s="358"/>
      <c r="BE391" s="764"/>
      <c r="BF391" s="62"/>
    </row>
    <row r="392">
      <c r="AB392" s="358"/>
      <c r="BE392" s="764"/>
      <c r="BF392" s="62"/>
    </row>
    <row r="393">
      <c r="AB393" s="358"/>
      <c r="BE393" s="764"/>
      <c r="BF393" s="62"/>
    </row>
    <row r="394">
      <c r="AB394" s="358"/>
      <c r="BE394" s="764"/>
      <c r="BF394" s="62"/>
    </row>
    <row r="395">
      <c r="AB395" s="358"/>
      <c r="BE395" s="764"/>
      <c r="BF395" s="62"/>
    </row>
    <row r="396">
      <c r="AB396" s="358"/>
      <c r="BE396" s="764"/>
      <c r="BF396" s="62"/>
    </row>
    <row r="397">
      <c r="AB397" s="358"/>
      <c r="BE397" s="764"/>
      <c r="BF397" s="62"/>
    </row>
    <row r="398">
      <c r="AB398" s="358"/>
      <c r="BE398" s="764"/>
      <c r="BF398" s="62"/>
    </row>
    <row r="399">
      <c r="AB399" s="358"/>
      <c r="BE399" s="764"/>
      <c r="BF399" s="62"/>
    </row>
    <row r="400">
      <c r="AB400" s="358"/>
      <c r="BE400" s="764"/>
      <c r="BF400" s="62"/>
    </row>
    <row r="401">
      <c r="AB401" s="358"/>
      <c r="BE401" s="764"/>
      <c r="BF401" s="62"/>
    </row>
    <row r="402">
      <c r="AB402" s="358"/>
      <c r="BE402" s="764"/>
      <c r="BF402" s="62"/>
    </row>
    <row r="403">
      <c r="AB403" s="358"/>
      <c r="BE403" s="764"/>
      <c r="BF403" s="62"/>
    </row>
    <row r="404">
      <c r="AB404" s="358"/>
      <c r="BE404" s="764"/>
      <c r="BF404" s="62"/>
    </row>
    <row r="405">
      <c r="AB405" s="358"/>
      <c r="BE405" s="764"/>
      <c r="BF405" s="62"/>
    </row>
    <row r="406">
      <c r="AB406" s="358"/>
      <c r="BE406" s="764"/>
      <c r="BF406" s="62"/>
    </row>
    <row r="407">
      <c r="AB407" s="358"/>
      <c r="BE407" s="764"/>
      <c r="BF407" s="62"/>
    </row>
    <row r="408">
      <c r="AB408" s="358"/>
      <c r="BE408" s="764"/>
      <c r="BF408" s="62"/>
    </row>
    <row r="409">
      <c r="AB409" s="358"/>
      <c r="BE409" s="764"/>
      <c r="BF409" s="62"/>
    </row>
    <row r="410">
      <c r="AB410" s="358"/>
      <c r="BE410" s="764"/>
      <c r="BF410" s="62"/>
    </row>
    <row r="411">
      <c r="AB411" s="358"/>
      <c r="BE411" s="764"/>
      <c r="BF411" s="62"/>
    </row>
    <row r="412">
      <c r="AB412" s="358"/>
      <c r="BE412" s="764"/>
      <c r="BF412" s="62"/>
    </row>
    <row r="413">
      <c r="AB413" s="358"/>
      <c r="BE413" s="764"/>
      <c r="BF413" s="62"/>
    </row>
    <row r="414">
      <c r="AB414" s="358"/>
      <c r="BE414" s="764"/>
      <c r="BF414" s="62"/>
    </row>
    <row r="415">
      <c r="AB415" s="358"/>
      <c r="BE415" s="764"/>
      <c r="BF415" s="62"/>
    </row>
    <row r="416">
      <c r="AB416" s="358"/>
      <c r="BE416" s="764"/>
      <c r="BF416" s="62"/>
    </row>
    <row r="417">
      <c r="AB417" s="358"/>
      <c r="BE417" s="764"/>
      <c r="BF417" s="62"/>
    </row>
    <row r="418">
      <c r="AB418" s="358"/>
      <c r="BE418" s="764"/>
      <c r="BF418" s="62"/>
    </row>
    <row r="419">
      <c r="AB419" s="358"/>
      <c r="BE419" s="764"/>
      <c r="BF419" s="62"/>
    </row>
    <row r="420">
      <c r="AB420" s="358"/>
      <c r="BE420" s="764"/>
      <c r="BF420" s="62"/>
    </row>
    <row r="421">
      <c r="AB421" s="358"/>
      <c r="BE421" s="764"/>
      <c r="BF421" s="62"/>
    </row>
    <row r="422">
      <c r="AB422" s="358"/>
      <c r="BE422" s="764"/>
      <c r="BF422" s="62"/>
    </row>
    <row r="423">
      <c r="AB423" s="358"/>
      <c r="BE423" s="764"/>
      <c r="BF423" s="62"/>
    </row>
    <row r="424">
      <c r="AB424" s="358"/>
      <c r="BE424" s="764"/>
      <c r="BF424" s="62"/>
    </row>
    <row r="425">
      <c r="AB425" s="358"/>
      <c r="BE425" s="764"/>
      <c r="BF425" s="62"/>
    </row>
    <row r="426">
      <c r="AB426" s="358"/>
      <c r="BE426" s="764"/>
      <c r="BF426" s="62"/>
    </row>
    <row r="427">
      <c r="AB427" s="358"/>
      <c r="BE427" s="764"/>
      <c r="BF427" s="62"/>
    </row>
    <row r="428">
      <c r="AB428" s="358"/>
      <c r="BE428" s="764"/>
      <c r="BF428" s="62"/>
    </row>
    <row r="429">
      <c r="AB429" s="358"/>
      <c r="BE429" s="764"/>
      <c r="BF429" s="62"/>
    </row>
    <row r="430">
      <c r="AB430" s="358"/>
      <c r="BE430" s="764"/>
      <c r="BF430" s="62"/>
    </row>
    <row r="431">
      <c r="AB431" s="358"/>
      <c r="BE431" s="764"/>
      <c r="BF431" s="62"/>
    </row>
    <row r="432">
      <c r="AB432" s="358"/>
      <c r="BE432" s="764"/>
      <c r="BF432" s="62"/>
    </row>
    <row r="433">
      <c r="AB433" s="358"/>
      <c r="BE433" s="764"/>
      <c r="BF433" s="62"/>
    </row>
    <row r="434">
      <c r="AB434" s="358"/>
      <c r="BE434" s="764"/>
      <c r="BF434" s="62"/>
    </row>
    <row r="435">
      <c r="AB435" s="358"/>
      <c r="BE435" s="764"/>
      <c r="BF435" s="62"/>
    </row>
    <row r="436">
      <c r="AB436" s="358"/>
      <c r="BE436" s="764"/>
      <c r="BF436" s="62"/>
    </row>
    <row r="437">
      <c r="AB437" s="358"/>
      <c r="BE437" s="764"/>
      <c r="BF437" s="62"/>
    </row>
    <row r="438">
      <c r="AB438" s="358"/>
      <c r="BE438" s="764"/>
      <c r="BF438" s="62"/>
    </row>
    <row r="439">
      <c r="AB439" s="358"/>
      <c r="BE439" s="764"/>
      <c r="BF439" s="62"/>
    </row>
    <row r="440">
      <c r="AB440" s="358"/>
      <c r="BE440" s="764"/>
      <c r="BF440" s="62"/>
    </row>
    <row r="441">
      <c r="AB441" s="358"/>
      <c r="BE441" s="764"/>
      <c r="BF441" s="62"/>
    </row>
    <row r="442">
      <c r="AB442" s="358"/>
      <c r="BE442" s="764"/>
      <c r="BF442" s="62"/>
    </row>
    <row r="443">
      <c r="AB443" s="358"/>
      <c r="BE443" s="764"/>
      <c r="BF443" s="62"/>
    </row>
    <row r="444">
      <c r="AB444" s="358"/>
      <c r="BE444" s="764"/>
      <c r="BF444" s="62"/>
    </row>
    <row r="445">
      <c r="AB445" s="358"/>
      <c r="BE445" s="764"/>
      <c r="BF445" s="62"/>
    </row>
    <row r="446">
      <c r="AB446" s="358"/>
      <c r="BE446" s="764"/>
      <c r="BF446" s="62"/>
    </row>
    <row r="447">
      <c r="AB447" s="358"/>
      <c r="BE447" s="764"/>
      <c r="BF447" s="62"/>
    </row>
    <row r="448">
      <c r="AB448" s="358"/>
      <c r="BE448" s="764"/>
      <c r="BF448" s="62"/>
    </row>
    <row r="449">
      <c r="AB449" s="358"/>
      <c r="BE449" s="764"/>
      <c r="BF449" s="62"/>
    </row>
    <row r="450">
      <c r="AB450" s="358"/>
      <c r="BE450" s="764"/>
      <c r="BF450" s="62"/>
    </row>
    <row r="451">
      <c r="AB451" s="358"/>
      <c r="BE451" s="764"/>
      <c r="BF451" s="62"/>
    </row>
    <row r="452">
      <c r="AB452" s="358"/>
      <c r="BE452" s="764"/>
      <c r="BF452" s="62"/>
    </row>
    <row r="453">
      <c r="AB453" s="358"/>
      <c r="BE453" s="764"/>
      <c r="BF453" s="62"/>
    </row>
    <row r="454">
      <c r="AB454" s="358"/>
      <c r="BE454" s="764"/>
      <c r="BF454" s="62"/>
    </row>
    <row r="455">
      <c r="AB455" s="358"/>
      <c r="BE455" s="764"/>
      <c r="BF455" s="62"/>
    </row>
    <row r="456">
      <c r="AB456" s="358"/>
      <c r="BE456" s="764"/>
      <c r="BF456" s="62"/>
    </row>
    <row r="457">
      <c r="AB457" s="358"/>
      <c r="BE457" s="764"/>
      <c r="BF457" s="62"/>
    </row>
    <row r="458">
      <c r="AB458" s="358"/>
      <c r="BE458" s="764"/>
      <c r="BF458" s="62"/>
    </row>
    <row r="459">
      <c r="AB459" s="358"/>
      <c r="BE459" s="764"/>
      <c r="BF459" s="62"/>
    </row>
    <row r="460">
      <c r="AB460" s="358"/>
      <c r="BE460" s="764"/>
      <c r="BF460" s="62"/>
    </row>
    <row r="461">
      <c r="AB461" s="358"/>
      <c r="BE461" s="764"/>
      <c r="BF461" s="62"/>
    </row>
    <row r="462">
      <c r="AB462" s="358"/>
      <c r="BE462" s="764"/>
      <c r="BF462" s="62"/>
    </row>
    <row r="463">
      <c r="AB463" s="358"/>
      <c r="BE463" s="764"/>
      <c r="BF463" s="62"/>
    </row>
    <row r="464">
      <c r="AB464" s="358"/>
      <c r="BE464" s="764"/>
      <c r="BF464" s="62"/>
    </row>
    <row r="465">
      <c r="AB465" s="358"/>
      <c r="BE465" s="764"/>
      <c r="BF465" s="62"/>
    </row>
    <row r="466">
      <c r="AB466" s="358"/>
      <c r="BE466" s="764"/>
      <c r="BF466" s="62"/>
    </row>
    <row r="467">
      <c r="AB467" s="358"/>
      <c r="BE467" s="764"/>
      <c r="BF467" s="62"/>
    </row>
    <row r="468">
      <c r="AB468" s="358"/>
      <c r="BE468" s="764"/>
      <c r="BF468" s="62"/>
    </row>
    <row r="469">
      <c r="AB469" s="358"/>
      <c r="BE469" s="764"/>
      <c r="BF469" s="62"/>
    </row>
    <row r="470">
      <c r="AB470" s="358"/>
      <c r="BE470" s="764"/>
      <c r="BF470" s="62"/>
    </row>
    <row r="471">
      <c r="AB471" s="358"/>
      <c r="BE471" s="764"/>
      <c r="BF471" s="62"/>
    </row>
    <row r="472">
      <c r="AB472" s="358"/>
      <c r="BE472" s="764"/>
      <c r="BF472" s="62"/>
    </row>
    <row r="473">
      <c r="AB473" s="358"/>
      <c r="BE473" s="764"/>
      <c r="BF473" s="62"/>
    </row>
    <row r="474">
      <c r="AB474" s="358"/>
      <c r="BE474" s="764"/>
      <c r="BF474" s="62"/>
    </row>
    <row r="475">
      <c r="AB475" s="358"/>
      <c r="BE475" s="764"/>
      <c r="BF475" s="62"/>
    </row>
    <row r="476">
      <c r="AB476" s="358"/>
      <c r="BE476" s="764"/>
      <c r="BF476" s="62"/>
    </row>
    <row r="477">
      <c r="AB477" s="358"/>
      <c r="BE477" s="764"/>
      <c r="BF477" s="62"/>
    </row>
    <row r="478">
      <c r="AB478" s="358"/>
      <c r="BE478" s="764"/>
      <c r="BF478" s="62"/>
    </row>
    <row r="479">
      <c r="AB479" s="358"/>
      <c r="BE479" s="764"/>
      <c r="BF479" s="62"/>
    </row>
    <row r="480">
      <c r="AB480" s="358"/>
      <c r="BE480" s="764"/>
      <c r="BF480" s="62"/>
    </row>
    <row r="481">
      <c r="AB481" s="358"/>
      <c r="BE481" s="764"/>
      <c r="BF481" s="62"/>
    </row>
    <row r="482">
      <c r="AB482" s="358"/>
      <c r="BE482" s="764"/>
      <c r="BF482" s="62"/>
    </row>
    <row r="483">
      <c r="AB483" s="358"/>
      <c r="BE483" s="764"/>
      <c r="BF483" s="62"/>
    </row>
    <row r="484">
      <c r="AB484" s="358"/>
      <c r="BE484" s="764"/>
      <c r="BF484" s="62"/>
    </row>
    <row r="485">
      <c r="AB485" s="358"/>
      <c r="BE485" s="764"/>
      <c r="BF485" s="62"/>
    </row>
    <row r="486">
      <c r="AB486" s="358"/>
      <c r="BE486" s="764"/>
      <c r="BF486" s="62"/>
    </row>
    <row r="487">
      <c r="AB487" s="358"/>
      <c r="BE487" s="764"/>
      <c r="BF487" s="62"/>
    </row>
    <row r="488">
      <c r="AB488" s="358"/>
      <c r="BE488" s="764"/>
      <c r="BF488" s="62"/>
    </row>
    <row r="489">
      <c r="AB489" s="358"/>
      <c r="BE489" s="764"/>
      <c r="BF489" s="62"/>
    </row>
    <row r="490">
      <c r="AB490" s="358"/>
      <c r="BE490" s="764"/>
      <c r="BF490" s="62"/>
    </row>
    <row r="491">
      <c r="AB491" s="358"/>
      <c r="BE491" s="764"/>
      <c r="BF491" s="62"/>
    </row>
    <row r="492">
      <c r="AB492" s="358"/>
      <c r="BE492" s="764"/>
      <c r="BF492" s="62"/>
    </row>
    <row r="493">
      <c r="AB493" s="358"/>
      <c r="BE493" s="764"/>
      <c r="BF493" s="62"/>
    </row>
    <row r="494">
      <c r="AB494" s="358"/>
      <c r="BE494" s="764"/>
      <c r="BF494" s="62"/>
    </row>
    <row r="495">
      <c r="AB495" s="358"/>
      <c r="BE495" s="764"/>
      <c r="BF495" s="62"/>
    </row>
    <row r="496">
      <c r="AB496" s="358"/>
      <c r="BE496" s="764"/>
      <c r="BF496" s="62"/>
    </row>
    <row r="497">
      <c r="AB497" s="358"/>
      <c r="BE497" s="764"/>
      <c r="BF497" s="62"/>
    </row>
    <row r="498">
      <c r="AB498" s="358"/>
      <c r="BE498" s="764"/>
      <c r="BF498" s="62"/>
    </row>
    <row r="499">
      <c r="AB499" s="358"/>
      <c r="BE499" s="764"/>
      <c r="BF499" s="62"/>
    </row>
    <row r="500">
      <c r="AB500" s="358"/>
      <c r="BE500" s="764"/>
      <c r="BF500" s="62"/>
    </row>
    <row r="501">
      <c r="AB501" s="358"/>
      <c r="BE501" s="764"/>
      <c r="BF501" s="62"/>
    </row>
    <row r="502">
      <c r="AB502" s="358"/>
      <c r="BE502" s="764"/>
      <c r="BF502" s="62"/>
    </row>
    <row r="503">
      <c r="AB503" s="358"/>
      <c r="BE503" s="764"/>
      <c r="BF503" s="62"/>
    </row>
    <row r="504">
      <c r="AB504" s="358"/>
      <c r="BE504" s="764"/>
      <c r="BF504" s="62"/>
    </row>
    <row r="505">
      <c r="AB505" s="358"/>
      <c r="BE505" s="764"/>
      <c r="BF505" s="62"/>
    </row>
    <row r="506">
      <c r="AB506" s="358"/>
      <c r="BE506" s="764"/>
      <c r="BF506" s="62"/>
    </row>
    <row r="507">
      <c r="AB507" s="358"/>
      <c r="BE507" s="764"/>
      <c r="BF507" s="62"/>
    </row>
    <row r="508">
      <c r="AB508" s="358"/>
      <c r="BE508" s="764"/>
      <c r="BF508" s="62"/>
    </row>
    <row r="509">
      <c r="AB509" s="358"/>
      <c r="BE509" s="764"/>
      <c r="BF509" s="62"/>
    </row>
    <row r="510">
      <c r="AB510" s="358"/>
      <c r="BE510" s="764"/>
      <c r="BF510" s="62"/>
    </row>
    <row r="511">
      <c r="AB511" s="358"/>
      <c r="BE511" s="764"/>
      <c r="BF511" s="62"/>
    </row>
    <row r="512">
      <c r="AB512" s="358"/>
      <c r="BE512" s="764"/>
      <c r="BF512" s="62"/>
    </row>
    <row r="513">
      <c r="AB513" s="358"/>
      <c r="BE513" s="764"/>
      <c r="BF513" s="62"/>
    </row>
    <row r="514">
      <c r="AB514" s="358"/>
      <c r="BE514" s="764"/>
      <c r="BF514" s="62"/>
    </row>
    <row r="515">
      <c r="AB515" s="358"/>
      <c r="BE515" s="764"/>
      <c r="BF515" s="62"/>
    </row>
    <row r="516">
      <c r="AB516" s="358"/>
      <c r="BE516" s="764"/>
      <c r="BF516" s="62"/>
    </row>
    <row r="517">
      <c r="AB517" s="358"/>
      <c r="BE517" s="764"/>
      <c r="BF517" s="62"/>
    </row>
    <row r="518">
      <c r="AB518" s="358"/>
      <c r="BE518" s="764"/>
      <c r="BF518" s="62"/>
    </row>
    <row r="519">
      <c r="AB519" s="358"/>
      <c r="BE519" s="764"/>
      <c r="BF519" s="62"/>
    </row>
    <row r="520">
      <c r="AB520" s="358"/>
      <c r="BE520" s="764"/>
      <c r="BF520" s="62"/>
    </row>
    <row r="521">
      <c r="AB521" s="358"/>
      <c r="BE521" s="764"/>
      <c r="BF521" s="62"/>
    </row>
    <row r="522">
      <c r="AB522" s="358"/>
      <c r="BE522" s="764"/>
      <c r="BF522" s="62"/>
    </row>
    <row r="523">
      <c r="AB523" s="358"/>
      <c r="BE523" s="764"/>
      <c r="BF523" s="62"/>
    </row>
    <row r="524">
      <c r="AB524" s="358"/>
      <c r="BE524" s="764"/>
      <c r="BF524" s="62"/>
    </row>
    <row r="525">
      <c r="AB525" s="358"/>
      <c r="BE525" s="764"/>
      <c r="BF525" s="62"/>
    </row>
    <row r="526">
      <c r="AB526" s="358"/>
      <c r="BE526" s="764"/>
      <c r="BF526" s="62"/>
    </row>
    <row r="527">
      <c r="AB527" s="358"/>
      <c r="BE527" s="764"/>
      <c r="BF527" s="62"/>
    </row>
    <row r="528">
      <c r="AB528" s="358"/>
      <c r="BE528" s="764"/>
      <c r="BF528" s="62"/>
    </row>
    <row r="529">
      <c r="AB529" s="358"/>
      <c r="BE529" s="764"/>
      <c r="BF529" s="62"/>
    </row>
    <row r="530">
      <c r="AB530" s="358"/>
      <c r="BE530" s="764"/>
      <c r="BF530" s="62"/>
    </row>
    <row r="531">
      <c r="AB531" s="358"/>
      <c r="BE531" s="764"/>
      <c r="BF531" s="62"/>
    </row>
    <row r="532">
      <c r="AB532" s="358"/>
      <c r="BE532" s="764"/>
      <c r="BF532" s="62"/>
    </row>
    <row r="533">
      <c r="AB533" s="358"/>
      <c r="BE533" s="764"/>
      <c r="BF533" s="62"/>
    </row>
    <row r="534">
      <c r="AB534" s="358"/>
      <c r="BE534" s="764"/>
      <c r="BF534" s="62"/>
    </row>
    <row r="535">
      <c r="AB535" s="358"/>
      <c r="BE535" s="764"/>
      <c r="BF535" s="62"/>
    </row>
    <row r="536">
      <c r="AB536" s="358"/>
      <c r="BE536" s="764"/>
      <c r="BF536" s="62"/>
    </row>
    <row r="537">
      <c r="AB537" s="358"/>
      <c r="BE537" s="764"/>
      <c r="BF537" s="62"/>
    </row>
    <row r="538">
      <c r="AB538" s="358"/>
      <c r="BE538" s="764"/>
      <c r="BF538" s="62"/>
    </row>
    <row r="539">
      <c r="AB539" s="358"/>
      <c r="BE539" s="764"/>
      <c r="BF539" s="62"/>
    </row>
    <row r="540">
      <c r="AB540" s="358"/>
      <c r="BE540" s="764"/>
      <c r="BF540" s="62"/>
    </row>
    <row r="541">
      <c r="AB541" s="358"/>
      <c r="BE541" s="764"/>
      <c r="BF541" s="62"/>
    </row>
    <row r="542">
      <c r="AB542" s="358"/>
      <c r="BE542" s="764"/>
      <c r="BF542" s="62"/>
    </row>
    <row r="543">
      <c r="AB543" s="358"/>
      <c r="BE543" s="764"/>
      <c r="BF543" s="62"/>
    </row>
    <row r="544">
      <c r="AB544" s="358"/>
      <c r="BE544" s="764"/>
      <c r="BF544" s="62"/>
    </row>
    <row r="545">
      <c r="AB545" s="358"/>
      <c r="BE545" s="764"/>
      <c r="BF545" s="62"/>
    </row>
    <row r="546">
      <c r="AB546" s="358"/>
      <c r="BE546" s="764"/>
      <c r="BF546" s="62"/>
    </row>
    <row r="547">
      <c r="AB547" s="358"/>
      <c r="BE547" s="764"/>
      <c r="BF547" s="62"/>
    </row>
    <row r="548">
      <c r="AB548" s="358"/>
      <c r="BE548" s="764"/>
      <c r="BF548" s="62"/>
    </row>
    <row r="549">
      <c r="AB549" s="358"/>
      <c r="BE549" s="764"/>
      <c r="BF549" s="62"/>
    </row>
    <row r="550">
      <c r="AB550" s="358"/>
      <c r="BE550" s="764"/>
      <c r="BF550" s="62"/>
    </row>
    <row r="551">
      <c r="AB551" s="358"/>
      <c r="BE551" s="764"/>
      <c r="BF551" s="62"/>
    </row>
    <row r="552">
      <c r="AB552" s="358"/>
      <c r="BE552" s="764"/>
      <c r="BF552" s="62"/>
    </row>
    <row r="553">
      <c r="AB553" s="358"/>
      <c r="BE553" s="764"/>
      <c r="BF553" s="62"/>
    </row>
    <row r="554">
      <c r="AB554" s="358"/>
      <c r="BE554" s="764"/>
      <c r="BF554" s="62"/>
    </row>
    <row r="555">
      <c r="AB555" s="358"/>
      <c r="BE555" s="764"/>
      <c r="BF555" s="62"/>
    </row>
    <row r="556">
      <c r="AB556" s="358"/>
      <c r="BE556" s="764"/>
      <c r="BF556" s="62"/>
    </row>
    <row r="557">
      <c r="AB557" s="358"/>
      <c r="BE557" s="764"/>
      <c r="BF557" s="62"/>
    </row>
    <row r="558">
      <c r="AB558" s="358"/>
      <c r="BE558" s="764"/>
      <c r="BF558" s="62"/>
    </row>
    <row r="559">
      <c r="AB559" s="358"/>
      <c r="BE559" s="764"/>
      <c r="BF559" s="62"/>
    </row>
    <row r="560">
      <c r="AB560" s="358"/>
      <c r="BE560" s="764"/>
      <c r="BF560" s="62"/>
    </row>
    <row r="561">
      <c r="AB561" s="358"/>
      <c r="BE561" s="764"/>
      <c r="BF561" s="62"/>
    </row>
    <row r="562">
      <c r="AB562" s="358"/>
      <c r="BE562" s="764"/>
      <c r="BF562" s="62"/>
    </row>
    <row r="563">
      <c r="AB563" s="358"/>
      <c r="BE563" s="764"/>
      <c r="BF563" s="62"/>
    </row>
    <row r="564">
      <c r="AB564" s="358"/>
      <c r="BE564" s="764"/>
      <c r="BF564" s="62"/>
    </row>
    <row r="565">
      <c r="AB565" s="358"/>
      <c r="BE565" s="764"/>
      <c r="BF565" s="62"/>
    </row>
    <row r="566">
      <c r="AB566" s="358"/>
      <c r="BE566" s="764"/>
      <c r="BF566" s="62"/>
    </row>
    <row r="567">
      <c r="AB567" s="358"/>
      <c r="BE567" s="764"/>
      <c r="BF567" s="62"/>
    </row>
    <row r="568">
      <c r="AB568" s="358"/>
      <c r="BE568" s="764"/>
      <c r="BF568" s="62"/>
    </row>
    <row r="569">
      <c r="AB569" s="358"/>
      <c r="BE569" s="764"/>
      <c r="BF569" s="62"/>
    </row>
    <row r="570">
      <c r="AB570" s="358"/>
      <c r="BE570" s="764"/>
      <c r="BF570" s="62"/>
    </row>
    <row r="571">
      <c r="AB571" s="358"/>
      <c r="BE571" s="764"/>
      <c r="BF571" s="62"/>
    </row>
    <row r="572">
      <c r="AB572" s="358"/>
      <c r="BE572" s="764"/>
      <c r="BF572" s="62"/>
    </row>
    <row r="573">
      <c r="AB573" s="358"/>
      <c r="BE573" s="764"/>
      <c r="BF573" s="62"/>
    </row>
    <row r="574">
      <c r="AB574" s="358"/>
      <c r="BE574" s="764"/>
      <c r="BF574" s="62"/>
    </row>
    <row r="575">
      <c r="AB575" s="358"/>
      <c r="BE575" s="764"/>
      <c r="BF575" s="62"/>
    </row>
    <row r="576">
      <c r="AB576" s="358"/>
      <c r="BE576" s="764"/>
      <c r="BF576" s="62"/>
    </row>
    <row r="577">
      <c r="AB577" s="358"/>
      <c r="BE577" s="764"/>
      <c r="BF577" s="62"/>
    </row>
    <row r="578">
      <c r="AB578" s="358"/>
      <c r="BE578" s="764"/>
      <c r="BF578" s="62"/>
    </row>
    <row r="579">
      <c r="AB579" s="358"/>
      <c r="BE579" s="764"/>
      <c r="BF579" s="62"/>
    </row>
    <row r="580">
      <c r="AB580" s="358"/>
      <c r="BE580" s="764"/>
      <c r="BF580" s="62"/>
    </row>
    <row r="581">
      <c r="AB581" s="358"/>
      <c r="BE581" s="764"/>
      <c r="BF581" s="62"/>
    </row>
    <row r="582">
      <c r="AB582" s="358"/>
      <c r="BE582" s="764"/>
      <c r="BF582" s="62"/>
    </row>
    <row r="583">
      <c r="AB583" s="358"/>
      <c r="BE583" s="764"/>
      <c r="BF583" s="62"/>
    </row>
    <row r="584">
      <c r="AB584" s="358"/>
      <c r="BE584" s="764"/>
      <c r="BF584" s="62"/>
    </row>
    <row r="585">
      <c r="AB585" s="358"/>
      <c r="BE585" s="764"/>
      <c r="BF585" s="62"/>
    </row>
    <row r="586">
      <c r="AB586" s="358"/>
      <c r="BE586" s="764"/>
      <c r="BF586" s="62"/>
    </row>
    <row r="587">
      <c r="AB587" s="358"/>
      <c r="BE587" s="764"/>
      <c r="BF587" s="62"/>
    </row>
    <row r="588">
      <c r="AB588" s="358"/>
      <c r="BE588" s="764"/>
      <c r="BF588" s="62"/>
    </row>
    <row r="589">
      <c r="AB589" s="358"/>
      <c r="BE589" s="764"/>
      <c r="BF589" s="62"/>
    </row>
    <row r="590">
      <c r="AB590" s="358"/>
      <c r="BE590" s="764"/>
      <c r="BF590" s="62"/>
    </row>
    <row r="591">
      <c r="AB591" s="358"/>
      <c r="BE591" s="764"/>
      <c r="BF591" s="62"/>
    </row>
    <row r="592">
      <c r="AB592" s="358"/>
      <c r="BE592" s="764"/>
      <c r="BF592" s="62"/>
    </row>
    <row r="593">
      <c r="AB593" s="358"/>
      <c r="BE593" s="764"/>
      <c r="BF593" s="62"/>
    </row>
    <row r="594">
      <c r="AB594" s="358"/>
      <c r="BE594" s="764"/>
      <c r="BF594" s="62"/>
    </row>
    <row r="595">
      <c r="AB595" s="358"/>
      <c r="BE595" s="764"/>
      <c r="BF595" s="62"/>
    </row>
    <row r="596">
      <c r="AB596" s="358"/>
      <c r="BE596" s="764"/>
      <c r="BF596" s="62"/>
    </row>
    <row r="597">
      <c r="AB597" s="358"/>
      <c r="BE597" s="764"/>
      <c r="BF597" s="62"/>
    </row>
    <row r="598">
      <c r="AB598" s="358"/>
      <c r="BE598" s="764"/>
      <c r="BF598" s="62"/>
    </row>
    <row r="599">
      <c r="AB599" s="358"/>
      <c r="BE599" s="764"/>
      <c r="BF599" s="62"/>
    </row>
    <row r="600">
      <c r="AB600" s="358"/>
      <c r="BE600" s="764"/>
      <c r="BF600" s="62"/>
    </row>
    <row r="601">
      <c r="AB601" s="358"/>
      <c r="BE601" s="764"/>
      <c r="BF601" s="62"/>
    </row>
    <row r="602">
      <c r="AB602" s="358"/>
      <c r="BE602" s="764"/>
      <c r="BF602" s="62"/>
    </row>
    <row r="603">
      <c r="AB603" s="358"/>
      <c r="BE603" s="764"/>
      <c r="BF603" s="62"/>
    </row>
    <row r="604">
      <c r="AB604" s="358"/>
      <c r="BE604" s="764"/>
      <c r="BF604" s="62"/>
    </row>
    <row r="605">
      <c r="AB605" s="358"/>
      <c r="BE605" s="764"/>
      <c r="BF605" s="62"/>
    </row>
    <row r="606">
      <c r="AB606" s="358"/>
      <c r="BE606" s="764"/>
      <c r="BF606" s="62"/>
    </row>
    <row r="607">
      <c r="AB607" s="358"/>
      <c r="BE607" s="764"/>
      <c r="BF607" s="62"/>
    </row>
    <row r="608">
      <c r="AB608" s="358"/>
      <c r="BE608" s="764"/>
      <c r="BF608" s="62"/>
    </row>
    <row r="609">
      <c r="AB609" s="358"/>
      <c r="BE609" s="764"/>
      <c r="BF609" s="62"/>
    </row>
    <row r="610">
      <c r="AB610" s="358"/>
      <c r="BE610" s="764"/>
      <c r="BF610" s="62"/>
    </row>
    <row r="611">
      <c r="AB611" s="358"/>
      <c r="BE611" s="764"/>
      <c r="BF611" s="62"/>
    </row>
    <row r="612">
      <c r="AB612" s="358"/>
      <c r="BE612" s="764"/>
      <c r="BF612" s="62"/>
    </row>
    <row r="613">
      <c r="AB613" s="358"/>
      <c r="BE613" s="764"/>
      <c r="BF613" s="62"/>
    </row>
    <row r="614">
      <c r="AB614" s="358"/>
      <c r="BE614" s="764"/>
      <c r="BF614" s="62"/>
    </row>
    <row r="615">
      <c r="AB615" s="358"/>
      <c r="BE615" s="764"/>
      <c r="BF615" s="62"/>
    </row>
    <row r="616">
      <c r="AB616" s="358"/>
      <c r="BE616" s="764"/>
      <c r="BF616" s="62"/>
    </row>
    <row r="617">
      <c r="AB617" s="358"/>
      <c r="BE617" s="764"/>
      <c r="BF617" s="62"/>
    </row>
    <row r="618">
      <c r="AB618" s="358"/>
      <c r="BE618" s="764"/>
      <c r="BF618" s="62"/>
    </row>
    <row r="619">
      <c r="AB619" s="358"/>
      <c r="BE619" s="764"/>
      <c r="BF619" s="62"/>
    </row>
    <row r="620">
      <c r="AB620" s="358"/>
      <c r="BE620" s="764"/>
      <c r="BF620" s="62"/>
    </row>
    <row r="621">
      <c r="AB621" s="358"/>
      <c r="BE621" s="764"/>
      <c r="BF621" s="62"/>
    </row>
    <row r="622">
      <c r="AB622" s="358"/>
      <c r="BE622" s="764"/>
      <c r="BF622" s="62"/>
    </row>
    <row r="623">
      <c r="AB623" s="358"/>
      <c r="BE623" s="764"/>
      <c r="BF623" s="62"/>
    </row>
    <row r="624">
      <c r="AB624" s="358"/>
      <c r="BE624" s="764"/>
      <c r="BF624" s="62"/>
    </row>
    <row r="625">
      <c r="AB625" s="358"/>
      <c r="BE625" s="764"/>
      <c r="BF625" s="62"/>
    </row>
    <row r="626">
      <c r="AB626" s="358"/>
      <c r="BE626" s="764"/>
      <c r="BF626" s="62"/>
    </row>
    <row r="627">
      <c r="AB627" s="358"/>
      <c r="BE627" s="764"/>
      <c r="BF627" s="62"/>
    </row>
    <row r="628">
      <c r="AB628" s="358"/>
      <c r="BE628" s="764"/>
      <c r="BF628" s="62"/>
    </row>
    <row r="629">
      <c r="AB629" s="358"/>
      <c r="BE629" s="764"/>
      <c r="BF629" s="62"/>
    </row>
    <row r="630">
      <c r="AB630" s="358"/>
      <c r="BE630" s="764"/>
      <c r="BF630" s="62"/>
    </row>
    <row r="631">
      <c r="AB631" s="358"/>
      <c r="BE631" s="764"/>
      <c r="BF631" s="62"/>
    </row>
    <row r="632">
      <c r="AB632" s="358"/>
      <c r="BE632" s="764"/>
      <c r="BF632" s="62"/>
    </row>
    <row r="633">
      <c r="AB633" s="358"/>
      <c r="BE633" s="764"/>
      <c r="BF633" s="62"/>
    </row>
    <row r="634">
      <c r="AB634" s="358"/>
      <c r="BE634" s="764"/>
      <c r="BF634" s="62"/>
    </row>
    <row r="635">
      <c r="AB635" s="358"/>
      <c r="BE635" s="764"/>
      <c r="BF635" s="62"/>
    </row>
    <row r="636">
      <c r="AB636" s="358"/>
      <c r="BE636" s="764"/>
      <c r="BF636" s="62"/>
    </row>
    <row r="637">
      <c r="AB637" s="358"/>
      <c r="BE637" s="764"/>
      <c r="BF637" s="62"/>
    </row>
    <row r="638">
      <c r="AB638" s="358"/>
      <c r="BE638" s="764"/>
      <c r="BF638" s="62"/>
    </row>
    <row r="639">
      <c r="AB639" s="358"/>
      <c r="BE639" s="764"/>
      <c r="BF639" s="62"/>
    </row>
    <row r="640">
      <c r="AB640" s="358"/>
      <c r="BE640" s="764"/>
      <c r="BF640" s="62"/>
    </row>
    <row r="641">
      <c r="AB641" s="358"/>
      <c r="BE641" s="764"/>
      <c r="BF641" s="62"/>
    </row>
    <row r="642">
      <c r="AB642" s="358"/>
      <c r="BE642" s="764"/>
      <c r="BF642" s="62"/>
    </row>
    <row r="643">
      <c r="AB643" s="358"/>
      <c r="BE643" s="764"/>
      <c r="BF643" s="62"/>
    </row>
    <row r="644">
      <c r="AB644" s="358"/>
      <c r="BE644" s="764"/>
      <c r="BF644" s="62"/>
    </row>
    <row r="645">
      <c r="AB645" s="358"/>
      <c r="BE645" s="764"/>
      <c r="BF645" s="62"/>
    </row>
    <row r="646">
      <c r="AB646" s="358"/>
      <c r="BE646" s="764"/>
      <c r="BF646" s="62"/>
    </row>
    <row r="647">
      <c r="AB647" s="358"/>
      <c r="BE647" s="764"/>
      <c r="BF647" s="62"/>
    </row>
    <row r="648">
      <c r="AB648" s="358"/>
      <c r="BE648" s="764"/>
      <c r="BF648" s="62"/>
    </row>
    <row r="649">
      <c r="AB649" s="358"/>
      <c r="BE649" s="764"/>
      <c r="BF649" s="62"/>
    </row>
    <row r="650">
      <c r="AB650" s="358"/>
      <c r="BE650" s="764"/>
      <c r="BF650" s="62"/>
    </row>
    <row r="651">
      <c r="AB651" s="358"/>
      <c r="BE651" s="764"/>
      <c r="BF651" s="62"/>
    </row>
    <row r="652">
      <c r="AB652" s="358"/>
      <c r="BE652" s="764"/>
      <c r="BF652" s="62"/>
    </row>
    <row r="653">
      <c r="AB653" s="358"/>
      <c r="BE653" s="764"/>
      <c r="BF653" s="62"/>
    </row>
    <row r="654">
      <c r="AB654" s="358"/>
      <c r="BE654" s="764"/>
      <c r="BF654" s="62"/>
    </row>
    <row r="655">
      <c r="AB655" s="358"/>
      <c r="BE655" s="764"/>
      <c r="BF655" s="62"/>
    </row>
    <row r="656">
      <c r="AB656" s="358"/>
      <c r="BE656" s="764"/>
      <c r="BF656" s="62"/>
    </row>
    <row r="657">
      <c r="AB657" s="358"/>
      <c r="BE657" s="764"/>
      <c r="BF657" s="62"/>
    </row>
    <row r="658">
      <c r="AB658" s="358"/>
      <c r="BE658" s="764"/>
      <c r="BF658" s="62"/>
    </row>
    <row r="659">
      <c r="AB659" s="358"/>
      <c r="BE659" s="764"/>
      <c r="BF659" s="62"/>
    </row>
    <row r="660">
      <c r="AB660" s="358"/>
      <c r="BE660" s="764"/>
      <c r="BF660" s="62"/>
    </row>
    <row r="661">
      <c r="AB661" s="358"/>
      <c r="BE661" s="764"/>
      <c r="BF661" s="62"/>
    </row>
    <row r="662">
      <c r="AB662" s="358"/>
      <c r="BE662" s="764"/>
      <c r="BF662" s="62"/>
    </row>
    <row r="663">
      <c r="AB663" s="358"/>
      <c r="BE663" s="764"/>
      <c r="BF663" s="62"/>
    </row>
    <row r="664">
      <c r="AB664" s="358"/>
      <c r="BE664" s="764"/>
      <c r="BF664" s="62"/>
    </row>
    <row r="665">
      <c r="AB665" s="358"/>
      <c r="BE665" s="764"/>
      <c r="BF665" s="62"/>
    </row>
    <row r="666">
      <c r="AB666" s="358"/>
      <c r="BE666" s="764"/>
      <c r="BF666" s="62"/>
    </row>
    <row r="667">
      <c r="AB667" s="358"/>
      <c r="BE667" s="764"/>
      <c r="BF667" s="62"/>
    </row>
    <row r="668">
      <c r="AB668" s="358"/>
      <c r="BE668" s="764"/>
      <c r="BF668" s="62"/>
    </row>
    <row r="669">
      <c r="AB669" s="358"/>
      <c r="BE669" s="764"/>
      <c r="BF669" s="62"/>
    </row>
    <row r="670">
      <c r="AB670" s="358"/>
      <c r="BE670" s="764"/>
      <c r="BF670" s="62"/>
    </row>
    <row r="671">
      <c r="AB671" s="358"/>
      <c r="BE671" s="764"/>
      <c r="BF671" s="62"/>
    </row>
    <row r="672">
      <c r="AB672" s="358"/>
      <c r="BE672" s="764"/>
      <c r="BF672" s="62"/>
    </row>
    <row r="673">
      <c r="AB673" s="358"/>
      <c r="BE673" s="764"/>
      <c r="BF673" s="62"/>
    </row>
    <row r="674">
      <c r="AB674" s="358"/>
      <c r="BE674" s="764"/>
      <c r="BF674" s="62"/>
    </row>
    <row r="675">
      <c r="AB675" s="358"/>
      <c r="BE675" s="764"/>
      <c r="BF675" s="62"/>
    </row>
    <row r="676">
      <c r="AB676" s="358"/>
      <c r="BE676" s="764"/>
      <c r="BF676" s="62"/>
    </row>
    <row r="677">
      <c r="AB677" s="358"/>
      <c r="BE677" s="764"/>
      <c r="BF677" s="62"/>
    </row>
    <row r="678">
      <c r="AB678" s="358"/>
      <c r="BE678" s="764"/>
      <c r="BF678" s="62"/>
    </row>
    <row r="679">
      <c r="AB679" s="358"/>
      <c r="BE679" s="764"/>
      <c r="BF679" s="62"/>
    </row>
    <row r="680">
      <c r="AB680" s="358"/>
      <c r="BE680" s="764"/>
      <c r="BF680" s="62"/>
    </row>
    <row r="681">
      <c r="AB681" s="358"/>
      <c r="BE681" s="764"/>
      <c r="BF681" s="62"/>
    </row>
    <row r="682">
      <c r="AB682" s="358"/>
      <c r="BE682" s="764"/>
      <c r="BF682" s="62"/>
    </row>
    <row r="683">
      <c r="AB683" s="358"/>
      <c r="BE683" s="764"/>
      <c r="BF683" s="62"/>
    </row>
    <row r="684">
      <c r="AB684" s="358"/>
      <c r="BE684" s="764"/>
      <c r="BF684" s="62"/>
    </row>
    <row r="685">
      <c r="AB685" s="358"/>
      <c r="BE685" s="764"/>
      <c r="BF685" s="62"/>
    </row>
    <row r="686">
      <c r="AB686" s="358"/>
      <c r="BE686" s="764"/>
      <c r="BF686" s="62"/>
    </row>
    <row r="687">
      <c r="AB687" s="358"/>
      <c r="BE687" s="764"/>
      <c r="BF687" s="62"/>
    </row>
    <row r="688">
      <c r="AB688" s="358"/>
      <c r="BE688" s="764"/>
      <c r="BF688" s="62"/>
    </row>
    <row r="689">
      <c r="AB689" s="358"/>
      <c r="BE689" s="764"/>
      <c r="BF689" s="62"/>
    </row>
    <row r="690">
      <c r="AB690" s="358"/>
      <c r="BE690" s="764"/>
      <c r="BF690" s="62"/>
    </row>
    <row r="691">
      <c r="AB691" s="358"/>
      <c r="BE691" s="764"/>
      <c r="BF691" s="62"/>
    </row>
    <row r="692">
      <c r="AB692" s="358"/>
      <c r="BE692" s="764"/>
      <c r="BF692" s="62"/>
    </row>
    <row r="693">
      <c r="AB693" s="358"/>
      <c r="BE693" s="764"/>
      <c r="BF693" s="62"/>
    </row>
    <row r="694">
      <c r="AB694" s="358"/>
      <c r="BE694" s="764"/>
      <c r="BF694" s="62"/>
    </row>
    <row r="695">
      <c r="AB695" s="358"/>
      <c r="BE695" s="764"/>
      <c r="BF695" s="62"/>
    </row>
    <row r="696">
      <c r="AB696" s="358"/>
      <c r="BE696" s="764"/>
      <c r="BF696" s="62"/>
    </row>
    <row r="697">
      <c r="AB697" s="358"/>
      <c r="BE697" s="764"/>
      <c r="BF697" s="62"/>
    </row>
    <row r="698">
      <c r="AB698" s="358"/>
      <c r="BE698" s="764"/>
      <c r="BF698" s="62"/>
    </row>
    <row r="699">
      <c r="AB699" s="358"/>
      <c r="BE699" s="764"/>
      <c r="BF699" s="62"/>
    </row>
    <row r="700">
      <c r="AB700" s="358"/>
      <c r="BE700" s="764"/>
      <c r="BF700" s="62"/>
    </row>
    <row r="701">
      <c r="AB701" s="358"/>
      <c r="BE701" s="764"/>
      <c r="BF701" s="62"/>
    </row>
    <row r="702">
      <c r="AB702" s="358"/>
      <c r="BE702" s="764"/>
      <c r="BF702" s="62"/>
    </row>
    <row r="703">
      <c r="AB703" s="358"/>
      <c r="BE703" s="764"/>
      <c r="BF703" s="62"/>
    </row>
    <row r="704">
      <c r="AB704" s="358"/>
      <c r="BE704" s="764"/>
      <c r="BF704" s="62"/>
    </row>
    <row r="705">
      <c r="AB705" s="358"/>
      <c r="BE705" s="764"/>
      <c r="BF705" s="62"/>
    </row>
    <row r="706">
      <c r="AB706" s="358"/>
      <c r="BE706" s="764"/>
      <c r="BF706" s="62"/>
    </row>
    <row r="707">
      <c r="AB707" s="358"/>
      <c r="BE707" s="764"/>
      <c r="BF707" s="62"/>
    </row>
    <row r="708">
      <c r="AB708" s="358"/>
      <c r="BE708" s="764"/>
      <c r="BF708" s="62"/>
    </row>
    <row r="709">
      <c r="AB709" s="358"/>
      <c r="BE709" s="764"/>
      <c r="BF709" s="62"/>
    </row>
    <row r="710">
      <c r="AB710" s="358"/>
      <c r="BE710" s="764"/>
      <c r="BF710" s="62"/>
    </row>
    <row r="711">
      <c r="AB711" s="358"/>
      <c r="BE711" s="764"/>
      <c r="BF711" s="62"/>
    </row>
    <row r="712">
      <c r="AB712" s="358"/>
      <c r="BE712" s="764"/>
      <c r="BF712" s="62"/>
    </row>
    <row r="713">
      <c r="AB713" s="358"/>
      <c r="BE713" s="764"/>
      <c r="BF713" s="62"/>
    </row>
    <row r="714">
      <c r="AB714" s="358"/>
      <c r="BE714" s="764"/>
      <c r="BF714" s="62"/>
    </row>
    <row r="715">
      <c r="AB715" s="358"/>
      <c r="BE715" s="764"/>
      <c r="BF715" s="62"/>
    </row>
    <row r="716">
      <c r="AB716" s="358"/>
      <c r="BE716" s="764"/>
      <c r="BF716" s="62"/>
    </row>
    <row r="717">
      <c r="AB717" s="358"/>
      <c r="BE717" s="764"/>
      <c r="BF717" s="62"/>
    </row>
    <row r="718">
      <c r="AB718" s="358"/>
      <c r="BE718" s="764"/>
      <c r="BF718" s="62"/>
    </row>
    <row r="719">
      <c r="AB719" s="358"/>
      <c r="BE719" s="764"/>
      <c r="BF719" s="62"/>
    </row>
    <row r="720">
      <c r="AB720" s="358"/>
      <c r="BE720" s="764"/>
      <c r="BF720" s="62"/>
    </row>
    <row r="721">
      <c r="AB721" s="358"/>
      <c r="BE721" s="764"/>
      <c r="BF721" s="62"/>
    </row>
    <row r="722">
      <c r="AB722" s="358"/>
      <c r="BE722" s="764"/>
      <c r="BF722" s="62"/>
    </row>
    <row r="723">
      <c r="AB723" s="358"/>
      <c r="BE723" s="764"/>
      <c r="BF723" s="62"/>
    </row>
    <row r="724">
      <c r="AB724" s="358"/>
      <c r="BE724" s="764"/>
      <c r="BF724" s="62"/>
    </row>
    <row r="725">
      <c r="AB725" s="358"/>
      <c r="BE725" s="764"/>
      <c r="BF725" s="62"/>
    </row>
    <row r="726">
      <c r="AB726" s="358"/>
      <c r="BE726" s="764"/>
      <c r="BF726" s="62"/>
    </row>
    <row r="727">
      <c r="AB727" s="358"/>
      <c r="BE727" s="764"/>
      <c r="BF727" s="62"/>
    </row>
    <row r="728">
      <c r="AB728" s="358"/>
      <c r="BE728" s="764"/>
      <c r="BF728" s="62"/>
    </row>
    <row r="729">
      <c r="AB729" s="358"/>
      <c r="BE729" s="764"/>
      <c r="BF729" s="62"/>
    </row>
    <row r="730">
      <c r="AB730" s="358"/>
      <c r="BE730" s="764"/>
      <c r="BF730" s="62"/>
    </row>
    <row r="731">
      <c r="AB731" s="358"/>
      <c r="BE731" s="764"/>
      <c r="BF731" s="62"/>
    </row>
    <row r="732">
      <c r="AB732" s="358"/>
      <c r="BE732" s="764"/>
      <c r="BF732" s="62"/>
    </row>
    <row r="733">
      <c r="AB733" s="358"/>
      <c r="BE733" s="764"/>
      <c r="BF733" s="62"/>
    </row>
    <row r="734">
      <c r="AB734" s="358"/>
      <c r="BE734" s="764"/>
      <c r="BF734" s="62"/>
    </row>
    <row r="735">
      <c r="AB735" s="358"/>
      <c r="BE735" s="764"/>
      <c r="BF735" s="62"/>
    </row>
    <row r="736">
      <c r="AB736" s="358"/>
      <c r="BE736" s="764"/>
      <c r="BF736" s="62"/>
    </row>
    <row r="737">
      <c r="AB737" s="358"/>
      <c r="BE737" s="764"/>
      <c r="BF737" s="62"/>
    </row>
    <row r="738">
      <c r="AB738" s="358"/>
      <c r="BE738" s="764"/>
      <c r="BF738" s="62"/>
    </row>
    <row r="739">
      <c r="AB739" s="358"/>
      <c r="BE739" s="764"/>
      <c r="BF739" s="62"/>
    </row>
    <row r="740">
      <c r="AB740" s="358"/>
      <c r="BE740" s="764"/>
      <c r="BF740" s="62"/>
    </row>
    <row r="741">
      <c r="AB741" s="358"/>
      <c r="BE741" s="764"/>
      <c r="BF741" s="62"/>
    </row>
    <row r="742">
      <c r="AB742" s="358"/>
      <c r="BE742" s="764"/>
      <c r="BF742" s="62"/>
    </row>
    <row r="743">
      <c r="AB743" s="358"/>
      <c r="BE743" s="764"/>
      <c r="BF743" s="62"/>
    </row>
    <row r="744">
      <c r="AB744" s="358"/>
      <c r="BE744" s="764"/>
      <c r="BF744" s="62"/>
    </row>
    <row r="745">
      <c r="AB745" s="358"/>
      <c r="BE745" s="764"/>
      <c r="BF745" s="62"/>
    </row>
    <row r="746">
      <c r="AB746" s="358"/>
      <c r="BE746" s="764"/>
      <c r="BF746" s="62"/>
    </row>
    <row r="747">
      <c r="AB747" s="358"/>
      <c r="BE747" s="764"/>
      <c r="BF747" s="62"/>
    </row>
    <row r="748">
      <c r="AB748" s="358"/>
      <c r="BE748" s="764"/>
      <c r="BF748" s="62"/>
    </row>
    <row r="749">
      <c r="AB749" s="358"/>
      <c r="BE749" s="764"/>
      <c r="BF749" s="62"/>
    </row>
    <row r="750">
      <c r="AB750" s="358"/>
      <c r="BE750" s="764"/>
      <c r="BF750" s="62"/>
    </row>
    <row r="751">
      <c r="AB751" s="358"/>
      <c r="BE751" s="764"/>
      <c r="BF751" s="62"/>
    </row>
    <row r="752">
      <c r="AB752" s="358"/>
      <c r="BE752" s="764"/>
      <c r="BF752" s="62"/>
    </row>
    <row r="753">
      <c r="AB753" s="358"/>
      <c r="BE753" s="764"/>
      <c r="BF753" s="62"/>
    </row>
    <row r="754">
      <c r="AB754" s="358"/>
      <c r="BE754" s="764"/>
      <c r="BF754" s="62"/>
    </row>
    <row r="755">
      <c r="AB755" s="358"/>
      <c r="BE755" s="764"/>
      <c r="BF755" s="62"/>
    </row>
    <row r="756">
      <c r="AB756" s="358"/>
      <c r="BE756" s="764"/>
      <c r="BF756" s="62"/>
    </row>
    <row r="757">
      <c r="AB757" s="358"/>
      <c r="BE757" s="764"/>
      <c r="BF757" s="62"/>
    </row>
    <row r="758">
      <c r="AB758" s="358"/>
      <c r="BE758" s="764"/>
      <c r="BF758" s="62"/>
    </row>
    <row r="759">
      <c r="AB759" s="358"/>
      <c r="BE759" s="764"/>
      <c r="BF759" s="62"/>
    </row>
    <row r="760">
      <c r="AB760" s="358"/>
      <c r="BE760" s="764"/>
      <c r="BF760" s="62"/>
    </row>
    <row r="761">
      <c r="AB761" s="358"/>
      <c r="BE761" s="764"/>
      <c r="BF761" s="62"/>
    </row>
    <row r="762">
      <c r="AB762" s="358"/>
      <c r="BE762" s="764"/>
      <c r="BF762" s="62"/>
    </row>
    <row r="763">
      <c r="AB763" s="358"/>
      <c r="BE763" s="764"/>
      <c r="BF763" s="62"/>
    </row>
    <row r="764">
      <c r="AB764" s="358"/>
      <c r="BE764" s="764"/>
      <c r="BF764" s="62"/>
    </row>
    <row r="765">
      <c r="AB765" s="358"/>
      <c r="BE765" s="764"/>
      <c r="BF765" s="62"/>
    </row>
    <row r="766">
      <c r="AB766" s="358"/>
      <c r="BE766" s="764"/>
      <c r="BF766" s="62"/>
    </row>
    <row r="767">
      <c r="AB767" s="358"/>
      <c r="BE767" s="764"/>
      <c r="BF767" s="62"/>
    </row>
    <row r="768">
      <c r="AB768" s="358"/>
      <c r="BE768" s="764"/>
      <c r="BF768" s="62"/>
    </row>
    <row r="769">
      <c r="AB769" s="358"/>
      <c r="BE769" s="764"/>
      <c r="BF769" s="62"/>
    </row>
    <row r="770">
      <c r="AB770" s="358"/>
      <c r="BE770" s="764"/>
      <c r="BF770" s="62"/>
    </row>
    <row r="771">
      <c r="AB771" s="358"/>
      <c r="BE771" s="764"/>
      <c r="BF771" s="62"/>
    </row>
    <row r="772">
      <c r="AB772" s="358"/>
      <c r="BE772" s="764"/>
      <c r="BF772" s="62"/>
    </row>
    <row r="773">
      <c r="AB773" s="358"/>
      <c r="BE773" s="764"/>
      <c r="BF773" s="62"/>
    </row>
    <row r="774">
      <c r="AB774" s="358"/>
      <c r="BE774" s="764"/>
      <c r="BF774" s="62"/>
    </row>
    <row r="775">
      <c r="AB775" s="358"/>
      <c r="BE775" s="764"/>
      <c r="BF775" s="62"/>
    </row>
    <row r="776">
      <c r="AB776" s="358"/>
      <c r="BE776" s="764"/>
      <c r="BF776" s="62"/>
    </row>
    <row r="777">
      <c r="AB777" s="358"/>
      <c r="BE777" s="764"/>
      <c r="BF777" s="62"/>
    </row>
    <row r="778">
      <c r="AB778" s="358"/>
      <c r="BE778" s="764"/>
      <c r="BF778" s="62"/>
    </row>
    <row r="779">
      <c r="AB779" s="358"/>
      <c r="BE779" s="764"/>
      <c r="BF779" s="62"/>
    </row>
    <row r="780">
      <c r="AB780" s="358"/>
      <c r="BE780" s="764"/>
      <c r="BF780" s="62"/>
    </row>
    <row r="781">
      <c r="AB781" s="358"/>
      <c r="BE781" s="764"/>
      <c r="BF781" s="62"/>
    </row>
    <row r="782">
      <c r="AB782" s="358"/>
      <c r="BE782" s="764"/>
      <c r="BF782" s="62"/>
    </row>
    <row r="783">
      <c r="AB783" s="358"/>
      <c r="BE783" s="764"/>
      <c r="BF783" s="62"/>
    </row>
    <row r="784">
      <c r="AB784" s="358"/>
      <c r="BE784" s="764"/>
      <c r="BF784" s="62"/>
    </row>
    <row r="785">
      <c r="AB785" s="358"/>
      <c r="BE785" s="764"/>
      <c r="BF785" s="62"/>
    </row>
    <row r="786">
      <c r="AB786" s="358"/>
      <c r="BE786" s="764"/>
      <c r="BF786" s="62"/>
    </row>
    <row r="787">
      <c r="AB787" s="358"/>
      <c r="BE787" s="764"/>
      <c r="BF787" s="62"/>
    </row>
    <row r="788">
      <c r="AB788" s="358"/>
      <c r="BE788" s="764"/>
      <c r="BF788" s="62"/>
    </row>
    <row r="789">
      <c r="AB789" s="358"/>
      <c r="BE789" s="764"/>
      <c r="BF789" s="62"/>
    </row>
    <row r="790">
      <c r="AB790" s="358"/>
      <c r="BE790" s="764"/>
      <c r="BF790" s="62"/>
    </row>
    <row r="791">
      <c r="AB791" s="358"/>
      <c r="BE791" s="764"/>
      <c r="BF791" s="62"/>
    </row>
    <row r="792">
      <c r="AB792" s="358"/>
      <c r="BE792" s="764"/>
      <c r="BF792" s="62"/>
    </row>
    <row r="793">
      <c r="AB793" s="358"/>
      <c r="BE793" s="764"/>
      <c r="BF793" s="62"/>
    </row>
    <row r="794">
      <c r="AB794" s="358"/>
      <c r="BE794" s="764"/>
      <c r="BF794" s="62"/>
    </row>
    <row r="795">
      <c r="AB795" s="358"/>
      <c r="BE795" s="764"/>
      <c r="BF795" s="62"/>
    </row>
    <row r="796">
      <c r="AB796" s="358"/>
      <c r="BE796" s="764"/>
      <c r="BF796" s="62"/>
    </row>
    <row r="797">
      <c r="AB797" s="358"/>
      <c r="BE797" s="764"/>
      <c r="BF797" s="62"/>
    </row>
    <row r="798">
      <c r="AB798" s="358"/>
      <c r="BE798" s="764"/>
      <c r="BF798" s="62"/>
    </row>
    <row r="799">
      <c r="AB799" s="358"/>
      <c r="BE799" s="764"/>
      <c r="BF799" s="62"/>
    </row>
    <row r="800">
      <c r="AB800" s="358"/>
      <c r="BE800" s="764"/>
      <c r="BF800" s="62"/>
    </row>
    <row r="801">
      <c r="AB801" s="358"/>
      <c r="BE801" s="764"/>
      <c r="BF801" s="62"/>
    </row>
    <row r="802">
      <c r="AB802" s="358"/>
      <c r="BE802" s="764"/>
      <c r="BF802" s="62"/>
    </row>
    <row r="803">
      <c r="AB803" s="358"/>
      <c r="BE803" s="764"/>
      <c r="BF803" s="62"/>
    </row>
    <row r="804">
      <c r="AB804" s="358"/>
      <c r="BE804" s="764"/>
      <c r="BF804" s="62"/>
    </row>
    <row r="805">
      <c r="AB805" s="358"/>
      <c r="BE805" s="764"/>
      <c r="BF805" s="62"/>
    </row>
    <row r="806">
      <c r="AB806" s="358"/>
      <c r="BE806" s="764"/>
      <c r="BF806" s="62"/>
    </row>
    <row r="807">
      <c r="AB807" s="358"/>
      <c r="BE807" s="764"/>
      <c r="BF807" s="62"/>
    </row>
    <row r="808">
      <c r="AB808" s="358"/>
      <c r="BE808" s="764"/>
      <c r="BF808" s="62"/>
    </row>
    <row r="809">
      <c r="AB809" s="358"/>
      <c r="BE809" s="764"/>
      <c r="BF809" s="62"/>
    </row>
    <row r="810">
      <c r="AB810" s="358"/>
      <c r="BE810" s="764"/>
      <c r="BF810" s="62"/>
    </row>
    <row r="811">
      <c r="AB811" s="358"/>
      <c r="BE811" s="764"/>
      <c r="BF811" s="62"/>
    </row>
    <row r="812">
      <c r="AB812" s="358"/>
      <c r="BE812" s="358"/>
    </row>
    <row r="813">
      <c r="AB813" s="358"/>
      <c r="BE813" s="358"/>
    </row>
    <row r="814">
      <c r="AB814" s="358"/>
      <c r="BE814" s="358"/>
    </row>
    <row r="815">
      <c r="AB815" s="358"/>
      <c r="BE815" s="358"/>
    </row>
    <row r="816">
      <c r="AB816" s="358"/>
      <c r="BE816" s="358"/>
    </row>
    <row r="817">
      <c r="AB817" s="358"/>
      <c r="BE817" s="358"/>
    </row>
    <row r="818">
      <c r="AB818" s="358"/>
      <c r="BE818" s="358"/>
    </row>
    <row r="819">
      <c r="AB819" s="358"/>
      <c r="BE819" s="358"/>
    </row>
    <row r="820">
      <c r="AB820" s="358"/>
      <c r="BE820" s="358"/>
    </row>
    <row r="821">
      <c r="AB821" s="358"/>
      <c r="BE821" s="358"/>
    </row>
    <row r="822">
      <c r="AB822" s="358"/>
      <c r="BE822" s="358"/>
    </row>
    <row r="823">
      <c r="AB823" s="358"/>
      <c r="BE823" s="358"/>
    </row>
    <row r="824">
      <c r="AB824" s="358"/>
      <c r="BE824" s="358"/>
    </row>
    <row r="825">
      <c r="AB825" s="358"/>
      <c r="BE825" s="358"/>
    </row>
    <row r="826">
      <c r="AB826" s="358"/>
      <c r="BE826" s="358"/>
    </row>
    <row r="827">
      <c r="AB827" s="358"/>
      <c r="BE827" s="358"/>
    </row>
    <row r="828">
      <c r="AB828" s="358"/>
      <c r="BE828" s="358"/>
    </row>
    <row r="829">
      <c r="AB829" s="358"/>
      <c r="BE829" s="358"/>
    </row>
    <row r="830">
      <c r="AB830" s="358"/>
      <c r="BE830" s="358"/>
    </row>
    <row r="831">
      <c r="AB831" s="358"/>
      <c r="BE831" s="358"/>
    </row>
    <row r="832">
      <c r="AB832" s="358"/>
      <c r="BE832" s="358"/>
    </row>
    <row r="833">
      <c r="AB833" s="358"/>
      <c r="BE833" s="358"/>
    </row>
    <row r="834">
      <c r="AB834" s="358"/>
      <c r="BE834" s="358"/>
    </row>
    <row r="835">
      <c r="AB835" s="358"/>
      <c r="BE835" s="358"/>
    </row>
    <row r="836">
      <c r="AB836" s="358"/>
      <c r="BE836" s="358"/>
    </row>
    <row r="837">
      <c r="AB837" s="358"/>
      <c r="BE837" s="358"/>
    </row>
    <row r="838">
      <c r="AB838" s="358"/>
      <c r="BE838" s="358"/>
    </row>
    <row r="839">
      <c r="AB839" s="358"/>
      <c r="BE839" s="358"/>
    </row>
    <row r="840">
      <c r="AB840" s="358"/>
      <c r="BE840" s="358"/>
    </row>
    <row r="841">
      <c r="AB841" s="358"/>
      <c r="BE841" s="358"/>
    </row>
    <row r="842">
      <c r="AB842" s="358"/>
      <c r="BE842" s="358"/>
    </row>
    <row r="843">
      <c r="AB843" s="358"/>
      <c r="BE843" s="358"/>
    </row>
    <row r="844">
      <c r="AB844" s="358"/>
      <c r="BE844" s="358"/>
    </row>
    <row r="845">
      <c r="AB845" s="358"/>
      <c r="BE845" s="358"/>
    </row>
    <row r="846">
      <c r="AB846" s="358"/>
      <c r="BE846" s="358"/>
    </row>
    <row r="847">
      <c r="AB847" s="358"/>
      <c r="BE847" s="358"/>
    </row>
    <row r="848">
      <c r="AB848" s="358"/>
      <c r="BE848" s="358"/>
    </row>
    <row r="849">
      <c r="AB849" s="358"/>
      <c r="BE849" s="358"/>
    </row>
    <row r="850">
      <c r="AB850" s="358"/>
      <c r="BE850" s="358"/>
    </row>
    <row r="851">
      <c r="AB851" s="358"/>
      <c r="BE851" s="358"/>
    </row>
    <row r="852">
      <c r="AB852" s="358"/>
      <c r="BE852" s="358"/>
    </row>
    <row r="853">
      <c r="AB853" s="358"/>
      <c r="BE853" s="358"/>
    </row>
    <row r="854">
      <c r="AB854" s="358"/>
      <c r="BE854" s="358"/>
    </row>
    <row r="855">
      <c r="AB855" s="358"/>
      <c r="BE855" s="358"/>
    </row>
    <row r="856">
      <c r="AB856" s="358"/>
      <c r="BE856" s="358"/>
    </row>
    <row r="857">
      <c r="AB857" s="358"/>
      <c r="BE857" s="358"/>
    </row>
    <row r="858">
      <c r="AB858" s="358"/>
      <c r="BE858" s="358"/>
    </row>
    <row r="859">
      <c r="AB859" s="358"/>
      <c r="BE859" s="358"/>
    </row>
    <row r="860">
      <c r="AB860" s="358"/>
      <c r="BE860" s="358"/>
    </row>
    <row r="861">
      <c r="AB861" s="358"/>
      <c r="BE861" s="358"/>
    </row>
    <row r="862">
      <c r="AB862" s="358"/>
      <c r="BE862" s="358"/>
    </row>
    <row r="863">
      <c r="AB863" s="358"/>
      <c r="BE863" s="358"/>
    </row>
    <row r="864">
      <c r="AB864" s="358"/>
      <c r="BE864" s="358"/>
    </row>
    <row r="865">
      <c r="AB865" s="358"/>
      <c r="BE865" s="358"/>
    </row>
    <row r="866">
      <c r="AB866" s="358"/>
      <c r="BE866" s="358"/>
    </row>
    <row r="867">
      <c r="AB867" s="358"/>
      <c r="BE867" s="358"/>
    </row>
    <row r="868">
      <c r="AB868" s="358"/>
      <c r="BE868" s="358"/>
    </row>
    <row r="869">
      <c r="AB869" s="358"/>
      <c r="BE869" s="358"/>
    </row>
    <row r="870">
      <c r="AB870" s="358"/>
      <c r="BE870" s="358"/>
    </row>
    <row r="871">
      <c r="AB871" s="358"/>
      <c r="BE871" s="358"/>
    </row>
    <row r="872">
      <c r="AB872" s="358"/>
      <c r="BE872" s="358"/>
    </row>
    <row r="873">
      <c r="AB873" s="358"/>
      <c r="BE873" s="358"/>
    </row>
    <row r="874">
      <c r="AB874" s="358"/>
      <c r="BE874" s="358"/>
    </row>
    <row r="875">
      <c r="AB875" s="358"/>
      <c r="BE875" s="358"/>
    </row>
    <row r="876">
      <c r="AB876" s="358"/>
      <c r="BE876" s="358"/>
    </row>
    <row r="877">
      <c r="AB877" s="358"/>
      <c r="BE877" s="358"/>
    </row>
    <row r="878">
      <c r="AB878" s="358"/>
      <c r="BE878" s="358"/>
    </row>
    <row r="879">
      <c r="AB879" s="358"/>
      <c r="BE879" s="358"/>
    </row>
    <row r="880">
      <c r="AB880" s="358"/>
      <c r="BE880" s="358"/>
    </row>
    <row r="881">
      <c r="AB881" s="358"/>
      <c r="BE881" s="358"/>
    </row>
    <row r="882">
      <c r="AB882" s="358"/>
      <c r="BE882" s="358"/>
    </row>
    <row r="883">
      <c r="AB883" s="358"/>
      <c r="BE883" s="358"/>
    </row>
    <row r="884">
      <c r="AB884" s="358"/>
      <c r="BE884" s="358"/>
    </row>
    <row r="885">
      <c r="AB885" s="358"/>
      <c r="BE885" s="358"/>
    </row>
    <row r="886">
      <c r="AB886" s="358"/>
      <c r="BE886" s="358"/>
    </row>
    <row r="887">
      <c r="AB887" s="358"/>
      <c r="BE887" s="358"/>
    </row>
    <row r="888">
      <c r="AB888" s="358"/>
      <c r="BE888" s="358"/>
    </row>
    <row r="889">
      <c r="AB889" s="358"/>
      <c r="BE889" s="358"/>
    </row>
    <row r="890">
      <c r="AB890" s="358"/>
      <c r="BE890" s="358"/>
    </row>
    <row r="891">
      <c r="AB891" s="358"/>
      <c r="BE891" s="358"/>
    </row>
    <row r="892">
      <c r="AB892" s="358"/>
      <c r="BE892" s="358"/>
    </row>
    <row r="893">
      <c r="AB893" s="358"/>
      <c r="BE893" s="358"/>
    </row>
    <row r="894">
      <c r="AB894" s="358"/>
      <c r="BE894" s="358"/>
    </row>
    <row r="895">
      <c r="AB895" s="358"/>
      <c r="BE895" s="358"/>
    </row>
    <row r="896">
      <c r="AB896" s="358"/>
      <c r="BE896" s="358"/>
    </row>
    <row r="897">
      <c r="AB897" s="358"/>
      <c r="BE897" s="358"/>
    </row>
    <row r="898">
      <c r="AB898" s="358"/>
      <c r="BE898" s="358"/>
    </row>
    <row r="899">
      <c r="AB899" s="358"/>
      <c r="BE899" s="358"/>
    </row>
    <row r="900">
      <c r="AB900" s="358"/>
      <c r="BE900" s="358"/>
    </row>
    <row r="901">
      <c r="AB901" s="358"/>
      <c r="BE901" s="358"/>
    </row>
    <row r="902">
      <c r="AB902" s="358"/>
      <c r="BE902" s="358"/>
    </row>
    <row r="903">
      <c r="AB903" s="358"/>
      <c r="BE903" s="358"/>
    </row>
    <row r="904">
      <c r="AB904" s="358"/>
      <c r="BE904" s="358"/>
    </row>
    <row r="905">
      <c r="AB905" s="358"/>
      <c r="BE905" s="358"/>
    </row>
    <row r="906">
      <c r="AB906" s="358"/>
      <c r="BE906" s="358"/>
    </row>
    <row r="907">
      <c r="AB907" s="358"/>
      <c r="BE907" s="358"/>
    </row>
    <row r="908">
      <c r="AB908" s="358"/>
      <c r="BE908" s="358"/>
    </row>
    <row r="909">
      <c r="AB909" s="358"/>
      <c r="BE909" s="358"/>
    </row>
    <row r="910">
      <c r="AB910" s="358"/>
      <c r="BE910" s="358"/>
    </row>
    <row r="911">
      <c r="AB911" s="358"/>
      <c r="BE911" s="358"/>
    </row>
    <row r="912">
      <c r="AB912" s="358"/>
      <c r="BE912" s="358"/>
    </row>
    <row r="913">
      <c r="AB913" s="358"/>
      <c r="BE913" s="358"/>
    </row>
    <row r="914">
      <c r="AB914" s="358"/>
      <c r="BE914" s="358"/>
    </row>
    <row r="915">
      <c r="AB915" s="358"/>
      <c r="BE915" s="358"/>
    </row>
    <row r="916">
      <c r="AB916" s="358"/>
      <c r="BE916" s="358"/>
    </row>
    <row r="917">
      <c r="AB917" s="358"/>
      <c r="BE917" s="358"/>
    </row>
    <row r="918">
      <c r="AB918" s="358"/>
      <c r="BE918" s="358"/>
    </row>
    <row r="919">
      <c r="AB919" s="358"/>
      <c r="BE919" s="358"/>
    </row>
    <row r="920">
      <c r="AB920" s="358"/>
      <c r="BE920" s="358"/>
    </row>
    <row r="921">
      <c r="AB921" s="358"/>
      <c r="BE921" s="358"/>
    </row>
    <row r="922">
      <c r="AB922" s="358"/>
      <c r="BE922" s="358"/>
    </row>
    <row r="923">
      <c r="AB923" s="358"/>
      <c r="BE923" s="358"/>
    </row>
    <row r="924">
      <c r="AB924" s="358"/>
      <c r="BE924" s="358"/>
    </row>
    <row r="925">
      <c r="AB925" s="358"/>
      <c r="BE925" s="358"/>
    </row>
    <row r="926">
      <c r="AB926" s="358"/>
      <c r="BE926" s="358"/>
    </row>
    <row r="927">
      <c r="AB927" s="358"/>
      <c r="BE927" s="358"/>
    </row>
    <row r="928">
      <c r="AB928" s="358"/>
      <c r="BE928" s="358"/>
    </row>
    <row r="929">
      <c r="AB929" s="358"/>
      <c r="BE929" s="358"/>
    </row>
    <row r="930">
      <c r="AB930" s="358"/>
      <c r="BE930" s="358"/>
    </row>
    <row r="931">
      <c r="AB931" s="358"/>
      <c r="BE931" s="358"/>
    </row>
    <row r="932">
      <c r="AB932" s="358"/>
      <c r="BE932" s="358"/>
    </row>
    <row r="933">
      <c r="AB933" s="358"/>
      <c r="BE933" s="358"/>
    </row>
    <row r="934">
      <c r="AB934" s="358"/>
      <c r="BE934" s="358"/>
    </row>
    <row r="935">
      <c r="AB935" s="358"/>
      <c r="BE935" s="358"/>
    </row>
    <row r="936">
      <c r="AB936" s="358"/>
      <c r="BE936" s="358"/>
    </row>
    <row r="937">
      <c r="AB937" s="358"/>
      <c r="BE937" s="358"/>
    </row>
    <row r="938">
      <c r="AB938" s="358"/>
      <c r="BE938" s="358"/>
    </row>
    <row r="939">
      <c r="AB939" s="358"/>
      <c r="BE939" s="358"/>
    </row>
    <row r="940">
      <c r="AB940" s="358"/>
      <c r="BE940" s="358"/>
    </row>
    <row r="941">
      <c r="AB941" s="358"/>
      <c r="BE941" s="358"/>
    </row>
    <row r="942">
      <c r="AB942" s="358"/>
      <c r="BE942" s="358"/>
    </row>
    <row r="943">
      <c r="AB943" s="358"/>
      <c r="BE943" s="358"/>
    </row>
    <row r="944">
      <c r="AB944" s="358"/>
      <c r="BE944" s="358"/>
    </row>
    <row r="945">
      <c r="AB945" s="358"/>
      <c r="BE945" s="358"/>
    </row>
    <row r="946">
      <c r="AB946" s="358"/>
      <c r="BE946" s="358"/>
    </row>
    <row r="947">
      <c r="AB947" s="358"/>
      <c r="BE947" s="358"/>
    </row>
    <row r="948">
      <c r="AB948" s="358"/>
      <c r="BE948" s="358"/>
    </row>
    <row r="949">
      <c r="AB949" s="358"/>
      <c r="BE949" s="358"/>
    </row>
    <row r="950">
      <c r="AB950" s="358"/>
      <c r="BE950" s="358"/>
    </row>
    <row r="951">
      <c r="AB951" s="358"/>
      <c r="BE951" s="358"/>
    </row>
    <row r="952">
      <c r="AB952" s="358"/>
      <c r="BE952" s="358"/>
    </row>
    <row r="953">
      <c r="AB953" s="358"/>
      <c r="BE953" s="358"/>
    </row>
    <row r="954">
      <c r="AB954" s="358"/>
      <c r="BE954" s="358"/>
    </row>
    <row r="955">
      <c r="AB955" s="358"/>
      <c r="BE955" s="358"/>
    </row>
    <row r="956">
      <c r="AB956" s="358"/>
      <c r="BE956" s="358"/>
    </row>
    <row r="957">
      <c r="AB957" s="358"/>
      <c r="BE957" s="358"/>
    </row>
    <row r="958">
      <c r="AB958" s="358"/>
      <c r="BE958" s="358"/>
    </row>
    <row r="959">
      <c r="AB959" s="358"/>
      <c r="BE959" s="358"/>
    </row>
    <row r="960">
      <c r="AB960" s="358"/>
      <c r="BE960" s="358"/>
    </row>
    <row r="961">
      <c r="AB961" s="358"/>
      <c r="BE961" s="358"/>
    </row>
    <row r="962">
      <c r="AB962" s="358"/>
      <c r="BE962" s="358"/>
    </row>
    <row r="963">
      <c r="AB963" s="358"/>
      <c r="BE963" s="358"/>
    </row>
    <row r="964">
      <c r="AB964" s="358"/>
      <c r="BE964" s="358"/>
    </row>
    <row r="965">
      <c r="AB965" s="358"/>
      <c r="BE965" s="358"/>
    </row>
    <row r="966">
      <c r="AB966" s="358"/>
      <c r="BE966" s="358"/>
    </row>
    <row r="967">
      <c r="AB967" s="358"/>
      <c r="BE967" s="358"/>
    </row>
    <row r="968">
      <c r="AB968" s="358"/>
      <c r="BE968" s="358"/>
    </row>
    <row r="969">
      <c r="AB969" s="358"/>
      <c r="BE969" s="358"/>
    </row>
    <row r="970">
      <c r="AB970" s="358"/>
      <c r="BE970" s="358"/>
    </row>
    <row r="971">
      <c r="AB971" s="358"/>
      <c r="BE971" s="358"/>
    </row>
    <row r="972">
      <c r="AB972" s="358"/>
      <c r="BE972" s="358"/>
    </row>
    <row r="973">
      <c r="AB973" s="358"/>
      <c r="BE973" s="358"/>
    </row>
    <row r="974">
      <c r="AB974" s="358"/>
      <c r="BE974" s="358"/>
    </row>
    <row r="975">
      <c r="AB975" s="358"/>
      <c r="BE975" s="358"/>
    </row>
    <row r="976">
      <c r="AB976" s="358"/>
      <c r="BE976" s="358"/>
    </row>
    <row r="977">
      <c r="AB977" s="358"/>
      <c r="BE977" s="358"/>
    </row>
    <row r="978">
      <c r="AB978" s="358"/>
      <c r="BE978" s="358"/>
    </row>
    <row r="979">
      <c r="AB979" s="358"/>
      <c r="BE979" s="358"/>
    </row>
    <row r="980">
      <c r="AB980" s="358"/>
      <c r="BE980" s="358"/>
    </row>
    <row r="981">
      <c r="AB981" s="358"/>
      <c r="BE981" s="358"/>
    </row>
    <row r="982">
      <c r="AB982" s="358"/>
      <c r="BE982" s="358"/>
    </row>
    <row r="983">
      <c r="AB983" s="358"/>
      <c r="BE983" s="358"/>
    </row>
    <row r="984">
      <c r="AB984" s="358"/>
      <c r="BE984" s="358"/>
    </row>
    <row r="985">
      <c r="AB985" s="358"/>
      <c r="BE985" s="358"/>
    </row>
    <row r="986">
      <c r="AB986" s="358"/>
      <c r="BE986" s="358"/>
    </row>
    <row r="987">
      <c r="AB987" s="358"/>
      <c r="BE987" s="358"/>
    </row>
    <row r="988">
      <c r="AB988" s="358"/>
      <c r="BE988" s="358"/>
    </row>
    <row r="989">
      <c r="AB989" s="358"/>
      <c r="BE989" s="358"/>
    </row>
    <row r="990">
      <c r="AB990" s="358"/>
      <c r="BE990" s="358"/>
    </row>
    <row r="991">
      <c r="AB991" s="358"/>
      <c r="BE991" s="358"/>
    </row>
    <row r="992">
      <c r="AB992" s="358"/>
      <c r="BE992" s="358"/>
    </row>
    <row r="993">
      <c r="AB993" s="358"/>
      <c r="BE993" s="358"/>
    </row>
    <row r="994">
      <c r="AB994" s="358"/>
      <c r="BE994" s="358"/>
    </row>
    <row r="995">
      <c r="AB995" s="358"/>
      <c r="BE995" s="358"/>
    </row>
    <row r="996">
      <c r="AB996" s="358"/>
      <c r="BE996" s="358"/>
    </row>
    <row r="997">
      <c r="AB997" s="358"/>
      <c r="BE997" s="358"/>
    </row>
    <row r="998">
      <c r="AB998" s="358"/>
      <c r="BE998" s="358"/>
    </row>
    <row r="999">
      <c r="AB999" s="358"/>
      <c r="BE999" s="358"/>
    </row>
    <row r="1000">
      <c r="AB1000" s="358"/>
      <c r="BE1000" s="358"/>
    </row>
  </sheetData>
  <mergeCells count="1060">
    <mergeCell ref="AY195:AY198"/>
    <mergeCell ref="AZ199:AZ202"/>
    <mergeCell ref="BA199:BA202"/>
    <mergeCell ref="BB199:BB202"/>
    <mergeCell ref="BD199:BD202"/>
    <mergeCell ref="BE199:BE202"/>
    <mergeCell ref="BF199:BF202"/>
    <mergeCell ref="AY199:AY202"/>
    <mergeCell ref="AY205:AY206"/>
    <mergeCell ref="AZ205:AZ206"/>
    <mergeCell ref="BA205:BA206"/>
    <mergeCell ref="BB205:BB206"/>
    <mergeCell ref="BC205:BC206"/>
    <mergeCell ref="BD205:BD206"/>
    <mergeCell ref="BD115:BD118"/>
    <mergeCell ref="BE115:BE118"/>
    <mergeCell ref="BD119:BD122"/>
    <mergeCell ref="BE119:BE122"/>
    <mergeCell ref="BF119:BF122"/>
    <mergeCell ref="BD111:BD114"/>
    <mergeCell ref="BE111:BE114"/>
    <mergeCell ref="BF111:BF114"/>
    <mergeCell ref="AZ115:AZ118"/>
    <mergeCell ref="BA115:BA118"/>
    <mergeCell ref="BB115:BB118"/>
    <mergeCell ref="BF115:BF118"/>
    <mergeCell ref="BA123:BA126"/>
    <mergeCell ref="BB123:BB126"/>
    <mergeCell ref="BD123:BD126"/>
    <mergeCell ref="BE123:BE126"/>
    <mergeCell ref="BF123:BF126"/>
    <mergeCell ref="AY127:AY130"/>
    <mergeCell ref="AZ127:AZ130"/>
    <mergeCell ref="BA127:BA130"/>
    <mergeCell ref="BB127:BB130"/>
    <mergeCell ref="BD127:BD130"/>
    <mergeCell ref="BE127:BE130"/>
    <mergeCell ref="BF127:BF130"/>
    <mergeCell ref="AY115:AY118"/>
    <mergeCell ref="AY119:AY122"/>
    <mergeCell ref="AZ119:AZ122"/>
    <mergeCell ref="BA119:BA122"/>
    <mergeCell ref="BB119:BB122"/>
    <mergeCell ref="AY123:AY126"/>
    <mergeCell ref="AZ123:AZ126"/>
    <mergeCell ref="AY131:AY134"/>
    <mergeCell ref="AZ131:AZ134"/>
    <mergeCell ref="BA131:BA134"/>
    <mergeCell ref="BB131:BB134"/>
    <mergeCell ref="BD131:BD134"/>
    <mergeCell ref="BE131:BE134"/>
    <mergeCell ref="BF131:BF134"/>
    <mergeCell ref="AY235:AY238"/>
    <mergeCell ref="AZ235:AZ238"/>
    <mergeCell ref="BA235:BA238"/>
    <mergeCell ref="BB235:BB238"/>
    <mergeCell ref="BD235:BD238"/>
    <mergeCell ref="BE235:BE238"/>
    <mergeCell ref="BF235:BF238"/>
    <mergeCell ref="AY171:AY174"/>
    <mergeCell ref="AZ175:AZ178"/>
    <mergeCell ref="BA175:BA178"/>
    <mergeCell ref="BB175:BB178"/>
    <mergeCell ref="BD175:BD178"/>
    <mergeCell ref="BE175:BE178"/>
    <mergeCell ref="BF175:BF178"/>
    <mergeCell ref="AY175:AY178"/>
    <mergeCell ref="AZ179:AZ182"/>
    <mergeCell ref="BA179:BA182"/>
    <mergeCell ref="BB179:BB182"/>
    <mergeCell ref="BD179:BD182"/>
    <mergeCell ref="BE179:BE182"/>
    <mergeCell ref="BF179:BF182"/>
    <mergeCell ref="AY179:AY182"/>
    <mergeCell ref="AZ183:AZ186"/>
    <mergeCell ref="BA183:BA186"/>
    <mergeCell ref="BB183:BB186"/>
    <mergeCell ref="BD183:BD186"/>
    <mergeCell ref="BE183:BE186"/>
    <mergeCell ref="BF183:BF186"/>
    <mergeCell ref="AY183:AY186"/>
    <mergeCell ref="AZ187:AZ190"/>
    <mergeCell ref="BA187:BA190"/>
    <mergeCell ref="BB187:BB190"/>
    <mergeCell ref="BD187:BD190"/>
    <mergeCell ref="BE187:BE190"/>
    <mergeCell ref="BF187:BF190"/>
    <mergeCell ref="AY187:AY190"/>
    <mergeCell ref="AZ191:AZ194"/>
    <mergeCell ref="BA191:BA194"/>
    <mergeCell ref="BB191:BB194"/>
    <mergeCell ref="BD191:BD194"/>
    <mergeCell ref="BE191:BE194"/>
    <mergeCell ref="BF191:BF194"/>
    <mergeCell ref="AY191:AY194"/>
    <mergeCell ref="AZ195:AZ198"/>
    <mergeCell ref="BA195:BA198"/>
    <mergeCell ref="BB195:BB198"/>
    <mergeCell ref="BD195:BD198"/>
    <mergeCell ref="BE195:BE198"/>
    <mergeCell ref="BF195:BF198"/>
    <mergeCell ref="BE207:BE210"/>
    <mergeCell ref="BF207:BF210"/>
    <mergeCell ref="BE205:BE206"/>
    <mergeCell ref="BF205:BF206"/>
    <mergeCell ref="AY207:AY210"/>
    <mergeCell ref="AZ207:AZ210"/>
    <mergeCell ref="BA207:BA210"/>
    <mergeCell ref="BB207:BB210"/>
    <mergeCell ref="BD207:BD210"/>
    <mergeCell ref="AY211:AY214"/>
    <mergeCell ref="AZ211:AZ214"/>
    <mergeCell ref="BA211:BA214"/>
    <mergeCell ref="BB211:BB214"/>
    <mergeCell ref="BD211:BD214"/>
    <mergeCell ref="BE211:BE214"/>
    <mergeCell ref="BF211:BF214"/>
    <mergeCell ref="AY215:AY218"/>
    <mergeCell ref="AZ215:AZ218"/>
    <mergeCell ref="BA215:BA218"/>
    <mergeCell ref="BB215:BB218"/>
    <mergeCell ref="BD215:BD218"/>
    <mergeCell ref="BE215:BE218"/>
    <mergeCell ref="BF215:BF218"/>
    <mergeCell ref="AY219:AY222"/>
    <mergeCell ref="AZ219:AZ222"/>
    <mergeCell ref="BA219:BA222"/>
    <mergeCell ref="BB219:BB222"/>
    <mergeCell ref="BD219:BD222"/>
    <mergeCell ref="BE219:BE222"/>
    <mergeCell ref="BF219:BF222"/>
    <mergeCell ref="AY223:AY226"/>
    <mergeCell ref="AZ223:AZ226"/>
    <mergeCell ref="BA223:BA226"/>
    <mergeCell ref="BB223:BB226"/>
    <mergeCell ref="BD223:BD226"/>
    <mergeCell ref="BE223:BE226"/>
    <mergeCell ref="BF223:BF226"/>
    <mergeCell ref="AY227:AY230"/>
    <mergeCell ref="AZ227:AZ230"/>
    <mergeCell ref="BA227:BA230"/>
    <mergeCell ref="BB227:BB230"/>
    <mergeCell ref="BD227:BD230"/>
    <mergeCell ref="BE227:BE230"/>
    <mergeCell ref="BF227:BF230"/>
    <mergeCell ref="AY231:AY234"/>
    <mergeCell ref="AZ231:AZ234"/>
    <mergeCell ref="BA231:BA234"/>
    <mergeCell ref="BB231:BB234"/>
    <mergeCell ref="BD231:BD234"/>
    <mergeCell ref="BE231:BE234"/>
    <mergeCell ref="BF231:BF234"/>
    <mergeCell ref="V3:V6"/>
    <mergeCell ref="W3:W6"/>
    <mergeCell ref="X3:X6"/>
    <mergeCell ref="Y3:Y6"/>
    <mergeCell ref="AA3:AA6"/>
    <mergeCell ref="AB3:AB6"/>
    <mergeCell ref="AC3:AC6"/>
    <mergeCell ref="V7:V10"/>
    <mergeCell ref="W7:W10"/>
    <mergeCell ref="X7:X10"/>
    <mergeCell ref="Y7:Y10"/>
    <mergeCell ref="AA7:AA10"/>
    <mergeCell ref="AB7:AB10"/>
    <mergeCell ref="AC7:AC10"/>
    <mergeCell ref="V15:V18"/>
    <mergeCell ref="W15:W18"/>
    <mergeCell ref="X15:X18"/>
    <mergeCell ref="Y15:Y18"/>
    <mergeCell ref="AA15:AA18"/>
    <mergeCell ref="AB15:AB18"/>
    <mergeCell ref="AC15:AC18"/>
    <mergeCell ref="V11:V14"/>
    <mergeCell ref="W11:W14"/>
    <mergeCell ref="X11:X14"/>
    <mergeCell ref="Y11:Y14"/>
    <mergeCell ref="AA11:AA14"/>
    <mergeCell ref="AB11:AB14"/>
    <mergeCell ref="AC11:AC14"/>
    <mergeCell ref="V23:V26"/>
    <mergeCell ref="W23:W26"/>
    <mergeCell ref="X23:X26"/>
    <mergeCell ref="Y23:Y26"/>
    <mergeCell ref="AA23:AA26"/>
    <mergeCell ref="AB23:AB26"/>
    <mergeCell ref="AC23:AC26"/>
    <mergeCell ref="V19:V22"/>
    <mergeCell ref="W19:W22"/>
    <mergeCell ref="X19:X22"/>
    <mergeCell ref="Y19:Y22"/>
    <mergeCell ref="AA19:AA22"/>
    <mergeCell ref="AB19:AB22"/>
    <mergeCell ref="AC19:AC22"/>
    <mergeCell ref="AA1:AA2"/>
    <mergeCell ref="AB1:AB2"/>
    <mergeCell ref="AC1:AC2"/>
    <mergeCell ref="AD1:AD2"/>
    <mergeCell ref="AE1:AE2"/>
    <mergeCell ref="AF1:AF2"/>
    <mergeCell ref="AG1:AG2"/>
    <mergeCell ref="T1:T2"/>
    <mergeCell ref="U1:U2"/>
    <mergeCell ref="V1:V2"/>
    <mergeCell ref="W1:W2"/>
    <mergeCell ref="X1:X2"/>
    <mergeCell ref="Y1:Y2"/>
    <mergeCell ref="Z1:Z2"/>
    <mergeCell ref="V31:V34"/>
    <mergeCell ref="W31:W34"/>
    <mergeCell ref="X31:X34"/>
    <mergeCell ref="Y31:Y34"/>
    <mergeCell ref="AA31:AA34"/>
    <mergeCell ref="AB31:AB34"/>
    <mergeCell ref="AC31:AC34"/>
    <mergeCell ref="V27:V30"/>
    <mergeCell ref="W27:W30"/>
    <mergeCell ref="X27:X30"/>
    <mergeCell ref="Y27:Y30"/>
    <mergeCell ref="AA27:AA30"/>
    <mergeCell ref="AB27:AB30"/>
    <mergeCell ref="AC27:AC30"/>
    <mergeCell ref="BD27:BD30"/>
    <mergeCell ref="BD31:BD34"/>
    <mergeCell ref="BD1:BD2"/>
    <mergeCell ref="BD3:BD6"/>
    <mergeCell ref="BD7:BD10"/>
    <mergeCell ref="BD11:BD14"/>
    <mergeCell ref="BD15:BD18"/>
    <mergeCell ref="BD19:BD22"/>
    <mergeCell ref="BD23:BD26"/>
    <mergeCell ref="BA1:BA2"/>
    <mergeCell ref="BB1:BB2"/>
    <mergeCell ref="BC1:BC2"/>
    <mergeCell ref="BE1:BE2"/>
    <mergeCell ref="BF1:BF2"/>
    <mergeCell ref="AY3:AY6"/>
    <mergeCell ref="BB3:BB6"/>
    <mergeCell ref="AZ3:AZ6"/>
    <mergeCell ref="BA3:BA6"/>
    <mergeCell ref="BA7:BA10"/>
    <mergeCell ref="BB7:BB10"/>
    <mergeCell ref="BA11:BA14"/>
    <mergeCell ref="BB11:BB14"/>
    <mergeCell ref="BB15:BB18"/>
    <mergeCell ref="BE15:BE18"/>
    <mergeCell ref="BE19:BE22"/>
    <mergeCell ref="BE23:BE26"/>
    <mergeCell ref="BE27:BE30"/>
    <mergeCell ref="BE31:BE34"/>
    <mergeCell ref="BF19:BF22"/>
    <mergeCell ref="BF23:BF26"/>
    <mergeCell ref="BF27:BF30"/>
    <mergeCell ref="BF31:BF34"/>
    <mergeCell ref="BE3:BE6"/>
    <mergeCell ref="BF3:BF6"/>
    <mergeCell ref="BE7:BE10"/>
    <mergeCell ref="BF7:BF10"/>
    <mergeCell ref="BE11:BE14"/>
    <mergeCell ref="BF11:BF14"/>
    <mergeCell ref="BF15:BF18"/>
    <mergeCell ref="BA31:BA34"/>
    <mergeCell ref="BB31:BB34"/>
    <mergeCell ref="BA15:BA18"/>
    <mergeCell ref="BA19:BA22"/>
    <mergeCell ref="BB19:BB22"/>
    <mergeCell ref="BA23:BA26"/>
    <mergeCell ref="BB23:BB26"/>
    <mergeCell ref="BA27:BA30"/>
    <mergeCell ref="BB27:BB30"/>
    <mergeCell ref="AZ31:AZ34"/>
    <mergeCell ref="AY35:AY38"/>
    <mergeCell ref="AZ35:AZ38"/>
    <mergeCell ref="BA35:BA38"/>
    <mergeCell ref="BB35:BB38"/>
    <mergeCell ref="BD35:BD38"/>
    <mergeCell ref="BE35:BE38"/>
    <mergeCell ref="BF35:BF38"/>
    <mergeCell ref="AZ23:AZ26"/>
    <mergeCell ref="AZ27:AZ30"/>
    <mergeCell ref="V35:V38"/>
    <mergeCell ref="W35:W38"/>
    <mergeCell ref="X35:X38"/>
    <mergeCell ref="Y35:Y38"/>
    <mergeCell ref="AC35:AC38"/>
    <mergeCell ref="AY7:AY10"/>
    <mergeCell ref="AZ7:AZ10"/>
    <mergeCell ref="AY11:AY14"/>
    <mergeCell ref="AZ11:AZ14"/>
    <mergeCell ref="AY15:AY18"/>
    <mergeCell ref="AZ15:AZ18"/>
    <mergeCell ref="AZ19:AZ22"/>
    <mergeCell ref="BA47:BA50"/>
    <mergeCell ref="BA51:BA54"/>
    <mergeCell ref="BA55:BA58"/>
    <mergeCell ref="BA59:BA62"/>
    <mergeCell ref="BA63:BA66"/>
    <mergeCell ref="BA69:BA70"/>
    <mergeCell ref="AY19:AY22"/>
    <mergeCell ref="AY23:AY26"/>
    <mergeCell ref="AY27:AY30"/>
    <mergeCell ref="AY31:AY34"/>
    <mergeCell ref="AY39:AY42"/>
    <mergeCell ref="AZ39:AZ42"/>
    <mergeCell ref="BA39:BA42"/>
    <mergeCell ref="V43:V46"/>
    <mergeCell ref="W43:W46"/>
    <mergeCell ref="X43:X46"/>
    <mergeCell ref="Y43:Y46"/>
    <mergeCell ref="AA43:AA46"/>
    <mergeCell ref="AB43:AB46"/>
    <mergeCell ref="AC43:AC46"/>
    <mergeCell ref="V47:V50"/>
    <mergeCell ref="W47:W50"/>
    <mergeCell ref="X47:X50"/>
    <mergeCell ref="Y47:Y50"/>
    <mergeCell ref="AA47:AA50"/>
    <mergeCell ref="AB47:AB50"/>
    <mergeCell ref="AC47:AC50"/>
    <mergeCell ref="V55:V58"/>
    <mergeCell ref="W55:W58"/>
    <mergeCell ref="X55:X58"/>
    <mergeCell ref="Y55:Y58"/>
    <mergeCell ref="AA55:AA58"/>
    <mergeCell ref="AB55:AB58"/>
    <mergeCell ref="AC55:AC58"/>
    <mergeCell ref="V51:V54"/>
    <mergeCell ref="W51:W54"/>
    <mergeCell ref="X51:X54"/>
    <mergeCell ref="Y51:Y54"/>
    <mergeCell ref="AA51:AA54"/>
    <mergeCell ref="AB51:AB54"/>
    <mergeCell ref="AC51:AC54"/>
    <mergeCell ref="V63:V66"/>
    <mergeCell ref="W63:W66"/>
    <mergeCell ref="X63:X66"/>
    <mergeCell ref="Y63:Y66"/>
    <mergeCell ref="AA63:AA66"/>
    <mergeCell ref="AB63:AB66"/>
    <mergeCell ref="AC63:AC66"/>
    <mergeCell ref="V59:V62"/>
    <mergeCell ref="W59:W62"/>
    <mergeCell ref="X59:X62"/>
    <mergeCell ref="Y59:Y62"/>
    <mergeCell ref="AA59:AA62"/>
    <mergeCell ref="AB59:AB62"/>
    <mergeCell ref="AC59:AC62"/>
    <mergeCell ref="AH69:AT69"/>
    <mergeCell ref="AU69:AU70"/>
    <mergeCell ref="AY59:AY62"/>
    <mergeCell ref="AY63:AY66"/>
    <mergeCell ref="E69:Q69"/>
    <mergeCell ref="R69:R70"/>
    <mergeCell ref="S69:S70"/>
    <mergeCell ref="T69:T70"/>
    <mergeCell ref="U69:U70"/>
    <mergeCell ref="BD99:BD102"/>
    <mergeCell ref="BD103:BD106"/>
    <mergeCell ref="BF103:BF106"/>
    <mergeCell ref="BD83:BD86"/>
    <mergeCell ref="BD87:BD90"/>
    <mergeCell ref="BD91:BD94"/>
    <mergeCell ref="BE91:BE94"/>
    <mergeCell ref="BD95:BD98"/>
    <mergeCell ref="BE95:BE98"/>
    <mergeCell ref="BE99:BE102"/>
    <mergeCell ref="BE103:BE106"/>
    <mergeCell ref="AH1:AT1"/>
    <mergeCell ref="AU1:AU2"/>
    <mergeCell ref="AV1:AV2"/>
    <mergeCell ref="AW1:AW2"/>
    <mergeCell ref="AX1:AX2"/>
    <mergeCell ref="AY1:AY2"/>
    <mergeCell ref="AZ1:AZ2"/>
    <mergeCell ref="A3:A66"/>
    <mergeCell ref="B3:B66"/>
    <mergeCell ref="C3:C66"/>
    <mergeCell ref="A69:A70"/>
    <mergeCell ref="B69:B70"/>
    <mergeCell ref="C69:C70"/>
    <mergeCell ref="D69:D70"/>
    <mergeCell ref="A1:A2"/>
    <mergeCell ref="B1:B2"/>
    <mergeCell ref="C1:C2"/>
    <mergeCell ref="D1:D2"/>
    <mergeCell ref="E1:Q1"/>
    <mergeCell ref="R1:R2"/>
    <mergeCell ref="S1:S2"/>
    <mergeCell ref="AD3:AD66"/>
    <mergeCell ref="AE3:AE66"/>
    <mergeCell ref="AF3:AF66"/>
    <mergeCell ref="AB39:AB42"/>
    <mergeCell ref="AC39:AC42"/>
    <mergeCell ref="AA35:AA38"/>
    <mergeCell ref="AB35:AB38"/>
    <mergeCell ref="V39:V42"/>
    <mergeCell ref="W39:W42"/>
    <mergeCell ref="X39:X42"/>
    <mergeCell ref="Y39:Y42"/>
    <mergeCell ref="AA39:AA42"/>
    <mergeCell ref="AZ63:AZ66"/>
    <mergeCell ref="AX69:AX70"/>
    <mergeCell ref="AY69:AY70"/>
    <mergeCell ref="AZ69:AZ70"/>
    <mergeCell ref="AY47:AY50"/>
    <mergeCell ref="AZ47:AZ50"/>
    <mergeCell ref="AY51:AY54"/>
    <mergeCell ref="AZ51:AZ54"/>
    <mergeCell ref="AY55:AY58"/>
    <mergeCell ref="AZ55:AZ58"/>
    <mergeCell ref="AZ59:AZ62"/>
    <mergeCell ref="X87:X90"/>
    <mergeCell ref="X91:X94"/>
    <mergeCell ref="X69:X70"/>
    <mergeCell ref="Y69:Y70"/>
    <mergeCell ref="X71:X74"/>
    <mergeCell ref="Y71:Y74"/>
    <mergeCell ref="X83:X86"/>
    <mergeCell ref="Y83:Y86"/>
    <mergeCell ref="Y87:Y90"/>
    <mergeCell ref="Y91:Y94"/>
    <mergeCell ref="AA83:AA86"/>
    <mergeCell ref="AB83:AB86"/>
    <mergeCell ref="AC83:AC86"/>
    <mergeCell ref="AA87:AA90"/>
    <mergeCell ref="AB87:AB90"/>
    <mergeCell ref="AC87:AC90"/>
    <mergeCell ref="AA91:AA94"/>
    <mergeCell ref="AB91:AB94"/>
    <mergeCell ref="AC91:AC94"/>
    <mergeCell ref="X95:X98"/>
    <mergeCell ref="Y95:Y98"/>
    <mergeCell ref="AA95:AA98"/>
    <mergeCell ref="AB95:AB98"/>
    <mergeCell ref="AC95:AC98"/>
    <mergeCell ref="AA103:AA106"/>
    <mergeCell ref="AB103:AB106"/>
    <mergeCell ref="X99:X102"/>
    <mergeCell ref="Y99:Y102"/>
    <mergeCell ref="AA99:AA102"/>
    <mergeCell ref="AB99:AB102"/>
    <mergeCell ref="AC99:AC102"/>
    <mergeCell ref="Y103:Y106"/>
    <mergeCell ref="AC103:AC106"/>
    <mergeCell ref="V83:V86"/>
    <mergeCell ref="W83:W86"/>
    <mergeCell ref="V87:V90"/>
    <mergeCell ref="W87:W90"/>
    <mergeCell ref="V91:V94"/>
    <mergeCell ref="W91:W94"/>
    <mergeCell ref="V95:V98"/>
    <mergeCell ref="W95:W98"/>
    <mergeCell ref="V99:V102"/>
    <mergeCell ref="W99:W102"/>
    <mergeCell ref="V103:V106"/>
    <mergeCell ref="W103:W106"/>
    <mergeCell ref="V107:V110"/>
    <mergeCell ref="W107:W110"/>
    <mergeCell ref="AB111:AB114"/>
    <mergeCell ref="AC111:AC114"/>
    <mergeCell ref="X103:X106"/>
    <mergeCell ref="X107:X110"/>
    <mergeCell ref="Y107:Y110"/>
    <mergeCell ref="AB107:AB110"/>
    <mergeCell ref="AC107:AC110"/>
    <mergeCell ref="X111:X114"/>
    <mergeCell ref="Y111:Y114"/>
    <mergeCell ref="AY95:AY98"/>
    <mergeCell ref="AZ95:AZ98"/>
    <mergeCell ref="BA95:BA98"/>
    <mergeCell ref="BB95:BB98"/>
    <mergeCell ref="AZ99:AZ102"/>
    <mergeCell ref="BA99:BA102"/>
    <mergeCell ref="BB99:BB102"/>
    <mergeCell ref="AY99:AY102"/>
    <mergeCell ref="AY103:AY106"/>
    <mergeCell ref="AZ103:AZ106"/>
    <mergeCell ref="BA103:BA106"/>
    <mergeCell ref="BB103:BB106"/>
    <mergeCell ref="AY107:AY110"/>
    <mergeCell ref="AZ107:AZ110"/>
    <mergeCell ref="AV69:AV70"/>
    <mergeCell ref="AW69:AW70"/>
    <mergeCell ref="AY71:AY74"/>
    <mergeCell ref="AZ71:AZ74"/>
    <mergeCell ref="BA71:BA74"/>
    <mergeCell ref="BB71:BB74"/>
    <mergeCell ref="AY75:AY78"/>
    <mergeCell ref="BB75:BB78"/>
    <mergeCell ref="AZ83:AZ86"/>
    <mergeCell ref="BA83:BA86"/>
    <mergeCell ref="AZ75:AZ78"/>
    <mergeCell ref="BA75:BA78"/>
    <mergeCell ref="AY79:AY82"/>
    <mergeCell ref="AZ79:AZ82"/>
    <mergeCell ref="BA79:BA82"/>
    <mergeCell ref="BB79:BB82"/>
    <mergeCell ref="BB83:BB86"/>
    <mergeCell ref="BA91:BA94"/>
    <mergeCell ref="BB91:BB94"/>
    <mergeCell ref="AY83:AY86"/>
    <mergeCell ref="AY87:AY90"/>
    <mergeCell ref="AZ87:AZ90"/>
    <mergeCell ref="BA87:BA90"/>
    <mergeCell ref="BB87:BB90"/>
    <mergeCell ref="AY91:AY94"/>
    <mergeCell ref="AZ91:AZ94"/>
    <mergeCell ref="BA107:BA110"/>
    <mergeCell ref="BB107:BB110"/>
    <mergeCell ref="AY111:AY114"/>
    <mergeCell ref="AZ111:AZ114"/>
    <mergeCell ref="BA111:BA114"/>
    <mergeCell ref="BB111:BB114"/>
    <mergeCell ref="X131:X134"/>
    <mergeCell ref="X139:X142"/>
    <mergeCell ref="Y139:Y142"/>
    <mergeCell ref="X143:X146"/>
    <mergeCell ref="Y143:Y146"/>
    <mergeCell ref="X147:X150"/>
    <mergeCell ref="Y147:Y150"/>
    <mergeCell ref="X151:X154"/>
    <mergeCell ref="Y151:Y154"/>
    <mergeCell ref="X155:X158"/>
    <mergeCell ref="Y155:Y158"/>
    <mergeCell ref="X159:X162"/>
    <mergeCell ref="Y159:Y162"/>
    <mergeCell ref="Y163:Y166"/>
    <mergeCell ref="X127:X130"/>
    <mergeCell ref="Y127:Y130"/>
    <mergeCell ref="AA127:AA130"/>
    <mergeCell ref="AB127:AB130"/>
    <mergeCell ref="AC127:AC130"/>
    <mergeCell ref="Y131:Y134"/>
    <mergeCell ref="AC131:AC134"/>
    <mergeCell ref="AA139:AA142"/>
    <mergeCell ref="AA143:AA146"/>
    <mergeCell ref="AB143:AB146"/>
    <mergeCell ref="AC143:AC146"/>
    <mergeCell ref="AA147:AA150"/>
    <mergeCell ref="AB147:AB150"/>
    <mergeCell ref="AA155:AA158"/>
    <mergeCell ref="AB155:AB158"/>
    <mergeCell ref="X163:X166"/>
    <mergeCell ref="X167:X170"/>
    <mergeCell ref="X171:X174"/>
    <mergeCell ref="Y167:Y170"/>
    <mergeCell ref="Y171:Y174"/>
    <mergeCell ref="AA171:AA174"/>
    <mergeCell ref="AB171:AB174"/>
    <mergeCell ref="AC171:AC174"/>
    <mergeCell ref="BE83:BE86"/>
    <mergeCell ref="BE87:BE90"/>
    <mergeCell ref="BE55:BE58"/>
    <mergeCell ref="BE59:BE62"/>
    <mergeCell ref="BE63:BE66"/>
    <mergeCell ref="BE69:BE70"/>
    <mergeCell ref="BE71:BE74"/>
    <mergeCell ref="BE75:BE78"/>
    <mergeCell ref="BE79:BE82"/>
    <mergeCell ref="BB39:BB42"/>
    <mergeCell ref="BE39:BE42"/>
    <mergeCell ref="BF39:BF42"/>
    <mergeCell ref="AY43:AY46"/>
    <mergeCell ref="AZ43:AZ46"/>
    <mergeCell ref="BA43:BA46"/>
    <mergeCell ref="BB43:BB46"/>
    <mergeCell ref="BB55:BB58"/>
    <mergeCell ref="BB59:BB62"/>
    <mergeCell ref="BB63:BB66"/>
    <mergeCell ref="BB69:BB70"/>
    <mergeCell ref="BD39:BD42"/>
    <mergeCell ref="BD43:BD46"/>
    <mergeCell ref="BB47:BB50"/>
    <mergeCell ref="BD47:BD50"/>
    <mergeCell ref="BB51:BB54"/>
    <mergeCell ref="BD51:BD54"/>
    <mergeCell ref="BD55:BD58"/>
    <mergeCell ref="BE43:BE46"/>
    <mergeCell ref="BF43:BF46"/>
    <mergeCell ref="BE47:BE50"/>
    <mergeCell ref="BF47:BF50"/>
    <mergeCell ref="BE51:BE54"/>
    <mergeCell ref="BF51:BF54"/>
    <mergeCell ref="BF55:BF58"/>
    <mergeCell ref="BD59:BD62"/>
    <mergeCell ref="BD63:BD66"/>
    <mergeCell ref="BC69:BC70"/>
    <mergeCell ref="BD69:BD70"/>
    <mergeCell ref="BD71:BD74"/>
    <mergeCell ref="BD75:BD78"/>
    <mergeCell ref="BD79:BD82"/>
    <mergeCell ref="BF59:BF62"/>
    <mergeCell ref="BF63:BF66"/>
    <mergeCell ref="BF69:BF70"/>
    <mergeCell ref="BF71:BF74"/>
    <mergeCell ref="BF75:BF78"/>
    <mergeCell ref="BF79:BF82"/>
    <mergeCell ref="BF83:BF86"/>
    <mergeCell ref="BF87:BF90"/>
    <mergeCell ref="BF91:BF94"/>
    <mergeCell ref="BF95:BF98"/>
    <mergeCell ref="BF99:BF102"/>
    <mergeCell ref="BD107:BD110"/>
    <mergeCell ref="BE107:BE110"/>
    <mergeCell ref="BF107:BF110"/>
    <mergeCell ref="AZ137:AZ138"/>
    <mergeCell ref="BA137:BA138"/>
    <mergeCell ref="BB137:BB138"/>
    <mergeCell ref="BC137:BC138"/>
    <mergeCell ref="BD137:BD138"/>
    <mergeCell ref="BE137:BE138"/>
    <mergeCell ref="BF137:BF138"/>
    <mergeCell ref="AY137:AY138"/>
    <mergeCell ref="AZ139:AZ142"/>
    <mergeCell ref="BA139:BA142"/>
    <mergeCell ref="BB139:BB142"/>
    <mergeCell ref="BD139:BD142"/>
    <mergeCell ref="BE139:BE142"/>
    <mergeCell ref="BF139:BF142"/>
    <mergeCell ref="AY139:AY142"/>
    <mergeCell ref="AZ143:AZ146"/>
    <mergeCell ref="BA143:BA146"/>
    <mergeCell ref="BB143:BB146"/>
    <mergeCell ref="BD143:BD146"/>
    <mergeCell ref="BE143:BE146"/>
    <mergeCell ref="BF143:BF146"/>
    <mergeCell ref="AY143:AY146"/>
    <mergeCell ref="AZ147:AZ150"/>
    <mergeCell ref="BA147:BA150"/>
    <mergeCell ref="BB147:BB150"/>
    <mergeCell ref="BD147:BD150"/>
    <mergeCell ref="BE147:BE150"/>
    <mergeCell ref="BF147:BF150"/>
    <mergeCell ref="AY147:AY150"/>
    <mergeCell ref="AZ151:AZ154"/>
    <mergeCell ref="BA151:BA154"/>
    <mergeCell ref="BB151:BB154"/>
    <mergeCell ref="BD151:BD154"/>
    <mergeCell ref="BE151:BE154"/>
    <mergeCell ref="BF151:BF154"/>
    <mergeCell ref="AY151:AY154"/>
    <mergeCell ref="AZ155:AZ158"/>
    <mergeCell ref="BA155:BA158"/>
    <mergeCell ref="BB155:BB158"/>
    <mergeCell ref="BD155:BD158"/>
    <mergeCell ref="BE155:BE158"/>
    <mergeCell ref="BF155:BF158"/>
    <mergeCell ref="AY155:AY158"/>
    <mergeCell ref="AZ159:AZ162"/>
    <mergeCell ref="BA159:BA162"/>
    <mergeCell ref="BB159:BB162"/>
    <mergeCell ref="BD159:BD162"/>
    <mergeCell ref="BE159:BE162"/>
    <mergeCell ref="BF159:BF162"/>
    <mergeCell ref="AY159:AY162"/>
    <mergeCell ref="AZ163:AZ166"/>
    <mergeCell ref="BA163:BA166"/>
    <mergeCell ref="BB163:BB166"/>
    <mergeCell ref="BD163:BD166"/>
    <mergeCell ref="BE163:BE166"/>
    <mergeCell ref="BF163:BF166"/>
    <mergeCell ref="AY255:AY258"/>
    <mergeCell ref="AZ255:AZ258"/>
    <mergeCell ref="BA255:BA258"/>
    <mergeCell ref="BB255:BB258"/>
    <mergeCell ref="BD255:BD258"/>
    <mergeCell ref="BE255:BE258"/>
    <mergeCell ref="BF255:BF258"/>
    <mergeCell ref="AU273:AU274"/>
    <mergeCell ref="AV273:AV274"/>
    <mergeCell ref="AW273:AW274"/>
    <mergeCell ref="AX273:AX274"/>
    <mergeCell ref="AY259:AY262"/>
    <mergeCell ref="AZ259:AZ262"/>
    <mergeCell ref="BA259:BA262"/>
    <mergeCell ref="BB259:BB262"/>
    <mergeCell ref="BD259:BD262"/>
    <mergeCell ref="BE259:BE262"/>
    <mergeCell ref="BF259:BF262"/>
    <mergeCell ref="AY163:AY166"/>
    <mergeCell ref="AZ167:AZ170"/>
    <mergeCell ref="BA167:BA170"/>
    <mergeCell ref="BB167:BB170"/>
    <mergeCell ref="BD167:BD170"/>
    <mergeCell ref="BE167:BE170"/>
    <mergeCell ref="BF167:BF170"/>
    <mergeCell ref="AY167:AY170"/>
    <mergeCell ref="AZ171:AZ174"/>
    <mergeCell ref="BA171:BA174"/>
    <mergeCell ref="BB171:BB174"/>
    <mergeCell ref="BD171:BD174"/>
    <mergeCell ref="BE171:BE174"/>
    <mergeCell ref="BF171:BF174"/>
    <mergeCell ref="AY239:AY242"/>
    <mergeCell ref="AZ239:AZ242"/>
    <mergeCell ref="BA239:BA242"/>
    <mergeCell ref="BB239:BB242"/>
    <mergeCell ref="BD239:BD242"/>
    <mergeCell ref="BE239:BE242"/>
    <mergeCell ref="BF239:BF242"/>
    <mergeCell ref="AY243:AY246"/>
    <mergeCell ref="AZ243:AZ246"/>
    <mergeCell ref="BA243:BA246"/>
    <mergeCell ref="BB243:BB246"/>
    <mergeCell ref="BD243:BD246"/>
    <mergeCell ref="BE243:BE246"/>
    <mergeCell ref="BF243:BF246"/>
    <mergeCell ref="AY247:AY250"/>
    <mergeCell ref="AZ247:AZ250"/>
    <mergeCell ref="BA247:BA250"/>
    <mergeCell ref="BB247:BB250"/>
    <mergeCell ref="BD247:BD250"/>
    <mergeCell ref="BE247:BE250"/>
    <mergeCell ref="BF247:BF250"/>
    <mergeCell ref="AY251:AY254"/>
    <mergeCell ref="AZ251:AZ254"/>
    <mergeCell ref="BA251:BA254"/>
    <mergeCell ref="BB251:BB254"/>
    <mergeCell ref="BD251:BD254"/>
    <mergeCell ref="BE251:BE254"/>
    <mergeCell ref="BF251:BF254"/>
    <mergeCell ref="AY267:AY270"/>
    <mergeCell ref="AZ267:AZ270"/>
    <mergeCell ref="BA267:BA270"/>
    <mergeCell ref="BB267:BB270"/>
    <mergeCell ref="BD267:BD270"/>
    <mergeCell ref="BE267:BE270"/>
    <mergeCell ref="BF267:BF270"/>
    <mergeCell ref="AY263:AY266"/>
    <mergeCell ref="AZ263:AZ266"/>
    <mergeCell ref="BA263:BA266"/>
    <mergeCell ref="BB263:BB266"/>
    <mergeCell ref="BD263:BD266"/>
    <mergeCell ref="BE263:BE266"/>
    <mergeCell ref="BF263:BF266"/>
    <mergeCell ref="AA123:AA126"/>
    <mergeCell ref="AB123:AB126"/>
    <mergeCell ref="X119:X122"/>
    <mergeCell ref="Y119:Y122"/>
    <mergeCell ref="AA119:AA122"/>
    <mergeCell ref="AB119:AB122"/>
    <mergeCell ref="AC119:AC122"/>
    <mergeCell ref="X123:X126"/>
    <mergeCell ref="Y123:Y126"/>
    <mergeCell ref="AC123:AC126"/>
    <mergeCell ref="Z69:Z70"/>
    <mergeCell ref="AA69:AA70"/>
    <mergeCell ref="AA71:AA74"/>
    <mergeCell ref="AB71:AB74"/>
    <mergeCell ref="AC71:AC74"/>
    <mergeCell ref="AB69:AB70"/>
    <mergeCell ref="AC69:AC70"/>
    <mergeCell ref="AD69:AD70"/>
    <mergeCell ref="AE69:AE70"/>
    <mergeCell ref="AD71:AD134"/>
    <mergeCell ref="AE71:AE134"/>
    <mergeCell ref="AF71:AF134"/>
    <mergeCell ref="AF69:AF70"/>
    <mergeCell ref="AG69:AG70"/>
    <mergeCell ref="V75:V78"/>
    <mergeCell ref="W75:W78"/>
    <mergeCell ref="X75:X78"/>
    <mergeCell ref="Y75:Y78"/>
    <mergeCell ref="AA75:AA78"/>
    <mergeCell ref="AB75:AB78"/>
    <mergeCell ref="AC75:AC78"/>
    <mergeCell ref="V79:V82"/>
    <mergeCell ref="W79:W82"/>
    <mergeCell ref="X79:X82"/>
    <mergeCell ref="Y79:Y82"/>
    <mergeCell ref="AA79:AA82"/>
    <mergeCell ref="AB79:AB82"/>
    <mergeCell ref="AC79:AC82"/>
    <mergeCell ref="AA107:AA110"/>
    <mergeCell ref="AA111:AA114"/>
    <mergeCell ref="X115:X118"/>
    <mergeCell ref="Y115:Y118"/>
    <mergeCell ref="AA115:AA118"/>
    <mergeCell ref="AB115:AB118"/>
    <mergeCell ref="AC115:AC118"/>
    <mergeCell ref="A137:A138"/>
    <mergeCell ref="B137:B138"/>
    <mergeCell ref="C137:C138"/>
    <mergeCell ref="D137:D138"/>
    <mergeCell ref="E137:Q137"/>
    <mergeCell ref="R137:R138"/>
    <mergeCell ref="S137:S138"/>
    <mergeCell ref="T137:T138"/>
    <mergeCell ref="U137:U138"/>
    <mergeCell ref="V137:V138"/>
    <mergeCell ref="W137:W138"/>
    <mergeCell ref="X137:X138"/>
    <mergeCell ref="Y137:Y138"/>
    <mergeCell ref="Z137:Z138"/>
    <mergeCell ref="AH137:AT137"/>
    <mergeCell ref="AU137:AU138"/>
    <mergeCell ref="AV137:AV138"/>
    <mergeCell ref="AW137:AW138"/>
    <mergeCell ref="AX137:AX138"/>
    <mergeCell ref="AA137:AA138"/>
    <mergeCell ref="AB137:AB138"/>
    <mergeCell ref="AC137:AC138"/>
    <mergeCell ref="AD137:AD138"/>
    <mergeCell ref="AE137:AE138"/>
    <mergeCell ref="AF137:AF138"/>
    <mergeCell ref="AG137:AG138"/>
    <mergeCell ref="V123:V126"/>
    <mergeCell ref="W123:W126"/>
    <mergeCell ref="V127:V130"/>
    <mergeCell ref="W127:W130"/>
    <mergeCell ref="V155:V158"/>
    <mergeCell ref="W155:W158"/>
    <mergeCell ref="V159:V162"/>
    <mergeCell ref="W159:W162"/>
    <mergeCell ref="W163:W166"/>
    <mergeCell ref="X187:X190"/>
    <mergeCell ref="X191:X194"/>
    <mergeCell ref="X195:X198"/>
    <mergeCell ref="X199:X202"/>
    <mergeCell ref="Y191:Y194"/>
    <mergeCell ref="Y195:Y198"/>
    <mergeCell ref="Y199:Y202"/>
    <mergeCell ref="X175:X178"/>
    <mergeCell ref="Y175:Y178"/>
    <mergeCell ref="X179:X182"/>
    <mergeCell ref="Y179:Y182"/>
    <mergeCell ref="X183:X186"/>
    <mergeCell ref="Y183:Y186"/>
    <mergeCell ref="Y187:Y190"/>
    <mergeCell ref="AC183:AC186"/>
    <mergeCell ref="AA187:AA190"/>
    <mergeCell ref="AB187:AB190"/>
    <mergeCell ref="AC187:AC190"/>
    <mergeCell ref="AA191:AA194"/>
    <mergeCell ref="AB191:AB194"/>
    <mergeCell ref="AC191:AC194"/>
    <mergeCell ref="AA195:AA198"/>
    <mergeCell ref="AB195:AB198"/>
    <mergeCell ref="AC195:AC198"/>
    <mergeCell ref="AA199:AA202"/>
    <mergeCell ref="AB199:AB202"/>
    <mergeCell ref="AA131:AA134"/>
    <mergeCell ref="AB131:AB134"/>
    <mergeCell ref="AB139:AB142"/>
    <mergeCell ref="AC139:AC142"/>
    <mergeCell ref="AD139:AD202"/>
    <mergeCell ref="AE139:AE202"/>
    <mergeCell ref="AF139:AF202"/>
    <mergeCell ref="AC199:AC202"/>
    <mergeCell ref="AC147:AC150"/>
    <mergeCell ref="AA151:AA154"/>
    <mergeCell ref="AB151:AB154"/>
    <mergeCell ref="AC151:AC154"/>
    <mergeCell ref="AC155:AC158"/>
    <mergeCell ref="AA159:AA162"/>
    <mergeCell ref="AB159:AB162"/>
    <mergeCell ref="AC159:AC162"/>
    <mergeCell ref="AA163:AA166"/>
    <mergeCell ref="AB163:AB166"/>
    <mergeCell ref="AC163:AC166"/>
    <mergeCell ref="AA167:AA170"/>
    <mergeCell ref="AB167:AB170"/>
    <mergeCell ref="AC167:AC170"/>
    <mergeCell ref="AA175:AA178"/>
    <mergeCell ref="AB175:AB178"/>
    <mergeCell ref="AC175:AC178"/>
    <mergeCell ref="AA179:AA182"/>
    <mergeCell ref="AB179:AB182"/>
    <mergeCell ref="AC179:AC182"/>
    <mergeCell ref="AA183:AA186"/>
    <mergeCell ref="AB183:AB186"/>
    <mergeCell ref="W195:W198"/>
    <mergeCell ref="W199:W202"/>
    <mergeCell ref="AH205:AT205"/>
    <mergeCell ref="AU205:AU206"/>
    <mergeCell ref="AV205:AV206"/>
    <mergeCell ref="AW205:AW206"/>
    <mergeCell ref="AX205:AX206"/>
    <mergeCell ref="W167:W170"/>
    <mergeCell ref="W171:W174"/>
    <mergeCell ref="W175:W178"/>
    <mergeCell ref="W179:W182"/>
    <mergeCell ref="W183:W186"/>
    <mergeCell ref="W187:W190"/>
    <mergeCell ref="W191:W194"/>
    <mergeCell ref="X207:X210"/>
    <mergeCell ref="X223:X226"/>
    <mergeCell ref="AC227:AC230"/>
    <mergeCell ref="X231:X234"/>
    <mergeCell ref="Y231:Y234"/>
    <mergeCell ref="AA231:AA234"/>
    <mergeCell ref="AB231:AB234"/>
    <mergeCell ref="AC231:AC234"/>
    <mergeCell ref="AA235:AA238"/>
    <mergeCell ref="AB235:AB238"/>
    <mergeCell ref="W207:W210"/>
    <mergeCell ref="W239:W242"/>
    <mergeCell ref="W243:W246"/>
    <mergeCell ref="W247:W250"/>
    <mergeCell ref="AA239:AA242"/>
    <mergeCell ref="AB239:AB242"/>
    <mergeCell ref="AA247:AA250"/>
    <mergeCell ref="AB247:AB250"/>
    <mergeCell ref="X247:X250"/>
    <mergeCell ref="X251:X254"/>
    <mergeCell ref="X255:X258"/>
    <mergeCell ref="X259:X262"/>
    <mergeCell ref="X263:X266"/>
    <mergeCell ref="X235:X238"/>
    <mergeCell ref="Y235:Y238"/>
    <mergeCell ref="X239:X242"/>
    <mergeCell ref="Y239:Y242"/>
    <mergeCell ref="X243:X246"/>
    <mergeCell ref="Y243:Y246"/>
    <mergeCell ref="Y247:Y250"/>
    <mergeCell ref="AC239:AC242"/>
    <mergeCell ref="AA243:AA246"/>
    <mergeCell ref="AB243:AB246"/>
    <mergeCell ref="AC243:AC246"/>
    <mergeCell ref="Y255:Y258"/>
    <mergeCell ref="AA255:AA258"/>
    <mergeCell ref="AB255:AB258"/>
    <mergeCell ref="AC255:AC258"/>
    <mergeCell ref="Y259:Y262"/>
    <mergeCell ref="AA259:AA262"/>
    <mergeCell ref="AB259:AB262"/>
    <mergeCell ref="AC259:AC262"/>
    <mergeCell ref="Y263:Y266"/>
    <mergeCell ref="AA263:AA266"/>
    <mergeCell ref="AB263:AB266"/>
    <mergeCell ref="AC263:AC266"/>
    <mergeCell ref="V147:V150"/>
    <mergeCell ref="V151:V154"/>
    <mergeCell ref="V131:V134"/>
    <mergeCell ref="W131:W134"/>
    <mergeCell ref="V139:V142"/>
    <mergeCell ref="W139:W142"/>
    <mergeCell ref="V143:V146"/>
    <mergeCell ref="W143:W146"/>
    <mergeCell ref="W147:W150"/>
    <mergeCell ref="W151:W154"/>
    <mergeCell ref="AB205:AB206"/>
    <mergeCell ref="AC205:AC206"/>
    <mergeCell ref="AD205:AD206"/>
    <mergeCell ref="AE205:AE206"/>
    <mergeCell ref="AF205:AF206"/>
    <mergeCell ref="AG205:AG206"/>
    <mergeCell ref="AA207:AA210"/>
    <mergeCell ref="AB207:AB210"/>
    <mergeCell ref="AC207:AC210"/>
    <mergeCell ref="U205:U206"/>
    <mergeCell ref="V205:V206"/>
    <mergeCell ref="W205:W206"/>
    <mergeCell ref="X205:X206"/>
    <mergeCell ref="Y205:Y206"/>
    <mergeCell ref="Z205:Z206"/>
    <mergeCell ref="AA205:AA206"/>
    <mergeCell ref="V163:V166"/>
    <mergeCell ref="V167:V170"/>
    <mergeCell ref="V171:V174"/>
    <mergeCell ref="V175:V178"/>
    <mergeCell ref="V179:V182"/>
    <mergeCell ref="V183:V186"/>
    <mergeCell ref="V187:V190"/>
    <mergeCell ref="V211:V214"/>
    <mergeCell ref="W211:W214"/>
    <mergeCell ref="X211:X214"/>
    <mergeCell ref="Y211:Y214"/>
    <mergeCell ref="AA211:AA214"/>
    <mergeCell ref="AB211:AB214"/>
    <mergeCell ref="V207:V210"/>
    <mergeCell ref="V215:V218"/>
    <mergeCell ref="W215:W218"/>
    <mergeCell ref="X215:X218"/>
    <mergeCell ref="AB215:AB218"/>
    <mergeCell ref="AC215:AC218"/>
    <mergeCell ref="Y215:Y218"/>
    <mergeCell ref="AA215:AA218"/>
    <mergeCell ref="X219:X222"/>
    <mergeCell ref="Y219:Y222"/>
    <mergeCell ref="AA219:AA222"/>
    <mergeCell ref="AB219:AB222"/>
    <mergeCell ref="Y223:Y226"/>
    <mergeCell ref="AA223:AA226"/>
    <mergeCell ref="AB223:AB226"/>
    <mergeCell ref="AC223:AC226"/>
    <mergeCell ref="X227:X230"/>
    <mergeCell ref="Y227:Y230"/>
    <mergeCell ref="AA227:AA230"/>
    <mergeCell ref="AB227:AB230"/>
    <mergeCell ref="V115:V118"/>
    <mergeCell ref="W115:W118"/>
    <mergeCell ref="V119:V122"/>
    <mergeCell ref="W119:W122"/>
    <mergeCell ref="V219:V222"/>
    <mergeCell ref="W219:W222"/>
    <mergeCell ref="V223:V226"/>
    <mergeCell ref="W223:W226"/>
    <mergeCell ref="W227:W230"/>
    <mergeCell ref="V111:V114"/>
    <mergeCell ref="W111:W114"/>
    <mergeCell ref="V69:V70"/>
    <mergeCell ref="W69:W70"/>
    <mergeCell ref="A71:A134"/>
    <mergeCell ref="B71:B134"/>
    <mergeCell ref="C71:C134"/>
    <mergeCell ref="V71:V74"/>
    <mergeCell ref="W71:W74"/>
    <mergeCell ref="V191:V194"/>
    <mergeCell ref="V195:V198"/>
    <mergeCell ref="V199:V202"/>
    <mergeCell ref="E205:Q205"/>
    <mergeCell ref="R205:R206"/>
    <mergeCell ref="S205:S206"/>
    <mergeCell ref="T205:T206"/>
    <mergeCell ref="A207:A270"/>
    <mergeCell ref="B207:B270"/>
    <mergeCell ref="C207:C270"/>
    <mergeCell ref="A139:A202"/>
    <mergeCell ref="B139:B202"/>
    <mergeCell ref="C139:C202"/>
    <mergeCell ref="A205:A206"/>
    <mergeCell ref="B205:B206"/>
    <mergeCell ref="C205:C206"/>
    <mergeCell ref="D205:D206"/>
    <mergeCell ref="W231:W234"/>
    <mergeCell ref="W235:W238"/>
    <mergeCell ref="W251:W254"/>
    <mergeCell ref="W255:W258"/>
    <mergeCell ref="W259:W262"/>
    <mergeCell ref="W263:W266"/>
    <mergeCell ref="W267:W270"/>
    <mergeCell ref="V255:V258"/>
    <mergeCell ref="V259:V262"/>
    <mergeCell ref="V263:V266"/>
    <mergeCell ref="V267:V270"/>
    <mergeCell ref="V227:V230"/>
    <mergeCell ref="V231:V234"/>
    <mergeCell ref="V235:V238"/>
    <mergeCell ref="V239:V242"/>
    <mergeCell ref="V243:V246"/>
    <mergeCell ref="V247:V250"/>
    <mergeCell ref="V251:V254"/>
    <mergeCell ref="AC247:AC250"/>
    <mergeCell ref="Y251:Y254"/>
    <mergeCell ref="AA251:AA254"/>
    <mergeCell ref="AB251:AB254"/>
    <mergeCell ref="AC251:AC254"/>
    <mergeCell ref="X267:X270"/>
    <mergeCell ref="Y267:Y270"/>
    <mergeCell ref="AA267:AA270"/>
    <mergeCell ref="AB267:AB270"/>
    <mergeCell ref="Y207:Y210"/>
    <mergeCell ref="AD207:AD270"/>
    <mergeCell ref="AE207:AE270"/>
    <mergeCell ref="AF207:AF270"/>
    <mergeCell ref="AC211:AC214"/>
    <mergeCell ref="AC219:AC222"/>
    <mergeCell ref="AC235:AC238"/>
    <mergeCell ref="AC267:AC27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33" max="33" width="18.63"/>
  </cols>
  <sheetData>
    <row r="1">
      <c r="A1" s="771" t="s">
        <v>287</v>
      </c>
      <c r="B1" s="463" t="s">
        <v>258</v>
      </c>
      <c r="C1" s="463" t="s">
        <v>259</v>
      </c>
      <c r="D1" s="465" t="s">
        <v>156</v>
      </c>
      <c r="E1" s="479" t="s">
        <v>260</v>
      </c>
      <c r="F1" s="467"/>
      <c r="G1" s="467"/>
      <c r="H1" s="467"/>
      <c r="I1" s="467"/>
      <c r="J1" s="467"/>
      <c r="K1" s="467"/>
      <c r="L1" s="467"/>
      <c r="M1" s="467"/>
      <c r="N1" s="467"/>
      <c r="O1" s="467"/>
      <c r="P1" s="467"/>
      <c r="Q1" s="468"/>
      <c r="R1" s="480" t="s">
        <v>261</v>
      </c>
      <c r="S1" s="481" t="s">
        <v>262</v>
      </c>
      <c r="T1" s="470" t="s">
        <v>263</v>
      </c>
      <c r="U1" s="470" t="s">
        <v>157</v>
      </c>
      <c r="V1" s="471" t="s">
        <v>264</v>
      </c>
      <c r="W1" s="472" t="s">
        <v>265</v>
      </c>
      <c r="X1" s="472" t="s">
        <v>266</v>
      </c>
      <c r="Y1" s="473" t="s">
        <v>267</v>
      </c>
      <c r="Z1" s="473" t="s">
        <v>268</v>
      </c>
      <c r="AA1" s="471" t="s">
        <v>269</v>
      </c>
      <c r="AB1" s="482" t="s">
        <v>112</v>
      </c>
      <c r="AC1" s="483" t="s">
        <v>270</v>
      </c>
      <c r="AD1" s="477" t="s">
        <v>227</v>
      </c>
      <c r="AE1" s="477" t="s">
        <v>258</v>
      </c>
      <c r="AF1" s="477" t="s">
        <v>259</v>
      </c>
      <c r="AG1" s="465" t="s">
        <v>156</v>
      </c>
      <c r="AH1" s="479" t="s">
        <v>260</v>
      </c>
      <c r="AI1" s="467"/>
      <c r="AJ1" s="467"/>
      <c r="AK1" s="467"/>
      <c r="AL1" s="467"/>
      <c r="AM1" s="467"/>
      <c r="AN1" s="467"/>
      <c r="AO1" s="467"/>
      <c r="AP1" s="467"/>
      <c r="AQ1" s="467"/>
      <c r="AR1" s="467"/>
      <c r="AS1" s="467"/>
      <c r="AT1" s="468"/>
      <c r="AU1" s="480" t="s">
        <v>261</v>
      </c>
      <c r="AV1" s="481" t="s">
        <v>262</v>
      </c>
      <c r="AW1" s="470" t="s">
        <v>263</v>
      </c>
      <c r="AX1" s="470" t="s">
        <v>157</v>
      </c>
      <c r="AY1" s="471" t="s">
        <v>264</v>
      </c>
      <c r="AZ1" s="472" t="s">
        <v>265</v>
      </c>
      <c r="BA1" s="472" t="s">
        <v>266</v>
      </c>
      <c r="BB1" s="772" t="s">
        <v>267</v>
      </c>
      <c r="BC1" s="473" t="s">
        <v>268</v>
      </c>
      <c r="BD1" s="471" t="s">
        <v>269</v>
      </c>
      <c r="BE1" s="482" t="s">
        <v>112</v>
      </c>
      <c r="BF1" s="483" t="s">
        <v>270</v>
      </c>
    </row>
    <row r="2">
      <c r="A2" s="447"/>
      <c r="B2" s="37"/>
      <c r="C2" s="37"/>
      <c r="D2" s="484"/>
      <c r="E2" s="485" t="s">
        <v>271</v>
      </c>
      <c r="F2" s="486" t="s">
        <v>272</v>
      </c>
      <c r="G2" s="486" t="s">
        <v>273</v>
      </c>
      <c r="H2" s="486" t="s">
        <v>274</v>
      </c>
      <c r="I2" s="486" t="s">
        <v>275</v>
      </c>
      <c r="J2" s="486" t="s">
        <v>276</v>
      </c>
      <c r="K2" s="486" t="s">
        <v>277</v>
      </c>
      <c r="L2" s="486" t="s">
        <v>278</v>
      </c>
      <c r="M2" s="486" t="s">
        <v>279</v>
      </c>
      <c r="N2" s="485" t="s">
        <v>280</v>
      </c>
      <c r="O2" s="485" t="s">
        <v>281</v>
      </c>
      <c r="P2" s="486" t="s">
        <v>282</v>
      </c>
      <c r="Q2" s="487" t="s">
        <v>283</v>
      </c>
      <c r="R2" s="224"/>
      <c r="S2" s="489"/>
      <c r="T2" s="447"/>
      <c r="U2" s="447"/>
      <c r="V2" s="447"/>
      <c r="W2" s="447"/>
      <c r="X2" s="447"/>
      <c r="Y2" s="447"/>
      <c r="Z2" s="447"/>
      <c r="AA2" s="447"/>
      <c r="AB2" s="447"/>
      <c r="AC2" s="184"/>
      <c r="AD2" s="37"/>
      <c r="AE2" s="37"/>
      <c r="AF2" s="37"/>
      <c r="AG2" s="484"/>
      <c r="AH2" s="485" t="s">
        <v>271</v>
      </c>
      <c r="AI2" s="486" t="s">
        <v>272</v>
      </c>
      <c r="AJ2" s="486" t="s">
        <v>273</v>
      </c>
      <c r="AK2" s="486" t="s">
        <v>274</v>
      </c>
      <c r="AL2" s="486" t="s">
        <v>275</v>
      </c>
      <c r="AM2" s="486" t="s">
        <v>276</v>
      </c>
      <c r="AN2" s="486" t="s">
        <v>277</v>
      </c>
      <c r="AO2" s="486" t="s">
        <v>278</v>
      </c>
      <c r="AP2" s="486" t="s">
        <v>279</v>
      </c>
      <c r="AQ2" s="485" t="s">
        <v>280</v>
      </c>
      <c r="AR2" s="485" t="s">
        <v>281</v>
      </c>
      <c r="AS2" s="486" t="s">
        <v>282</v>
      </c>
      <c r="AT2" s="487" t="s">
        <v>283</v>
      </c>
      <c r="AU2" s="224"/>
      <c r="AV2" s="489"/>
      <c r="AW2" s="447"/>
      <c r="AX2" s="447"/>
      <c r="AY2" s="447"/>
      <c r="AZ2" s="447"/>
      <c r="BA2" s="447"/>
      <c r="BB2" s="447"/>
      <c r="BC2" s="447"/>
      <c r="BD2" s="447"/>
      <c r="BE2" s="447"/>
      <c r="BF2" s="184"/>
    </row>
    <row r="3">
      <c r="A3" s="773" t="s">
        <v>284</v>
      </c>
      <c r="B3" s="638">
        <v>45350.0</v>
      </c>
      <c r="C3" s="490" t="s">
        <v>43</v>
      </c>
      <c r="D3" s="508" t="s">
        <v>158</v>
      </c>
      <c r="E3" s="573">
        <v>37.0</v>
      </c>
      <c r="F3" s="573">
        <v>1.0</v>
      </c>
      <c r="G3" s="573">
        <v>222.0</v>
      </c>
      <c r="H3" s="573">
        <v>0.0</v>
      </c>
      <c r="I3" s="573">
        <v>0.0</v>
      </c>
      <c r="J3" s="573">
        <v>15.0</v>
      </c>
      <c r="K3" s="573">
        <v>2.0</v>
      </c>
      <c r="L3" s="573">
        <v>8.0</v>
      </c>
      <c r="M3" s="573">
        <v>0.0</v>
      </c>
      <c r="N3" s="573">
        <v>0.0</v>
      </c>
      <c r="O3" s="573">
        <v>3.0</v>
      </c>
      <c r="P3" s="573">
        <v>0.0</v>
      </c>
      <c r="Q3" s="574">
        <v>4.0</v>
      </c>
      <c r="R3" s="496">
        <f t="shared" ref="R3:R66" si="1">sum(E3:Q3)</f>
        <v>292</v>
      </c>
      <c r="S3" s="497">
        <f t="shared" ref="S3:S66" si="2">(E3*1)+(F3*0.8)+(G3*0.5)+(H3*1.5)+(I3*2)+(J3*1.5)+(K3*1.5)+(L3*1.5)+(M3*2.5)+(N3*2.5)+(O3*2)+(P3*2.5)+(Q3*0.5)</f>
        <v>194.3</v>
      </c>
      <c r="T3" s="577">
        <f>R3/(Results!$L$183*(70/190))</f>
        <v>0.5087108014</v>
      </c>
      <c r="U3" s="734" t="s">
        <v>249</v>
      </c>
      <c r="V3" s="732">
        <f>SUM(R3:R6)</f>
        <v>1558</v>
      </c>
      <c r="W3" s="774">
        <f>V3/(4*(MAX(R3:R6)))</f>
        <v>0.8579295154</v>
      </c>
      <c r="X3" s="774">
        <f>AVERAGE(S3:S6)</f>
        <v>272.025</v>
      </c>
      <c r="Y3" s="774">
        <f>V3/(((V3))*2)</f>
        <v>0.5</v>
      </c>
      <c r="Z3" s="511">
        <f>R3/Results!$B$158</f>
        <v>973.3333333</v>
      </c>
      <c r="AA3" s="774">
        <f>sum(Z3:Z6)/4</f>
        <v>1298.333333</v>
      </c>
      <c r="AB3" s="775">
        <v>574.0</v>
      </c>
      <c r="AC3" s="776">
        <f>4*MAX(R3:R6)/(Results!L183)</f>
        <v>1.165596919</v>
      </c>
      <c r="AD3" s="505" t="s">
        <v>284</v>
      </c>
      <c r="AE3" s="724">
        <v>45350.0</v>
      </c>
      <c r="AF3" s="725" t="s">
        <v>45</v>
      </c>
      <c r="AG3" s="777" t="s">
        <v>158</v>
      </c>
      <c r="AH3" s="778">
        <v>12.0</v>
      </c>
      <c r="AI3" s="778">
        <v>0.0</v>
      </c>
      <c r="AJ3" s="778">
        <v>50.0</v>
      </c>
      <c r="AK3" s="778">
        <v>0.0</v>
      </c>
      <c r="AL3" s="778">
        <v>0.0</v>
      </c>
      <c r="AM3" s="778">
        <v>1.0</v>
      </c>
      <c r="AN3" s="778">
        <v>0.0</v>
      </c>
      <c r="AO3" s="778">
        <v>5.0</v>
      </c>
      <c r="AP3" s="778">
        <v>0.0</v>
      </c>
      <c r="AQ3" s="778">
        <v>0.0</v>
      </c>
      <c r="AR3" s="778">
        <v>5.0</v>
      </c>
      <c r="AS3" s="778">
        <v>0.0</v>
      </c>
      <c r="AT3" s="779">
        <v>2.0</v>
      </c>
      <c r="AU3" s="780">
        <f t="shared" ref="AU3:AU66" si="3">sum(AH3:AT3)</f>
        <v>75</v>
      </c>
      <c r="AV3" s="781">
        <f t="shared" ref="AV3:AV66" si="4">(AH3*1)+(AI3*0.8)+(AJ3*0.5)+(AK3*1.5)+(AL3*2)+(AM3*1.5)+(AN3*1.5)+(AO3*1.5)+(AP3*2.5)+(AQ3*2.5)+(AR3*2)+(AS3*2.5)+(AT3*0.5)</f>
        <v>57</v>
      </c>
      <c r="AW3" s="782">
        <f>AU3/(Results!$N$183*(70/190))</f>
        <v>0.5952380952</v>
      </c>
      <c r="AX3" s="783" t="str">
        <f t="shared" ref="AX3:AX5" si="5">IFS(AW3&lt;0.2,"A",AND(AW3&gt;=0.21,AW3&lt;=0.5),"B",AND(AW3&gt;=0.51,AW3&lt;=0.7),"C",AND(AW3&gt;=0.71,AW3&lt;=0.85),"D",AND(AW3&gt;=0.86,AW3&lt;=1),"E",AW3&gt;1,"F")</f>
        <v>C</v>
      </c>
      <c r="AY3" s="732">
        <f>SUM(AU3:AU6)</f>
        <v>342</v>
      </c>
      <c r="AZ3" s="774">
        <f>AY3/(4*(MAX(AU3:AU6)))</f>
        <v>0.7916666667</v>
      </c>
      <c r="BA3" s="774">
        <f>AVERAGE(AV3:AV6)</f>
        <v>63.875</v>
      </c>
      <c r="BB3" s="642">
        <f>AY3/(((AY3))*2)</f>
        <v>0.5</v>
      </c>
      <c r="BC3" s="502">
        <f>AU3/Results!$B$158</f>
        <v>250</v>
      </c>
      <c r="BD3" s="774">
        <f>sum(BC3:BC6)/4</f>
        <v>285</v>
      </c>
      <c r="BE3" s="775">
        <v>126.0</v>
      </c>
      <c r="BF3" s="776">
        <f>4*MAX(AU3:AU6)/(Results!N183)</f>
        <v>1.263157895</v>
      </c>
    </row>
    <row r="4">
      <c r="A4" s="151"/>
      <c r="B4" s="459"/>
      <c r="C4" s="151"/>
      <c r="D4" s="513" t="s">
        <v>159</v>
      </c>
      <c r="E4" s="520">
        <v>66.0</v>
      </c>
      <c r="F4" s="520">
        <v>1.0</v>
      </c>
      <c r="G4" s="520">
        <v>326.0</v>
      </c>
      <c r="H4" s="520">
        <v>0.0</v>
      </c>
      <c r="I4" s="520">
        <v>1.0</v>
      </c>
      <c r="J4" s="520">
        <v>28.0</v>
      </c>
      <c r="K4" s="520">
        <v>5.0</v>
      </c>
      <c r="L4" s="520">
        <v>14.0</v>
      </c>
      <c r="M4" s="520">
        <v>0.0</v>
      </c>
      <c r="N4" s="520">
        <v>0.0</v>
      </c>
      <c r="O4" s="520">
        <v>4.0</v>
      </c>
      <c r="P4" s="520">
        <v>0.0</v>
      </c>
      <c r="Q4" s="521">
        <v>9.0</v>
      </c>
      <c r="R4" s="515">
        <f t="shared" si="1"/>
        <v>454</v>
      </c>
      <c r="S4" s="516">
        <f t="shared" si="2"/>
        <v>314.8</v>
      </c>
      <c r="T4" s="577">
        <f>R4/(Results!$L$183*(70/190))</f>
        <v>0.7909407666</v>
      </c>
      <c r="U4" s="578" t="str">
        <f t="shared" ref="U4:U10" si="6">IFS(T4&lt;0.2,"A",AND(T4&gt;=0.21,T4&lt;=0.5),"B",AND(T4&gt;=0.51,T4&lt;=0.7),"C",AND(T4&gt;=0.71,T4&lt;=0.85),"D",AND(T4&gt;=0.86,T4&lt;=1),"E",T4&gt;1,"F")</f>
        <v>D</v>
      </c>
      <c r="V4" s="151"/>
      <c r="W4" s="151"/>
      <c r="X4" s="151"/>
      <c r="Y4" s="151"/>
      <c r="Z4" s="517">
        <f>R4/Results!$B$158</f>
        <v>1513.333333</v>
      </c>
      <c r="AA4" s="151"/>
      <c r="AB4" s="151"/>
      <c r="AC4" s="703"/>
      <c r="AD4" s="459"/>
      <c r="AE4" s="459"/>
      <c r="AF4" s="151"/>
      <c r="AG4" s="784" t="s">
        <v>159</v>
      </c>
      <c r="AH4" s="785">
        <v>15.0</v>
      </c>
      <c r="AI4" s="785">
        <v>0.0</v>
      </c>
      <c r="AJ4" s="785">
        <v>45.0</v>
      </c>
      <c r="AK4" s="785">
        <v>0.0</v>
      </c>
      <c r="AL4" s="785">
        <v>0.0</v>
      </c>
      <c r="AM4" s="785">
        <v>1.0</v>
      </c>
      <c r="AN4" s="785">
        <v>0.0</v>
      </c>
      <c r="AO4" s="785">
        <v>7.0</v>
      </c>
      <c r="AP4" s="785">
        <v>0.0</v>
      </c>
      <c r="AQ4" s="785">
        <v>0.0</v>
      </c>
      <c r="AR4" s="785">
        <v>3.0</v>
      </c>
      <c r="AS4" s="785">
        <v>0.0</v>
      </c>
      <c r="AT4" s="786">
        <v>1.0</v>
      </c>
      <c r="AU4" s="787">
        <f t="shared" si="3"/>
        <v>72</v>
      </c>
      <c r="AV4" s="788">
        <f t="shared" si="4"/>
        <v>56</v>
      </c>
      <c r="AW4" s="782">
        <f>AU4/(Results!$N$183*(70/190))</f>
        <v>0.5714285714</v>
      </c>
      <c r="AX4" s="783" t="str">
        <f t="shared" si="5"/>
        <v>C</v>
      </c>
      <c r="AY4" s="151"/>
      <c r="AZ4" s="151"/>
      <c r="BA4" s="151"/>
      <c r="BB4" s="151"/>
      <c r="BC4" s="517">
        <f>AU4/Results!$B$158</f>
        <v>240</v>
      </c>
      <c r="BD4" s="151"/>
      <c r="BE4" s="151"/>
      <c r="BF4" s="703"/>
    </row>
    <row r="5">
      <c r="A5" s="151"/>
      <c r="B5" s="459"/>
      <c r="C5" s="151"/>
      <c r="D5" s="513" t="s">
        <v>160</v>
      </c>
      <c r="E5" s="520">
        <v>68.0</v>
      </c>
      <c r="F5" s="520">
        <v>0.0</v>
      </c>
      <c r="G5" s="520">
        <v>293.0</v>
      </c>
      <c r="H5" s="520">
        <v>0.0</v>
      </c>
      <c r="I5" s="520">
        <v>2.0</v>
      </c>
      <c r="J5" s="520">
        <v>17.0</v>
      </c>
      <c r="K5" s="520">
        <v>6.0</v>
      </c>
      <c r="L5" s="520">
        <v>10.0</v>
      </c>
      <c r="M5" s="520">
        <v>0.0</v>
      </c>
      <c r="N5" s="520">
        <v>0.0</v>
      </c>
      <c r="O5" s="520">
        <v>7.0</v>
      </c>
      <c r="P5" s="520">
        <v>0.0</v>
      </c>
      <c r="Q5" s="521">
        <v>9.0</v>
      </c>
      <c r="R5" s="515">
        <f t="shared" si="1"/>
        <v>412</v>
      </c>
      <c r="S5" s="516">
        <f t="shared" si="2"/>
        <v>286.5</v>
      </c>
      <c r="T5" s="577">
        <f>R5/(Results!$L$183*(70/190))</f>
        <v>0.7177700348</v>
      </c>
      <c r="U5" s="578" t="str">
        <f t="shared" si="6"/>
        <v>D</v>
      </c>
      <c r="V5" s="151"/>
      <c r="W5" s="151"/>
      <c r="X5" s="151"/>
      <c r="Y5" s="151"/>
      <c r="Z5" s="517">
        <f>R5/Results!$B$158</f>
        <v>1373.333333</v>
      </c>
      <c r="AA5" s="151"/>
      <c r="AB5" s="151"/>
      <c r="AC5" s="703"/>
      <c r="AD5" s="459"/>
      <c r="AE5" s="459"/>
      <c r="AF5" s="151"/>
      <c r="AG5" s="784" t="s">
        <v>160</v>
      </c>
      <c r="AH5" s="785">
        <v>22.0</v>
      </c>
      <c r="AI5" s="785">
        <v>0.0</v>
      </c>
      <c r="AJ5" s="785">
        <v>51.0</v>
      </c>
      <c r="AK5" s="785">
        <v>0.0</v>
      </c>
      <c r="AL5" s="785">
        <v>0.0</v>
      </c>
      <c r="AM5" s="785">
        <v>1.0</v>
      </c>
      <c r="AN5" s="785">
        <v>0.0</v>
      </c>
      <c r="AO5" s="785">
        <v>5.0</v>
      </c>
      <c r="AP5" s="785">
        <v>0.0</v>
      </c>
      <c r="AQ5" s="785">
        <v>0.0</v>
      </c>
      <c r="AR5" s="785">
        <v>3.0</v>
      </c>
      <c r="AS5" s="785">
        <v>0.0</v>
      </c>
      <c r="AT5" s="786">
        <v>5.0</v>
      </c>
      <c r="AU5" s="787">
        <f t="shared" si="3"/>
        <v>87</v>
      </c>
      <c r="AV5" s="788">
        <f t="shared" si="4"/>
        <v>65</v>
      </c>
      <c r="AW5" s="782">
        <f>AU5/(Results!$N$183*(70/190))</f>
        <v>0.6904761905</v>
      </c>
      <c r="AX5" s="783" t="str">
        <f t="shared" si="5"/>
        <v>C</v>
      </c>
      <c r="AY5" s="151"/>
      <c r="AZ5" s="151"/>
      <c r="BA5" s="151"/>
      <c r="BB5" s="151"/>
      <c r="BC5" s="517">
        <f>AU5/Results!$B$158</f>
        <v>290</v>
      </c>
      <c r="BD5" s="151"/>
      <c r="BE5" s="151"/>
      <c r="BF5" s="703"/>
    </row>
    <row r="6">
      <c r="A6" s="151"/>
      <c r="B6" s="459"/>
      <c r="C6" s="151"/>
      <c r="D6" s="522" t="s">
        <v>161</v>
      </c>
      <c r="E6" s="529">
        <v>85.0</v>
      </c>
      <c r="F6" s="529">
        <v>0.0</v>
      </c>
      <c r="G6" s="529">
        <v>265.0</v>
      </c>
      <c r="H6" s="529">
        <v>1.0</v>
      </c>
      <c r="I6" s="529">
        <v>0.0</v>
      </c>
      <c r="J6" s="529">
        <v>20.0</v>
      </c>
      <c r="K6" s="529">
        <v>8.0</v>
      </c>
      <c r="L6" s="529">
        <v>12.0</v>
      </c>
      <c r="M6" s="529">
        <v>0.0</v>
      </c>
      <c r="N6" s="529">
        <v>0.0</v>
      </c>
      <c r="O6" s="529">
        <v>6.0</v>
      </c>
      <c r="P6" s="529">
        <v>0.0</v>
      </c>
      <c r="Q6" s="581">
        <v>3.0</v>
      </c>
      <c r="R6" s="525">
        <f t="shared" si="1"/>
        <v>400</v>
      </c>
      <c r="S6" s="516">
        <f t="shared" si="2"/>
        <v>292.5</v>
      </c>
      <c r="T6" s="579">
        <f>R6/(Results!$L$183*(70/190))</f>
        <v>0.6968641115</v>
      </c>
      <c r="U6" s="580" t="str">
        <f t="shared" si="6"/>
        <v>C</v>
      </c>
      <c r="V6" s="37"/>
      <c r="W6" s="37"/>
      <c r="X6" s="37"/>
      <c r="Y6" s="37"/>
      <c r="Z6" s="531">
        <f>R6/Results!$B$158</f>
        <v>1333.333333</v>
      </c>
      <c r="AA6" s="37"/>
      <c r="AB6" s="37"/>
      <c r="AC6" s="789"/>
      <c r="AD6" s="459"/>
      <c r="AE6" s="459"/>
      <c r="AF6" s="151"/>
      <c r="AG6" s="790" t="s">
        <v>161</v>
      </c>
      <c r="AH6" s="791">
        <v>24.0</v>
      </c>
      <c r="AI6" s="791">
        <v>0.0</v>
      </c>
      <c r="AJ6" s="791">
        <v>76.0</v>
      </c>
      <c r="AK6" s="791">
        <v>0.0</v>
      </c>
      <c r="AL6" s="791">
        <v>0.0</v>
      </c>
      <c r="AM6" s="791">
        <v>0.0</v>
      </c>
      <c r="AN6" s="791">
        <v>0.0</v>
      </c>
      <c r="AO6" s="791">
        <v>1.0</v>
      </c>
      <c r="AP6" s="791">
        <v>0.0</v>
      </c>
      <c r="AQ6" s="791">
        <v>0.0</v>
      </c>
      <c r="AR6" s="791">
        <v>7.0</v>
      </c>
      <c r="AS6" s="791">
        <v>0.0</v>
      </c>
      <c r="AT6" s="792">
        <v>0.0</v>
      </c>
      <c r="AU6" s="793">
        <f t="shared" si="3"/>
        <v>108</v>
      </c>
      <c r="AV6" s="794">
        <f t="shared" si="4"/>
        <v>77.5</v>
      </c>
      <c r="AW6" s="795">
        <f>AU6/(Results!$N$183*(70/190))</f>
        <v>0.8571428571</v>
      </c>
      <c r="AX6" s="796" t="s">
        <v>70</v>
      </c>
      <c r="AY6" s="37"/>
      <c r="AZ6" s="37"/>
      <c r="BA6" s="37"/>
      <c r="BB6" s="37"/>
      <c r="BC6" s="531">
        <f>AU6/Results!$B$158</f>
        <v>360</v>
      </c>
      <c r="BD6" s="37"/>
      <c r="BE6" s="37"/>
      <c r="BF6" s="789"/>
    </row>
    <row r="7">
      <c r="A7" s="151"/>
      <c r="B7" s="459"/>
      <c r="C7" s="151"/>
      <c r="D7" s="532" t="s">
        <v>162</v>
      </c>
      <c r="E7" s="543">
        <v>96.0</v>
      </c>
      <c r="F7" s="543">
        <v>0.0</v>
      </c>
      <c r="G7" s="543">
        <v>286.0</v>
      </c>
      <c r="H7" s="543">
        <v>0.0</v>
      </c>
      <c r="I7" s="543">
        <v>1.0</v>
      </c>
      <c r="J7" s="543">
        <v>17.0</v>
      </c>
      <c r="K7" s="543">
        <v>1.0</v>
      </c>
      <c r="L7" s="543">
        <v>9.0</v>
      </c>
      <c r="M7" s="543">
        <v>0.0</v>
      </c>
      <c r="N7" s="543">
        <v>0.0</v>
      </c>
      <c r="O7" s="543">
        <v>4.0</v>
      </c>
      <c r="P7" s="543">
        <v>0.0</v>
      </c>
      <c r="Q7" s="545">
        <v>2.0</v>
      </c>
      <c r="R7" s="546">
        <f t="shared" si="1"/>
        <v>416</v>
      </c>
      <c r="S7" s="544">
        <f t="shared" si="2"/>
        <v>290.5</v>
      </c>
      <c r="T7" s="536">
        <f>R7/(Results!$L$184*(70/190))</f>
        <v>0.6221172767</v>
      </c>
      <c r="U7" s="537" t="str">
        <f t="shared" si="6"/>
        <v>C</v>
      </c>
      <c r="V7" s="538">
        <f>SUM(R7:R10)</f>
        <v>1815</v>
      </c>
      <c r="W7" s="539">
        <f>V7/(4*(MAX(R7:R10)))</f>
        <v>0.9413900415</v>
      </c>
      <c r="X7" s="539">
        <f>AVERAGE(S7:S10)</f>
        <v>312</v>
      </c>
      <c r="Y7" s="539">
        <f>V7/(((V7))*2)</f>
        <v>0.5</v>
      </c>
      <c r="Z7" s="540">
        <f>R7/Results!$B$158</f>
        <v>1386.666667</v>
      </c>
      <c r="AA7" s="539">
        <f>sum(Z7:Z10)/4</f>
        <v>1512.5</v>
      </c>
      <c r="AB7" s="541">
        <v>669.0</v>
      </c>
      <c r="AC7" s="706">
        <f>4*MAX(R7:R10)/(Results!L184)</f>
        <v>1.062258953</v>
      </c>
      <c r="AD7" s="459"/>
      <c r="AE7" s="459"/>
      <c r="AF7" s="151"/>
      <c r="AG7" s="797" t="s">
        <v>162</v>
      </c>
      <c r="AH7" s="798">
        <v>35.0</v>
      </c>
      <c r="AI7" s="798">
        <v>0.0</v>
      </c>
      <c r="AJ7" s="798">
        <v>90.0</v>
      </c>
      <c r="AK7" s="798">
        <v>0.0</v>
      </c>
      <c r="AL7" s="798">
        <v>0.0</v>
      </c>
      <c r="AM7" s="798">
        <v>1.0</v>
      </c>
      <c r="AN7" s="798">
        <v>0.0</v>
      </c>
      <c r="AO7" s="798">
        <v>6.0</v>
      </c>
      <c r="AP7" s="798">
        <v>0.0</v>
      </c>
      <c r="AQ7" s="798">
        <v>0.0</v>
      </c>
      <c r="AR7" s="798">
        <v>8.0</v>
      </c>
      <c r="AS7" s="798">
        <v>0.0</v>
      </c>
      <c r="AT7" s="799">
        <v>0.0</v>
      </c>
      <c r="AU7" s="800">
        <f t="shared" si="3"/>
        <v>140</v>
      </c>
      <c r="AV7" s="801">
        <f t="shared" si="4"/>
        <v>106.5</v>
      </c>
      <c r="AW7" s="802">
        <f>AU7/(Results!$N$184*(70/190))</f>
        <v>0.7196969697</v>
      </c>
      <c r="AX7" s="803" t="str">
        <f t="shared" ref="AX7:AX10" si="7">IFS(AW7&lt;0.2,"A",AND(AW7&gt;=0.21,AW7&lt;=0.5),"B",AND(AW7&gt;=0.51,AW7&lt;=0.7),"C",AND(AW7&gt;=0.71,AW7&lt;=0.85),"D",AND(AW7&gt;=0.86,AW7&lt;=1),"E",AW7&gt;1,"F")</f>
        <v>D</v>
      </c>
      <c r="AY7" s="538">
        <f>SUM(AU7:AU10)</f>
        <v>528</v>
      </c>
      <c r="AZ7" s="539">
        <f>AY7/(4*(MAX(AU7:AU10)))</f>
        <v>0.9428571429</v>
      </c>
      <c r="BA7" s="539">
        <f>AVERAGE(AV7:AV10)</f>
        <v>96</v>
      </c>
      <c r="BB7" s="539">
        <f>AY7/(((AY7))*2)</f>
        <v>0.5</v>
      </c>
      <c r="BC7" s="540">
        <f>AU7/Results!$B$158</f>
        <v>466.6666667</v>
      </c>
      <c r="BD7" s="539">
        <f>sum(BC7:BC10)/4</f>
        <v>440</v>
      </c>
      <c r="BE7" s="541">
        <v>195.0</v>
      </c>
      <c r="BF7" s="706">
        <f>4*MAX(AU7:AU10)/(Results!N184)</f>
        <v>1.060606061</v>
      </c>
    </row>
    <row r="8">
      <c r="A8" s="151"/>
      <c r="B8" s="459"/>
      <c r="C8" s="151"/>
      <c r="D8" s="549" t="s">
        <v>163</v>
      </c>
      <c r="E8" s="553">
        <v>102.0</v>
      </c>
      <c r="F8" s="553">
        <v>0.0</v>
      </c>
      <c r="G8" s="553">
        <v>351.0</v>
      </c>
      <c r="H8" s="553">
        <v>0.0</v>
      </c>
      <c r="I8" s="553">
        <v>0.0</v>
      </c>
      <c r="J8" s="553">
        <v>17.0</v>
      </c>
      <c r="K8" s="553">
        <v>2.0</v>
      </c>
      <c r="L8" s="553">
        <v>5.0</v>
      </c>
      <c r="M8" s="553">
        <v>0.0</v>
      </c>
      <c r="N8" s="553">
        <v>0.0</v>
      </c>
      <c r="O8" s="553">
        <v>3.0</v>
      </c>
      <c r="P8" s="553">
        <v>0.0</v>
      </c>
      <c r="Q8" s="554">
        <v>2.0</v>
      </c>
      <c r="R8" s="550">
        <f t="shared" si="1"/>
        <v>482</v>
      </c>
      <c r="S8" s="551">
        <f t="shared" si="2"/>
        <v>320.5</v>
      </c>
      <c r="T8" s="536">
        <f>R8/(Results!$L$184*(70/190))</f>
        <v>0.7208185754</v>
      </c>
      <c r="U8" s="537" t="str">
        <f t="shared" si="6"/>
        <v>D</v>
      </c>
      <c r="V8" s="151"/>
      <c r="W8" s="151"/>
      <c r="X8" s="151"/>
      <c r="Y8" s="151"/>
      <c r="Z8" s="552">
        <f>R8/Results!$B$158</f>
        <v>1606.666667</v>
      </c>
      <c r="AA8" s="151"/>
      <c r="AB8" s="151"/>
      <c r="AC8" s="703"/>
      <c r="AD8" s="459"/>
      <c r="AE8" s="459"/>
      <c r="AF8" s="151"/>
      <c r="AG8" s="804" t="s">
        <v>163</v>
      </c>
      <c r="AH8" s="805">
        <v>32.0</v>
      </c>
      <c r="AI8" s="805">
        <v>0.0</v>
      </c>
      <c r="AJ8" s="805">
        <v>88.0</v>
      </c>
      <c r="AK8" s="805">
        <v>0.0</v>
      </c>
      <c r="AL8" s="805">
        <v>0.0</v>
      </c>
      <c r="AM8" s="805">
        <v>0.0</v>
      </c>
      <c r="AN8" s="805">
        <v>0.0</v>
      </c>
      <c r="AO8" s="805">
        <v>8.0</v>
      </c>
      <c r="AP8" s="805">
        <v>0.0</v>
      </c>
      <c r="AQ8" s="805">
        <v>0.0</v>
      </c>
      <c r="AR8" s="805">
        <v>3.0</v>
      </c>
      <c r="AS8" s="805">
        <v>1.0</v>
      </c>
      <c r="AT8" s="806">
        <v>0.0</v>
      </c>
      <c r="AU8" s="807">
        <f t="shared" si="3"/>
        <v>132</v>
      </c>
      <c r="AV8" s="808">
        <f t="shared" si="4"/>
        <v>96.5</v>
      </c>
      <c r="AW8" s="802">
        <f>AU8/(Results!$N$184*(70/190))</f>
        <v>0.6785714286</v>
      </c>
      <c r="AX8" s="803" t="str">
        <f t="shared" si="7"/>
        <v>C</v>
      </c>
      <c r="AY8" s="151"/>
      <c r="AZ8" s="151"/>
      <c r="BA8" s="151"/>
      <c r="BB8" s="151"/>
      <c r="BC8" s="552">
        <f>AU8/Results!$B$158</f>
        <v>440</v>
      </c>
      <c r="BD8" s="151"/>
      <c r="BE8" s="151"/>
      <c r="BF8" s="703"/>
    </row>
    <row r="9">
      <c r="A9" s="151"/>
      <c r="B9" s="459"/>
      <c r="C9" s="151"/>
      <c r="D9" s="549" t="s">
        <v>164</v>
      </c>
      <c r="E9" s="553">
        <v>97.0</v>
      </c>
      <c r="F9" s="553">
        <v>0.0</v>
      </c>
      <c r="G9" s="553">
        <v>339.0</v>
      </c>
      <c r="H9" s="553">
        <v>0.0</v>
      </c>
      <c r="I9" s="553">
        <v>0.0</v>
      </c>
      <c r="J9" s="553">
        <v>15.0</v>
      </c>
      <c r="K9" s="553">
        <v>3.0</v>
      </c>
      <c r="L9" s="553">
        <v>6.0</v>
      </c>
      <c r="M9" s="553">
        <v>0.0</v>
      </c>
      <c r="N9" s="553">
        <v>0.0</v>
      </c>
      <c r="O9" s="553">
        <v>5.0</v>
      </c>
      <c r="P9" s="553">
        <v>0.0</v>
      </c>
      <c r="Q9" s="554">
        <v>2.0</v>
      </c>
      <c r="R9" s="550">
        <f t="shared" si="1"/>
        <v>467</v>
      </c>
      <c r="S9" s="551">
        <f t="shared" si="2"/>
        <v>313.5</v>
      </c>
      <c r="T9" s="536">
        <f>R9/(Results!$L$184*(70/190))</f>
        <v>0.698386462</v>
      </c>
      <c r="U9" s="537" t="str">
        <f t="shared" si="6"/>
        <v>C</v>
      </c>
      <c r="V9" s="151"/>
      <c r="W9" s="151"/>
      <c r="X9" s="151"/>
      <c r="Y9" s="151"/>
      <c r="Z9" s="552">
        <f>R9/Results!$B$158</f>
        <v>1556.666667</v>
      </c>
      <c r="AA9" s="151"/>
      <c r="AB9" s="151"/>
      <c r="AC9" s="703"/>
      <c r="AD9" s="459"/>
      <c r="AE9" s="459"/>
      <c r="AF9" s="151"/>
      <c r="AG9" s="804" t="s">
        <v>164</v>
      </c>
      <c r="AH9" s="805">
        <v>37.0</v>
      </c>
      <c r="AI9" s="805">
        <v>0.0</v>
      </c>
      <c r="AJ9" s="805">
        <v>90.0</v>
      </c>
      <c r="AK9" s="805">
        <v>1.0</v>
      </c>
      <c r="AL9" s="805">
        <v>0.0</v>
      </c>
      <c r="AM9" s="805">
        <v>1.0</v>
      </c>
      <c r="AN9" s="805">
        <v>0.0</v>
      </c>
      <c r="AO9" s="805">
        <v>4.0</v>
      </c>
      <c r="AP9" s="805">
        <v>0.0</v>
      </c>
      <c r="AQ9" s="805">
        <v>0.0</v>
      </c>
      <c r="AR9" s="805">
        <v>4.0</v>
      </c>
      <c r="AS9" s="805">
        <v>0.0</v>
      </c>
      <c r="AT9" s="806">
        <v>2.0</v>
      </c>
      <c r="AU9" s="807">
        <f t="shared" si="3"/>
        <v>139</v>
      </c>
      <c r="AV9" s="808">
        <f t="shared" si="4"/>
        <v>100</v>
      </c>
      <c r="AW9" s="802">
        <f>AU9/(Results!$N$184*(70/190))</f>
        <v>0.7145562771</v>
      </c>
      <c r="AX9" s="803" t="str">
        <f t="shared" si="7"/>
        <v>D</v>
      </c>
      <c r="AY9" s="151"/>
      <c r="AZ9" s="151"/>
      <c r="BA9" s="151"/>
      <c r="BB9" s="151"/>
      <c r="BC9" s="552">
        <f>AU9/Results!$B$158</f>
        <v>463.3333333</v>
      </c>
      <c r="BD9" s="151"/>
      <c r="BE9" s="151"/>
      <c r="BF9" s="703"/>
    </row>
    <row r="10">
      <c r="A10" s="151"/>
      <c r="B10" s="459"/>
      <c r="C10" s="151"/>
      <c r="D10" s="555" t="s">
        <v>165</v>
      </c>
      <c r="E10" s="563">
        <v>89.0</v>
      </c>
      <c r="F10" s="563">
        <v>0.0</v>
      </c>
      <c r="G10" s="563">
        <v>311.0</v>
      </c>
      <c r="H10" s="563">
        <v>0.0</v>
      </c>
      <c r="I10" s="563">
        <v>1.0</v>
      </c>
      <c r="J10" s="563">
        <v>21.0</v>
      </c>
      <c r="K10" s="563">
        <v>3.0</v>
      </c>
      <c r="L10" s="563">
        <v>9.0</v>
      </c>
      <c r="M10" s="563">
        <v>0.0</v>
      </c>
      <c r="N10" s="563">
        <v>0.0</v>
      </c>
      <c r="O10" s="563">
        <v>13.0</v>
      </c>
      <c r="P10" s="563">
        <v>0.0</v>
      </c>
      <c r="Q10" s="565">
        <v>3.0</v>
      </c>
      <c r="R10" s="558">
        <f t="shared" si="1"/>
        <v>450</v>
      </c>
      <c r="S10" s="551">
        <f t="shared" si="2"/>
        <v>323.5</v>
      </c>
      <c r="T10" s="560">
        <f>R10/(Results!$L$184*(70/190))</f>
        <v>0.6729634002</v>
      </c>
      <c r="U10" s="561" t="str">
        <f t="shared" si="6"/>
        <v>C</v>
      </c>
      <c r="V10" s="447"/>
      <c r="W10" s="447"/>
      <c r="X10" s="447"/>
      <c r="Y10" s="447"/>
      <c r="Z10" s="562">
        <f>R10/Results!$B$158</f>
        <v>1500</v>
      </c>
      <c r="AA10" s="447"/>
      <c r="AB10" s="447"/>
      <c r="AC10" s="488"/>
      <c r="AD10" s="459"/>
      <c r="AE10" s="459"/>
      <c r="AF10" s="151"/>
      <c r="AG10" s="809" t="s">
        <v>165</v>
      </c>
      <c r="AH10" s="810">
        <v>28.0</v>
      </c>
      <c r="AI10" s="810">
        <v>0.0</v>
      </c>
      <c r="AJ10" s="810">
        <v>82.0</v>
      </c>
      <c r="AK10" s="810">
        <v>1.0</v>
      </c>
      <c r="AL10" s="810">
        <v>0.0</v>
      </c>
      <c r="AM10" s="810">
        <v>0.0</v>
      </c>
      <c r="AN10" s="810">
        <v>0.0</v>
      </c>
      <c r="AO10" s="810">
        <v>3.0</v>
      </c>
      <c r="AP10" s="810">
        <v>0.0</v>
      </c>
      <c r="AQ10" s="810">
        <v>0.0</v>
      </c>
      <c r="AR10" s="810">
        <v>3.0</v>
      </c>
      <c r="AS10" s="810">
        <v>0.0</v>
      </c>
      <c r="AT10" s="811">
        <v>0.0</v>
      </c>
      <c r="AU10" s="812">
        <f t="shared" si="3"/>
        <v>117</v>
      </c>
      <c r="AV10" s="813">
        <f t="shared" si="4"/>
        <v>81</v>
      </c>
      <c r="AW10" s="814">
        <f>AU10/(Results!$N$184*(70/190))</f>
        <v>0.601461039</v>
      </c>
      <c r="AX10" s="815" t="str">
        <f t="shared" si="7"/>
        <v>C</v>
      </c>
      <c r="AY10" s="447"/>
      <c r="AZ10" s="447"/>
      <c r="BA10" s="447"/>
      <c r="BB10" s="447"/>
      <c r="BC10" s="562">
        <f>AU10/Results!$B$158</f>
        <v>390</v>
      </c>
      <c r="BD10" s="447"/>
      <c r="BE10" s="447"/>
      <c r="BF10" s="488"/>
    </row>
    <row r="11">
      <c r="A11" s="151"/>
      <c r="B11" s="459"/>
      <c r="C11" s="151"/>
      <c r="D11" s="492" t="s">
        <v>166</v>
      </c>
      <c r="E11" s="573">
        <v>137.0</v>
      </c>
      <c r="F11" s="573">
        <v>0.0</v>
      </c>
      <c r="G11" s="573">
        <v>340.0</v>
      </c>
      <c r="H11" s="573">
        <v>2.0</v>
      </c>
      <c r="I11" s="573">
        <v>1.0</v>
      </c>
      <c r="J11" s="573">
        <v>39.0</v>
      </c>
      <c r="K11" s="573">
        <v>4.0</v>
      </c>
      <c r="L11" s="573">
        <v>13.0</v>
      </c>
      <c r="M11" s="573">
        <v>0.0</v>
      </c>
      <c r="N11" s="573">
        <v>0.0</v>
      </c>
      <c r="O11" s="573">
        <v>12.0</v>
      </c>
      <c r="P11" s="573">
        <v>0.0</v>
      </c>
      <c r="Q11" s="574">
        <v>4.0</v>
      </c>
      <c r="R11" s="569">
        <f t="shared" si="1"/>
        <v>552</v>
      </c>
      <c r="S11" s="570">
        <f t="shared" si="2"/>
        <v>422</v>
      </c>
      <c r="T11" s="571">
        <f>R11/(Results!$L$185*(70/190))</f>
        <v>0.859601672</v>
      </c>
      <c r="U11" s="816" t="s">
        <v>70</v>
      </c>
      <c r="V11" s="641">
        <f>SUM(R11:R14)</f>
        <v>1743</v>
      </c>
      <c r="W11" s="642">
        <f>V11/(4*(MAX(R11:R14)))</f>
        <v>0.7894021739</v>
      </c>
      <c r="X11" s="642">
        <f>AVERAGE(S11:S14)</f>
        <v>331.25</v>
      </c>
      <c r="Y11" s="642">
        <f>V11/(((V11))*2)</f>
        <v>0.5</v>
      </c>
      <c r="Z11" s="511">
        <f>R11/Results!$B$158</f>
        <v>1840</v>
      </c>
      <c r="AA11" s="642">
        <f>sum(Z11:Z14)/4</f>
        <v>1452.5</v>
      </c>
      <c r="AB11" s="643">
        <v>642.0</v>
      </c>
      <c r="AC11" s="817">
        <f>4*MAX(R11:R14)/Results!L185</f>
        <v>1.266781411</v>
      </c>
      <c r="AD11" s="459"/>
      <c r="AE11" s="459"/>
      <c r="AF11" s="151"/>
      <c r="AG11" s="818" t="s">
        <v>166</v>
      </c>
      <c r="AH11" s="778">
        <v>32.0</v>
      </c>
      <c r="AI11" s="778">
        <v>0.0</v>
      </c>
      <c r="AJ11" s="778">
        <v>106.0</v>
      </c>
      <c r="AK11" s="778">
        <v>0.0</v>
      </c>
      <c r="AL11" s="778">
        <v>0.0</v>
      </c>
      <c r="AM11" s="778">
        <v>1.0</v>
      </c>
      <c r="AN11" s="778">
        <v>0.0</v>
      </c>
      <c r="AO11" s="778">
        <v>12.0</v>
      </c>
      <c r="AP11" s="778">
        <v>0.0</v>
      </c>
      <c r="AQ11" s="778">
        <v>0.0</v>
      </c>
      <c r="AR11" s="778">
        <v>4.0</v>
      </c>
      <c r="AS11" s="778">
        <v>0.0</v>
      </c>
      <c r="AT11" s="779">
        <v>4.0</v>
      </c>
      <c r="AU11" s="819">
        <f t="shared" si="3"/>
        <v>159</v>
      </c>
      <c r="AV11" s="820">
        <f t="shared" si="4"/>
        <v>114.5</v>
      </c>
      <c r="AW11" s="821">
        <f>AU11/(Results!$N$185*(70/190))</f>
        <v>0.8512256974</v>
      </c>
      <c r="AX11" s="822" t="s">
        <v>257</v>
      </c>
      <c r="AY11" s="641">
        <f>SUM(AU11:AU14)</f>
        <v>548</v>
      </c>
      <c r="AZ11" s="642">
        <f>AY11/(4*(MAX(AU11:AU14)))</f>
        <v>0.8616352201</v>
      </c>
      <c r="BA11" s="642">
        <f>AVERAGE(AV11:AV14)</f>
        <v>98.875</v>
      </c>
      <c r="BB11" s="642">
        <f>AY11/(((AY11))*2)</f>
        <v>0.5</v>
      </c>
      <c r="BC11" s="502">
        <f>AU11/Results!$B$158</f>
        <v>530</v>
      </c>
      <c r="BD11" s="642">
        <f>sum(BC11:BC14)/4</f>
        <v>456.6666667</v>
      </c>
      <c r="BE11" s="643">
        <v>187.0</v>
      </c>
      <c r="BF11" s="817">
        <f>4*MAX(AU11:AU14)/Results!N185</f>
        <v>1.25443787</v>
      </c>
    </row>
    <row r="12">
      <c r="A12" s="151"/>
      <c r="B12" s="459"/>
      <c r="C12" s="151"/>
      <c r="D12" s="513" t="s">
        <v>167</v>
      </c>
      <c r="E12" s="520">
        <v>106.0</v>
      </c>
      <c r="F12" s="520">
        <v>0.0</v>
      </c>
      <c r="G12" s="520">
        <v>268.0</v>
      </c>
      <c r="H12" s="520">
        <v>1.0</v>
      </c>
      <c r="I12" s="520">
        <v>0.0</v>
      </c>
      <c r="J12" s="520">
        <v>16.0</v>
      </c>
      <c r="K12" s="520">
        <v>3.0</v>
      </c>
      <c r="L12" s="520">
        <v>13.0</v>
      </c>
      <c r="M12" s="520">
        <v>0.0</v>
      </c>
      <c r="N12" s="520">
        <v>0.0</v>
      </c>
      <c r="O12" s="520">
        <v>15.0</v>
      </c>
      <c r="P12" s="520">
        <v>0.0</v>
      </c>
      <c r="Q12" s="521">
        <v>8.0</v>
      </c>
      <c r="R12" s="515">
        <f t="shared" si="1"/>
        <v>430</v>
      </c>
      <c r="S12" s="516">
        <f t="shared" si="2"/>
        <v>323.5</v>
      </c>
      <c r="T12" s="577">
        <f>R12/(Results!$L$185*(70/190))</f>
        <v>0.6696172445</v>
      </c>
      <c r="U12" s="578" t="str">
        <f t="shared" ref="U12:U48" si="8">IFS(T12&lt;0.2,"A",AND(T12&gt;=0.21,T12&lt;=0.5),"B",AND(T12&gt;=0.51,T12&lt;=0.7),"C",AND(T12&gt;=0.71,T12&lt;=0.85),"D",AND(T12&gt;=0.86,T12&lt;=1),"E",T12&gt;1,"F")</f>
        <v>C</v>
      </c>
      <c r="V12" s="151"/>
      <c r="W12" s="151"/>
      <c r="X12" s="151"/>
      <c r="Y12" s="151"/>
      <c r="Z12" s="517">
        <f>R12/Results!$B$158</f>
        <v>1433.333333</v>
      </c>
      <c r="AA12" s="151"/>
      <c r="AB12" s="151"/>
      <c r="AC12" s="703"/>
      <c r="AD12" s="459"/>
      <c r="AE12" s="459"/>
      <c r="AF12" s="151"/>
      <c r="AG12" s="784" t="s">
        <v>167</v>
      </c>
      <c r="AH12" s="785">
        <v>26.0</v>
      </c>
      <c r="AI12" s="785">
        <v>0.0</v>
      </c>
      <c r="AJ12" s="785">
        <v>94.0</v>
      </c>
      <c r="AK12" s="785">
        <v>0.0</v>
      </c>
      <c r="AL12" s="785">
        <v>0.0</v>
      </c>
      <c r="AM12" s="785">
        <v>1.0</v>
      </c>
      <c r="AN12" s="785">
        <v>0.0</v>
      </c>
      <c r="AO12" s="785">
        <v>2.0</v>
      </c>
      <c r="AP12" s="785">
        <v>0.0</v>
      </c>
      <c r="AQ12" s="785">
        <v>0.0</v>
      </c>
      <c r="AR12" s="785">
        <v>9.0</v>
      </c>
      <c r="AS12" s="785">
        <v>0.0</v>
      </c>
      <c r="AT12" s="786">
        <v>2.0</v>
      </c>
      <c r="AU12" s="787">
        <f t="shared" si="3"/>
        <v>134</v>
      </c>
      <c r="AV12" s="788">
        <f t="shared" si="4"/>
        <v>96.5</v>
      </c>
      <c r="AW12" s="782">
        <f>AU12/(Results!$N$185*(70/190))</f>
        <v>0.7173851789</v>
      </c>
      <c r="AX12" s="783" t="str">
        <f t="shared" ref="AX12:AX15" si="9">IFS(AW12&lt;0.2,"A",AND(AW12&gt;=0.21,AW12&lt;=0.5),"B",AND(AW12&gt;=0.51,AW12&lt;=0.7),"C",AND(AW12&gt;=0.71,AW12&lt;=0.85),"D",AND(AW12&gt;=0.86,AW12&lt;=1),"E",AW12&gt;1,"F")</f>
        <v>D</v>
      </c>
      <c r="AY12" s="151"/>
      <c r="AZ12" s="151"/>
      <c r="BA12" s="151"/>
      <c r="BB12" s="151"/>
      <c r="BC12" s="517">
        <f>AU12/Results!$B$158</f>
        <v>446.6666667</v>
      </c>
      <c r="BD12" s="151"/>
      <c r="BE12" s="151"/>
      <c r="BF12" s="703"/>
    </row>
    <row r="13">
      <c r="A13" s="151"/>
      <c r="B13" s="459"/>
      <c r="C13" s="151"/>
      <c r="D13" s="513" t="s">
        <v>168</v>
      </c>
      <c r="E13" s="520">
        <v>96.0</v>
      </c>
      <c r="F13" s="520">
        <v>0.0</v>
      </c>
      <c r="G13" s="520">
        <v>235.0</v>
      </c>
      <c r="H13" s="520">
        <v>0.0</v>
      </c>
      <c r="I13" s="520">
        <v>1.0</v>
      </c>
      <c r="J13" s="520">
        <v>7.0</v>
      </c>
      <c r="K13" s="520">
        <v>6.0</v>
      </c>
      <c r="L13" s="520">
        <v>10.0</v>
      </c>
      <c r="M13" s="520">
        <v>0.0</v>
      </c>
      <c r="N13" s="520">
        <v>0.0</v>
      </c>
      <c r="O13" s="520">
        <v>20.0</v>
      </c>
      <c r="P13" s="520">
        <v>1.0</v>
      </c>
      <c r="Q13" s="521">
        <v>4.0</v>
      </c>
      <c r="R13" s="515">
        <f t="shared" si="1"/>
        <v>380</v>
      </c>
      <c r="S13" s="516">
        <f t="shared" si="2"/>
        <v>294.5</v>
      </c>
      <c r="T13" s="577">
        <f>R13/(Results!$L$185*(70/190))</f>
        <v>0.5917547742</v>
      </c>
      <c r="U13" s="578" t="str">
        <f t="shared" si="8"/>
        <v>C</v>
      </c>
      <c r="V13" s="151"/>
      <c r="W13" s="151"/>
      <c r="X13" s="151"/>
      <c r="Y13" s="151"/>
      <c r="Z13" s="517">
        <f>R13/Results!$B$158</f>
        <v>1266.666667</v>
      </c>
      <c r="AA13" s="151"/>
      <c r="AB13" s="151"/>
      <c r="AC13" s="703"/>
      <c r="AD13" s="459"/>
      <c r="AE13" s="459"/>
      <c r="AF13" s="151"/>
      <c r="AG13" s="784" t="s">
        <v>168</v>
      </c>
      <c r="AH13" s="785">
        <v>38.0</v>
      </c>
      <c r="AI13" s="785">
        <v>0.0</v>
      </c>
      <c r="AJ13" s="785">
        <v>82.0</v>
      </c>
      <c r="AK13" s="785">
        <v>0.0</v>
      </c>
      <c r="AL13" s="785">
        <v>0.0</v>
      </c>
      <c r="AM13" s="785">
        <v>0.0</v>
      </c>
      <c r="AN13" s="785">
        <v>0.0</v>
      </c>
      <c r="AO13" s="785">
        <v>5.0</v>
      </c>
      <c r="AP13" s="785">
        <v>0.0</v>
      </c>
      <c r="AQ13" s="785">
        <v>0.0</v>
      </c>
      <c r="AR13" s="785">
        <v>3.0</v>
      </c>
      <c r="AS13" s="785">
        <v>0.0</v>
      </c>
      <c r="AT13" s="786">
        <v>0.0</v>
      </c>
      <c r="AU13" s="787">
        <f t="shared" si="3"/>
        <v>128</v>
      </c>
      <c r="AV13" s="788">
        <f t="shared" si="4"/>
        <v>92.5</v>
      </c>
      <c r="AW13" s="782">
        <f>AU13/(Results!$N$185*(70/190))</f>
        <v>0.6852634545</v>
      </c>
      <c r="AX13" s="783" t="str">
        <f t="shared" si="9"/>
        <v>C</v>
      </c>
      <c r="AY13" s="151"/>
      <c r="AZ13" s="151"/>
      <c r="BA13" s="151"/>
      <c r="BB13" s="151"/>
      <c r="BC13" s="517">
        <f>AU13/Results!$B$158</f>
        <v>426.6666667</v>
      </c>
      <c r="BD13" s="151"/>
      <c r="BE13" s="151"/>
      <c r="BF13" s="703"/>
    </row>
    <row r="14">
      <c r="A14" s="151"/>
      <c r="B14" s="459"/>
      <c r="C14" s="151"/>
      <c r="D14" s="522" t="s">
        <v>169</v>
      </c>
      <c r="E14" s="529">
        <v>98.0</v>
      </c>
      <c r="F14" s="529">
        <v>0.0</v>
      </c>
      <c r="G14" s="529">
        <v>240.0</v>
      </c>
      <c r="H14" s="529">
        <v>1.0</v>
      </c>
      <c r="I14" s="529">
        <v>0.0</v>
      </c>
      <c r="J14" s="529">
        <v>18.0</v>
      </c>
      <c r="K14" s="529">
        <v>4.0</v>
      </c>
      <c r="L14" s="529">
        <v>7.0</v>
      </c>
      <c r="M14" s="529">
        <v>0.0</v>
      </c>
      <c r="N14" s="529">
        <v>0.0</v>
      </c>
      <c r="O14" s="529">
        <v>9.0</v>
      </c>
      <c r="P14" s="529">
        <v>1.0</v>
      </c>
      <c r="Q14" s="581">
        <v>3.0</v>
      </c>
      <c r="R14" s="525">
        <f t="shared" si="1"/>
        <v>381</v>
      </c>
      <c r="S14" s="516">
        <f t="shared" si="2"/>
        <v>285</v>
      </c>
      <c r="T14" s="579">
        <f>R14/(Results!$L$185*(70/190))</f>
        <v>0.5933120236</v>
      </c>
      <c r="U14" s="580" t="str">
        <f t="shared" si="8"/>
        <v>C</v>
      </c>
      <c r="V14" s="37"/>
      <c r="W14" s="37"/>
      <c r="X14" s="37"/>
      <c r="Y14" s="37"/>
      <c r="Z14" s="531">
        <f>R14/Results!$B$158</f>
        <v>1270</v>
      </c>
      <c r="AA14" s="37"/>
      <c r="AB14" s="37"/>
      <c r="AC14" s="789"/>
      <c r="AD14" s="459"/>
      <c r="AE14" s="459"/>
      <c r="AF14" s="151"/>
      <c r="AG14" s="790" t="s">
        <v>169</v>
      </c>
      <c r="AH14" s="791">
        <v>22.0</v>
      </c>
      <c r="AI14" s="791">
        <v>0.0</v>
      </c>
      <c r="AJ14" s="791">
        <v>88.0</v>
      </c>
      <c r="AK14" s="791">
        <v>0.0</v>
      </c>
      <c r="AL14" s="791">
        <v>0.0</v>
      </c>
      <c r="AM14" s="791">
        <v>0.0</v>
      </c>
      <c r="AN14" s="791">
        <v>0.0</v>
      </c>
      <c r="AO14" s="791">
        <v>4.0</v>
      </c>
      <c r="AP14" s="791">
        <v>0.0</v>
      </c>
      <c r="AQ14" s="791">
        <v>0.0</v>
      </c>
      <c r="AR14" s="791">
        <v>9.0</v>
      </c>
      <c r="AS14" s="791">
        <v>0.0</v>
      </c>
      <c r="AT14" s="792">
        <v>4.0</v>
      </c>
      <c r="AU14" s="793">
        <f t="shared" si="3"/>
        <v>127</v>
      </c>
      <c r="AV14" s="794">
        <f t="shared" si="4"/>
        <v>92</v>
      </c>
      <c r="AW14" s="795">
        <f>AU14/(Results!$N$185*(70/190))</f>
        <v>0.6799098338</v>
      </c>
      <c r="AX14" s="823" t="str">
        <f t="shared" si="9"/>
        <v>C</v>
      </c>
      <c r="AY14" s="37"/>
      <c r="AZ14" s="37"/>
      <c r="BA14" s="37"/>
      <c r="BB14" s="37"/>
      <c r="BC14" s="531">
        <f>AU14/Results!$B$158</f>
        <v>423.3333333</v>
      </c>
      <c r="BD14" s="37"/>
      <c r="BE14" s="37"/>
      <c r="BF14" s="789"/>
    </row>
    <row r="15">
      <c r="A15" s="151"/>
      <c r="B15" s="459"/>
      <c r="C15" s="151"/>
      <c r="D15" s="532" t="s">
        <v>170</v>
      </c>
      <c r="E15" s="543">
        <v>95.0</v>
      </c>
      <c r="F15" s="543">
        <v>1.0</v>
      </c>
      <c r="G15" s="543">
        <v>191.0</v>
      </c>
      <c r="H15" s="543">
        <v>0.0</v>
      </c>
      <c r="I15" s="543">
        <v>0.0</v>
      </c>
      <c r="J15" s="543">
        <v>18.0</v>
      </c>
      <c r="K15" s="543">
        <v>5.0</v>
      </c>
      <c r="L15" s="543">
        <v>8.0</v>
      </c>
      <c r="M15" s="543">
        <v>0.0</v>
      </c>
      <c r="N15" s="543">
        <v>0.0</v>
      </c>
      <c r="O15" s="543">
        <v>29.0</v>
      </c>
      <c r="P15" s="543">
        <v>0.0</v>
      </c>
      <c r="Q15" s="545">
        <v>1.0</v>
      </c>
      <c r="R15" s="546">
        <f t="shared" si="1"/>
        <v>348</v>
      </c>
      <c r="S15" s="544">
        <f t="shared" si="2"/>
        <v>296.3</v>
      </c>
      <c r="T15" s="583">
        <f>R15/(Results!$L$186*(70/190))</f>
        <v>0.7155844156</v>
      </c>
      <c r="U15" s="537" t="str">
        <f t="shared" si="8"/>
        <v>D</v>
      </c>
      <c r="V15" s="538">
        <f>SUM(R15:R18)</f>
        <v>1320</v>
      </c>
      <c r="W15" s="539">
        <f>V15/(4*(MAX(R15:R18)))</f>
        <v>0.9016393443</v>
      </c>
      <c r="X15" s="539">
        <f>AVERAGE(S15:S18)</f>
        <v>267.775</v>
      </c>
      <c r="Y15" s="539">
        <f>V15/(((V15))*2)</f>
        <v>0.5</v>
      </c>
      <c r="Z15" s="540">
        <f>R15/Results!$B$158</f>
        <v>1160</v>
      </c>
      <c r="AA15" s="539">
        <f>sum(Z15:Z18)/4</f>
        <v>1100</v>
      </c>
      <c r="AB15" s="541">
        <v>486.0</v>
      </c>
      <c r="AC15" s="706">
        <f>4*MAX(R15:R18)/(Results!L186)</f>
        <v>1.109090909</v>
      </c>
      <c r="AD15" s="459"/>
      <c r="AE15" s="459"/>
      <c r="AF15" s="151"/>
      <c r="AG15" s="797" t="s">
        <v>170</v>
      </c>
      <c r="AH15" s="798">
        <v>30.0</v>
      </c>
      <c r="AI15" s="798">
        <v>0.0</v>
      </c>
      <c r="AJ15" s="798">
        <v>61.0</v>
      </c>
      <c r="AK15" s="798">
        <v>0.0</v>
      </c>
      <c r="AL15" s="798">
        <v>0.0</v>
      </c>
      <c r="AM15" s="798">
        <v>0.0</v>
      </c>
      <c r="AN15" s="798">
        <v>0.0</v>
      </c>
      <c r="AO15" s="798">
        <v>1.0</v>
      </c>
      <c r="AP15" s="798">
        <v>0.0</v>
      </c>
      <c r="AQ15" s="798">
        <v>0.0</v>
      </c>
      <c r="AR15" s="798">
        <v>9.0</v>
      </c>
      <c r="AS15" s="798">
        <v>0.0</v>
      </c>
      <c r="AT15" s="799">
        <v>0.0</v>
      </c>
      <c r="AU15" s="824">
        <f t="shared" si="3"/>
        <v>101</v>
      </c>
      <c r="AV15" s="801">
        <f t="shared" si="4"/>
        <v>80</v>
      </c>
      <c r="AW15" s="825">
        <f>AU15/(Results!$N$186*(70/190))</f>
        <v>0.5407156946</v>
      </c>
      <c r="AX15" s="803" t="str">
        <f t="shared" si="9"/>
        <v>C</v>
      </c>
      <c r="AY15" s="538">
        <f>SUM(AU15:AU18)</f>
        <v>455</v>
      </c>
      <c r="AZ15" s="539">
        <f>AY15/(4*(MAX(AU15:AU18)))</f>
        <v>0.8683206107</v>
      </c>
      <c r="BA15" s="539">
        <f>AVERAGE(AV15:AV18)</f>
        <v>90.375</v>
      </c>
      <c r="BB15" s="539">
        <f>AY15/(((AY15))*2)</f>
        <v>0.5</v>
      </c>
      <c r="BC15" s="540">
        <f>AU15/Results!$B$158</f>
        <v>336.6666667</v>
      </c>
      <c r="BD15" s="539">
        <f>sum(BC15:BC18)/4</f>
        <v>379.1666667</v>
      </c>
      <c r="BE15" s="541">
        <v>187.0</v>
      </c>
      <c r="BF15" s="706">
        <f>4*MAX(AU15:AU18)/(Results!N186)</f>
        <v>1.033530572</v>
      </c>
    </row>
    <row r="16">
      <c r="A16" s="151"/>
      <c r="B16" s="459"/>
      <c r="C16" s="151"/>
      <c r="D16" s="549" t="s">
        <v>171</v>
      </c>
      <c r="E16" s="553">
        <v>83.0</v>
      </c>
      <c r="F16" s="553">
        <v>1.0</v>
      </c>
      <c r="G16" s="553">
        <v>233.0</v>
      </c>
      <c r="H16" s="553">
        <v>0.0</v>
      </c>
      <c r="I16" s="553">
        <v>0.0</v>
      </c>
      <c r="J16" s="553">
        <v>15.0</v>
      </c>
      <c r="K16" s="553">
        <v>5.0</v>
      </c>
      <c r="L16" s="553">
        <v>11.0</v>
      </c>
      <c r="M16" s="553">
        <v>0.0</v>
      </c>
      <c r="N16" s="553">
        <v>0.0</v>
      </c>
      <c r="O16" s="553">
        <v>16.0</v>
      </c>
      <c r="P16" s="553">
        <v>1.0</v>
      </c>
      <c r="Q16" s="554">
        <v>1.0</v>
      </c>
      <c r="R16" s="550">
        <f t="shared" si="1"/>
        <v>366</v>
      </c>
      <c r="S16" s="551">
        <f t="shared" si="2"/>
        <v>281.8</v>
      </c>
      <c r="T16" s="583">
        <f>R16/(Results!$L$186*(70/190))</f>
        <v>0.7525974026</v>
      </c>
      <c r="U16" s="537" t="str">
        <f t="shared" si="8"/>
        <v>D</v>
      </c>
      <c r="V16" s="151"/>
      <c r="W16" s="151"/>
      <c r="X16" s="151"/>
      <c r="Y16" s="151"/>
      <c r="Z16" s="552">
        <f>R16/Results!$B$158</f>
        <v>1220</v>
      </c>
      <c r="AA16" s="151"/>
      <c r="AB16" s="151"/>
      <c r="AC16" s="703"/>
      <c r="AD16" s="459"/>
      <c r="AE16" s="459"/>
      <c r="AF16" s="151"/>
      <c r="AG16" s="804" t="s">
        <v>171</v>
      </c>
      <c r="AH16" s="805">
        <v>29.0</v>
      </c>
      <c r="AI16" s="805">
        <v>0.0</v>
      </c>
      <c r="AJ16" s="805">
        <v>84.0</v>
      </c>
      <c r="AK16" s="805">
        <v>0.0</v>
      </c>
      <c r="AL16" s="805">
        <v>0.0</v>
      </c>
      <c r="AM16" s="805">
        <v>0.0</v>
      </c>
      <c r="AN16" s="805">
        <v>0.0</v>
      </c>
      <c r="AO16" s="805">
        <v>2.0</v>
      </c>
      <c r="AP16" s="805">
        <v>0.0</v>
      </c>
      <c r="AQ16" s="805">
        <v>0.0</v>
      </c>
      <c r="AR16" s="805">
        <v>16.0</v>
      </c>
      <c r="AS16" s="805">
        <v>0.0</v>
      </c>
      <c r="AT16" s="806">
        <v>0.0</v>
      </c>
      <c r="AU16" s="826">
        <f t="shared" si="3"/>
        <v>131</v>
      </c>
      <c r="AV16" s="808">
        <f t="shared" si="4"/>
        <v>106</v>
      </c>
      <c r="AW16" s="825">
        <f>AU16/(Results!$N$186*(70/190))</f>
        <v>0.7013243167</v>
      </c>
      <c r="AX16" s="827" t="s">
        <v>249</v>
      </c>
      <c r="AY16" s="151"/>
      <c r="AZ16" s="151"/>
      <c r="BA16" s="151"/>
      <c r="BB16" s="151"/>
      <c r="BC16" s="552">
        <f>AU16/Results!$B$158</f>
        <v>436.6666667</v>
      </c>
      <c r="BD16" s="151"/>
      <c r="BE16" s="151"/>
      <c r="BF16" s="703"/>
    </row>
    <row r="17">
      <c r="A17" s="151"/>
      <c r="B17" s="459"/>
      <c r="C17" s="151"/>
      <c r="D17" s="549" t="s">
        <v>172</v>
      </c>
      <c r="E17" s="553">
        <v>101.0</v>
      </c>
      <c r="F17" s="553">
        <v>0.0</v>
      </c>
      <c r="G17" s="553">
        <f>25+30+94+33</f>
        <v>182</v>
      </c>
      <c r="H17" s="553">
        <v>1.0</v>
      </c>
      <c r="I17" s="553">
        <v>1.0</v>
      </c>
      <c r="J17" s="553">
        <f>1+3+4+4+2</f>
        <v>14</v>
      </c>
      <c r="K17" s="553">
        <v>3.0</v>
      </c>
      <c r="L17" s="553">
        <v>3.0</v>
      </c>
      <c r="M17" s="553">
        <v>0.0</v>
      </c>
      <c r="N17" s="553">
        <v>0.0</v>
      </c>
      <c r="O17" s="553">
        <f>5+1+2+2+2</f>
        <v>12</v>
      </c>
      <c r="P17" s="553">
        <v>0.0</v>
      </c>
      <c r="Q17" s="554">
        <v>1.0</v>
      </c>
      <c r="R17" s="550">
        <f t="shared" si="1"/>
        <v>318</v>
      </c>
      <c r="S17" s="551">
        <f t="shared" si="2"/>
        <v>250</v>
      </c>
      <c r="T17" s="583">
        <f>R17/(Results!$L$186*(70/190))</f>
        <v>0.6538961039</v>
      </c>
      <c r="U17" s="537" t="str">
        <f t="shared" si="8"/>
        <v>C</v>
      </c>
      <c r="V17" s="151"/>
      <c r="W17" s="151"/>
      <c r="X17" s="151"/>
      <c r="Y17" s="151"/>
      <c r="Z17" s="552">
        <f>R17/Results!$B$158</f>
        <v>1060</v>
      </c>
      <c r="AA17" s="151"/>
      <c r="AB17" s="151"/>
      <c r="AC17" s="703"/>
      <c r="AD17" s="459"/>
      <c r="AE17" s="459"/>
      <c r="AF17" s="151"/>
      <c r="AG17" s="804" t="s">
        <v>172</v>
      </c>
      <c r="AH17" s="805">
        <f>9+22</f>
        <v>31</v>
      </c>
      <c r="AI17" s="805">
        <v>0.0</v>
      </c>
      <c r="AJ17" s="805">
        <v>55.0</v>
      </c>
      <c r="AK17" s="805">
        <v>0.0</v>
      </c>
      <c r="AL17" s="805">
        <v>0.0</v>
      </c>
      <c r="AM17" s="805">
        <v>0.0</v>
      </c>
      <c r="AN17" s="805">
        <v>0.0</v>
      </c>
      <c r="AO17" s="805">
        <v>4.0</v>
      </c>
      <c r="AP17" s="805">
        <v>0.0</v>
      </c>
      <c r="AQ17" s="805">
        <v>0.0</v>
      </c>
      <c r="AR17" s="805">
        <v>5.0</v>
      </c>
      <c r="AS17" s="805">
        <v>0.0</v>
      </c>
      <c r="AT17" s="806">
        <v>0.0</v>
      </c>
      <c r="AU17" s="828">
        <f t="shared" si="3"/>
        <v>95</v>
      </c>
      <c r="AV17" s="808">
        <f t="shared" si="4"/>
        <v>74.5</v>
      </c>
      <c r="AW17" s="825">
        <f>AU17/(Results!$N$186*(70/190))</f>
        <v>0.5085939701</v>
      </c>
      <c r="AX17" s="827" t="s">
        <v>249</v>
      </c>
      <c r="AY17" s="151"/>
      <c r="AZ17" s="151"/>
      <c r="BA17" s="151"/>
      <c r="BB17" s="151"/>
      <c r="BC17" s="552">
        <f>AU17/Results!$B$158</f>
        <v>316.6666667</v>
      </c>
      <c r="BD17" s="151"/>
      <c r="BE17" s="151"/>
      <c r="BF17" s="703"/>
    </row>
    <row r="18">
      <c r="A18" s="151"/>
      <c r="B18" s="459"/>
      <c r="C18" s="151"/>
      <c r="D18" s="555" t="s">
        <v>173</v>
      </c>
      <c r="E18" s="563">
        <v>103.0</v>
      </c>
      <c r="F18" s="563">
        <v>0.0</v>
      </c>
      <c r="G18" s="563">
        <v>145.0</v>
      </c>
      <c r="H18" s="563">
        <v>0.0</v>
      </c>
      <c r="I18" s="563">
        <v>1.0</v>
      </c>
      <c r="J18" s="563">
        <v>10.0</v>
      </c>
      <c r="K18" s="563">
        <v>1.0</v>
      </c>
      <c r="L18" s="563">
        <v>8.0</v>
      </c>
      <c r="M18" s="563">
        <v>0.0</v>
      </c>
      <c r="N18" s="563">
        <v>0.0</v>
      </c>
      <c r="O18" s="563">
        <v>18.0</v>
      </c>
      <c r="P18" s="563">
        <v>0.0</v>
      </c>
      <c r="Q18" s="565">
        <v>2.0</v>
      </c>
      <c r="R18" s="585">
        <f t="shared" si="1"/>
        <v>288</v>
      </c>
      <c r="S18" s="551">
        <f t="shared" si="2"/>
        <v>243</v>
      </c>
      <c r="T18" s="587">
        <f>R18/(Results!$L$186*(70/190))</f>
        <v>0.5922077922</v>
      </c>
      <c r="U18" s="561" t="str">
        <f t="shared" si="8"/>
        <v>C</v>
      </c>
      <c r="V18" s="447"/>
      <c r="W18" s="447"/>
      <c r="X18" s="447"/>
      <c r="Y18" s="447"/>
      <c r="Z18" s="562">
        <f>R18/Results!$B$158</f>
        <v>960</v>
      </c>
      <c r="AA18" s="447"/>
      <c r="AB18" s="447"/>
      <c r="AC18" s="488"/>
      <c r="AD18" s="459"/>
      <c r="AE18" s="459"/>
      <c r="AF18" s="151"/>
      <c r="AG18" s="809" t="s">
        <v>173</v>
      </c>
      <c r="AH18" s="810">
        <v>40.0</v>
      </c>
      <c r="AI18" s="810">
        <v>0.0</v>
      </c>
      <c r="AJ18" s="810">
        <v>74.0</v>
      </c>
      <c r="AK18" s="810">
        <v>0.0</v>
      </c>
      <c r="AL18" s="810">
        <v>0.0</v>
      </c>
      <c r="AM18" s="810">
        <v>0.0</v>
      </c>
      <c r="AN18" s="810">
        <v>0.0</v>
      </c>
      <c r="AO18" s="810">
        <v>5.0</v>
      </c>
      <c r="AP18" s="810">
        <v>0.0</v>
      </c>
      <c r="AQ18" s="810">
        <v>0.0</v>
      </c>
      <c r="AR18" s="810">
        <v>8.0</v>
      </c>
      <c r="AS18" s="810">
        <v>0.0</v>
      </c>
      <c r="AT18" s="811">
        <v>1.0</v>
      </c>
      <c r="AU18" s="828">
        <f t="shared" si="3"/>
        <v>128</v>
      </c>
      <c r="AV18" s="813">
        <f t="shared" si="4"/>
        <v>101</v>
      </c>
      <c r="AW18" s="829">
        <f>AU18/(Results!$N$186*(70/190))</f>
        <v>0.6852634545</v>
      </c>
      <c r="AX18" s="815" t="str">
        <f t="shared" ref="AX18:AX26" si="10">IFS(AW18&lt;0.2,"A",AND(AW18&gt;=0.21,AW18&lt;=0.5),"B",AND(AW18&gt;=0.51,AW18&lt;=0.7),"C",AND(AW18&gt;=0.71,AW18&lt;=0.85),"D",AND(AW18&gt;=0.86,AW18&lt;=1),"E",AW18&gt;1,"F")</f>
        <v>C</v>
      </c>
      <c r="AY18" s="447"/>
      <c r="AZ18" s="447"/>
      <c r="BA18" s="447"/>
      <c r="BB18" s="447"/>
      <c r="BC18" s="562">
        <f>AU18/Results!$B$158</f>
        <v>426.6666667</v>
      </c>
      <c r="BD18" s="447"/>
      <c r="BE18" s="447"/>
      <c r="BF18" s="488"/>
    </row>
    <row r="19">
      <c r="A19" s="151"/>
      <c r="B19" s="459"/>
      <c r="C19" s="151"/>
      <c r="D19" s="492" t="s">
        <v>174</v>
      </c>
      <c r="E19" s="570">
        <v>98.0</v>
      </c>
      <c r="F19" s="570">
        <v>0.0</v>
      </c>
      <c r="G19" s="570">
        <v>207.0</v>
      </c>
      <c r="H19" s="570">
        <v>0.0</v>
      </c>
      <c r="I19" s="570">
        <v>0.0</v>
      </c>
      <c r="J19" s="570">
        <v>14.0</v>
      </c>
      <c r="K19" s="570">
        <v>4.0</v>
      </c>
      <c r="L19" s="570">
        <v>16.0</v>
      </c>
      <c r="M19" s="570">
        <v>0.0</v>
      </c>
      <c r="N19" s="570">
        <v>0.0</v>
      </c>
      <c r="O19" s="570">
        <v>16.0</v>
      </c>
      <c r="P19" s="570">
        <v>0.0</v>
      </c>
      <c r="Q19" s="569">
        <v>1.0</v>
      </c>
      <c r="R19" s="569">
        <f t="shared" si="1"/>
        <v>356</v>
      </c>
      <c r="S19" s="570">
        <f t="shared" si="2"/>
        <v>285</v>
      </c>
      <c r="T19" s="571">
        <f>R19/(Results!$L$187*(70/190))</f>
        <v>0.7881612678</v>
      </c>
      <c r="U19" s="572" t="str">
        <f t="shared" si="8"/>
        <v>D</v>
      </c>
      <c r="V19" s="641">
        <f>SUM(R19:R22)</f>
        <v>1226</v>
      </c>
      <c r="W19" s="642">
        <f>V19/(4*(MAX(R19:R22)))</f>
        <v>0.8609550562</v>
      </c>
      <c r="X19" s="642">
        <f>AVERAGE(S19:S22)</f>
        <v>261.6</v>
      </c>
      <c r="Y19" s="642">
        <f>V19/(((V19))*2)</f>
        <v>0.5</v>
      </c>
      <c r="Z19" s="511">
        <f>R19/Results!$B$158</f>
        <v>1186.666667</v>
      </c>
      <c r="AA19" s="642">
        <f>sum(Z19:Z22)/4</f>
        <v>1021.666667</v>
      </c>
      <c r="AB19" s="643">
        <v>452.0</v>
      </c>
      <c r="AC19" s="817">
        <f>4*MAX(R19:R22)/(Results!L187)</f>
        <v>1.161500816</v>
      </c>
      <c r="AD19" s="459"/>
      <c r="AE19" s="459"/>
      <c r="AF19" s="151"/>
      <c r="AG19" s="818" t="s">
        <v>174</v>
      </c>
      <c r="AH19" s="830">
        <v>34.0</v>
      </c>
      <c r="AI19" s="830">
        <v>0.0</v>
      </c>
      <c r="AJ19" s="830">
        <v>69.0</v>
      </c>
      <c r="AK19" s="830">
        <v>0.0</v>
      </c>
      <c r="AL19" s="830">
        <v>0.0</v>
      </c>
      <c r="AM19" s="830">
        <v>0.0</v>
      </c>
      <c r="AN19" s="830">
        <v>0.0</v>
      </c>
      <c r="AO19" s="830">
        <v>8.0</v>
      </c>
      <c r="AP19" s="830">
        <v>0.0</v>
      </c>
      <c r="AQ19" s="830">
        <v>0.0</v>
      </c>
      <c r="AR19" s="830">
        <v>16.0</v>
      </c>
      <c r="AS19" s="830">
        <v>1.0</v>
      </c>
      <c r="AT19" s="819">
        <v>0.0</v>
      </c>
      <c r="AU19" s="831">
        <f t="shared" si="3"/>
        <v>128</v>
      </c>
      <c r="AV19" s="820">
        <f t="shared" si="4"/>
        <v>115</v>
      </c>
      <c r="AW19" s="821">
        <f>AU19/(Results!$N$187*(70/190))</f>
        <v>0.6493991989</v>
      </c>
      <c r="AX19" s="832" t="str">
        <f t="shared" si="10"/>
        <v>C</v>
      </c>
      <c r="AY19" s="641">
        <f>SUM(AU19:AU22)</f>
        <v>535</v>
      </c>
      <c r="AZ19" s="642">
        <f>AY19/(4*(MAX(AU19:AU22)))</f>
        <v>0.9419014085</v>
      </c>
      <c r="BA19" s="642">
        <f>AVERAGE(AV19:AV22)</f>
        <v>117.2</v>
      </c>
      <c r="BB19" s="642">
        <f>AY19/(((AY19))*2)</f>
        <v>0.5</v>
      </c>
      <c r="BC19" s="502">
        <f>AU19/Results!$B$158</f>
        <v>426.6666667</v>
      </c>
      <c r="BD19" s="642">
        <f>sum(BC19:BC22)/4</f>
        <v>445.8333333</v>
      </c>
      <c r="BE19" s="643">
        <v>197.0</v>
      </c>
      <c r="BF19" s="817">
        <f>4*MAX(AU19:AU22)/(Results!N187)</f>
        <v>1.061682243</v>
      </c>
    </row>
    <row r="20">
      <c r="A20" s="151"/>
      <c r="B20" s="459"/>
      <c r="C20" s="151"/>
      <c r="D20" s="513" t="s">
        <v>175</v>
      </c>
      <c r="E20" s="516">
        <v>72.0</v>
      </c>
      <c r="F20" s="516">
        <v>1.0</v>
      </c>
      <c r="G20" s="516">
        <v>169.0</v>
      </c>
      <c r="H20" s="516">
        <v>0.0</v>
      </c>
      <c r="I20" s="516">
        <v>0.0</v>
      </c>
      <c r="J20" s="516">
        <v>9.0</v>
      </c>
      <c r="K20" s="516">
        <v>1.0</v>
      </c>
      <c r="L20" s="516">
        <v>11.0</v>
      </c>
      <c r="M20" s="516">
        <v>0.0</v>
      </c>
      <c r="N20" s="516">
        <v>0.0</v>
      </c>
      <c r="O20" s="516">
        <v>31.0</v>
      </c>
      <c r="P20" s="516">
        <v>2.0</v>
      </c>
      <c r="Q20" s="515">
        <v>1.0</v>
      </c>
      <c r="R20" s="515">
        <f t="shared" si="1"/>
        <v>297</v>
      </c>
      <c r="S20" s="516">
        <f t="shared" si="2"/>
        <v>256.3</v>
      </c>
      <c r="T20" s="577">
        <f>R20/(Results!$L$187*(70/190))</f>
        <v>0.6575390352</v>
      </c>
      <c r="U20" s="578" t="str">
        <f t="shared" si="8"/>
        <v>C</v>
      </c>
      <c r="V20" s="151"/>
      <c r="W20" s="151"/>
      <c r="X20" s="151"/>
      <c r="Y20" s="151"/>
      <c r="Z20" s="517">
        <f>R20/Results!$B$158</f>
        <v>990</v>
      </c>
      <c r="AA20" s="151"/>
      <c r="AB20" s="151"/>
      <c r="AC20" s="703"/>
      <c r="AD20" s="459"/>
      <c r="AE20" s="459"/>
      <c r="AF20" s="151"/>
      <c r="AG20" s="784" t="s">
        <v>175</v>
      </c>
      <c r="AH20" s="833">
        <v>42.0</v>
      </c>
      <c r="AI20" s="833">
        <v>0.0</v>
      </c>
      <c r="AJ20" s="833">
        <v>70.0</v>
      </c>
      <c r="AK20" s="833">
        <v>0.0</v>
      </c>
      <c r="AL20" s="833">
        <v>0.0</v>
      </c>
      <c r="AM20" s="833">
        <v>0.0</v>
      </c>
      <c r="AN20" s="833">
        <v>0.0</v>
      </c>
      <c r="AO20" s="833">
        <v>10.0</v>
      </c>
      <c r="AP20" s="833">
        <v>0.0</v>
      </c>
      <c r="AQ20" s="833">
        <v>0.0</v>
      </c>
      <c r="AR20" s="833">
        <v>18.0</v>
      </c>
      <c r="AS20" s="833">
        <v>0.0</v>
      </c>
      <c r="AT20" s="787">
        <v>2.0</v>
      </c>
      <c r="AU20" s="834">
        <f t="shared" si="3"/>
        <v>142</v>
      </c>
      <c r="AV20" s="788">
        <f t="shared" si="4"/>
        <v>129</v>
      </c>
      <c r="AW20" s="782">
        <f>AU20/(Results!$N$187*(70/190))</f>
        <v>0.7204272363</v>
      </c>
      <c r="AX20" s="783" t="str">
        <f t="shared" si="10"/>
        <v>D</v>
      </c>
      <c r="AY20" s="151"/>
      <c r="AZ20" s="151"/>
      <c r="BA20" s="151"/>
      <c r="BB20" s="151"/>
      <c r="BC20" s="517">
        <f>AU20/Results!$B$158</f>
        <v>473.3333333</v>
      </c>
      <c r="BD20" s="151"/>
      <c r="BE20" s="151"/>
      <c r="BF20" s="703"/>
    </row>
    <row r="21">
      <c r="A21" s="151"/>
      <c r="B21" s="459"/>
      <c r="C21" s="151"/>
      <c r="D21" s="513" t="s">
        <v>176</v>
      </c>
      <c r="E21" s="516">
        <v>71.0</v>
      </c>
      <c r="F21" s="516">
        <v>0.0</v>
      </c>
      <c r="G21" s="516">
        <v>183.0</v>
      </c>
      <c r="H21" s="516">
        <v>0.0</v>
      </c>
      <c r="I21" s="516">
        <v>0.0</v>
      </c>
      <c r="J21" s="516">
        <v>11.0</v>
      </c>
      <c r="K21" s="516">
        <v>9.0</v>
      </c>
      <c r="L21" s="516">
        <v>9.0</v>
      </c>
      <c r="M21" s="516">
        <v>0.0</v>
      </c>
      <c r="N21" s="516">
        <v>1.0</v>
      </c>
      <c r="O21" s="516">
        <v>29.0</v>
      </c>
      <c r="P21" s="516">
        <v>2.0</v>
      </c>
      <c r="Q21" s="515">
        <v>0.0</v>
      </c>
      <c r="R21" s="515">
        <f t="shared" si="1"/>
        <v>315</v>
      </c>
      <c r="S21" s="516">
        <f t="shared" si="2"/>
        <v>271.5</v>
      </c>
      <c r="T21" s="577">
        <f>R21/(Results!$L$187*(70/190))</f>
        <v>0.6973898858</v>
      </c>
      <c r="U21" s="578" t="str">
        <f t="shared" si="8"/>
        <v>C</v>
      </c>
      <c r="V21" s="151"/>
      <c r="W21" s="151"/>
      <c r="X21" s="151"/>
      <c r="Y21" s="151"/>
      <c r="Z21" s="517">
        <f>R21/Results!$B$158</f>
        <v>1050</v>
      </c>
      <c r="AA21" s="151"/>
      <c r="AB21" s="151"/>
      <c r="AC21" s="703"/>
      <c r="AD21" s="459"/>
      <c r="AE21" s="459"/>
      <c r="AF21" s="151"/>
      <c r="AG21" s="784" t="s">
        <v>176</v>
      </c>
      <c r="AH21" s="833">
        <v>36.0</v>
      </c>
      <c r="AI21" s="833">
        <v>1.0</v>
      </c>
      <c r="AJ21" s="833">
        <v>77.0</v>
      </c>
      <c r="AK21" s="833">
        <v>0.0</v>
      </c>
      <c r="AL21" s="833">
        <v>0.0</v>
      </c>
      <c r="AM21" s="833">
        <v>0.0</v>
      </c>
      <c r="AN21" s="833">
        <v>0.0</v>
      </c>
      <c r="AO21" s="833">
        <v>4.0</v>
      </c>
      <c r="AP21" s="833">
        <v>0.0</v>
      </c>
      <c r="AQ21" s="833">
        <v>1.0</v>
      </c>
      <c r="AR21" s="833">
        <v>9.0</v>
      </c>
      <c r="AS21" s="833">
        <v>0.0</v>
      </c>
      <c r="AT21" s="787">
        <v>0.0</v>
      </c>
      <c r="AU21" s="834">
        <f t="shared" si="3"/>
        <v>128</v>
      </c>
      <c r="AV21" s="788">
        <f t="shared" si="4"/>
        <v>101.8</v>
      </c>
      <c r="AW21" s="782">
        <f>AU21/(Results!$N$187*(70/190))</f>
        <v>0.6493991989</v>
      </c>
      <c r="AX21" s="783" t="str">
        <f t="shared" si="10"/>
        <v>C</v>
      </c>
      <c r="AY21" s="151"/>
      <c r="AZ21" s="151"/>
      <c r="BA21" s="151"/>
      <c r="BB21" s="151"/>
      <c r="BC21" s="517">
        <f>AU21/Results!$B$158</f>
        <v>426.6666667</v>
      </c>
      <c r="BD21" s="151"/>
      <c r="BE21" s="151"/>
      <c r="BF21" s="703"/>
    </row>
    <row r="22">
      <c r="A22" s="151"/>
      <c r="B22" s="459"/>
      <c r="C22" s="151"/>
      <c r="D22" s="522" t="s">
        <v>177</v>
      </c>
      <c r="E22" s="530">
        <v>63.0</v>
      </c>
      <c r="F22" s="530">
        <v>2.0</v>
      </c>
      <c r="G22" s="530">
        <v>136.0</v>
      </c>
      <c r="H22" s="530">
        <v>0.0</v>
      </c>
      <c r="I22" s="530">
        <v>0.0</v>
      </c>
      <c r="J22" s="530">
        <v>15.0</v>
      </c>
      <c r="K22" s="530">
        <v>1.0</v>
      </c>
      <c r="L22" s="530">
        <v>12.0</v>
      </c>
      <c r="M22" s="530">
        <v>0.0</v>
      </c>
      <c r="N22" s="530">
        <v>4.0</v>
      </c>
      <c r="O22" s="530">
        <v>23.0</v>
      </c>
      <c r="P22" s="530">
        <v>1.0</v>
      </c>
      <c r="Q22" s="525">
        <v>1.0</v>
      </c>
      <c r="R22" s="525">
        <f t="shared" si="1"/>
        <v>258</v>
      </c>
      <c r="S22" s="516">
        <f t="shared" si="2"/>
        <v>233.6</v>
      </c>
      <c r="T22" s="579">
        <f>R22/(Results!$L$187*(70/190))</f>
        <v>0.5711955255</v>
      </c>
      <c r="U22" s="580" t="str">
        <f t="shared" si="8"/>
        <v>C</v>
      </c>
      <c r="V22" s="37"/>
      <c r="W22" s="37"/>
      <c r="X22" s="37"/>
      <c r="Y22" s="37"/>
      <c r="Z22" s="531">
        <f>R22/Results!$B$158</f>
        <v>860</v>
      </c>
      <c r="AA22" s="37"/>
      <c r="AB22" s="37"/>
      <c r="AC22" s="789"/>
      <c r="AD22" s="459"/>
      <c r="AE22" s="459"/>
      <c r="AF22" s="151"/>
      <c r="AG22" s="790" t="s">
        <v>177</v>
      </c>
      <c r="AH22" s="835">
        <v>35.0</v>
      </c>
      <c r="AI22" s="835">
        <v>0.0</v>
      </c>
      <c r="AJ22" s="835">
        <v>74.0</v>
      </c>
      <c r="AK22" s="835">
        <v>0.0</v>
      </c>
      <c r="AL22" s="835">
        <v>0.0</v>
      </c>
      <c r="AM22" s="835">
        <v>0.0</v>
      </c>
      <c r="AN22" s="835">
        <v>0.0</v>
      </c>
      <c r="AO22" s="835">
        <v>11.0</v>
      </c>
      <c r="AP22" s="835">
        <v>0.0</v>
      </c>
      <c r="AQ22" s="835">
        <v>1.0</v>
      </c>
      <c r="AR22" s="835">
        <v>16.0</v>
      </c>
      <c r="AS22" s="835">
        <v>0.0</v>
      </c>
      <c r="AT22" s="793">
        <v>0.0</v>
      </c>
      <c r="AU22" s="836">
        <f t="shared" si="3"/>
        <v>137</v>
      </c>
      <c r="AV22" s="794">
        <f t="shared" si="4"/>
        <v>123</v>
      </c>
      <c r="AW22" s="795">
        <f>AU22/(Results!$N$187*(70/190))</f>
        <v>0.6950600801</v>
      </c>
      <c r="AX22" s="823" t="str">
        <f t="shared" si="10"/>
        <v>C</v>
      </c>
      <c r="AY22" s="37"/>
      <c r="AZ22" s="37"/>
      <c r="BA22" s="37"/>
      <c r="BB22" s="37"/>
      <c r="BC22" s="531">
        <f>AU22/Results!$B$158</f>
        <v>456.6666667</v>
      </c>
      <c r="BD22" s="37"/>
      <c r="BE22" s="37"/>
      <c r="BF22" s="789"/>
    </row>
    <row r="23">
      <c r="A23" s="151"/>
      <c r="B23" s="459"/>
      <c r="C23" s="151"/>
      <c r="D23" s="532" t="s">
        <v>178</v>
      </c>
      <c r="E23" s="544">
        <v>86.0</v>
      </c>
      <c r="F23" s="544">
        <v>1.0</v>
      </c>
      <c r="G23" s="544">
        <v>187.0</v>
      </c>
      <c r="H23" s="544">
        <v>0.0</v>
      </c>
      <c r="I23" s="544">
        <v>0.0</v>
      </c>
      <c r="J23" s="544">
        <v>12.0</v>
      </c>
      <c r="K23" s="544">
        <v>2.0</v>
      </c>
      <c r="L23" s="544">
        <v>16.0</v>
      </c>
      <c r="M23" s="544">
        <v>0.0</v>
      </c>
      <c r="N23" s="544">
        <v>1.0</v>
      </c>
      <c r="O23" s="544">
        <v>20.0</v>
      </c>
      <c r="P23" s="544">
        <v>0.0</v>
      </c>
      <c r="Q23" s="546">
        <v>1.0</v>
      </c>
      <c r="R23" s="535">
        <f t="shared" si="1"/>
        <v>326</v>
      </c>
      <c r="S23" s="544">
        <f t="shared" si="2"/>
        <v>268.3</v>
      </c>
      <c r="T23" s="536">
        <f>R23/(Results!$L$188*(70/190))</f>
        <v>0.6491981973</v>
      </c>
      <c r="U23" s="537" t="str">
        <f t="shared" si="8"/>
        <v>C</v>
      </c>
      <c r="V23" s="538">
        <f>SUM(R23:R26)</f>
        <v>1363</v>
      </c>
      <c r="W23" s="539">
        <f>V23/(4*(MAX(R23:R26)))</f>
        <v>0.9518156425</v>
      </c>
      <c r="X23" s="539">
        <f>AVERAGE(S23:S26)</f>
        <v>285.275</v>
      </c>
      <c r="Y23" s="539">
        <f>V23/(((V23))*2)</f>
        <v>0.5</v>
      </c>
      <c r="Z23" s="540">
        <f>R23/Results!$B$158</f>
        <v>1086.666667</v>
      </c>
      <c r="AA23" s="539">
        <f>sum(Z23:Z26)/4</f>
        <v>1135.833333</v>
      </c>
      <c r="AB23" s="541">
        <v>502.0</v>
      </c>
      <c r="AC23" s="706">
        <f>4*MAX(R23:R26)/Results!L188</f>
        <v>1.050623624</v>
      </c>
      <c r="AD23" s="459"/>
      <c r="AE23" s="459"/>
      <c r="AF23" s="151"/>
      <c r="AG23" s="797" t="s">
        <v>178</v>
      </c>
      <c r="AH23" s="837">
        <v>30.0</v>
      </c>
      <c r="AI23" s="837">
        <v>0.0</v>
      </c>
      <c r="AJ23" s="837">
        <v>79.0</v>
      </c>
      <c r="AK23" s="837">
        <v>0.0</v>
      </c>
      <c r="AL23" s="837">
        <v>0.0</v>
      </c>
      <c r="AM23" s="837">
        <v>0.0</v>
      </c>
      <c r="AN23" s="837">
        <v>0.0</v>
      </c>
      <c r="AO23" s="837">
        <v>7.0</v>
      </c>
      <c r="AP23" s="837">
        <v>0.0</v>
      </c>
      <c r="AQ23" s="837">
        <v>1.0</v>
      </c>
      <c r="AR23" s="837">
        <v>10.0</v>
      </c>
      <c r="AS23" s="837">
        <v>0.0</v>
      </c>
      <c r="AT23" s="800">
        <v>0.0</v>
      </c>
      <c r="AU23" s="838">
        <f t="shared" si="3"/>
        <v>127</v>
      </c>
      <c r="AV23" s="801">
        <f t="shared" si="4"/>
        <v>102.5</v>
      </c>
      <c r="AW23" s="802">
        <f>AU23/(Results!$N$188*(70/190))</f>
        <v>0.6706503613</v>
      </c>
      <c r="AX23" s="803" t="str">
        <f t="shared" si="10"/>
        <v>C</v>
      </c>
      <c r="AY23" s="538">
        <f>SUM(AU23:AU26)</f>
        <v>514</v>
      </c>
      <c r="AZ23" s="539">
        <f>AY23/(4*(MAX(AU23:AU26)))</f>
        <v>0.9049295775</v>
      </c>
      <c r="BA23" s="539">
        <f>AVERAGE(AV23:AV26)</f>
        <v>107.375</v>
      </c>
      <c r="BB23" s="539">
        <f>AY23/(((AY23))*2)</f>
        <v>0.5</v>
      </c>
      <c r="BC23" s="540">
        <f>AU23/Results!$B$158</f>
        <v>423.3333333</v>
      </c>
      <c r="BD23" s="539">
        <f>sum(BC23:BC26)/4</f>
        <v>428.3333333</v>
      </c>
      <c r="BE23" s="541">
        <v>189.0</v>
      </c>
      <c r="BF23" s="706">
        <f>4*MAX(AU23:AU26)/Results!N188</f>
        <v>1.105058366</v>
      </c>
    </row>
    <row r="24">
      <c r="A24" s="151"/>
      <c r="B24" s="459"/>
      <c r="C24" s="151"/>
      <c r="D24" s="549" t="s">
        <v>179</v>
      </c>
      <c r="E24" s="551">
        <v>89.0</v>
      </c>
      <c r="F24" s="551">
        <v>0.0</v>
      </c>
      <c r="G24" s="551">
        <v>195.0</v>
      </c>
      <c r="H24" s="551">
        <v>0.0</v>
      </c>
      <c r="I24" s="551">
        <v>0.0</v>
      </c>
      <c r="J24" s="551">
        <v>13.0</v>
      </c>
      <c r="K24" s="551">
        <v>3.0</v>
      </c>
      <c r="L24" s="551">
        <v>15.0</v>
      </c>
      <c r="M24" s="551">
        <v>0.0</v>
      </c>
      <c r="N24" s="551">
        <v>0.0</v>
      </c>
      <c r="O24" s="551">
        <v>25.0</v>
      </c>
      <c r="P24" s="551">
        <v>0.0</v>
      </c>
      <c r="Q24" s="550">
        <v>0.0</v>
      </c>
      <c r="R24" s="550">
        <f t="shared" si="1"/>
        <v>340</v>
      </c>
      <c r="S24" s="551">
        <f t="shared" si="2"/>
        <v>283</v>
      </c>
      <c r="T24" s="536">
        <f>R24/(Results!$L$188*(70/190))</f>
        <v>0.6770778744</v>
      </c>
      <c r="U24" s="537" t="str">
        <f t="shared" si="8"/>
        <v>C</v>
      </c>
      <c r="V24" s="151"/>
      <c r="W24" s="151"/>
      <c r="X24" s="151"/>
      <c r="Y24" s="151"/>
      <c r="Z24" s="552">
        <f>R24/Results!$B$158</f>
        <v>1133.333333</v>
      </c>
      <c r="AA24" s="151"/>
      <c r="AB24" s="151"/>
      <c r="AC24" s="703"/>
      <c r="AD24" s="459"/>
      <c r="AE24" s="459"/>
      <c r="AF24" s="151"/>
      <c r="AG24" s="804" t="s">
        <v>179</v>
      </c>
      <c r="AH24" s="826">
        <v>32.0</v>
      </c>
      <c r="AI24" s="826">
        <v>0.0</v>
      </c>
      <c r="AJ24" s="826">
        <v>75.0</v>
      </c>
      <c r="AK24" s="826">
        <v>0.0</v>
      </c>
      <c r="AL24" s="826">
        <v>0.0</v>
      </c>
      <c r="AM24" s="826">
        <v>0.0</v>
      </c>
      <c r="AN24" s="826">
        <v>0.0</v>
      </c>
      <c r="AO24" s="826">
        <v>9.0</v>
      </c>
      <c r="AP24" s="826">
        <v>0.0</v>
      </c>
      <c r="AQ24" s="826">
        <v>1.0</v>
      </c>
      <c r="AR24" s="826">
        <v>8.0</v>
      </c>
      <c r="AS24" s="826">
        <v>0.0</v>
      </c>
      <c r="AT24" s="807">
        <v>0.0</v>
      </c>
      <c r="AU24" s="839">
        <f t="shared" si="3"/>
        <v>125</v>
      </c>
      <c r="AV24" s="808">
        <f t="shared" si="4"/>
        <v>101.5</v>
      </c>
      <c r="AW24" s="802">
        <f>AU24/(Results!$N$188*(70/190))</f>
        <v>0.6600889383</v>
      </c>
      <c r="AX24" s="803" t="str">
        <f t="shared" si="10"/>
        <v>C</v>
      </c>
      <c r="AY24" s="151"/>
      <c r="AZ24" s="151"/>
      <c r="BA24" s="151"/>
      <c r="BB24" s="151"/>
      <c r="BC24" s="552">
        <f>AU24/Results!$B$158</f>
        <v>416.6666667</v>
      </c>
      <c r="BD24" s="151"/>
      <c r="BE24" s="151"/>
      <c r="BF24" s="703"/>
    </row>
    <row r="25">
      <c r="A25" s="151"/>
      <c r="B25" s="459"/>
      <c r="C25" s="151"/>
      <c r="D25" s="549" t="s">
        <v>180</v>
      </c>
      <c r="E25" s="551">
        <v>97.0</v>
      </c>
      <c r="F25" s="551">
        <v>0.0</v>
      </c>
      <c r="G25" s="551">
        <v>201.0</v>
      </c>
      <c r="H25" s="551">
        <v>0.0</v>
      </c>
      <c r="I25" s="551">
        <v>0.0</v>
      </c>
      <c r="J25" s="551">
        <v>13.0</v>
      </c>
      <c r="K25" s="551">
        <v>5.0</v>
      </c>
      <c r="L25" s="551">
        <v>9.0</v>
      </c>
      <c r="M25" s="551">
        <v>0.0</v>
      </c>
      <c r="N25" s="551">
        <v>2.0</v>
      </c>
      <c r="O25" s="551">
        <v>30.0</v>
      </c>
      <c r="P25" s="551">
        <v>1.0</v>
      </c>
      <c r="Q25" s="550">
        <v>0.0</v>
      </c>
      <c r="R25" s="550">
        <f t="shared" si="1"/>
        <v>358</v>
      </c>
      <c r="S25" s="551">
        <f t="shared" si="2"/>
        <v>305.5</v>
      </c>
      <c r="T25" s="536">
        <f>R25/(Results!$L$188*(70/190))</f>
        <v>0.7129231737</v>
      </c>
      <c r="U25" s="537" t="str">
        <f t="shared" si="8"/>
        <v>D</v>
      </c>
      <c r="V25" s="151"/>
      <c r="W25" s="151"/>
      <c r="X25" s="151"/>
      <c r="Y25" s="151"/>
      <c r="Z25" s="552">
        <f>R25/Results!$B$158</f>
        <v>1193.333333</v>
      </c>
      <c r="AA25" s="151"/>
      <c r="AB25" s="151"/>
      <c r="AC25" s="703"/>
      <c r="AD25" s="459"/>
      <c r="AE25" s="459"/>
      <c r="AF25" s="151"/>
      <c r="AG25" s="804" t="s">
        <v>180</v>
      </c>
      <c r="AH25" s="826">
        <v>35.0</v>
      </c>
      <c r="AI25" s="826">
        <v>0.0</v>
      </c>
      <c r="AJ25" s="826">
        <v>82.0</v>
      </c>
      <c r="AK25" s="826">
        <v>0.0</v>
      </c>
      <c r="AL25" s="826">
        <v>0.0</v>
      </c>
      <c r="AM25" s="826">
        <v>0.0</v>
      </c>
      <c r="AN25" s="826">
        <v>0.0</v>
      </c>
      <c r="AO25" s="826">
        <v>12.0</v>
      </c>
      <c r="AP25" s="826">
        <v>0.0</v>
      </c>
      <c r="AQ25" s="826">
        <v>1.0</v>
      </c>
      <c r="AR25" s="826">
        <v>12.0</v>
      </c>
      <c r="AS25" s="826">
        <v>0.0</v>
      </c>
      <c r="AT25" s="807">
        <v>0.0</v>
      </c>
      <c r="AU25" s="839">
        <f t="shared" si="3"/>
        <v>142</v>
      </c>
      <c r="AV25" s="808">
        <f t="shared" si="4"/>
        <v>120.5</v>
      </c>
      <c r="AW25" s="802">
        <f>AU25/(Results!$N$188*(70/190))</f>
        <v>0.7498610339</v>
      </c>
      <c r="AX25" s="803" t="str">
        <f t="shared" si="10"/>
        <v>D</v>
      </c>
      <c r="AY25" s="151"/>
      <c r="AZ25" s="151"/>
      <c r="BA25" s="151"/>
      <c r="BB25" s="151"/>
      <c r="BC25" s="552">
        <f>AU25/Results!$B$158</f>
        <v>473.3333333</v>
      </c>
      <c r="BD25" s="151"/>
      <c r="BE25" s="151"/>
      <c r="BF25" s="703"/>
    </row>
    <row r="26">
      <c r="A26" s="151"/>
      <c r="B26" s="459"/>
      <c r="C26" s="151"/>
      <c r="D26" s="555" t="s">
        <v>181</v>
      </c>
      <c r="E26" s="564">
        <v>104.0</v>
      </c>
      <c r="F26" s="564">
        <v>1.0</v>
      </c>
      <c r="G26" s="564">
        <v>180.0</v>
      </c>
      <c r="H26" s="564">
        <v>0.0</v>
      </c>
      <c r="I26" s="564">
        <v>0.0</v>
      </c>
      <c r="J26" s="564">
        <v>19.0</v>
      </c>
      <c r="K26" s="564">
        <v>3.0</v>
      </c>
      <c r="L26" s="564">
        <v>13.0</v>
      </c>
      <c r="M26" s="564">
        <v>0.0</v>
      </c>
      <c r="N26" s="564">
        <v>1.0</v>
      </c>
      <c r="O26" s="564">
        <v>17.0</v>
      </c>
      <c r="P26" s="564">
        <v>0.0</v>
      </c>
      <c r="Q26" s="558">
        <v>1.0</v>
      </c>
      <c r="R26" s="585">
        <f t="shared" si="1"/>
        <v>339</v>
      </c>
      <c r="S26" s="551">
        <f t="shared" si="2"/>
        <v>284.3</v>
      </c>
      <c r="T26" s="560">
        <f>R26/(Results!$L$188*(70/190))</f>
        <v>0.6750864689</v>
      </c>
      <c r="U26" s="561" t="str">
        <f t="shared" si="8"/>
        <v>C</v>
      </c>
      <c r="V26" s="447"/>
      <c r="W26" s="447"/>
      <c r="X26" s="447"/>
      <c r="Y26" s="447"/>
      <c r="Z26" s="562">
        <f>R26/Results!$B$158</f>
        <v>1130</v>
      </c>
      <c r="AA26" s="447"/>
      <c r="AB26" s="447"/>
      <c r="AC26" s="488"/>
      <c r="AD26" s="459"/>
      <c r="AE26" s="459"/>
      <c r="AF26" s="151"/>
      <c r="AG26" s="809" t="s">
        <v>181</v>
      </c>
      <c r="AH26" s="840">
        <v>36.0</v>
      </c>
      <c r="AI26" s="840">
        <v>0.0</v>
      </c>
      <c r="AJ26" s="840">
        <v>60.0</v>
      </c>
      <c r="AK26" s="840">
        <v>0.0</v>
      </c>
      <c r="AL26" s="840">
        <v>0.0</v>
      </c>
      <c r="AM26" s="840">
        <v>0.0</v>
      </c>
      <c r="AN26" s="840">
        <v>0.0</v>
      </c>
      <c r="AO26" s="840">
        <v>12.0</v>
      </c>
      <c r="AP26" s="840">
        <v>0.0</v>
      </c>
      <c r="AQ26" s="840">
        <v>0.0</v>
      </c>
      <c r="AR26" s="840">
        <v>10.0</v>
      </c>
      <c r="AS26" s="840">
        <v>0.0</v>
      </c>
      <c r="AT26" s="812">
        <v>2.0</v>
      </c>
      <c r="AU26" s="841">
        <f t="shared" si="3"/>
        <v>120</v>
      </c>
      <c r="AV26" s="813">
        <f t="shared" si="4"/>
        <v>105</v>
      </c>
      <c r="AW26" s="814">
        <f>AU26/(Results!$N$188*(70/190))</f>
        <v>0.6336853808</v>
      </c>
      <c r="AX26" s="815" t="str">
        <f t="shared" si="10"/>
        <v>C</v>
      </c>
      <c r="AY26" s="447"/>
      <c r="AZ26" s="447"/>
      <c r="BA26" s="447"/>
      <c r="BB26" s="447"/>
      <c r="BC26" s="562">
        <f>AU26/Results!$B$158</f>
        <v>400</v>
      </c>
      <c r="BD26" s="447"/>
      <c r="BE26" s="447"/>
      <c r="BF26" s="488"/>
    </row>
    <row r="27">
      <c r="A27" s="151"/>
      <c r="B27" s="459"/>
      <c r="C27" s="151"/>
      <c r="D27" s="492" t="s">
        <v>182</v>
      </c>
      <c r="E27" s="570">
        <v>86.0</v>
      </c>
      <c r="F27" s="570">
        <v>0.0</v>
      </c>
      <c r="G27" s="570">
        <v>123.0</v>
      </c>
      <c r="H27" s="570">
        <v>0.0</v>
      </c>
      <c r="I27" s="570">
        <v>0.0</v>
      </c>
      <c r="J27" s="570">
        <v>17.0</v>
      </c>
      <c r="K27" s="570">
        <v>2.0</v>
      </c>
      <c r="L27" s="570">
        <v>14.0</v>
      </c>
      <c r="M27" s="570">
        <v>0.0</v>
      </c>
      <c r="N27" s="570">
        <v>0.0</v>
      </c>
      <c r="O27" s="570">
        <v>18.0</v>
      </c>
      <c r="P27" s="570">
        <v>0.0</v>
      </c>
      <c r="Q27" s="569">
        <v>0.0</v>
      </c>
      <c r="R27" s="569">
        <f t="shared" si="1"/>
        <v>260</v>
      </c>
      <c r="S27" s="570">
        <f t="shared" si="2"/>
        <v>233</v>
      </c>
      <c r="T27" s="571">
        <f>R27/(Results!$L$189*(70/190))</f>
        <v>0.6267444811</v>
      </c>
      <c r="U27" s="572" t="str">
        <f t="shared" si="8"/>
        <v>C</v>
      </c>
      <c r="V27" s="641">
        <f>SUM(R27:R30)</f>
        <v>1126</v>
      </c>
      <c r="W27" s="642">
        <f>V27/(4*(MAX(R27:R30)))</f>
        <v>0.9383333333</v>
      </c>
      <c r="X27" s="642">
        <f>AVERAGE(S27:S30)</f>
        <v>241.325</v>
      </c>
      <c r="Y27" s="642">
        <f>V27/(((V27))*2)</f>
        <v>0.5</v>
      </c>
      <c r="Z27" s="511">
        <f>R27/Results!$B$158</f>
        <v>866.6666667</v>
      </c>
      <c r="AA27" s="642">
        <f>sum(Z27:Z30)/4</f>
        <v>938.3333333</v>
      </c>
      <c r="AB27" s="643">
        <v>415.0</v>
      </c>
      <c r="AC27" s="817">
        <f>4*MAX(R27:R30)/(Results!L189)</f>
        <v>1.065719361</v>
      </c>
      <c r="AD27" s="459"/>
      <c r="AE27" s="459"/>
      <c r="AF27" s="151"/>
      <c r="AG27" s="818" t="s">
        <v>182</v>
      </c>
      <c r="AH27" s="830">
        <v>28.0</v>
      </c>
      <c r="AI27" s="830">
        <v>0.0</v>
      </c>
      <c r="AJ27" s="830">
        <v>68.0</v>
      </c>
      <c r="AK27" s="830">
        <v>0.0</v>
      </c>
      <c r="AL27" s="830">
        <v>0.0</v>
      </c>
      <c r="AM27" s="830">
        <v>0.0</v>
      </c>
      <c r="AN27" s="830">
        <v>0.0</v>
      </c>
      <c r="AO27" s="830">
        <v>5.0</v>
      </c>
      <c r="AP27" s="830">
        <v>0.0</v>
      </c>
      <c r="AQ27" s="830">
        <v>0.0</v>
      </c>
      <c r="AR27" s="830">
        <v>8.0</v>
      </c>
      <c r="AS27" s="830">
        <v>0.0</v>
      </c>
      <c r="AT27" s="819">
        <v>0.0</v>
      </c>
      <c r="AU27" s="831">
        <f t="shared" si="3"/>
        <v>109</v>
      </c>
      <c r="AV27" s="820">
        <f t="shared" si="4"/>
        <v>85.5</v>
      </c>
      <c r="AW27" s="821">
        <f>AU27/(Results!$N$189*(70/190))</f>
        <v>0.7044217687</v>
      </c>
      <c r="AX27" s="822" t="s">
        <v>249</v>
      </c>
      <c r="AY27" s="641">
        <f>SUM(AU27:AU30)</f>
        <v>420</v>
      </c>
      <c r="AZ27" s="642">
        <f>AY27/(4*(MAX(AU27:AU30)))</f>
        <v>0.9545454545</v>
      </c>
      <c r="BA27" s="642">
        <f>AVERAGE(AV27:AV30)</f>
        <v>86</v>
      </c>
      <c r="BB27" s="642">
        <f>AY27/(((AY27))*2)</f>
        <v>0.5</v>
      </c>
      <c r="BC27" s="502">
        <f>AU27/Results!$B$158</f>
        <v>363.3333333</v>
      </c>
      <c r="BD27" s="642">
        <f>sum(BC27:BC30)/4</f>
        <v>350</v>
      </c>
      <c r="BE27" s="643">
        <v>155.0</v>
      </c>
      <c r="BF27" s="817">
        <f>4*MAX(AU27:AU30)/(Results!N189)</f>
        <v>1.047619048</v>
      </c>
    </row>
    <row r="28">
      <c r="A28" s="151"/>
      <c r="B28" s="459"/>
      <c r="C28" s="151"/>
      <c r="D28" s="513" t="s">
        <v>183</v>
      </c>
      <c r="E28" s="516">
        <v>76.0</v>
      </c>
      <c r="F28" s="516">
        <v>0.0</v>
      </c>
      <c r="G28" s="516">
        <v>141.0</v>
      </c>
      <c r="H28" s="516">
        <v>0.0</v>
      </c>
      <c r="I28" s="516">
        <v>0.0</v>
      </c>
      <c r="J28" s="516">
        <v>16.0</v>
      </c>
      <c r="K28" s="516">
        <v>3.0</v>
      </c>
      <c r="L28" s="516">
        <v>18.0</v>
      </c>
      <c r="M28" s="516">
        <v>0.0</v>
      </c>
      <c r="N28" s="516">
        <v>1.0</v>
      </c>
      <c r="O28" s="516">
        <v>20.0</v>
      </c>
      <c r="P28" s="516">
        <v>0.0</v>
      </c>
      <c r="Q28" s="515">
        <v>2.0</v>
      </c>
      <c r="R28" s="515">
        <f t="shared" si="1"/>
        <v>277</v>
      </c>
      <c r="S28" s="516">
        <f t="shared" si="2"/>
        <v>245.5</v>
      </c>
      <c r="T28" s="577">
        <f>R28/(Results!$L$189*(70/190))</f>
        <v>0.6677239279</v>
      </c>
      <c r="U28" s="578" t="str">
        <f t="shared" si="8"/>
        <v>C</v>
      </c>
      <c r="V28" s="151"/>
      <c r="W28" s="151"/>
      <c r="X28" s="151"/>
      <c r="Y28" s="151"/>
      <c r="Z28" s="517">
        <f>R28/Results!$B$158</f>
        <v>923.3333333</v>
      </c>
      <c r="AA28" s="151"/>
      <c r="AB28" s="151"/>
      <c r="AC28" s="703"/>
      <c r="AD28" s="459"/>
      <c r="AE28" s="459"/>
      <c r="AF28" s="151"/>
      <c r="AG28" s="784" t="s">
        <v>183</v>
      </c>
      <c r="AH28" s="833">
        <v>30.0</v>
      </c>
      <c r="AI28" s="833">
        <v>0.0</v>
      </c>
      <c r="AJ28" s="833">
        <v>64.0</v>
      </c>
      <c r="AK28" s="833">
        <v>0.0</v>
      </c>
      <c r="AL28" s="833">
        <v>0.0</v>
      </c>
      <c r="AM28" s="833">
        <v>0.0</v>
      </c>
      <c r="AN28" s="833">
        <v>0.0</v>
      </c>
      <c r="AO28" s="833">
        <v>2.0</v>
      </c>
      <c r="AP28" s="833">
        <v>0.0</v>
      </c>
      <c r="AQ28" s="833">
        <v>0.0</v>
      </c>
      <c r="AR28" s="833">
        <v>14.0</v>
      </c>
      <c r="AS28" s="833">
        <v>0.0</v>
      </c>
      <c r="AT28" s="787">
        <v>0.0</v>
      </c>
      <c r="AU28" s="842">
        <f t="shared" si="3"/>
        <v>110</v>
      </c>
      <c r="AV28" s="788">
        <f t="shared" si="4"/>
        <v>93</v>
      </c>
      <c r="AW28" s="782">
        <f>AU28/(Results!$N$189*(70/190))</f>
        <v>0.7108843537</v>
      </c>
      <c r="AX28" s="783" t="str">
        <f t="shared" ref="AX28:AX48" si="11">IFS(AW28&lt;0.2,"A",AND(AW28&gt;=0.21,AW28&lt;=0.5),"B",AND(AW28&gt;=0.51,AW28&lt;=0.7),"C",AND(AW28&gt;=0.71,AW28&lt;=0.85),"D",AND(AW28&gt;=0.86,AW28&lt;=1),"E",AW28&gt;1,"F")</f>
        <v>D</v>
      </c>
      <c r="AY28" s="151"/>
      <c r="AZ28" s="151"/>
      <c r="BA28" s="151"/>
      <c r="BB28" s="151"/>
      <c r="BC28" s="517">
        <f>AU28/Results!$B$158</f>
        <v>366.6666667</v>
      </c>
      <c r="BD28" s="151"/>
      <c r="BE28" s="151"/>
      <c r="BF28" s="703"/>
    </row>
    <row r="29">
      <c r="A29" s="151"/>
      <c r="B29" s="459"/>
      <c r="C29" s="151"/>
      <c r="D29" s="513" t="s">
        <v>184</v>
      </c>
      <c r="E29" s="516">
        <v>73.0</v>
      </c>
      <c r="F29" s="516">
        <v>0.0</v>
      </c>
      <c r="G29" s="516">
        <v>179.0</v>
      </c>
      <c r="H29" s="516">
        <v>0.0</v>
      </c>
      <c r="I29" s="516">
        <v>0.0</v>
      </c>
      <c r="J29" s="516">
        <v>13.0</v>
      </c>
      <c r="K29" s="516">
        <v>1.0</v>
      </c>
      <c r="L29" s="516">
        <v>15.0</v>
      </c>
      <c r="M29" s="516">
        <v>0.0</v>
      </c>
      <c r="N29" s="516">
        <v>0.0</v>
      </c>
      <c r="O29" s="516">
        <v>18.0</v>
      </c>
      <c r="P29" s="516">
        <v>0.0</v>
      </c>
      <c r="Q29" s="515">
        <v>1.0</v>
      </c>
      <c r="R29" s="515">
        <f t="shared" si="1"/>
        <v>300</v>
      </c>
      <c r="S29" s="516">
        <f t="shared" si="2"/>
        <v>242.5</v>
      </c>
      <c r="T29" s="577">
        <f>R29/(Results!$L$189*(70/190))</f>
        <v>0.723166709</v>
      </c>
      <c r="U29" s="578" t="str">
        <f t="shared" si="8"/>
        <v>D</v>
      </c>
      <c r="V29" s="151"/>
      <c r="W29" s="151"/>
      <c r="X29" s="151"/>
      <c r="Y29" s="151"/>
      <c r="Z29" s="517">
        <f>R29/Results!$B$158</f>
        <v>1000</v>
      </c>
      <c r="AA29" s="151"/>
      <c r="AB29" s="151"/>
      <c r="AC29" s="703"/>
      <c r="AD29" s="459"/>
      <c r="AE29" s="459"/>
      <c r="AF29" s="151"/>
      <c r="AG29" s="784" t="s">
        <v>184</v>
      </c>
      <c r="AH29" s="833">
        <v>25.0</v>
      </c>
      <c r="AI29" s="833">
        <v>0.0</v>
      </c>
      <c r="AJ29" s="833">
        <v>55.0</v>
      </c>
      <c r="AK29" s="833">
        <v>0.0</v>
      </c>
      <c r="AL29" s="833">
        <v>0.0</v>
      </c>
      <c r="AM29" s="833">
        <v>0.0</v>
      </c>
      <c r="AN29" s="833">
        <v>0.0</v>
      </c>
      <c r="AO29" s="833">
        <v>8.0</v>
      </c>
      <c r="AP29" s="833">
        <v>0.0</v>
      </c>
      <c r="AQ29" s="833">
        <v>0.0</v>
      </c>
      <c r="AR29" s="833">
        <v>7.0</v>
      </c>
      <c r="AS29" s="833">
        <v>0.0</v>
      </c>
      <c r="AT29" s="787">
        <v>1.0</v>
      </c>
      <c r="AU29" s="842">
        <f t="shared" si="3"/>
        <v>96</v>
      </c>
      <c r="AV29" s="788">
        <f t="shared" si="4"/>
        <v>79</v>
      </c>
      <c r="AW29" s="782">
        <f>AU29/(Results!$N$189*(70/190))</f>
        <v>0.6204081633</v>
      </c>
      <c r="AX29" s="783" t="str">
        <f t="shared" si="11"/>
        <v>C</v>
      </c>
      <c r="AY29" s="151"/>
      <c r="AZ29" s="151"/>
      <c r="BA29" s="151"/>
      <c r="BB29" s="151"/>
      <c r="BC29" s="517">
        <f>AU29/Results!$B$158</f>
        <v>320</v>
      </c>
      <c r="BD29" s="151"/>
      <c r="BE29" s="151"/>
      <c r="BF29" s="703"/>
    </row>
    <row r="30">
      <c r="A30" s="151"/>
      <c r="B30" s="459"/>
      <c r="C30" s="151"/>
      <c r="D30" s="522" t="s">
        <v>185</v>
      </c>
      <c r="E30" s="530">
        <v>74.0</v>
      </c>
      <c r="F30" s="530">
        <v>1.0</v>
      </c>
      <c r="G30" s="530">
        <v>160.0</v>
      </c>
      <c r="H30" s="530">
        <v>1.0</v>
      </c>
      <c r="I30" s="530">
        <v>0.0</v>
      </c>
      <c r="J30" s="530">
        <v>16.0</v>
      </c>
      <c r="K30" s="530">
        <v>2.0</v>
      </c>
      <c r="L30" s="530">
        <v>18.0</v>
      </c>
      <c r="M30" s="530">
        <v>0.0</v>
      </c>
      <c r="N30" s="530">
        <v>0.0</v>
      </c>
      <c r="O30" s="530">
        <v>17.0</v>
      </c>
      <c r="P30" s="530">
        <v>0.0</v>
      </c>
      <c r="Q30" s="525">
        <v>0.0</v>
      </c>
      <c r="R30" s="610">
        <f t="shared" si="1"/>
        <v>289</v>
      </c>
      <c r="S30" s="516">
        <f t="shared" si="2"/>
        <v>244.3</v>
      </c>
      <c r="T30" s="579">
        <f>R30/(Results!$L$189*(70/190))</f>
        <v>0.6966505963</v>
      </c>
      <c r="U30" s="580" t="str">
        <f t="shared" si="8"/>
        <v>C</v>
      </c>
      <c r="V30" s="37"/>
      <c r="W30" s="37"/>
      <c r="X30" s="37"/>
      <c r="Y30" s="37"/>
      <c r="Z30" s="531">
        <f>R30/Results!$B$158</f>
        <v>963.3333333</v>
      </c>
      <c r="AA30" s="37"/>
      <c r="AB30" s="37"/>
      <c r="AC30" s="789"/>
      <c r="AD30" s="459"/>
      <c r="AE30" s="459"/>
      <c r="AF30" s="151"/>
      <c r="AG30" s="790" t="s">
        <v>185</v>
      </c>
      <c r="AH30" s="835">
        <v>31.0</v>
      </c>
      <c r="AI30" s="835">
        <v>0.0</v>
      </c>
      <c r="AJ30" s="835">
        <v>58.0</v>
      </c>
      <c r="AK30" s="835">
        <v>0.0</v>
      </c>
      <c r="AL30" s="835">
        <v>0.0</v>
      </c>
      <c r="AM30" s="835">
        <v>0.0</v>
      </c>
      <c r="AN30" s="835">
        <v>0.0</v>
      </c>
      <c r="AO30" s="835">
        <v>6.0</v>
      </c>
      <c r="AP30" s="835">
        <v>0.0</v>
      </c>
      <c r="AQ30" s="835">
        <v>1.0</v>
      </c>
      <c r="AR30" s="835">
        <v>7.0</v>
      </c>
      <c r="AS30" s="835">
        <v>0.0</v>
      </c>
      <c r="AT30" s="793">
        <v>2.0</v>
      </c>
      <c r="AU30" s="836">
        <f t="shared" si="3"/>
        <v>105</v>
      </c>
      <c r="AV30" s="794">
        <f t="shared" si="4"/>
        <v>86.5</v>
      </c>
      <c r="AW30" s="795">
        <f>AU30/(Results!$N$189*(70/190))</f>
        <v>0.6785714286</v>
      </c>
      <c r="AX30" s="823" t="str">
        <f t="shared" si="11"/>
        <v>C</v>
      </c>
      <c r="AY30" s="37"/>
      <c r="AZ30" s="37"/>
      <c r="BA30" s="37"/>
      <c r="BB30" s="37"/>
      <c r="BC30" s="531">
        <f>AU30/Results!$B$158</f>
        <v>350</v>
      </c>
      <c r="BD30" s="37"/>
      <c r="BE30" s="37"/>
      <c r="BF30" s="789"/>
    </row>
    <row r="31">
      <c r="A31" s="151"/>
      <c r="B31" s="459"/>
      <c r="C31" s="151"/>
      <c r="D31" s="532" t="s">
        <v>186</v>
      </c>
      <c r="E31" s="544">
        <v>79.0</v>
      </c>
      <c r="F31" s="544">
        <v>0.0</v>
      </c>
      <c r="G31" s="544">
        <v>185.0</v>
      </c>
      <c r="H31" s="544">
        <v>0.0</v>
      </c>
      <c r="I31" s="544">
        <v>0.0</v>
      </c>
      <c r="J31" s="544">
        <v>13.0</v>
      </c>
      <c r="K31" s="544">
        <v>1.0</v>
      </c>
      <c r="L31" s="544">
        <v>17.0</v>
      </c>
      <c r="M31" s="544">
        <v>0.0</v>
      </c>
      <c r="N31" s="544">
        <v>1.0</v>
      </c>
      <c r="O31" s="544">
        <v>20.0</v>
      </c>
      <c r="P31" s="544">
        <v>0.0</v>
      </c>
      <c r="Q31" s="546">
        <v>1.0</v>
      </c>
      <c r="R31" s="546">
        <f t="shared" si="1"/>
        <v>317</v>
      </c>
      <c r="S31" s="544">
        <f t="shared" si="2"/>
        <v>261</v>
      </c>
      <c r="T31" s="536">
        <f>R31/(Results!$L$190*(70/190))</f>
        <v>0.6716850675</v>
      </c>
      <c r="U31" s="537" t="str">
        <f t="shared" si="8"/>
        <v>C</v>
      </c>
      <c r="V31" s="538">
        <f>SUM(R31:R34)</f>
        <v>1281</v>
      </c>
      <c r="W31" s="539">
        <f>V31/(4*(MAX(R31:R34)))</f>
        <v>0.9823619632</v>
      </c>
      <c r="X31" s="539">
        <f>AVERAGE(S31:S34)</f>
        <v>269</v>
      </c>
      <c r="Y31" s="539">
        <f>V31/(((V31))*2)</f>
        <v>0.5</v>
      </c>
      <c r="Z31" s="540">
        <f>R31/Results!$B$158</f>
        <v>1056.666667</v>
      </c>
      <c r="AA31" s="539">
        <f>sum(Z31:Z34)/4</f>
        <v>1067.5</v>
      </c>
      <c r="AB31" s="541">
        <v>472.0</v>
      </c>
      <c r="AC31" s="706">
        <f>4*MAX(R31:R34)/Results!L190</f>
        <v>1.017954723</v>
      </c>
      <c r="AD31" s="459"/>
      <c r="AE31" s="459"/>
      <c r="AF31" s="151"/>
      <c r="AG31" s="797" t="s">
        <v>186</v>
      </c>
      <c r="AH31" s="837">
        <v>30.0</v>
      </c>
      <c r="AI31" s="837">
        <v>0.0</v>
      </c>
      <c r="AJ31" s="837">
        <v>54.0</v>
      </c>
      <c r="AK31" s="837">
        <v>0.0</v>
      </c>
      <c r="AL31" s="837">
        <v>0.0</v>
      </c>
      <c r="AM31" s="837">
        <v>0.0</v>
      </c>
      <c r="AN31" s="837">
        <v>0.0</v>
      </c>
      <c r="AO31" s="837">
        <v>8.0</v>
      </c>
      <c r="AP31" s="837">
        <v>0.0</v>
      </c>
      <c r="AQ31" s="837">
        <v>0.0</v>
      </c>
      <c r="AR31" s="837">
        <v>12.0</v>
      </c>
      <c r="AS31" s="837">
        <v>0.0</v>
      </c>
      <c r="AT31" s="800">
        <v>2.0</v>
      </c>
      <c r="AU31" s="843">
        <f t="shared" si="3"/>
        <v>106</v>
      </c>
      <c r="AV31" s="801">
        <f t="shared" si="4"/>
        <v>94</v>
      </c>
      <c r="AW31" s="802">
        <f>AU31/(Results!$N$190*(70/190))</f>
        <v>0.5994047619</v>
      </c>
      <c r="AX31" s="803" t="str">
        <f t="shared" si="11"/>
        <v>C</v>
      </c>
      <c r="AY31" s="538">
        <f>SUM(AU31:AU34)</f>
        <v>480</v>
      </c>
      <c r="AZ31" s="539">
        <f>AY31/(4*(MAX(AU31:AU34)))</f>
        <v>0.8955223881</v>
      </c>
      <c r="BA31" s="539">
        <f>AVERAGE(AV31:AV34)</f>
        <v>108.075</v>
      </c>
      <c r="BB31" s="539">
        <f>AY31/(((AY31))*2)</f>
        <v>0.5</v>
      </c>
      <c r="BC31" s="540">
        <f>AU31/Results!$B$158</f>
        <v>353.3333333</v>
      </c>
      <c r="BD31" s="539">
        <f>sum(BC31:BC34)/4</f>
        <v>400</v>
      </c>
      <c r="BE31" s="541">
        <v>177.0</v>
      </c>
      <c r="BF31" s="706">
        <f>4*MAX(AU31:AU34)/Results!N190</f>
        <v>1.116666667</v>
      </c>
    </row>
    <row r="32">
      <c r="A32" s="151"/>
      <c r="B32" s="459"/>
      <c r="C32" s="151"/>
      <c r="D32" s="549" t="s">
        <v>187</v>
      </c>
      <c r="E32" s="551">
        <f>14+14+16+10+13+15</f>
        <v>82</v>
      </c>
      <c r="F32" s="551">
        <v>0.0</v>
      </c>
      <c r="G32" s="551">
        <f>42+27+21+25+44+30</f>
        <v>189</v>
      </c>
      <c r="H32" s="551">
        <v>0.0</v>
      </c>
      <c r="I32" s="551">
        <v>1.0</v>
      </c>
      <c r="J32" s="551">
        <f>2+1+3+4+1</f>
        <v>11</v>
      </c>
      <c r="K32" s="551">
        <f>2+1</f>
        <v>3</v>
      </c>
      <c r="L32" s="551">
        <f>2+1+3+3+3</f>
        <v>12</v>
      </c>
      <c r="M32" s="551">
        <v>0.0</v>
      </c>
      <c r="N32" s="551">
        <f>1+1</f>
        <v>2</v>
      </c>
      <c r="O32" s="551">
        <f>7+2+6+3+5+3</f>
        <v>26</v>
      </c>
      <c r="P32" s="551">
        <v>0.0</v>
      </c>
      <c r="Q32" s="550">
        <v>0.0</v>
      </c>
      <c r="R32" s="550">
        <f t="shared" si="1"/>
        <v>326</v>
      </c>
      <c r="S32" s="551">
        <f t="shared" si="2"/>
        <v>274.5</v>
      </c>
      <c r="T32" s="536">
        <f>R32/(Results!$L$190*(70/190))</f>
        <v>0.6907549905</v>
      </c>
      <c r="U32" s="537" t="str">
        <f t="shared" si="8"/>
        <v>C</v>
      </c>
      <c r="V32" s="151"/>
      <c r="W32" s="151"/>
      <c r="X32" s="151"/>
      <c r="Y32" s="151"/>
      <c r="Z32" s="552">
        <f>R32/Results!$B$158</f>
        <v>1086.666667</v>
      </c>
      <c r="AA32" s="151"/>
      <c r="AB32" s="151"/>
      <c r="AC32" s="703"/>
      <c r="AD32" s="459"/>
      <c r="AE32" s="459"/>
      <c r="AF32" s="151"/>
      <c r="AG32" s="804" t="s">
        <v>187</v>
      </c>
      <c r="AH32" s="826">
        <f>7+9+4+3+7+3</f>
        <v>33</v>
      </c>
      <c r="AI32" s="826">
        <v>0.0</v>
      </c>
      <c r="AJ32" s="826">
        <f>4+8+12+7+12+14</f>
        <v>57</v>
      </c>
      <c r="AK32" s="826">
        <v>0.0</v>
      </c>
      <c r="AL32" s="826">
        <v>0.0</v>
      </c>
      <c r="AM32" s="826">
        <v>0.0</v>
      </c>
      <c r="AN32" s="826">
        <v>0.0</v>
      </c>
      <c r="AO32" s="826">
        <f>3+1+2+2+2</f>
        <v>10</v>
      </c>
      <c r="AP32" s="826">
        <v>0.0</v>
      </c>
      <c r="AQ32" s="826">
        <v>0.0</v>
      </c>
      <c r="AR32" s="826">
        <f>4+3+2+1+2+4</f>
        <v>16</v>
      </c>
      <c r="AS32" s="826">
        <v>0.0</v>
      </c>
      <c r="AT32" s="807">
        <v>1.0</v>
      </c>
      <c r="AU32" s="844">
        <f t="shared" si="3"/>
        <v>117</v>
      </c>
      <c r="AV32" s="808">
        <f t="shared" si="4"/>
        <v>109</v>
      </c>
      <c r="AW32" s="802">
        <f>AU32/(Results!$N$190*(70/190))</f>
        <v>0.6616071429</v>
      </c>
      <c r="AX32" s="803" t="str">
        <f t="shared" si="11"/>
        <v>C</v>
      </c>
      <c r="AY32" s="151"/>
      <c r="AZ32" s="151"/>
      <c r="BA32" s="151"/>
      <c r="BB32" s="151"/>
      <c r="BC32" s="552">
        <f>AU32/Results!$B$158</f>
        <v>390</v>
      </c>
      <c r="BD32" s="151"/>
      <c r="BE32" s="151"/>
      <c r="BF32" s="703"/>
    </row>
    <row r="33">
      <c r="A33" s="151"/>
      <c r="B33" s="459"/>
      <c r="C33" s="151"/>
      <c r="D33" s="549" t="s">
        <v>188</v>
      </c>
      <c r="E33" s="551">
        <v>85.0</v>
      </c>
      <c r="F33" s="551">
        <v>0.0</v>
      </c>
      <c r="G33" s="551">
        <v>175.0</v>
      </c>
      <c r="H33" s="551">
        <v>0.0</v>
      </c>
      <c r="I33" s="551">
        <v>0.0</v>
      </c>
      <c r="J33" s="551">
        <v>15.0</v>
      </c>
      <c r="K33" s="551">
        <v>4.0</v>
      </c>
      <c r="L33" s="551">
        <v>15.0</v>
      </c>
      <c r="M33" s="551">
        <v>0.0</v>
      </c>
      <c r="N33" s="551">
        <v>0.0</v>
      </c>
      <c r="O33" s="551">
        <v>23.0</v>
      </c>
      <c r="P33" s="551">
        <v>0.0</v>
      </c>
      <c r="Q33" s="550">
        <v>0.0</v>
      </c>
      <c r="R33" s="550">
        <f t="shared" si="1"/>
        <v>317</v>
      </c>
      <c r="S33" s="551">
        <f t="shared" si="2"/>
        <v>269.5</v>
      </c>
      <c r="T33" s="536">
        <f>R33/(Results!$L$190*(70/190))</f>
        <v>0.6716850675</v>
      </c>
      <c r="U33" s="537" t="str">
        <f t="shared" si="8"/>
        <v>C</v>
      </c>
      <c r="V33" s="151"/>
      <c r="W33" s="151"/>
      <c r="X33" s="151"/>
      <c r="Y33" s="151"/>
      <c r="Z33" s="552">
        <f>R33/Results!$B$158</f>
        <v>1056.666667</v>
      </c>
      <c r="AA33" s="151"/>
      <c r="AB33" s="151"/>
      <c r="AC33" s="703"/>
      <c r="AD33" s="459"/>
      <c r="AE33" s="459"/>
      <c r="AF33" s="151"/>
      <c r="AG33" s="804" t="s">
        <v>188</v>
      </c>
      <c r="AH33" s="826">
        <v>38.0</v>
      </c>
      <c r="AI33" s="826">
        <v>1.0</v>
      </c>
      <c r="AJ33" s="826">
        <v>60.0</v>
      </c>
      <c r="AK33" s="826">
        <v>0.0</v>
      </c>
      <c r="AL33" s="826">
        <v>0.0</v>
      </c>
      <c r="AM33" s="826">
        <v>0.0</v>
      </c>
      <c r="AN33" s="826">
        <v>0.0</v>
      </c>
      <c r="AO33" s="826">
        <v>12.0</v>
      </c>
      <c r="AP33" s="826">
        <v>0.0</v>
      </c>
      <c r="AQ33" s="826">
        <v>1.0</v>
      </c>
      <c r="AR33" s="826">
        <v>10.0</v>
      </c>
      <c r="AS33" s="826">
        <v>0.0</v>
      </c>
      <c r="AT33" s="826">
        <v>1.0</v>
      </c>
      <c r="AU33" s="844">
        <f t="shared" si="3"/>
        <v>123</v>
      </c>
      <c r="AV33" s="808">
        <f t="shared" si="4"/>
        <v>109.8</v>
      </c>
      <c r="AW33" s="802">
        <f>AU33/(Results!$N$190*(70/190))</f>
        <v>0.6955357143</v>
      </c>
      <c r="AX33" s="803" t="str">
        <f t="shared" si="11"/>
        <v>C</v>
      </c>
      <c r="AY33" s="151"/>
      <c r="AZ33" s="151"/>
      <c r="BA33" s="151"/>
      <c r="BB33" s="151"/>
      <c r="BC33" s="552">
        <f>AU33/Results!$B$158</f>
        <v>410</v>
      </c>
      <c r="BD33" s="151"/>
      <c r="BE33" s="151"/>
      <c r="BF33" s="703"/>
    </row>
    <row r="34">
      <c r="A34" s="151"/>
      <c r="B34" s="459"/>
      <c r="C34" s="151"/>
      <c r="D34" s="555" t="s">
        <v>189</v>
      </c>
      <c r="E34" s="564">
        <v>90.0</v>
      </c>
      <c r="F34" s="564">
        <v>0.0</v>
      </c>
      <c r="G34" s="564">
        <v>176.0</v>
      </c>
      <c r="H34" s="564">
        <v>0.0</v>
      </c>
      <c r="I34" s="564">
        <v>0.0</v>
      </c>
      <c r="J34" s="564">
        <v>13.0</v>
      </c>
      <c r="K34" s="564">
        <v>3.0</v>
      </c>
      <c r="L34" s="564">
        <v>12.0</v>
      </c>
      <c r="M34" s="564">
        <v>0.0</v>
      </c>
      <c r="N34" s="564">
        <v>0.0</v>
      </c>
      <c r="O34" s="564">
        <v>25.0</v>
      </c>
      <c r="P34" s="564">
        <v>0.0</v>
      </c>
      <c r="Q34" s="558">
        <v>2.0</v>
      </c>
      <c r="R34" s="558">
        <f t="shared" si="1"/>
        <v>321</v>
      </c>
      <c r="S34" s="551">
        <f t="shared" si="2"/>
        <v>271</v>
      </c>
      <c r="T34" s="560">
        <f>R34/(Results!$L$190*(70/190))</f>
        <v>0.6801605888</v>
      </c>
      <c r="U34" s="561" t="str">
        <f t="shared" si="8"/>
        <v>C</v>
      </c>
      <c r="V34" s="447"/>
      <c r="W34" s="447"/>
      <c r="X34" s="447"/>
      <c r="Y34" s="447"/>
      <c r="Z34" s="562">
        <f>R34/Results!$B$158</f>
        <v>1070</v>
      </c>
      <c r="AA34" s="447"/>
      <c r="AB34" s="447"/>
      <c r="AC34" s="488"/>
      <c r="AD34" s="459"/>
      <c r="AE34" s="459"/>
      <c r="AF34" s="151"/>
      <c r="AG34" s="809" t="s">
        <v>189</v>
      </c>
      <c r="AH34" s="840">
        <v>44.0</v>
      </c>
      <c r="AI34" s="840">
        <v>0.0</v>
      </c>
      <c r="AJ34" s="840">
        <v>67.0</v>
      </c>
      <c r="AK34" s="840">
        <v>0.0</v>
      </c>
      <c r="AL34" s="840">
        <v>0.0</v>
      </c>
      <c r="AM34" s="840">
        <v>0.0</v>
      </c>
      <c r="AN34" s="840">
        <v>0.0</v>
      </c>
      <c r="AO34" s="840">
        <v>9.0</v>
      </c>
      <c r="AP34" s="840">
        <v>1.0</v>
      </c>
      <c r="AQ34" s="840">
        <v>0.0</v>
      </c>
      <c r="AR34" s="840">
        <v>13.0</v>
      </c>
      <c r="AS34" s="840">
        <v>0.0</v>
      </c>
      <c r="AT34" s="812">
        <v>0.0</v>
      </c>
      <c r="AU34" s="845">
        <f t="shared" si="3"/>
        <v>134</v>
      </c>
      <c r="AV34" s="813">
        <f t="shared" si="4"/>
        <v>119.5</v>
      </c>
      <c r="AW34" s="814">
        <f>AU34/(Results!$N$190*(70/190))</f>
        <v>0.7577380952</v>
      </c>
      <c r="AX34" s="815" t="str">
        <f t="shared" si="11"/>
        <v>D</v>
      </c>
      <c r="AY34" s="447"/>
      <c r="AZ34" s="447"/>
      <c r="BA34" s="447"/>
      <c r="BB34" s="447"/>
      <c r="BC34" s="562">
        <f>AU34/Results!$B$158</f>
        <v>446.6666667</v>
      </c>
      <c r="BD34" s="447"/>
      <c r="BE34" s="447"/>
      <c r="BF34" s="488"/>
    </row>
    <row r="35">
      <c r="A35" s="151"/>
      <c r="B35" s="459"/>
      <c r="C35" s="151"/>
      <c r="D35" s="492" t="s">
        <v>190</v>
      </c>
      <c r="E35" s="570">
        <v>87.0</v>
      </c>
      <c r="F35" s="570">
        <v>1.0</v>
      </c>
      <c r="G35" s="570">
        <v>188.0</v>
      </c>
      <c r="H35" s="570">
        <v>0.0</v>
      </c>
      <c r="I35" s="570">
        <v>0.0</v>
      </c>
      <c r="J35" s="570">
        <v>18.0</v>
      </c>
      <c r="K35" s="570">
        <v>2.0</v>
      </c>
      <c r="L35" s="570">
        <v>18.0</v>
      </c>
      <c r="M35" s="570">
        <v>0.0</v>
      </c>
      <c r="N35" s="570">
        <v>0.0</v>
      </c>
      <c r="O35" s="570">
        <v>15.0</v>
      </c>
      <c r="P35" s="570">
        <v>0.0</v>
      </c>
      <c r="Q35" s="569">
        <v>0.0</v>
      </c>
      <c r="R35" s="496">
        <f t="shared" si="1"/>
        <v>329</v>
      </c>
      <c r="S35" s="570">
        <f t="shared" si="2"/>
        <v>268.8</v>
      </c>
      <c r="T35" s="571">
        <f>R35/(Results!$L$191*(70/190))</f>
        <v>0.6863950807</v>
      </c>
      <c r="U35" s="572" t="str">
        <f t="shared" si="8"/>
        <v>C</v>
      </c>
      <c r="V35" s="641">
        <f>SUM(R35:R38)</f>
        <v>1301</v>
      </c>
      <c r="W35" s="642">
        <f>V35/(4*(MAX(R35:R38)))</f>
        <v>0.9826283988</v>
      </c>
      <c r="X35" s="642">
        <f>AVERAGE(S35:S38)</f>
        <v>269.325</v>
      </c>
      <c r="Y35" s="642">
        <f>V35/(((V35))*2)</f>
        <v>0.5</v>
      </c>
      <c r="Z35" s="511">
        <f>R35/Results!$B$158</f>
        <v>1096.666667</v>
      </c>
      <c r="AA35" s="642">
        <f>sum(Z35:Z38)/4</f>
        <v>1084.166667</v>
      </c>
      <c r="AB35" s="643">
        <v>479.0</v>
      </c>
      <c r="AC35" s="817">
        <f>4*MAX(R35:R38)/(Results!L191)</f>
        <v>1.017678709</v>
      </c>
      <c r="AD35" s="459"/>
      <c r="AE35" s="459"/>
      <c r="AF35" s="151"/>
      <c r="AG35" s="818" t="s">
        <v>190</v>
      </c>
      <c r="AH35" s="830">
        <v>30.0</v>
      </c>
      <c r="AI35" s="830">
        <v>0.0</v>
      </c>
      <c r="AJ35" s="830">
        <v>65.0</v>
      </c>
      <c r="AK35" s="830">
        <v>0.0</v>
      </c>
      <c r="AL35" s="830">
        <v>0.0</v>
      </c>
      <c r="AM35" s="830">
        <v>0.0</v>
      </c>
      <c r="AN35" s="830">
        <v>0.0</v>
      </c>
      <c r="AO35" s="830">
        <v>10.0</v>
      </c>
      <c r="AP35" s="830">
        <v>0.0</v>
      </c>
      <c r="AQ35" s="830">
        <v>1.0</v>
      </c>
      <c r="AR35" s="830">
        <v>10.0</v>
      </c>
      <c r="AS35" s="830">
        <v>0.0</v>
      </c>
      <c r="AT35" s="819">
        <v>1.0</v>
      </c>
      <c r="AU35" s="846">
        <f t="shared" si="3"/>
        <v>117</v>
      </c>
      <c r="AV35" s="820">
        <f t="shared" si="4"/>
        <v>100.5</v>
      </c>
      <c r="AW35" s="821">
        <f>AU35/(Results!$N$191*(70/190))</f>
        <v>0.6814837523</v>
      </c>
      <c r="AX35" s="832" t="str">
        <f t="shared" si="11"/>
        <v>C</v>
      </c>
      <c r="AY35" s="641">
        <f>SUM(AU35:AU38)</f>
        <v>466</v>
      </c>
      <c r="AZ35" s="642">
        <f>AY35/(4*(MAX(AU35:AU38)))</f>
        <v>0.9549180328</v>
      </c>
      <c r="BA35" s="642">
        <f>AVERAGE(AV35:AV38)</f>
        <v>99.825</v>
      </c>
      <c r="BB35" s="642">
        <f>AY35/(((AY35))*2)</f>
        <v>0.5</v>
      </c>
      <c r="BC35" s="502">
        <f>AU35/Results!$B$158</f>
        <v>390</v>
      </c>
      <c r="BD35" s="642">
        <f>sum(BC35:BC38)/4</f>
        <v>388.3333333</v>
      </c>
      <c r="BE35" s="643">
        <v>172.0</v>
      </c>
      <c r="BF35" s="817">
        <f>4*MAX(AU35:AU38)/(Results!N191)</f>
        <v>1.0472103</v>
      </c>
    </row>
    <row r="36">
      <c r="A36" s="151"/>
      <c r="B36" s="459"/>
      <c r="C36" s="151"/>
      <c r="D36" s="513" t="s">
        <v>191</v>
      </c>
      <c r="E36" s="516">
        <v>78.0</v>
      </c>
      <c r="F36" s="516">
        <v>0.0</v>
      </c>
      <c r="G36" s="516">
        <v>191.0</v>
      </c>
      <c r="H36" s="516">
        <v>0.0</v>
      </c>
      <c r="I36" s="516">
        <v>1.0</v>
      </c>
      <c r="J36" s="516">
        <v>16.0</v>
      </c>
      <c r="K36" s="516">
        <v>3.0</v>
      </c>
      <c r="L36" s="516">
        <v>18.0</v>
      </c>
      <c r="M36" s="516">
        <v>0.0</v>
      </c>
      <c r="N36" s="516">
        <v>0.0</v>
      </c>
      <c r="O36" s="516">
        <v>17.0</v>
      </c>
      <c r="P36" s="516">
        <v>1.0</v>
      </c>
      <c r="Q36" s="515">
        <v>1.0</v>
      </c>
      <c r="R36" s="515">
        <f t="shared" si="1"/>
        <v>326</v>
      </c>
      <c r="S36" s="516">
        <f t="shared" si="2"/>
        <v>268</v>
      </c>
      <c r="T36" s="577">
        <f>R36/(Results!$L$191*(70/190))</f>
        <v>0.680136159</v>
      </c>
      <c r="U36" s="578" t="str">
        <f t="shared" si="8"/>
        <v>C</v>
      </c>
      <c r="V36" s="151"/>
      <c r="W36" s="151"/>
      <c r="X36" s="151"/>
      <c r="Y36" s="151"/>
      <c r="Z36" s="517">
        <f>R36/Results!$B$158</f>
        <v>1086.666667</v>
      </c>
      <c r="AA36" s="151"/>
      <c r="AB36" s="151"/>
      <c r="AC36" s="703"/>
      <c r="AD36" s="459"/>
      <c r="AE36" s="459"/>
      <c r="AF36" s="151"/>
      <c r="AG36" s="784" t="s">
        <v>191</v>
      </c>
      <c r="AH36" s="833">
        <v>31.0</v>
      </c>
      <c r="AI36" s="833">
        <v>1.0</v>
      </c>
      <c r="AJ36" s="833">
        <v>71.0</v>
      </c>
      <c r="AK36" s="833">
        <v>0.0</v>
      </c>
      <c r="AL36" s="833">
        <v>0.0</v>
      </c>
      <c r="AM36" s="833">
        <v>0.0</v>
      </c>
      <c r="AN36" s="833">
        <v>0.0</v>
      </c>
      <c r="AO36" s="833">
        <v>6.0</v>
      </c>
      <c r="AP36" s="833">
        <v>0.0</v>
      </c>
      <c r="AQ36" s="833">
        <v>1.0</v>
      </c>
      <c r="AR36" s="833">
        <v>12.0</v>
      </c>
      <c r="AS36" s="833">
        <v>0.0</v>
      </c>
      <c r="AT36" s="787">
        <v>0.0</v>
      </c>
      <c r="AU36" s="834">
        <f t="shared" si="3"/>
        <v>122</v>
      </c>
      <c r="AV36" s="788">
        <f t="shared" si="4"/>
        <v>102.8</v>
      </c>
      <c r="AW36" s="782">
        <f>AU36/(Results!$N$191*(70/190))</f>
        <v>0.7106069896</v>
      </c>
      <c r="AX36" s="783" t="str">
        <f t="shared" si="11"/>
        <v>D</v>
      </c>
      <c r="AY36" s="151"/>
      <c r="AZ36" s="151"/>
      <c r="BA36" s="151"/>
      <c r="BB36" s="151"/>
      <c r="BC36" s="517">
        <f>AU36/Results!$B$158</f>
        <v>406.6666667</v>
      </c>
      <c r="BD36" s="151"/>
      <c r="BE36" s="151"/>
      <c r="BF36" s="703"/>
    </row>
    <row r="37">
      <c r="A37" s="151"/>
      <c r="B37" s="459"/>
      <c r="C37" s="151"/>
      <c r="D37" s="513" t="s">
        <v>192</v>
      </c>
      <c r="E37" s="516">
        <v>95.0</v>
      </c>
      <c r="F37" s="516">
        <v>0.0</v>
      </c>
      <c r="G37" s="516">
        <v>187.0</v>
      </c>
      <c r="H37" s="516">
        <v>0.0</v>
      </c>
      <c r="I37" s="516">
        <v>1.0</v>
      </c>
      <c r="J37" s="516">
        <v>13.0</v>
      </c>
      <c r="K37" s="516">
        <v>1.0</v>
      </c>
      <c r="L37" s="516">
        <v>13.0</v>
      </c>
      <c r="M37" s="516">
        <v>1.0</v>
      </c>
      <c r="N37" s="516">
        <v>2.0</v>
      </c>
      <c r="O37" s="516">
        <v>16.0</v>
      </c>
      <c r="P37" s="516">
        <v>0.0</v>
      </c>
      <c r="Q37" s="515">
        <v>2.0</v>
      </c>
      <c r="R37" s="515">
        <f t="shared" si="1"/>
        <v>331</v>
      </c>
      <c r="S37" s="516">
        <f t="shared" si="2"/>
        <v>271.5</v>
      </c>
      <c r="T37" s="577">
        <f>R37/(Results!$L$191*(70/190))</f>
        <v>0.6905676952</v>
      </c>
      <c r="U37" s="578" t="str">
        <f t="shared" si="8"/>
        <v>C</v>
      </c>
      <c r="V37" s="151"/>
      <c r="W37" s="151"/>
      <c r="X37" s="151"/>
      <c r="Y37" s="151"/>
      <c r="Z37" s="517">
        <f>R37/Results!$B$158</f>
        <v>1103.333333</v>
      </c>
      <c r="AA37" s="151"/>
      <c r="AB37" s="151"/>
      <c r="AC37" s="703"/>
      <c r="AD37" s="459"/>
      <c r="AE37" s="459"/>
      <c r="AF37" s="151"/>
      <c r="AG37" s="784" t="s">
        <v>192</v>
      </c>
      <c r="AH37" s="833">
        <v>35.0</v>
      </c>
      <c r="AI37" s="833">
        <v>0.0</v>
      </c>
      <c r="AJ37" s="833">
        <v>65.0</v>
      </c>
      <c r="AK37" s="833">
        <v>0.0</v>
      </c>
      <c r="AL37" s="833">
        <v>0.0</v>
      </c>
      <c r="AM37" s="833">
        <v>0.0</v>
      </c>
      <c r="AN37" s="833">
        <v>0.0</v>
      </c>
      <c r="AO37" s="833">
        <v>12.0</v>
      </c>
      <c r="AP37" s="833">
        <v>0.0</v>
      </c>
      <c r="AQ37" s="833">
        <v>0.0</v>
      </c>
      <c r="AR37" s="833">
        <v>8.0</v>
      </c>
      <c r="AS37" s="833">
        <v>0.0</v>
      </c>
      <c r="AT37" s="787">
        <v>0.0</v>
      </c>
      <c r="AU37" s="834">
        <f t="shared" si="3"/>
        <v>120</v>
      </c>
      <c r="AV37" s="788">
        <f t="shared" si="4"/>
        <v>101.5</v>
      </c>
      <c r="AW37" s="782">
        <f>AU37/(Results!$N$191*(70/190))</f>
        <v>0.6989576947</v>
      </c>
      <c r="AX37" s="783" t="str">
        <f t="shared" si="11"/>
        <v>C</v>
      </c>
      <c r="AY37" s="151"/>
      <c r="AZ37" s="151"/>
      <c r="BA37" s="151"/>
      <c r="BB37" s="151"/>
      <c r="BC37" s="517">
        <f>AU37/Results!$B$158</f>
        <v>400</v>
      </c>
      <c r="BD37" s="151"/>
      <c r="BE37" s="151"/>
      <c r="BF37" s="703"/>
    </row>
    <row r="38">
      <c r="A38" s="151"/>
      <c r="B38" s="459"/>
      <c r="C38" s="151"/>
      <c r="D38" s="522" t="s">
        <v>193</v>
      </c>
      <c r="E38" s="530">
        <v>97.0</v>
      </c>
      <c r="F38" s="530">
        <v>0.0</v>
      </c>
      <c r="G38" s="530">
        <v>169.0</v>
      </c>
      <c r="H38" s="530">
        <v>0.0</v>
      </c>
      <c r="I38" s="530">
        <v>0.0</v>
      </c>
      <c r="J38" s="530">
        <v>8.0</v>
      </c>
      <c r="K38" s="530">
        <v>4.0</v>
      </c>
      <c r="L38" s="530">
        <v>8.0</v>
      </c>
      <c r="M38" s="530">
        <v>0.0</v>
      </c>
      <c r="N38" s="530">
        <v>0.0</v>
      </c>
      <c r="O38" s="530">
        <v>26.0</v>
      </c>
      <c r="P38" s="530">
        <v>2.0</v>
      </c>
      <c r="Q38" s="525">
        <v>1.0</v>
      </c>
      <c r="R38" s="610">
        <f t="shared" si="1"/>
        <v>315</v>
      </c>
      <c r="S38" s="516">
        <f t="shared" si="2"/>
        <v>269</v>
      </c>
      <c r="T38" s="579">
        <f>R38/(Results!$L$191*(70/190))</f>
        <v>0.6571867794</v>
      </c>
      <c r="U38" s="580" t="str">
        <f t="shared" si="8"/>
        <v>C</v>
      </c>
      <c r="V38" s="37"/>
      <c r="W38" s="37"/>
      <c r="X38" s="37"/>
      <c r="Y38" s="37"/>
      <c r="Z38" s="531">
        <f>R38/Results!$B$158</f>
        <v>1050</v>
      </c>
      <c r="AA38" s="37"/>
      <c r="AB38" s="37"/>
      <c r="AC38" s="789"/>
      <c r="AD38" s="459"/>
      <c r="AE38" s="459"/>
      <c r="AF38" s="151"/>
      <c r="AG38" s="790" t="s">
        <v>193</v>
      </c>
      <c r="AH38" s="835">
        <v>32.0</v>
      </c>
      <c r="AI38" s="835">
        <v>0.0</v>
      </c>
      <c r="AJ38" s="835">
        <v>55.0</v>
      </c>
      <c r="AK38" s="835">
        <v>0.0</v>
      </c>
      <c r="AL38" s="835">
        <v>0.0</v>
      </c>
      <c r="AM38" s="835">
        <v>0.0</v>
      </c>
      <c r="AN38" s="835">
        <v>0.0</v>
      </c>
      <c r="AO38" s="835">
        <v>10.0</v>
      </c>
      <c r="AP38" s="835">
        <v>0.0</v>
      </c>
      <c r="AQ38" s="835">
        <v>0.0</v>
      </c>
      <c r="AR38" s="835">
        <v>10.0</v>
      </c>
      <c r="AS38" s="835">
        <v>0.0</v>
      </c>
      <c r="AT38" s="793">
        <v>0.0</v>
      </c>
      <c r="AU38" s="847">
        <f t="shared" si="3"/>
        <v>107</v>
      </c>
      <c r="AV38" s="794">
        <f t="shared" si="4"/>
        <v>94.5</v>
      </c>
      <c r="AW38" s="795">
        <f>AU38/(Results!$N$191*(70/190))</f>
        <v>0.6232372777</v>
      </c>
      <c r="AX38" s="823" t="str">
        <f t="shared" si="11"/>
        <v>C</v>
      </c>
      <c r="AY38" s="37"/>
      <c r="AZ38" s="37"/>
      <c r="BA38" s="37"/>
      <c r="BB38" s="37"/>
      <c r="BC38" s="531">
        <f>AU38/Results!$B$158</f>
        <v>356.6666667</v>
      </c>
      <c r="BD38" s="37"/>
      <c r="BE38" s="37"/>
      <c r="BF38" s="789"/>
    </row>
    <row r="39">
      <c r="A39" s="151"/>
      <c r="B39" s="459"/>
      <c r="C39" s="151"/>
      <c r="D39" s="532" t="s">
        <v>194</v>
      </c>
      <c r="E39" s="544">
        <v>99.0</v>
      </c>
      <c r="F39" s="600">
        <v>0.0</v>
      </c>
      <c r="G39" s="600">
        <v>178.0</v>
      </c>
      <c r="H39" s="600">
        <v>0.0</v>
      </c>
      <c r="I39" s="600">
        <v>0.0</v>
      </c>
      <c r="J39" s="600">
        <v>15.0</v>
      </c>
      <c r="K39" s="600">
        <v>5.0</v>
      </c>
      <c r="L39" s="600">
        <v>10.0</v>
      </c>
      <c r="M39" s="600">
        <v>0.0</v>
      </c>
      <c r="N39" s="600">
        <v>0.0</v>
      </c>
      <c r="O39" s="600">
        <v>23.0</v>
      </c>
      <c r="P39" s="600">
        <v>0.0</v>
      </c>
      <c r="Q39" s="600">
        <v>0.0</v>
      </c>
      <c r="R39" s="616">
        <f t="shared" si="1"/>
        <v>330</v>
      </c>
      <c r="S39" s="544">
        <f t="shared" si="2"/>
        <v>279</v>
      </c>
      <c r="T39" s="536">
        <f>R39/(Results!$L$192*(70/190))</f>
        <v>0.6533291654</v>
      </c>
      <c r="U39" s="537" t="str">
        <f t="shared" si="8"/>
        <v>C</v>
      </c>
      <c r="V39" s="538">
        <f>SUM(R39:R42)</f>
        <v>1371</v>
      </c>
      <c r="W39" s="539">
        <f>V39/(4*(MAX(R39:R42)))</f>
        <v>0.9364754098</v>
      </c>
      <c r="X39" s="539">
        <f>AVERAGE(S39:S42)</f>
        <v>279.6</v>
      </c>
      <c r="Y39" s="539">
        <f>V39/(((V39))*2)</f>
        <v>0.5</v>
      </c>
      <c r="Z39" s="540">
        <f>R39/Results!$B$158</f>
        <v>1100</v>
      </c>
      <c r="AA39" s="539">
        <f>sum(Z39:Z42)/4</f>
        <v>1142.5</v>
      </c>
      <c r="AB39" s="541">
        <v>505.0</v>
      </c>
      <c r="AC39" s="706">
        <f>4*MAX(R39:R42)/Results!L192</f>
        <v>1.067833698</v>
      </c>
      <c r="AD39" s="459"/>
      <c r="AE39" s="459"/>
      <c r="AF39" s="151"/>
      <c r="AG39" s="797" t="s">
        <v>194</v>
      </c>
      <c r="AH39" s="837">
        <v>42.0</v>
      </c>
      <c r="AI39" s="848">
        <v>0.0</v>
      </c>
      <c r="AJ39" s="848">
        <v>62.0</v>
      </c>
      <c r="AK39" s="848">
        <v>0.0</v>
      </c>
      <c r="AL39" s="848">
        <v>0.0</v>
      </c>
      <c r="AM39" s="848">
        <v>0.0</v>
      </c>
      <c r="AN39" s="848">
        <v>0.0</v>
      </c>
      <c r="AO39" s="848">
        <v>13.0</v>
      </c>
      <c r="AP39" s="848">
        <v>0.0</v>
      </c>
      <c r="AQ39" s="848">
        <v>0.0</v>
      </c>
      <c r="AR39" s="848">
        <v>12.0</v>
      </c>
      <c r="AS39" s="848">
        <v>0.0</v>
      </c>
      <c r="AT39" s="848">
        <v>0.0</v>
      </c>
      <c r="AU39" s="849">
        <f t="shared" si="3"/>
        <v>129</v>
      </c>
      <c r="AV39" s="801">
        <f t="shared" si="4"/>
        <v>116.5</v>
      </c>
      <c r="AW39" s="802">
        <f>AU39/(Results!$N$192*(70/190))</f>
        <v>0.6865546218</v>
      </c>
      <c r="AX39" s="803" t="str">
        <f t="shared" si="11"/>
        <v>C</v>
      </c>
      <c r="AY39" s="538">
        <f>SUM(AU39:AU42)</f>
        <v>510</v>
      </c>
      <c r="AZ39" s="539">
        <f>AY39/(4*(MAX(AU39:AU42)))</f>
        <v>0.9732824427</v>
      </c>
      <c r="BA39" s="539">
        <f>AVERAGE(AV39:AV42)</f>
        <v>109</v>
      </c>
      <c r="BB39" s="539">
        <f>AY39/(((AY39))*2)</f>
        <v>0.5</v>
      </c>
      <c r="BC39" s="540">
        <f>AU39/Results!$B$158</f>
        <v>430</v>
      </c>
      <c r="BD39" s="539">
        <f>sum(BC39:BC42)/4</f>
        <v>425</v>
      </c>
      <c r="BE39" s="541">
        <v>188.0</v>
      </c>
      <c r="BF39" s="706">
        <f>4*MAX(AU39:AU42)/Results!N192</f>
        <v>1.02745098</v>
      </c>
    </row>
    <row r="40">
      <c r="A40" s="151"/>
      <c r="B40" s="459"/>
      <c r="C40" s="151"/>
      <c r="D40" s="549" t="s">
        <v>195</v>
      </c>
      <c r="E40" s="533">
        <v>82.0</v>
      </c>
      <c r="F40" s="534">
        <v>1.0</v>
      </c>
      <c r="G40" s="534">
        <v>223.0</v>
      </c>
      <c r="H40" s="534">
        <v>0.0</v>
      </c>
      <c r="I40" s="534">
        <v>0.0</v>
      </c>
      <c r="J40" s="534">
        <v>10.0</v>
      </c>
      <c r="K40" s="534">
        <v>4.0</v>
      </c>
      <c r="L40" s="534">
        <v>14.0</v>
      </c>
      <c r="M40" s="534">
        <v>0.0</v>
      </c>
      <c r="N40" s="534">
        <v>1.0</v>
      </c>
      <c r="O40" s="534">
        <v>26.0</v>
      </c>
      <c r="P40" s="534">
        <v>0.0</v>
      </c>
      <c r="Q40" s="534">
        <v>5.0</v>
      </c>
      <c r="R40" s="550">
        <f t="shared" si="1"/>
        <v>366</v>
      </c>
      <c r="S40" s="551">
        <f t="shared" si="2"/>
        <v>293.3</v>
      </c>
      <c r="T40" s="536">
        <f>R40/(Results!$L$192*(70/190))</f>
        <v>0.7246014379</v>
      </c>
      <c r="U40" s="537" t="str">
        <f t="shared" si="8"/>
        <v>D</v>
      </c>
      <c r="V40" s="151"/>
      <c r="W40" s="151"/>
      <c r="X40" s="151"/>
      <c r="Y40" s="151"/>
      <c r="Z40" s="552">
        <f>R40/Results!$B$158</f>
        <v>1220</v>
      </c>
      <c r="AA40" s="151"/>
      <c r="AB40" s="151"/>
      <c r="AC40" s="703"/>
      <c r="AD40" s="459"/>
      <c r="AE40" s="459"/>
      <c r="AF40" s="151"/>
      <c r="AG40" s="804" t="s">
        <v>195</v>
      </c>
      <c r="AH40" s="824">
        <v>45.0</v>
      </c>
      <c r="AI40" s="850">
        <v>0.0</v>
      </c>
      <c r="AJ40" s="850">
        <v>65.0</v>
      </c>
      <c r="AK40" s="850">
        <v>0.0</v>
      </c>
      <c r="AL40" s="850">
        <v>0.0</v>
      </c>
      <c r="AM40" s="850">
        <v>0.0</v>
      </c>
      <c r="AN40" s="850">
        <v>0.0</v>
      </c>
      <c r="AO40" s="850">
        <v>6.0</v>
      </c>
      <c r="AP40" s="850">
        <v>0.0</v>
      </c>
      <c r="AQ40" s="850">
        <v>0.0</v>
      </c>
      <c r="AR40" s="850">
        <v>14.0</v>
      </c>
      <c r="AS40" s="850">
        <v>0.0</v>
      </c>
      <c r="AT40" s="850">
        <v>1.0</v>
      </c>
      <c r="AU40" s="844">
        <f t="shared" si="3"/>
        <v>131</v>
      </c>
      <c r="AV40" s="808">
        <f t="shared" si="4"/>
        <v>115</v>
      </c>
      <c r="AW40" s="802">
        <f>AU40/(Results!$N$192*(70/190))</f>
        <v>0.6971988796</v>
      </c>
      <c r="AX40" s="803" t="str">
        <f t="shared" si="11"/>
        <v>C</v>
      </c>
      <c r="AY40" s="151"/>
      <c r="AZ40" s="151"/>
      <c r="BA40" s="151"/>
      <c r="BB40" s="151"/>
      <c r="BC40" s="552">
        <f>AU40/Results!$B$158</f>
        <v>436.6666667</v>
      </c>
      <c r="BD40" s="151"/>
      <c r="BE40" s="151"/>
      <c r="BF40" s="703"/>
    </row>
    <row r="41">
      <c r="A41" s="151"/>
      <c r="B41" s="459"/>
      <c r="C41" s="151"/>
      <c r="D41" s="549" t="s">
        <v>196</v>
      </c>
      <c r="E41" s="533">
        <v>85.0</v>
      </c>
      <c r="F41" s="534">
        <v>0.0</v>
      </c>
      <c r="G41" s="534">
        <v>214.0</v>
      </c>
      <c r="H41" s="534">
        <v>0.0</v>
      </c>
      <c r="I41" s="534">
        <v>1.0</v>
      </c>
      <c r="J41" s="534">
        <v>9.0</v>
      </c>
      <c r="K41" s="534">
        <v>4.0</v>
      </c>
      <c r="L41" s="534">
        <v>16.0</v>
      </c>
      <c r="M41" s="534">
        <v>0.0</v>
      </c>
      <c r="N41" s="534">
        <v>2.0</v>
      </c>
      <c r="O41" s="534">
        <v>18.0</v>
      </c>
      <c r="P41" s="534">
        <v>0.0</v>
      </c>
      <c r="Q41" s="534">
        <v>1.0</v>
      </c>
      <c r="R41" s="550">
        <f t="shared" si="1"/>
        <v>350</v>
      </c>
      <c r="S41" s="551">
        <f t="shared" si="2"/>
        <v>279</v>
      </c>
      <c r="T41" s="536">
        <f>R41/(Results!$L$192*(70/190))</f>
        <v>0.6929248724</v>
      </c>
      <c r="U41" s="537" t="str">
        <f t="shared" si="8"/>
        <v>C</v>
      </c>
      <c r="V41" s="151"/>
      <c r="W41" s="151"/>
      <c r="X41" s="151"/>
      <c r="Y41" s="151"/>
      <c r="Z41" s="552">
        <f>R41/Results!$B$158</f>
        <v>1166.666667</v>
      </c>
      <c r="AA41" s="151"/>
      <c r="AB41" s="151"/>
      <c r="AC41" s="703"/>
      <c r="AD41" s="459"/>
      <c r="AE41" s="459"/>
      <c r="AF41" s="151"/>
      <c r="AG41" s="804" t="s">
        <v>196</v>
      </c>
      <c r="AH41" s="824">
        <v>41.0</v>
      </c>
      <c r="AI41" s="850">
        <v>0.0</v>
      </c>
      <c r="AJ41" s="850">
        <v>59.0</v>
      </c>
      <c r="AK41" s="850">
        <v>0.0</v>
      </c>
      <c r="AL41" s="850">
        <v>0.0</v>
      </c>
      <c r="AM41" s="850">
        <v>0.0</v>
      </c>
      <c r="AN41" s="850">
        <v>0.0</v>
      </c>
      <c r="AO41" s="850">
        <v>12.0</v>
      </c>
      <c r="AP41" s="850">
        <v>0.0</v>
      </c>
      <c r="AQ41" s="850">
        <v>0.0</v>
      </c>
      <c r="AR41" s="850">
        <v>11.0</v>
      </c>
      <c r="AS41" s="850">
        <v>0.0</v>
      </c>
      <c r="AT41" s="850">
        <v>0.0</v>
      </c>
      <c r="AU41" s="844">
        <f t="shared" si="3"/>
        <v>123</v>
      </c>
      <c r="AV41" s="808">
        <f t="shared" si="4"/>
        <v>110.5</v>
      </c>
      <c r="AW41" s="802">
        <f>AU41/(Results!$N$192*(70/190))</f>
        <v>0.6546218487</v>
      </c>
      <c r="AX41" s="803" t="str">
        <f t="shared" si="11"/>
        <v>C</v>
      </c>
      <c r="AY41" s="151"/>
      <c r="AZ41" s="151"/>
      <c r="BA41" s="151"/>
      <c r="BB41" s="151"/>
      <c r="BC41" s="552">
        <f>AU41/Results!$B$158</f>
        <v>410</v>
      </c>
      <c r="BD41" s="151"/>
      <c r="BE41" s="151"/>
      <c r="BF41" s="703"/>
    </row>
    <row r="42">
      <c r="A42" s="151"/>
      <c r="B42" s="459"/>
      <c r="C42" s="151"/>
      <c r="D42" s="555" t="s">
        <v>286</v>
      </c>
      <c r="E42" s="556">
        <v>74.0</v>
      </c>
      <c r="F42" s="557">
        <v>2.0</v>
      </c>
      <c r="G42" s="557">
        <v>193.0</v>
      </c>
      <c r="H42" s="557">
        <v>0.0</v>
      </c>
      <c r="I42" s="557">
        <v>1.0</v>
      </c>
      <c r="J42" s="557">
        <v>15.0</v>
      </c>
      <c r="K42" s="557">
        <v>2.0</v>
      </c>
      <c r="L42" s="557">
        <v>9.0</v>
      </c>
      <c r="M42" s="557">
        <v>0.0</v>
      </c>
      <c r="N42" s="557">
        <v>0.0</v>
      </c>
      <c r="O42" s="557">
        <v>25.0</v>
      </c>
      <c r="P42" s="557">
        <v>1.0</v>
      </c>
      <c r="Q42" s="557">
        <v>3.0</v>
      </c>
      <c r="R42" s="618">
        <f t="shared" si="1"/>
        <v>325</v>
      </c>
      <c r="S42" s="551">
        <f t="shared" si="2"/>
        <v>267.1</v>
      </c>
      <c r="T42" s="560">
        <f>R42/(Results!$L$192*(70/190))</f>
        <v>0.6434302386</v>
      </c>
      <c r="U42" s="561" t="str">
        <f t="shared" si="8"/>
        <v>C</v>
      </c>
      <c r="V42" s="447"/>
      <c r="W42" s="447"/>
      <c r="X42" s="447"/>
      <c r="Y42" s="447"/>
      <c r="Z42" s="562">
        <f>R42/Results!$B$158</f>
        <v>1083.333333</v>
      </c>
      <c r="AA42" s="447"/>
      <c r="AB42" s="447"/>
      <c r="AC42" s="488"/>
      <c r="AD42" s="459"/>
      <c r="AE42" s="459"/>
      <c r="AF42" s="151"/>
      <c r="AG42" s="809" t="s">
        <v>197</v>
      </c>
      <c r="AH42" s="851">
        <v>35.0</v>
      </c>
      <c r="AI42" s="852">
        <v>0.0</v>
      </c>
      <c r="AJ42" s="852">
        <v>81.0</v>
      </c>
      <c r="AK42" s="852">
        <v>0.0</v>
      </c>
      <c r="AL42" s="852">
        <v>0.0</v>
      </c>
      <c r="AM42" s="852">
        <v>0.0</v>
      </c>
      <c r="AN42" s="852">
        <v>0.0</v>
      </c>
      <c r="AO42" s="852">
        <v>4.0</v>
      </c>
      <c r="AP42" s="852">
        <v>0.0</v>
      </c>
      <c r="AQ42" s="852">
        <v>0.0</v>
      </c>
      <c r="AR42" s="852">
        <v>6.0</v>
      </c>
      <c r="AS42" s="852">
        <v>0.0</v>
      </c>
      <c r="AT42" s="852">
        <v>1.0</v>
      </c>
      <c r="AU42" s="853">
        <f t="shared" si="3"/>
        <v>127</v>
      </c>
      <c r="AV42" s="813">
        <f t="shared" si="4"/>
        <v>94</v>
      </c>
      <c r="AW42" s="814">
        <f>AU42/(Results!$N$192*(70/190))</f>
        <v>0.6759103641</v>
      </c>
      <c r="AX42" s="815" t="str">
        <f t="shared" si="11"/>
        <v>C</v>
      </c>
      <c r="AY42" s="447"/>
      <c r="AZ42" s="447"/>
      <c r="BA42" s="447"/>
      <c r="BB42" s="447"/>
      <c r="BC42" s="562">
        <f>AU42/Results!$B$158</f>
        <v>423.3333333</v>
      </c>
      <c r="BD42" s="447"/>
      <c r="BE42" s="447"/>
      <c r="BF42" s="488"/>
    </row>
    <row r="43">
      <c r="A43" s="151"/>
      <c r="B43" s="459"/>
      <c r="C43" s="151"/>
      <c r="D43" s="492" t="s">
        <v>198</v>
      </c>
      <c r="E43" s="497">
        <v>95.0</v>
      </c>
      <c r="F43" s="514">
        <v>0.0</v>
      </c>
      <c r="G43" s="514">
        <v>200.0</v>
      </c>
      <c r="H43" s="514">
        <v>0.0</v>
      </c>
      <c r="I43" s="514">
        <v>0.0</v>
      </c>
      <c r="J43" s="514">
        <v>18.0</v>
      </c>
      <c r="K43" s="514">
        <v>3.0</v>
      </c>
      <c r="L43" s="514">
        <v>14.0</v>
      </c>
      <c r="M43" s="514">
        <v>0.0</v>
      </c>
      <c r="N43" s="514">
        <v>1.0</v>
      </c>
      <c r="O43" s="514">
        <v>23.0</v>
      </c>
      <c r="P43" s="514">
        <v>0.0</v>
      </c>
      <c r="Q43" s="514">
        <v>2.0</v>
      </c>
      <c r="R43" s="496">
        <f t="shared" si="1"/>
        <v>356</v>
      </c>
      <c r="S43" s="570">
        <f t="shared" si="2"/>
        <v>297</v>
      </c>
      <c r="T43" s="571">
        <f>R43/(Results!$L$193*(70/190))</f>
        <v>0.6857953969</v>
      </c>
      <c r="U43" s="572" t="str">
        <f t="shared" si="8"/>
        <v>C</v>
      </c>
      <c r="V43" s="641">
        <f>SUM(R43:R46)</f>
        <v>1409</v>
      </c>
      <c r="W43" s="642">
        <f>V43/(4*(MAX(R43:R46)))</f>
        <v>0.9469086022</v>
      </c>
      <c r="X43" s="642">
        <f>AVERAGE(S43:S46)</f>
        <v>291.375</v>
      </c>
      <c r="Y43" s="642">
        <f>V43/(((V43))*2)</f>
        <v>0.5</v>
      </c>
      <c r="Z43" s="511">
        <f>R43/Results!$B$158</f>
        <v>1186.666667</v>
      </c>
      <c r="AA43" s="642">
        <f>sum(Z43:Z46)/4</f>
        <v>1174.166667</v>
      </c>
      <c r="AB43" s="643">
        <v>519.0</v>
      </c>
      <c r="AC43" s="817">
        <f>4*MAX(R43:R46)/(Results!L193)</f>
        <v>1.056068133</v>
      </c>
      <c r="AD43" s="459"/>
      <c r="AE43" s="459"/>
      <c r="AF43" s="151"/>
      <c r="AG43" s="818" t="s">
        <v>198</v>
      </c>
      <c r="AH43" s="854">
        <v>23.0</v>
      </c>
      <c r="AI43" s="855">
        <v>0.0</v>
      </c>
      <c r="AJ43" s="855">
        <v>73.0</v>
      </c>
      <c r="AK43" s="855">
        <v>0.0</v>
      </c>
      <c r="AL43" s="855">
        <v>0.0</v>
      </c>
      <c r="AM43" s="855">
        <v>0.0</v>
      </c>
      <c r="AN43" s="855">
        <v>0.0</v>
      </c>
      <c r="AO43" s="855">
        <v>14.0</v>
      </c>
      <c r="AP43" s="855">
        <v>0.0</v>
      </c>
      <c r="AQ43" s="855">
        <v>0.0</v>
      </c>
      <c r="AR43" s="855">
        <v>10.0</v>
      </c>
      <c r="AS43" s="855">
        <v>0.0</v>
      </c>
      <c r="AT43" s="855">
        <v>1.0</v>
      </c>
      <c r="AU43" s="846">
        <f t="shared" si="3"/>
        <v>121</v>
      </c>
      <c r="AV43" s="820">
        <f t="shared" si="4"/>
        <v>101</v>
      </c>
      <c r="AW43" s="821">
        <f>AU43/(Results!$N$193*(70/190))</f>
        <v>0.6743913171</v>
      </c>
      <c r="AX43" s="832" t="str">
        <f t="shared" si="11"/>
        <v>C</v>
      </c>
      <c r="AY43" s="641">
        <f>SUM(AU43:AU46)</f>
        <v>487</v>
      </c>
      <c r="AZ43" s="642">
        <f>AY43/(4*(MAX(AU43:AU46)))</f>
        <v>0.8513986014</v>
      </c>
      <c r="BA43" s="642">
        <f>AVERAGE(AV43:AV46)</f>
        <v>101.5</v>
      </c>
      <c r="BB43" s="642">
        <f>AY43/(((AY43))*2)</f>
        <v>0.5</v>
      </c>
      <c r="BC43" s="502">
        <f>AU43/Results!$B$158</f>
        <v>403.3333333</v>
      </c>
      <c r="BD43" s="642">
        <f>sum(BC43:BC46)/4</f>
        <v>405.8333333</v>
      </c>
      <c r="BE43" s="643">
        <v>179.0</v>
      </c>
      <c r="BF43" s="817">
        <f>4*MAX(AU43:AU46)/(Results!N193)</f>
        <v>1.174537988</v>
      </c>
    </row>
    <row r="44">
      <c r="A44" s="151"/>
      <c r="B44" s="459"/>
      <c r="C44" s="151"/>
      <c r="D44" s="513" t="s">
        <v>199</v>
      </c>
      <c r="E44" s="497">
        <v>84.0</v>
      </c>
      <c r="F44" s="514">
        <v>0.0</v>
      </c>
      <c r="G44" s="514">
        <v>226.0</v>
      </c>
      <c r="H44" s="514">
        <v>0.0</v>
      </c>
      <c r="I44" s="514">
        <v>1.0</v>
      </c>
      <c r="J44" s="514">
        <v>14.0</v>
      </c>
      <c r="K44" s="514">
        <v>4.0</v>
      </c>
      <c r="L44" s="514">
        <v>10.0</v>
      </c>
      <c r="M44" s="514">
        <v>0.0</v>
      </c>
      <c r="N44" s="514">
        <v>1.0</v>
      </c>
      <c r="O44" s="514">
        <v>26.0</v>
      </c>
      <c r="P44" s="514">
        <v>1.0</v>
      </c>
      <c r="Q44" s="514">
        <v>5.0</v>
      </c>
      <c r="R44" s="515">
        <f t="shared" si="1"/>
        <v>372</v>
      </c>
      <c r="S44" s="516">
        <f t="shared" si="2"/>
        <v>300.5</v>
      </c>
      <c r="T44" s="577">
        <f>R44/(Results!$L$193*(70/190))</f>
        <v>0.716617662</v>
      </c>
      <c r="U44" s="578" t="str">
        <f t="shared" si="8"/>
        <v>D</v>
      </c>
      <c r="V44" s="151"/>
      <c r="W44" s="151"/>
      <c r="X44" s="151"/>
      <c r="Y44" s="151"/>
      <c r="Z44" s="517">
        <f>R44/Results!$B$158</f>
        <v>1240</v>
      </c>
      <c r="AA44" s="151"/>
      <c r="AB44" s="151"/>
      <c r="AC44" s="703"/>
      <c r="AD44" s="459"/>
      <c r="AE44" s="459"/>
      <c r="AF44" s="151"/>
      <c r="AG44" s="784" t="s">
        <v>199</v>
      </c>
      <c r="AH44" s="854">
        <v>24.0</v>
      </c>
      <c r="AI44" s="855">
        <v>0.0</v>
      </c>
      <c r="AJ44" s="855">
        <v>65.0</v>
      </c>
      <c r="AK44" s="855">
        <v>0.0</v>
      </c>
      <c r="AL44" s="855">
        <v>0.0</v>
      </c>
      <c r="AM44" s="855">
        <v>0.0</v>
      </c>
      <c r="AN44" s="855">
        <v>0.0</v>
      </c>
      <c r="AO44" s="855">
        <v>4.0</v>
      </c>
      <c r="AP44" s="855">
        <v>0.0</v>
      </c>
      <c r="AQ44" s="855">
        <v>0.0</v>
      </c>
      <c r="AR44" s="855">
        <v>6.0</v>
      </c>
      <c r="AS44" s="855">
        <v>0.0</v>
      </c>
      <c r="AT44" s="855">
        <v>2.0</v>
      </c>
      <c r="AU44" s="834">
        <f t="shared" si="3"/>
        <v>101</v>
      </c>
      <c r="AV44" s="788">
        <f t="shared" si="4"/>
        <v>75.5</v>
      </c>
      <c r="AW44" s="782">
        <f>AU44/(Results!$N$193*(70/190))</f>
        <v>0.5629216779</v>
      </c>
      <c r="AX44" s="783" t="str">
        <f t="shared" si="11"/>
        <v>C</v>
      </c>
      <c r="AY44" s="151"/>
      <c r="AZ44" s="151"/>
      <c r="BA44" s="151"/>
      <c r="BB44" s="151"/>
      <c r="BC44" s="517">
        <f>AU44/Results!$B$158</f>
        <v>336.6666667</v>
      </c>
      <c r="BD44" s="151"/>
      <c r="BE44" s="151"/>
      <c r="BF44" s="703"/>
    </row>
    <row r="45">
      <c r="A45" s="151"/>
      <c r="B45" s="459"/>
      <c r="C45" s="151"/>
      <c r="D45" s="513" t="s">
        <v>200</v>
      </c>
      <c r="E45" s="497">
        <v>89.0</v>
      </c>
      <c r="F45" s="514">
        <v>0.0</v>
      </c>
      <c r="G45" s="514">
        <v>187.0</v>
      </c>
      <c r="H45" s="514">
        <v>0.0</v>
      </c>
      <c r="I45" s="514">
        <v>0.0</v>
      </c>
      <c r="J45" s="514">
        <v>8.0</v>
      </c>
      <c r="K45" s="514">
        <v>5.0</v>
      </c>
      <c r="L45" s="514">
        <v>13.0</v>
      </c>
      <c r="M45" s="514">
        <v>0.0</v>
      </c>
      <c r="N45" s="514">
        <v>1.0</v>
      </c>
      <c r="O45" s="514">
        <v>18.0</v>
      </c>
      <c r="P45" s="514">
        <v>0.0</v>
      </c>
      <c r="Q45" s="514">
        <v>0.0</v>
      </c>
      <c r="R45" s="515">
        <f t="shared" si="1"/>
        <v>321</v>
      </c>
      <c r="S45" s="516">
        <f t="shared" si="2"/>
        <v>260</v>
      </c>
      <c r="T45" s="577">
        <f>R45/(Results!$L$193*(70/190))</f>
        <v>0.6183716922</v>
      </c>
      <c r="U45" s="578" t="str">
        <f t="shared" si="8"/>
        <v>C</v>
      </c>
      <c r="V45" s="151"/>
      <c r="W45" s="151"/>
      <c r="X45" s="151"/>
      <c r="Y45" s="151"/>
      <c r="Z45" s="517">
        <f>R45/Results!$B$158</f>
        <v>1070</v>
      </c>
      <c r="AA45" s="151"/>
      <c r="AB45" s="151"/>
      <c r="AC45" s="703"/>
      <c r="AD45" s="459"/>
      <c r="AE45" s="459"/>
      <c r="AF45" s="151"/>
      <c r="AG45" s="784" t="s">
        <v>200</v>
      </c>
      <c r="AH45" s="854">
        <v>28.0</v>
      </c>
      <c r="AI45" s="855">
        <v>0.0</v>
      </c>
      <c r="AJ45" s="855">
        <v>70.0</v>
      </c>
      <c r="AK45" s="855">
        <v>0.0</v>
      </c>
      <c r="AL45" s="855">
        <v>0.0</v>
      </c>
      <c r="AM45" s="855">
        <v>0.0</v>
      </c>
      <c r="AN45" s="855">
        <v>0.0</v>
      </c>
      <c r="AO45" s="855">
        <v>8.0</v>
      </c>
      <c r="AP45" s="855">
        <v>0.0</v>
      </c>
      <c r="AQ45" s="855">
        <v>1.0</v>
      </c>
      <c r="AR45" s="855">
        <v>14.0</v>
      </c>
      <c r="AS45" s="855">
        <v>0.0</v>
      </c>
      <c r="AT45" s="855">
        <v>1.0</v>
      </c>
      <c r="AU45" s="834">
        <f t="shared" si="3"/>
        <v>122</v>
      </c>
      <c r="AV45" s="788">
        <f t="shared" si="4"/>
        <v>106</v>
      </c>
      <c r="AW45" s="782">
        <f>AU45/(Results!$N$193*(70/190))</f>
        <v>0.6799647991</v>
      </c>
      <c r="AX45" s="783" t="str">
        <f t="shared" si="11"/>
        <v>C</v>
      </c>
      <c r="AY45" s="151"/>
      <c r="AZ45" s="151"/>
      <c r="BA45" s="151"/>
      <c r="BB45" s="151"/>
      <c r="BC45" s="517">
        <f>AU45/Results!$B$158</f>
        <v>406.6666667</v>
      </c>
      <c r="BD45" s="151"/>
      <c r="BE45" s="151"/>
      <c r="BF45" s="703"/>
    </row>
    <row r="46">
      <c r="A46" s="151"/>
      <c r="B46" s="459"/>
      <c r="C46" s="151"/>
      <c r="D46" s="522" t="s">
        <v>201</v>
      </c>
      <c r="E46" s="530">
        <v>97.0</v>
      </c>
      <c r="F46" s="530">
        <v>0.0</v>
      </c>
      <c r="G46" s="530">
        <v>194.0</v>
      </c>
      <c r="H46" s="530">
        <v>0.0</v>
      </c>
      <c r="I46" s="530">
        <v>0.0</v>
      </c>
      <c r="J46" s="530">
        <v>20.0</v>
      </c>
      <c r="K46" s="530">
        <v>3.0</v>
      </c>
      <c r="L46" s="530">
        <v>13.0</v>
      </c>
      <c r="M46" s="530">
        <v>0.0</v>
      </c>
      <c r="N46" s="530">
        <v>0.0</v>
      </c>
      <c r="O46" s="530">
        <v>25.0</v>
      </c>
      <c r="P46" s="530">
        <v>3.0</v>
      </c>
      <c r="Q46" s="525">
        <v>5.0</v>
      </c>
      <c r="R46" s="525">
        <f t="shared" si="1"/>
        <v>360</v>
      </c>
      <c r="S46" s="516">
        <f t="shared" si="2"/>
        <v>308</v>
      </c>
      <c r="T46" s="579">
        <f>R46/(Results!$L$193*(70/190))</f>
        <v>0.6935009632</v>
      </c>
      <c r="U46" s="580" t="str">
        <f t="shared" si="8"/>
        <v>C</v>
      </c>
      <c r="V46" s="37"/>
      <c r="W46" s="37"/>
      <c r="X46" s="37"/>
      <c r="Y46" s="37"/>
      <c r="Z46" s="531">
        <f>R46/Results!$B$158</f>
        <v>1200</v>
      </c>
      <c r="AA46" s="37"/>
      <c r="AB46" s="37"/>
      <c r="AC46" s="789"/>
      <c r="AD46" s="459"/>
      <c r="AE46" s="459"/>
      <c r="AF46" s="151"/>
      <c r="AG46" s="790" t="s">
        <v>201</v>
      </c>
      <c r="AH46" s="835">
        <v>36.0</v>
      </c>
      <c r="AI46" s="835">
        <v>0.0</v>
      </c>
      <c r="AJ46" s="835">
        <v>78.0</v>
      </c>
      <c r="AK46" s="835">
        <v>0.0</v>
      </c>
      <c r="AL46" s="835">
        <v>0.0</v>
      </c>
      <c r="AM46" s="835">
        <v>0.0</v>
      </c>
      <c r="AN46" s="835">
        <v>0.0</v>
      </c>
      <c r="AO46" s="835">
        <v>16.0</v>
      </c>
      <c r="AP46" s="835">
        <v>0.0</v>
      </c>
      <c r="AQ46" s="835">
        <v>0.0</v>
      </c>
      <c r="AR46" s="835">
        <v>12.0</v>
      </c>
      <c r="AS46" s="835">
        <v>0.0</v>
      </c>
      <c r="AT46" s="793">
        <v>1.0</v>
      </c>
      <c r="AU46" s="856">
        <f t="shared" si="3"/>
        <v>143</v>
      </c>
      <c r="AV46" s="794">
        <f t="shared" si="4"/>
        <v>123.5</v>
      </c>
      <c r="AW46" s="795">
        <f>AU46/(Results!$N$193*(70/190))</f>
        <v>0.7970079202</v>
      </c>
      <c r="AX46" s="823" t="str">
        <f t="shared" si="11"/>
        <v>D</v>
      </c>
      <c r="AY46" s="37"/>
      <c r="AZ46" s="37"/>
      <c r="BA46" s="37"/>
      <c r="BB46" s="37"/>
      <c r="BC46" s="531">
        <f>AU46/Results!$B$158</f>
        <v>476.6666667</v>
      </c>
      <c r="BD46" s="37"/>
      <c r="BE46" s="37"/>
      <c r="BF46" s="789"/>
    </row>
    <row r="47">
      <c r="A47" s="151"/>
      <c r="B47" s="459"/>
      <c r="C47" s="151"/>
      <c r="D47" s="532" t="s">
        <v>202</v>
      </c>
      <c r="E47" s="544">
        <v>95.0</v>
      </c>
      <c r="F47" s="544">
        <v>0.0</v>
      </c>
      <c r="G47" s="544">
        <v>189.0</v>
      </c>
      <c r="H47" s="544">
        <v>0.0</v>
      </c>
      <c r="I47" s="544">
        <v>0.0</v>
      </c>
      <c r="J47" s="544">
        <v>24.0</v>
      </c>
      <c r="K47" s="544">
        <v>2.0</v>
      </c>
      <c r="L47" s="544">
        <v>16.0</v>
      </c>
      <c r="M47" s="544">
        <v>0.0</v>
      </c>
      <c r="N47" s="544">
        <v>0.0</v>
      </c>
      <c r="O47" s="544">
        <v>20.0</v>
      </c>
      <c r="P47" s="544">
        <v>0.0</v>
      </c>
      <c r="Q47" s="546">
        <v>1.0</v>
      </c>
      <c r="R47" s="535">
        <f t="shared" si="1"/>
        <v>347</v>
      </c>
      <c r="S47" s="544">
        <f t="shared" si="2"/>
        <v>293</v>
      </c>
      <c r="T47" s="536">
        <f>R47/(Results!$L$194*(70/190))</f>
        <v>0.5431702093</v>
      </c>
      <c r="U47" s="537" t="str">
        <f t="shared" si="8"/>
        <v>C</v>
      </c>
      <c r="V47" s="538">
        <f>SUM(R47:R50)</f>
        <v>1734</v>
      </c>
      <c r="W47" s="539">
        <f>V47/(4*(MAX(R47:R50)))</f>
        <v>0.7896174863</v>
      </c>
      <c r="X47" s="539">
        <f>AVERAGE(S47:S50)</f>
        <v>356.625</v>
      </c>
      <c r="Y47" s="539">
        <f>V47/(((V47))*2)</f>
        <v>0.5</v>
      </c>
      <c r="Z47" s="540">
        <f>R47/Results!$B$158</f>
        <v>1156.666667</v>
      </c>
      <c r="AA47" s="539">
        <f>sum(Z47:Z50)/4</f>
        <v>1445</v>
      </c>
      <c r="AB47" s="541">
        <v>639.0</v>
      </c>
      <c r="AC47" s="706">
        <f>4*MAX(R47:R50)/(Results!L194)</f>
        <v>1.266435986</v>
      </c>
      <c r="AD47" s="459"/>
      <c r="AE47" s="459"/>
      <c r="AF47" s="151"/>
      <c r="AG47" s="797" t="s">
        <v>202</v>
      </c>
      <c r="AH47" s="837">
        <v>32.0</v>
      </c>
      <c r="AI47" s="837">
        <v>0.0</v>
      </c>
      <c r="AJ47" s="837">
        <v>75.0</v>
      </c>
      <c r="AK47" s="837">
        <v>0.0</v>
      </c>
      <c r="AL47" s="837">
        <v>0.0</v>
      </c>
      <c r="AM47" s="837">
        <v>0.0</v>
      </c>
      <c r="AN47" s="837">
        <v>0.0</v>
      </c>
      <c r="AO47" s="837">
        <v>10.0</v>
      </c>
      <c r="AP47" s="837">
        <v>0.0</v>
      </c>
      <c r="AQ47" s="837">
        <v>0.0</v>
      </c>
      <c r="AR47" s="837">
        <v>15.0</v>
      </c>
      <c r="AS47" s="837">
        <v>0.0</v>
      </c>
      <c r="AT47" s="800">
        <v>2.0</v>
      </c>
      <c r="AU47" s="857">
        <f t="shared" si="3"/>
        <v>134</v>
      </c>
      <c r="AV47" s="801">
        <f t="shared" si="4"/>
        <v>115.5</v>
      </c>
      <c r="AW47" s="802">
        <f>AU47/(Results!$N$194*(70/190))</f>
        <v>0.6102588686</v>
      </c>
      <c r="AX47" s="803" t="str">
        <f t="shared" si="11"/>
        <v>C</v>
      </c>
      <c r="AY47" s="538">
        <f>SUM(AU47:AU50)</f>
        <v>596</v>
      </c>
      <c r="AZ47" s="539">
        <f>AY47/(4*(MAX(AU47:AU50)))</f>
        <v>0.903030303</v>
      </c>
      <c r="BA47" s="539">
        <f>AVERAGE(AV47:AV50)</f>
        <v>124.625</v>
      </c>
      <c r="BB47" s="539">
        <f>AY47/(((AY47))*2)</f>
        <v>0.5</v>
      </c>
      <c r="BC47" s="540">
        <f>AU47/Results!$B$158</f>
        <v>446.6666667</v>
      </c>
      <c r="BD47" s="539">
        <f>sum(BC47:BC50)/4</f>
        <v>496.6666667</v>
      </c>
      <c r="BE47" s="541">
        <v>220.0</v>
      </c>
      <c r="BF47" s="706">
        <f>4*MAX(AU47:AU50)/(Results!N194)</f>
        <v>1.10738255</v>
      </c>
    </row>
    <row r="48">
      <c r="A48" s="151"/>
      <c r="B48" s="459"/>
      <c r="C48" s="151"/>
      <c r="D48" s="549" t="s">
        <v>203</v>
      </c>
      <c r="E48" s="551">
        <v>91.0</v>
      </c>
      <c r="F48" s="551">
        <v>0.0</v>
      </c>
      <c r="G48" s="551">
        <v>194.0</v>
      </c>
      <c r="H48" s="551">
        <v>0.0</v>
      </c>
      <c r="I48" s="551">
        <v>0.0</v>
      </c>
      <c r="J48" s="551">
        <v>17.0</v>
      </c>
      <c r="K48" s="551">
        <v>3.0</v>
      </c>
      <c r="L48" s="551">
        <v>18.0</v>
      </c>
      <c r="M48" s="551">
        <v>0.0</v>
      </c>
      <c r="N48" s="551">
        <v>0.0</v>
      </c>
      <c r="O48" s="551">
        <v>23.0</v>
      </c>
      <c r="P48" s="551">
        <v>0.0</v>
      </c>
      <c r="Q48" s="550">
        <v>4.0</v>
      </c>
      <c r="R48" s="550">
        <f t="shared" si="1"/>
        <v>350</v>
      </c>
      <c r="S48" s="551">
        <f t="shared" si="2"/>
        <v>293</v>
      </c>
      <c r="T48" s="536">
        <f>R48/(Results!$L$194*(70/190))</f>
        <v>0.5478662053</v>
      </c>
      <c r="U48" s="537" t="str">
        <f t="shared" si="8"/>
        <v>C</v>
      </c>
      <c r="V48" s="151"/>
      <c r="W48" s="151"/>
      <c r="X48" s="151"/>
      <c r="Y48" s="151"/>
      <c r="Z48" s="552">
        <f>R48/Results!$B$158</f>
        <v>1166.666667</v>
      </c>
      <c r="AA48" s="151"/>
      <c r="AB48" s="151"/>
      <c r="AC48" s="703"/>
      <c r="AD48" s="459"/>
      <c r="AE48" s="459"/>
      <c r="AF48" s="151"/>
      <c r="AG48" s="804" t="s">
        <v>203</v>
      </c>
      <c r="AH48" s="826">
        <v>34.0</v>
      </c>
      <c r="AI48" s="826">
        <v>0.0</v>
      </c>
      <c r="AJ48" s="826">
        <v>82.0</v>
      </c>
      <c r="AK48" s="826">
        <v>0.0</v>
      </c>
      <c r="AL48" s="826">
        <v>0.0</v>
      </c>
      <c r="AM48" s="826">
        <v>0.0</v>
      </c>
      <c r="AN48" s="826">
        <v>0.0</v>
      </c>
      <c r="AO48" s="826">
        <v>12.0</v>
      </c>
      <c r="AP48" s="826">
        <v>0.0</v>
      </c>
      <c r="AQ48" s="826">
        <v>0.0</v>
      </c>
      <c r="AR48" s="826">
        <v>13.0</v>
      </c>
      <c r="AS48" s="826">
        <v>0.0</v>
      </c>
      <c r="AT48" s="807">
        <v>2.0</v>
      </c>
      <c r="AU48" s="844">
        <f t="shared" si="3"/>
        <v>143</v>
      </c>
      <c r="AV48" s="808">
        <f t="shared" si="4"/>
        <v>120</v>
      </c>
      <c r="AW48" s="802">
        <f>AU48/(Results!$N$194*(70/190))</f>
        <v>0.6512464046</v>
      </c>
      <c r="AX48" s="803" t="str">
        <f t="shared" si="11"/>
        <v>C</v>
      </c>
      <c r="AY48" s="151"/>
      <c r="AZ48" s="151"/>
      <c r="BA48" s="151"/>
      <c r="BB48" s="151"/>
      <c r="BC48" s="552">
        <f>AU48/Results!$B$158</f>
        <v>476.6666667</v>
      </c>
      <c r="BD48" s="151"/>
      <c r="BE48" s="151"/>
      <c r="BF48" s="703"/>
    </row>
    <row r="49">
      <c r="A49" s="151"/>
      <c r="B49" s="459"/>
      <c r="C49" s="151"/>
      <c r="D49" s="549" t="s">
        <v>204</v>
      </c>
      <c r="E49" s="551">
        <v>106.0</v>
      </c>
      <c r="F49" s="551">
        <v>0.0</v>
      </c>
      <c r="G49" s="551">
        <v>352.0</v>
      </c>
      <c r="H49" s="551">
        <v>0.0</v>
      </c>
      <c r="I49" s="551">
        <v>1.0</v>
      </c>
      <c r="J49" s="551">
        <v>21.0</v>
      </c>
      <c r="K49" s="551">
        <v>5.0</v>
      </c>
      <c r="L49" s="551">
        <v>26.0</v>
      </c>
      <c r="M49" s="551">
        <v>0.0</v>
      </c>
      <c r="N49" s="551">
        <v>0.0</v>
      </c>
      <c r="O49" s="551">
        <v>32.0</v>
      </c>
      <c r="P49" s="551">
        <v>0.0</v>
      </c>
      <c r="Q49" s="550">
        <v>6.0</v>
      </c>
      <c r="R49" s="550">
        <f t="shared" si="1"/>
        <v>549</v>
      </c>
      <c r="S49" s="551">
        <f t="shared" si="2"/>
        <v>429</v>
      </c>
      <c r="T49" s="536">
        <f>R49/(Results!$L$194*(70/190))</f>
        <v>0.8593672763</v>
      </c>
      <c r="U49" s="733" t="s">
        <v>70</v>
      </c>
      <c r="V49" s="151"/>
      <c r="W49" s="151"/>
      <c r="X49" s="151"/>
      <c r="Y49" s="151"/>
      <c r="Z49" s="552">
        <f>R49/Results!$B$158</f>
        <v>1830</v>
      </c>
      <c r="AA49" s="151"/>
      <c r="AB49" s="151"/>
      <c r="AC49" s="703"/>
      <c r="AD49" s="459"/>
      <c r="AE49" s="459"/>
      <c r="AF49" s="151"/>
      <c r="AG49" s="804" t="s">
        <v>204</v>
      </c>
      <c r="AH49" s="826">
        <v>41.0</v>
      </c>
      <c r="AI49" s="826">
        <v>0.0</v>
      </c>
      <c r="AJ49" s="826">
        <v>85.0</v>
      </c>
      <c r="AK49" s="826">
        <v>0.0</v>
      </c>
      <c r="AL49" s="826">
        <v>0.0</v>
      </c>
      <c r="AM49" s="826">
        <v>0.0</v>
      </c>
      <c r="AN49" s="826">
        <v>0.0</v>
      </c>
      <c r="AO49" s="826">
        <v>15.0</v>
      </c>
      <c r="AP49" s="826">
        <v>0.0</v>
      </c>
      <c r="AQ49" s="826">
        <v>0.0</v>
      </c>
      <c r="AR49" s="826">
        <v>10.0</v>
      </c>
      <c r="AS49" s="826">
        <v>0.0</v>
      </c>
      <c r="AT49" s="807">
        <v>3.0</v>
      </c>
      <c r="AU49" s="858">
        <f t="shared" si="3"/>
        <v>154</v>
      </c>
      <c r="AV49" s="808">
        <f t="shared" si="4"/>
        <v>127.5</v>
      </c>
      <c r="AW49" s="802">
        <f>AU49/(Results!$N$194*(70/190))</f>
        <v>0.7013422819</v>
      </c>
      <c r="AX49" s="827" t="s">
        <v>249</v>
      </c>
      <c r="AY49" s="151"/>
      <c r="AZ49" s="151"/>
      <c r="BA49" s="151"/>
      <c r="BB49" s="151"/>
      <c r="BC49" s="552">
        <f>AU49/Results!$B$158</f>
        <v>513.3333333</v>
      </c>
      <c r="BD49" s="151"/>
      <c r="BE49" s="151"/>
      <c r="BF49" s="703"/>
    </row>
    <row r="50">
      <c r="A50" s="151"/>
      <c r="B50" s="459"/>
      <c r="C50" s="151"/>
      <c r="D50" s="555" t="s">
        <v>205</v>
      </c>
      <c r="E50" s="564">
        <v>112.0</v>
      </c>
      <c r="F50" s="564">
        <v>0.0</v>
      </c>
      <c r="G50" s="564">
        <v>274.0</v>
      </c>
      <c r="H50" s="564">
        <v>0.0</v>
      </c>
      <c r="I50" s="564">
        <v>0.0</v>
      </c>
      <c r="J50" s="564">
        <v>25.0</v>
      </c>
      <c r="K50" s="564">
        <v>5.0</v>
      </c>
      <c r="L50" s="564">
        <v>29.0</v>
      </c>
      <c r="M50" s="564">
        <v>0.0</v>
      </c>
      <c r="N50" s="564">
        <v>0.0</v>
      </c>
      <c r="O50" s="564">
        <v>35.0</v>
      </c>
      <c r="P50" s="564">
        <v>0.0</v>
      </c>
      <c r="Q50" s="558">
        <v>8.0</v>
      </c>
      <c r="R50" s="585">
        <f t="shared" si="1"/>
        <v>488</v>
      </c>
      <c r="S50" s="551">
        <f t="shared" si="2"/>
        <v>411.5</v>
      </c>
      <c r="T50" s="560">
        <f>R50/(Results!$L$194*(70/190))</f>
        <v>0.7638820234</v>
      </c>
      <c r="U50" s="561" t="str">
        <f t="shared" ref="U50:U53" si="12">IFS(T50&lt;0.2,"A",AND(T50&gt;=0.21,T50&lt;=0.5),"B",AND(T50&gt;=0.51,T50&lt;=0.7),"C",AND(T50&gt;=0.71,T50&lt;=0.85),"D",AND(T50&gt;=0.86,T50&lt;=1),"E",T50&gt;1,"F")</f>
        <v>D</v>
      </c>
      <c r="V50" s="447"/>
      <c r="W50" s="447"/>
      <c r="X50" s="447"/>
      <c r="Y50" s="447"/>
      <c r="Z50" s="562">
        <f>R50/Results!$B$158</f>
        <v>1626.666667</v>
      </c>
      <c r="AA50" s="447"/>
      <c r="AB50" s="447"/>
      <c r="AC50" s="488"/>
      <c r="AD50" s="459"/>
      <c r="AE50" s="459"/>
      <c r="AF50" s="151"/>
      <c r="AG50" s="809" t="s">
        <v>205</v>
      </c>
      <c r="AH50" s="840">
        <v>46.0</v>
      </c>
      <c r="AI50" s="840">
        <v>0.0</v>
      </c>
      <c r="AJ50" s="840">
        <v>90.0</v>
      </c>
      <c r="AK50" s="840">
        <v>0.0</v>
      </c>
      <c r="AL50" s="840">
        <v>0.0</v>
      </c>
      <c r="AM50" s="840">
        <v>0.0</v>
      </c>
      <c r="AN50" s="840">
        <v>0.0</v>
      </c>
      <c r="AO50" s="840">
        <v>12.0</v>
      </c>
      <c r="AP50" s="840">
        <v>0.0</v>
      </c>
      <c r="AQ50" s="840">
        <v>0.0</v>
      </c>
      <c r="AR50" s="840">
        <v>12.0</v>
      </c>
      <c r="AS50" s="840">
        <v>0.0</v>
      </c>
      <c r="AT50" s="812">
        <v>5.0</v>
      </c>
      <c r="AU50" s="858">
        <f t="shared" si="3"/>
        <v>165</v>
      </c>
      <c r="AV50" s="813">
        <f t="shared" si="4"/>
        <v>135.5</v>
      </c>
      <c r="AW50" s="814">
        <f>AU50/(Results!$N$194*(70/190))</f>
        <v>0.7514381592</v>
      </c>
      <c r="AX50" s="815" t="str">
        <f t="shared" ref="AX50:AX59" si="13">IFS(AW50&lt;0.2,"A",AND(AW50&gt;=0.21,AW50&lt;=0.5),"B",AND(AW50&gt;=0.51,AW50&lt;=0.7),"C",AND(AW50&gt;=0.71,AW50&lt;=0.85),"D",AND(AW50&gt;=0.86,AW50&lt;=1),"E",AW50&gt;1,"F")</f>
        <v>D</v>
      </c>
      <c r="AY50" s="447"/>
      <c r="AZ50" s="447"/>
      <c r="BA50" s="447"/>
      <c r="BB50" s="447"/>
      <c r="BC50" s="562">
        <f>AU50/Results!$B$158</f>
        <v>550</v>
      </c>
      <c r="BD50" s="447"/>
      <c r="BE50" s="447"/>
      <c r="BF50" s="488"/>
    </row>
    <row r="51">
      <c r="A51" s="151"/>
      <c r="B51" s="459"/>
      <c r="C51" s="151"/>
      <c r="D51" s="492" t="s">
        <v>206</v>
      </c>
      <c r="E51" s="570">
        <v>115.0</v>
      </c>
      <c r="F51" s="570">
        <v>1.0</v>
      </c>
      <c r="G51" s="570">
        <v>374.0</v>
      </c>
      <c r="H51" s="570">
        <v>0.0</v>
      </c>
      <c r="I51" s="570">
        <v>1.0</v>
      </c>
      <c r="J51" s="570">
        <v>28.0</v>
      </c>
      <c r="K51" s="570">
        <v>8.0</v>
      </c>
      <c r="L51" s="570">
        <v>23.0</v>
      </c>
      <c r="M51" s="570">
        <v>0.0</v>
      </c>
      <c r="N51" s="570">
        <v>0.0</v>
      </c>
      <c r="O51" s="570">
        <v>31.0</v>
      </c>
      <c r="P51" s="570">
        <v>0.0</v>
      </c>
      <c r="Q51" s="569">
        <v>6.0</v>
      </c>
      <c r="R51" s="569">
        <f t="shared" si="1"/>
        <v>587</v>
      </c>
      <c r="S51" s="570">
        <f t="shared" si="2"/>
        <v>458.3</v>
      </c>
      <c r="T51" s="571">
        <f>R51/(Results!$L$195*(70/190))</f>
        <v>0.7922852881</v>
      </c>
      <c r="U51" s="572" t="str">
        <f t="shared" si="12"/>
        <v>D</v>
      </c>
      <c r="V51" s="641">
        <f>SUM(R51:R54)</f>
        <v>2011</v>
      </c>
      <c r="W51" s="642">
        <f>V51/(4*(MAX(R51:R54)))</f>
        <v>0.8564735945</v>
      </c>
      <c r="X51" s="642">
        <f>AVERAGE(S51:S54)</f>
        <v>404.325</v>
      </c>
      <c r="Y51" s="642">
        <f>V51/(((V51))*2)</f>
        <v>0.5</v>
      </c>
      <c r="Z51" s="511">
        <f>R51/Results!$B$158</f>
        <v>1956.666667</v>
      </c>
      <c r="AA51" s="642">
        <f>sum(Z51:Z54)/4</f>
        <v>1675.833333</v>
      </c>
      <c r="AB51" s="643">
        <v>741.0</v>
      </c>
      <c r="AC51" s="817">
        <f>4*MAX(R51:R54)/(Results!L195)</f>
        <v>1.167578319</v>
      </c>
      <c r="AD51" s="459"/>
      <c r="AE51" s="459"/>
      <c r="AF51" s="151"/>
      <c r="AG51" s="818" t="s">
        <v>206</v>
      </c>
      <c r="AH51" s="830">
        <v>52.0</v>
      </c>
      <c r="AI51" s="830">
        <v>0.0</v>
      </c>
      <c r="AJ51" s="830">
        <v>111.0</v>
      </c>
      <c r="AK51" s="830">
        <v>0.0</v>
      </c>
      <c r="AL51" s="830">
        <v>0.0</v>
      </c>
      <c r="AM51" s="830">
        <v>0.0</v>
      </c>
      <c r="AN51" s="830">
        <v>0.0</v>
      </c>
      <c r="AO51" s="830">
        <v>11.0</v>
      </c>
      <c r="AP51" s="830">
        <v>0.0</v>
      </c>
      <c r="AQ51" s="830">
        <v>0.0</v>
      </c>
      <c r="AR51" s="830">
        <v>13.0</v>
      </c>
      <c r="AS51" s="830">
        <v>0.0</v>
      </c>
      <c r="AT51" s="819">
        <v>3.0</v>
      </c>
      <c r="AU51" s="859">
        <f t="shared" si="3"/>
        <v>190</v>
      </c>
      <c r="AV51" s="820">
        <f t="shared" si="4"/>
        <v>151.5</v>
      </c>
      <c r="AW51" s="821">
        <f>AU51/(Results!$N$195*(70/190))</f>
        <v>0.6519776052</v>
      </c>
      <c r="AX51" s="832" t="str">
        <f t="shared" si="13"/>
        <v>C</v>
      </c>
      <c r="AY51" s="641">
        <f>SUM(AU51:AU54)</f>
        <v>791</v>
      </c>
      <c r="AZ51" s="642">
        <f>AY51/(4*(MAX(AU51:AU54)))</f>
        <v>0.8947963801</v>
      </c>
      <c r="BA51" s="642">
        <f>AVERAGE(AV51:AV54)</f>
        <v>159</v>
      </c>
      <c r="BB51" s="642">
        <f>AY51/(((AY51))*2)</f>
        <v>0.5</v>
      </c>
      <c r="BC51" s="502">
        <f>AU51/Results!$B$158</f>
        <v>633.3333333</v>
      </c>
      <c r="BD51" s="642">
        <f>sum(BC51:BC54)/4</f>
        <v>659.1666667</v>
      </c>
      <c r="BE51" s="643">
        <v>291.0</v>
      </c>
      <c r="BF51" s="817">
        <f>4*MAX(AU51:AU54)/(Results!N195)</f>
        <v>1.117572693</v>
      </c>
    </row>
    <row r="52">
      <c r="A52" s="151"/>
      <c r="B52" s="459"/>
      <c r="C52" s="151"/>
      <c r="D52" s="513" t="s">
        <v>207</v>
      </c>
      <c r="E52" s="516">
        <v>125.0</v>
      </c>
      <c r="F52" s="516">
        <v>0.0</v>
      </c>
      <c r="G52" s="516">
        <v>328.0</v>
      </c>
      <c r="H52" s="516">
        <v>0.0</v>
      </c>
      <c r="I52" s="516">
        <v>0.0</v>
      </c>
      <c r="J52" s="516">
        <v>27.0</v>
      </c>
      <c r="K52" s="516">
        <v>6.0</v>
      </c>
      <c r="L52" s="516">
        <v>31.0</v>
      </c>
      <c r="M52" s="516">
        <v>0.0</v>
      </c>
      <c r="N52" s="516">
        <v>0.0</v>
      </c>
      <c r="O52" s="516">
        <v>24.0</v>
      </c>
      <c r="P52" s="516">
        <v>0.0</v>
      </c>
      <c r="Q52" s="515">
        <v>7.0</v>
      </c>
      <c r="R52" s="515">
        <f t="shared" si="1"/>
        <v>548</v>
      </c>
      <c r="S52" s="516">
        <f t="shared" si="2"/>
        <v>436.5</v>
      </c>
      <c r="T52" s="577">
        <f>R52/(Results!$L$195*(70/190))</f>
        <v>0.7396462314</v>
      </c>
      <c r="U52" s="578" t="str">
        <f t="shared" si="12"/>
        <v>D</v>
      </c>
      <c r="V52" s="151"/>
      <c r="W52" s="151"/>
      <c r="X52" s="151"/>
      <c r="Y52" s="151"/>
      <c r="Z52" s="517">
        <f>R52/Results!$B$158</f>
        <v>1826.666667</v>
      </c>
      <c r="AA52" s="151"/>
      <c r="AB52" s="151"/>
      <c r="AC52" s="703"/>
      <c r="AD52" s="459"/>
      <c r="AE52" s="459"/>
      <c r="AF52" s="151"/>
      <c r="AG52" s="784" t="s">
        <v>207</v>
      </c>
      <c r="AH52" s="833">
        <v>64.0</v>
      </c>
      <c r="AI52" s="833">
        <v>0.0</v>
      </c>
      <c r="AJ52" s="833">
        <v>121.0</v>
      </c>
      <c r="AK52" s="833">
        <v>0.0</v>
      </c>
      <c r="AL52" s="833">
        <v>0.0</v>
      </c>
      <c r="AM52" s="833">
        <v>0.0</v>
      </c>
      <c r="AN52" s="833">
        <v>0.0</v>
      </c>
      <c r="AO52" s="833">
        <v>15.0</v>
      </c>
      <c r="AP52" s="833">
        <v>0.0</v>
      </c>
      <c r="AQ52" s="833">
        <v>0.0</v>
      </c>
      <c r="AR52" s="833">
        <v>15.0</v>
      </c>
      <c r="AS52" s="833">
        <v>0.0</v>
      </c>
      <c r="AT52" s="787">
        <v>6.0</v>
      </c>
      <c r="AU52" s="834">
        <f t="shared" si="3"/>
        <v>221</v>
      </c>
      <c r="AV52" s="788">
        <f t="shared" si="4"/>
        <v>180</v>
      </c>
      <c r="AW52" s="782">
        <f>AU52/(Results!$N$195*(70/190))</f>
        <v>0.7583528987</v>
      </c>
      <c r="AX52" s="783" t="str">
        <f t="shared" si="13"/>
        <v>D</v>
      </c>
      <c r="AY52" s="151"/>
      <c r="AZ52" s="151"/>
      <c r="BA52" s="151"/>
      <c r="BB52" s="151"/>
      <c r="BC52" s="517">
        <f>AU52/Results!$B$158</f>
        <v>736.6666667</v>
      </c>
      <c r="BD52" s="151"/>
      <c r="BE52" s="151"/>
      <c r="BF52" s="703"/>
    </row>
    <row r="53">
      <c r="A53" s="151"/>
      <c r="B53" s="459"/>
      <c r="C53" s="151"/>
      <c r="D53" s="513" t="s">
        <v>208</v>
      </c>
      <c r="E53" s="516">
        <v>105.0</v>
      </c>
      <c r="F53" s="516">
        <v>0.0</v>
      </c>
      <c r="G53" s="516">
        <v>301.0</v>
      </c>
      <c r="H53" s="516">
        <v>0.0</v>
      </c>
      <c r="I53" s="516">
        <v>2.0</v>
      </c>
      <c r="J53" s="516">
        <v>32.0</v>
      </c>
      <c r="K53" s="516">
        <v>9.0</v>
      </c>
      <c r="L53" s="516">
        <v>28.0</v>
      </c>
      <c r="M53" s="516">
        <v>0.0</v>
      </c>
      <c r="N53" s="516">
        <v>0.0</v>
      </c>
      <c r="O53" s="516">
        <v>20.0</v>
      </c>
      <c r="P53" s="516">
        <v>0.0</v>
      </c>
      <c r="Q53" s="515">
        <v>6.0</v>
      </c>
      <c r="R53" s="515">
        <f t="shared" si="1"/>
        <v>503</v>
      </c>
      <c r="S53" s="516">
        <f t="shared" si="2"/>
        <v>406</v>
      </c>
      <c r="T53" s="577">
        <f>R53/(Results!$L$195*(70/190))</f>
        <v>0.6789088584</v>
      </c>
      <c r="U53" s="578" t="str">
        <f t="shared" si="12"/>
        <v>C</v>
      </c>
      <c r="V53" s="151"/>
      <c r="W53" s="151"/>
      <c r="X53" s="151"/>
      <c r="Y53" s="151"/>
      <c r="Z53" s="517">
        <f>R53/Results!$B$158</f>
        <v>1676.666667</v>
      </c>
      <c r="AA53" s="151"/>
      <c r="AB53" s="151"/>
      <c r="AC53" s="703"/>
      <c r="AD53" s="459"/>
      <c r="AE53" s="459"/>
      <c r="AF53" s="151"/>
      <c r="AG53" s="784" t="s">
        <v>208</v>
      </c>
      <c r="AH53" s="833">
        <v>55.0</v>
      </c>
      <c r="AI53" s="833">
        <v>0.0</v>
      </c>
      <c r="AJ53" s="833">
        <v>105.0</v>
      </c>
      <c r="AK53" s="833">
        <v>0.0</v>
      </c>
      <c r="AL53" s="833">
        <v>0.0</v>
      </c>
      <c r="AM53" s="833">
        <v>0.0</v>
      </c>
      <c r="AN53" s="833">
        <v>0.0</v>
      </c>
      <c r="AO53" s="833">
        <v>10.0</v>
      </c>
      <c r="AP53" s="833">
        <v>0.0</v>
      </c>
      <c r="AQ53" s="833">
        <v>0.0</v>
      </c>
      <c r="AR53" s="833">
        <v>12.0</v>
      </c>
      <c r="AS53" s="833">
        <v>0.0</v>
      </c>
      <c r="AT53" s="787">
        <v>4.0</v>
      </c>
      <c r="AU53" s="834">
        <f t="shared" si="3"/>
        <v>186</v>
      </c>
      <c r="AV53" s="788">
        <f t="shared" si="4"/>
        <v>148.5</v>
      </c>
      <c r="AW53" s="782">
        <f>AU53/(Results!$N$195*(70/190))</f>
        <v>0.6382517609</v>
      </c>
      <c r="AX53" s="783" t="str">
        <f t="shared" si="13"/>
        <v>C</v>
      </c>
      <c r="AY53" s="151"/>
      <c r="AZ53" s="151"/>
      <c r="BA53" s="151"/>
      <c r="BB53" s="151"/>
      <c r="BC53" s="517">
        <f>AU53/Results!$B$158</f>
        <v>620</v>
      </c>
      <c r="BD53" s="151"/>
      <c r="BE53" s="151"/>
      <c r="BF53" s="703"/>
    </row>
    <row r="54">
      <c r="A54" s="151"/>
      <c r="B54" s="459"/>
      <c r="C54" s="151"/>
      <c r="D54" s="522" t="s">
        <v>209</v>
      </c>
      <c r="E54" s="530">
        <v>95.0</v>
      </c>
      <c r="F54" s="530">
        <v>0.0</v>
      </c>
      <c r="G54" s="530">
        <v>201.0</v>
      </c>
      <c r="H54" s="530">
        <v>0.0</v>
      </c>
      <c r="I54" s="530">
        <v>1.0</v>
      </c>
      <c r="J54" s="530">
        <v>27.0</v>
      </c>
      <c r="K54" s="530">
        <v>5.0</v>
      </c>
      <c r="L54" s="530">
        <v>22.0</v>
      </c>
      <c r="M54" s="530">
        <v>0.0</v>
      </c>
      <c r="N54" s="530">
        <v>0.0</v>
      </c>
      <c r="O54" s="530">
        <v>18.0</v>
      </c>
      <c r="P54" s="530">
        <v>0.0</v>
      </c>
      <c r="Q54" s="525">
        <v>4.0</v>
      </c>
      <c r="R54" s="525">
        <f t="shared" si="1"/>
        <v>373</v>
      </c>
      <c r="S54" s="516">
        <f t="shared" si="2"/>
        <v>316.5</v>
      </c>
      <c r="T54" s="579">
        <f>R54/(Results!$L$195*(70/190))</f>
        <v>0.5034453364</v>
      </c>
      <c r="U54" s="860" t="s">
        <v>250</v>
      </c>
      <c r="V54" s="37"/>
      <c r="W54" s="37"/>
      <c r="X54" s="37"/>
      <c r="Y54" s="37"/>
      <c r="Z54" s="531">
        <f>R54/Results!$B$158</f>
        <v>1243.333333</v>
      </c>
      <c r="AA54" s="37"/>
      <c r="AB54" s="37"/>
      <c r="AC54" s="789"/>
      <c r="AD54" s="459"/>
      <c r="AE54" s="459"/>
      <c r="AF54" s="151"/>
      <c r="AG54" s="790" t="s">
        <v>209</v>
      </c>
      <c r="AH54" s="835">
        <v>60.0</v>
      </c>
      <c r="AI54" s="835">
        <v>0.0</v>
      </c>
      <c r="AJ54" s="835">
        <v>107.0</v>
      </c>
      <c r="AK54" s="835">
        <v>0.0</v>
      </c>
      <c r="AL54" s="835">
        <v>0.0</v>
      </c>
      <c r="AM54" s="835">
        <v>0.0</v>
      </c>
      <c r="AN54" s="835">
        <v>0.0</v>
      </c>
      <c r="AO54" s="835">
        <v>17.0</v>
      </c>
      <c r="AP54" s="835">
        <v>0.0</v>
      </c>
      <c r="AQ54" s="835">
        <v>0.0</v>
      </c>
      <c r="AR54" s="835">
        <v>8.0</v>
      </c>
      <c r="AS54" s="835">
        <v>0.0</v>
      </c>
      <c r="AT54" s="793">
        <v>2.0</v>
      </c>
      <c r="AU54" s="856">
        <f t="shared" si="3"/>
        <v>194</v>
      </c>
      <c r="AV54" s="794">
        <f t="shared" si="4"/>
        <v>156</v>
      </c>
      <c r="AW54" s="795">
        <f>AU54/(Results!$N$195*(70/190))</f>
        <v>0.6657034495</v>
      </c>
      <c r="AX54" s="823" t="str">
        <f t="shared" si="13"/>
        <v>C</v>
      </c>
      <c r="AY54" s="37"/>
      <c r="AZ54" s="37"/>
      <c r="BA54" s="37"/>
      <c r="BB54" s="37"/>
      <c r="BC54" s="531">
        <f>AU54/Results!$B$158</f>
        <v>646.6666667</v>
      </c>
      <c r="BD54" s="37"/>
      <c r="BE54" s="37"/>
      <c r="BF54" s="789"/>
    </row>
    <row r="55">
      <c r="A55" s="151"/>
      <c r="B55" s="459"/>
      <c r="C55" s="151"/>
      <c r="D55" s="532" t="s">
        <v>210</v>
      </c>
      <c r="E55" s="544">
        <v>94.0</v>
      </c>
      <c r="F55" s="544">
        <v>1.0</v>
      </c>
      <c r="G55" s="544">
        <v>215.0</v>
      </c>
      <c r="H55" s="544">
        <v>0.0</v>
      </c>
      <c r="I55" s="544">
        <v>0.0</v>
      </c>
      <c r="J55" s="544">
        <v>20.0</v>
      </c>
      <c r="K55" s="544">
        <v>5.0</v>
      </c>
      <c r="L55" s="544">
        <v>27.0</v>
      </c>
      <c r="M55" s="544">
        <v>0.0</v>
      </c>
      <c r="N55" s="544">
        <v>0.0</v>
      </c>
      <c r="O55" s="544">
        <v>23.0</v>
      </c>
      <c r="P55" s="544">
        <v>0.0</v>
      </c>
      <c r="Q55" s="546">
        <v>4.0</v>
      </c>
      <c r="R55" s="535">
        <f t="shared" si="1"/>
        <v>389</v>
      </c>
      <c r="S55" s="544">
        <f t="shared" si="2"/>
        <v>328.3</v>
      </c>
      <c r="T55" s="536">
        <f>R55/(Results!$L$196*(70/190))</f>
        <v>0.6901027077</v>
      </c>
      <c r="U55" s="537" t="str">
        <f t="shared" ref="U55:U66" si="14">IFS(T55&lt;0.2,"A",AND(T55&gt;=0.21,T55&lt;=0.5),"B",AND(T55&gt;=0.51,T55&lt;=0.7),"C",AND(T55&gt;=0.71,T55&lt;=0.85),"D",AND(T55&gt;=0.86,T55&lt;=1),"E",T55&gt;1,"F")</f>
        <v>C</v>
      </c>
      <c r="V55" s="538">
        <f>SUM(R55:R58)</f>
        <v>1530</v>
      </c>
      <c r="W55" s="539">
        <f>V55/(4*(MAX(R55:R58)))</f>
        <v>0.9757653061</v>
      </c>
      <c r="X55" s="539">
        <f>AVERAGE(S55:S58)</f>
        <v>321.075</v>
      </c>
      <c r="Y55" s="539">
        <f>V55/(((V55))*2)</f>
        <v>0.5</v>
      </c>
      <c r="Z55" s="540">
        <f>R55/Results!$B$158</f>
        <v>1296.666667</v>
      </c>
      <c r="AA55" s="539">
        <f>sum(Z55:Z58)/4</f>
        <v>1275</v>
      </c>
      <c r="AB55" s="541">
        <v>564.0</v>
      </c>
      <c r="AC55" s="706">
        <f>4*MAX(R55:R58)/(Results!L196)</f>
        <v>1.024836601</v>
      </c>
      <c r="AD55" s="459"/>
      <c r="AE55" s="459"/>
      <c r="AF55" s="151"/>
      <c r="AG55" s="797" t="s">
        <v>210</v>
      </c>
      <c r="AH55" s="837">
        <v>57.0</v>
      </c>
      <c r="AI55" s="837">
        <v>0.0</v>
      </c>
      <c r="AJ55" s="837">
        <v>98.0</v>
      </c>
      <c r="AK55" s="837">
        <v>0.0</v>
      </c>
      <c r="AL55" s="837">
        <v>0.0</v>
      </c>
      <c r="AM55" s="837">
        <v>0.0</v>
      </c>
      <c r="AN55" s="837">
        <v>0.0</v>
      </c>
      <c r="AO55" s="837">
        <v>15.0</v>
      </c>
      <c r="AP55" s="837">
        <v>0.0</v>
      </c>
      <c r="AQ55" s="837">
        <v>0.0</v>
      </c>
      <c r="AR55" s="837">
        <v>13.0</v>
      </c>
      <c r="AS55" s="837">
        <v>0.0</v>
      </c>
      <c r="AT55" s="800">
        <v>1.0</v>
      </c>
      <c r="AU55" s="857">
        <f t="shared" si="3"/>
        <v>184</v>
      </c>
      <c r="AV55" s="801">
        <f t="shared" si="4"/>
        <v>155</v>
      </c>
      <c r="AW55" s="802">
        <f>AU55/(Results!$N$196*(70/190))</f>
        <v>0.6767324816</v>
      </c>
      <c r="AX55" s="803" t="str">
        <f t="shared" si="13"/>
        <v>C</v>
      </c>
      <c r="AY55" s="538">
        <f>SUM(AU55:AU58)</f>
        <v>738</v>
      </c>
      <c r="AZ55" s="539">
        <f>AY55/(4*(MAX(AU55:AU58)))</f>
        <v>0.9365482234</v>
      </c>
      <c r="BA55" s="539">
        <f>AVERAGE(AV55:AV58)</f>
        <v>155.375</v>
      </c>
      <c r="BB55" s="539">
        <f>AY55/(((AY55))*2)</f>
        <v>0.5</v>
      </c>
      <c r="BC55" s="540">
        <f>AU55/Results!$B$158</f>
        <v>613.3333333</v>
      </c>
      <c r="BD55" s="539">
        <f>sum(BC55:BC58)/4</f>
        <v>615</v>
      </c>
      <c r="BE55" s="541">
        <v>272.0</v>
      </c>
      <c r="BF55" s="706">
        <f>4*MAX(AU55:AU58)/(Results!N196)</f>
        <v>1.067750678</v>
      </c>
    </row>
    <row r="56">
      <c r="A56" s="151"/>
      <c r="B56" s="459"/>
      <c r="C56" s="151"/>
      <c r="D56" s="549" t="s">
        <v>211</v>
      </c>
      <c r="E56" s="551">
        <v>95.0</v>
      </c>
      <c r="F56" s="551">
        <v>0.0</v>
      </c>
      <c r="G56" s="551">
        <v>224.0</v>
      </c>
      <c r="H56" s="551">
        <v>0.0</v>
      </c>
      <c r="I56" s="551">
        <v>0.0</v>
      </c>
      <c r="J56" s="551">
        <v>18.0</v>
      </c>
      <c r="K56" s="551">
        <v>3.0</v>
      </c>
      <c r="L56" s="551">
        <v>25.0</v>
      </c>
      <c r="M56" s="551">
        <v>0.0</v>
      </c>
      <c r="N56" s="551">
        <v>0.0</v>
      </c>
      <c r="O56" s="551">
        <v>22.0</v>
      </c>
      <c r="P56" s="551">
        <v>0.0</v>
      </c>
      <c r="Q56" s="550">
        <v>5.0</v>
      </c>
      <c r="R56" s="550">
        <f t="shared" si="1"/>
        <v>392</v>
      </c>
      <c r="S56" s="551">
        <f t="shared" si="2"/>
        <v>322.5</v>
      </c>
      <c r="T56" s="536">
        <f>R56/(Results!$L$196*(70/190))</f>
        <v>0.6954248366</v>
      </c>
      <c r="U56" s="537" t="str">
        <f t="shared" si="14"/>
        <v>C</v>
      </c>
      <c r="V56" s="151"/>
      <c r="W56" s="151"/>
      <c r="X56" s="151"/>
      <c r="Y56" s="151"/>
      <c r="Z56" s="552">
        <f>R56/Results!$B$158</f>
        <v>1306.666667</v>
      </c>
      <c r="AA56" s="151"/>
      <c r="AB56" s="151"/>
      <c r="AC56" s="703"/>
      <c r="AD56" s="459"/>
      <c r="AE56" s="459"/>
      <c r="AF56" s="151"/>
      <c r="AG56" s="804" t="s">
        <v>211</v>
      </c>
      <c r="AH56" s="826">
        <v>64.0</v>
      </c>
      <c r="AI56" s="826">
        <v>0.0</v>
      </c>
      <c r="AJ56" s="826">
        <v>105.0</v>
      </c>
      <c r="AK56" s="826">
        <v>0.0</v>
      </c>
      <c r="AL56" s="826">
        <v>0.0</v>
      </c>
      <c r="AM56" s="826">
        <v>0.0</v>
      </c>
      <c r="AN56" s="826">
        <v>0.0</v>
      </c>
      <c r="AO56" s="826">
        <v>18.0</v>
      </c>
      <c r="AP56" s="826">
        <v>0.0</v>
      </c>
      <c r="AQ56" s="826">
        <v>0.0</v>
      </c>
      <c r="AR56" s="826">
        <v>10.0</v>
      </c>
      <c r="AS56" s="826">
        <v>0.0</v>
      </c>
      <c r="AT56" s="807">
        <v>0.0</v>
      </c>
      <c r="AU56" s="844">
        <f t="shared" si="3"/>
        <v>197</v>
      </c>
      <c r="AV56" s="808">
        <f t="shared" si="4"/>
        <v>163.5</v>
      </c>
      <c r="AW56" s="802">
        <f>AU56/(Results!$N$196*(70/190))</f>
        <v>0.7245451026</v>
      </c>
      <c r="AX56" s="803" t="str">
        <f t="shared" si="13"/>
        <v>D</v>
      </c>
      <c r="AY56" s="151"/>
      <c r="AZ56" s="151"/>
      <c r="BA56" s="151"/>
      <c r="BB56" s="151"/>
      <c r="BC56" s="552">
        <f>AU56/Results!$B$158</f>
        <v>656.6666667</v>
      </c>
      <c r="BD56" s="151"/>
      <c r="BE56" s="151"/>
      <c r="BF56" s="703"/>
    </row>
    <row r="57">
      <c r="A57" s="151"/>
      <c r="B57" s="459"/>
      <c r="C57" s="151"/>
      <c r="D57" s="549" t="s">
        <v>212</v>
      </c>
      <c r="E57" s="551">
        <v>101.0</v>
      </c>
      <c r="F57" s="551">
        <v>0.0</v>
      </c>
      <c r="G57" s="551">
        <v>198.0</v>
      </c>
      <c r="H57" s="551">
        <v>0.0</v>
      </c>
      <c r="I57" s="551">
        <v>0.0</v>
      </c>
      <c r="J57" s="551">
        <v>22.0</v>
      </c>
      <c r="K57" s="551">
        <v>6.0</v>
      </c>
      <c r="L57" s="551">
        <v>18.0</v>
      </c>
      <c r="M57" s="551">
        <v>0.0</v>
      </c>
      <c r="N57" s="551">
        <v>0.0</v>
      </c>
      <c r="O57" s="551">
        <v>27.0</v>
      </c>
      <c r="P57" s="551">
        <v>0.0</v>
      </c>
      <c r="Q57" s="550">
        <v>3.0</v>
      </c>
      <c r="R57" s="550">
        <f t="shared" si="1"/>
        <v>375</v>
      </c>
      <c r="S57" s="551">
        <f t="shared" si="2"/>
        <v>324.5</v>
      </c>
      <c r="T57" s="536">
        <f>R57/(Results!$L$196*(70/190))</f>
        <v>0.6652661064</v>
      </c>
      <c r="U57" s="537" t="str">
        <f t="shared" si="14"/>
        <v>C</v>
      </c>
      <c r="V57" s="151"/>
      <c r="W57" s="151"/>
      <c r="X57" s="151"/>
      <c r="Y57" s="151"/>
      <c r="Z57" s="552">
        <f>R57/Results!$B$158</f>
        <v>1250</v>
      </c>
      <c r="AA57" s="151"/>
      <c r="AB57" s="151"/>
      <c r="AC57" s="703"/>
      <c r="AD57" s="459"/>
      <c r="AE57" s="459"/>
      <c r="AF57" s="151"/>
      <c r="AG57" s="804" t="s">
        <v>212</v>
      </c>
      <c r="AH57" s="826">
        <v>52.0</v>
      </c>
      <c r="AI57" s="826">
        <v>0.0</v>
      </c>
      <c r="AJ57" s="826">
        <v>94.0</v>
      </c>
      <c r="AK57" s="826">
        <v>0.0</v>
      </c>
      <c r="AL57" s="826">
        <v>0.0</v>
      </c>
      <c r="AM57" s="826">
        <v>0.0</v>
      </c>
      <c r="AN57" s="826">
        <v>0.0</v>
      </c>
      <c r="AO57" s="826">
        <v>12.0</v>
      </c>
      <c r="AP57" s="826">
        <v>0.0</v>
      </c>
      <c r="AQ57" s="826">
        <v>0.0</v>
      </c>
      <c r="AR57" s="826">
        <v>15.0</v>
      </c>
      <c r="AS57" s="826">
        <v>0.0</v>
      </c>
      <c r="AT57" s="807">
        <v>1.0</v>
      </c>
      <c r="AU57" s="844">
        <f t="shared" si="3"/>
        <v>174</v>
      </c>
      <c r="AV57" s="808">
        <f t="shared" si="4"/>
        <v>147.5</v>
      </c>
      <c r="AW57" s="802">
        <f>AU57/(Results!$N$196*(70/190))</f>
        <v>0.6399535424</v>
      </c>
      <c r="AX57" s="803" t="str">
        <f t="shared" si="13"/>
        <v>C</v>
      </c>
      <c r="AY57" s="151"/>
      <c r="AZ57" s="151"/>
      <c r="BA57" s="151"/>
      <c r="BB57" s="151"/>
      <c r="BC57" s="552">
        <f>AU57/Results!$B$158</f>
        <v>580</v>
      </c>
      <c r="BD57" s="151"/>
      <c r="BE57" s="151"/>
      <c r="BF57" s="703"/>
    </row>
    <row r="58">
      <c r="A58" s="151"/>
      <c r="B58" s="459"/>
      <c r="C58" s="151"/>
      <c r="D58" s="555" t="s">
        <v>213</v>
      </c>
      <c r="E58" s="564">
        <v>98.0</v>
      </c>
      <c r="F58" s="564">
        <v>0.0</v>
      </c>
      <c r="G58" s="564">
        <v>209.0</v>
      </c>
      <c r="H58" s="564">
        <v>0.0</v>
      </c>
      <c r="I58" s="564">
        <v>0.0</v>
      </c>
      <c r="J58" s="564">
        <v>14.0</v>
      </c>
      <c r="K58" s="564">
        <v>4.0</v>
      </c>
      <c r="L58" s="564">
        <v>24.0</v>
      </c>
      <c r="M58" s="564">
        <v>0.0</v>
      </c>
      <c r="N58" s="564">
        <v>2.0</v>
      </c>
      <c r="O58" s="564">
        <v>18.0</v>
      </c>
      <c r="P58" s="564">
        <v>0.0</v>
      </c>
      <c r="Q58" s="558">
        <v>5.0</v>
      </c>
      <c r="R58" s="558">
        <f t="shared" si="1"/>
        <v>374</v>
      </c>
      <c r="S58" s="551">
        <f t="shared" si="2"/>
        <v>309</v>
      </c>
      <c r="T58" s="560">
        <f>R58/(Results!$L$196*(70/190))</f>
        <v>0.6634920635</v>
      </c>
      <c r="U58" s="561" t="str">
        <f t="shared" si="14"/>
        <v>C</v>
      </c>
      <c r="V58" s="447"/>
      <c r="W58" s="447"/>
      <c r="X58" s="447"/>
      <c r="Y58" s="447"/>
      <c r="Z58" s="562">
        <f>R58/Results!$B$158</f>
        <v>1246.666667</v>
      </c>
      <c r="AA58" s="447"/>
      <c r="AB58" s="447"/>
      <c r="AC58" s="488"/>
      <c r="AD58" s="459"/>
      <c r="AE58" s="459"/>
      <c r="AF58" s="151"/>
      <c r="AG58" s="809" t="s">
        <v>213</v>
      </c>
      <c r="AH58" s="840">
        <v>55.0</v>
      </c>
      <c r="AI58" s="840">
        <v>0.0</v>
      </c>
      <c r="AJ58" s="840">
        <v>98.0</v>
      </c>
      <c r="AK58" s="840">
        <v>0.0</v>
      </c>
      <c r="AL58" s="840">
        <v>0.0</v>
      </c>
      <c r="AM58" s="840">
        <v>0.0</v>
      </c>
      <c r="AN58" s="840">
        <v>0.0</v>
      </c>
      <c r="AO58" s="840">
        <v>11.0</v>
      </c>
      <c r="AP58" s="840">
        <v>0.0</v>
      </c>
      <c r="AQ58" s="840">
        <v>0.0</v>
      </c>
      <c r="AR58" s="840">
        <v>17.0</v>
      </c>
      <c r="AS58" s="840">
        <v>0.0</v>
      </c>
      <c r="AT58" s="812">
        <v>2.0</v>
      </c>
      <c r="AU58" s="858">
        <f t="shared" si="3"/>
        <v>183</v>
      </c>
      <c r="AV58" s="813">
        <f t="shared" si="4"/>
        <v>155.5</v>
      </c>
      <c r="AW58" s="814">
        <f>AU58/(Results!$N$196*(70/190))</f>
        <v>0.6730545877</v>
      </c>
      <c r="AX58" s="815" t="str">
        <f t="shared" si="13"/>
        <v>C</v>
      </c>
      <c r="AY58" s="447"/>
      <c r="AZ58" s="447"/>
      <c r="BA58" s="447"/>
      <c r="BB58" s="447"/>
      <c r="BC58" s="562">
        <f>AU58/Results!$B$158</f>
        <v>610</v>
      </c>
      <c r="BD58" s="447"/>
      <c r="BE58" s="447"/>
      <c r="BF58" s="488"/>
    </row>
    <row r="59">
      <c r="A59" s="151"/>
      <c r="B59" s="459"/>
      <c r="C59" s="151"/>
      <c r="D59" s="492" t="s">
        <v>214</v>
      </c>
      <c r="E59" s="570">
        <v>95.0</v>
      </c>
      <c r="F59" s="570">
        <v>0.0</v>
      </c>
      <c r="G59" s="570">
        <v>194.0</v>
      </c>
      <c r="H59" s="570">
        <v>0.0</v>
      </c>
      <c r="I59" s="570">
        <v>0.0</v>
      </c>
      <c r="J59" s="570">
        <v>12.0</v>
      </c>
      <c r="K59" s="570">
        <v>1.0</v>
      </c>
      <c r="L59" s="570">
        <v>18.0</v>
      </c>
      <c r="M59" s="570">
        <v>0.0</v>
      </c>
      <c r="N59" s="570">
        <v>1.0</v>
      </c>
      <c r="O59" s="570">
        <v>15.0</v>
      </c>
      <c r="P59" s="570">
        <v>0.0</v>
      </c>
      <c r="Q59" s="569">
        <v>2.0</v>
      </c>
      <c r="R59" s="496">
        <f t="shared" si="1"/>
        <v>338</v>
      </c>
      <c r="S59" s="570">
        <f t="shared" si="2"/>
        <v>272</v>
      </c>
      <c r="T59" s="571">
        <f>R59/(Results!$L$197*(70/190))</f>
        <v>0.5976733364</v>
      </c>
      <c r="U59" s="572" t="str">
        <f t="shared" si="14"/>
        <v>C</v>
      </c>
      <c r="V59" s="641">
        <f>SUM(R59:R62)</f>
        <v>1535</v>
      </c>
      <c r="W59" s="642">
        <f>V59/(4*(MAX(R59:R62)))</f>
        <v>0.8801605505</v>
      </c>
      <c r="X59" s="642">
        <f>AVERAGE(S59:S62)</f>
        <v>289</v>
      </c>
      <c r="Y59" s="642">
        <f>V59/(((V59))*2)</f>
        <v>0.5</v>
      </c>
      <c r="Z59" s="511">
        <f>R59/Results!$B$158</f>
        <v>1126.666667</v>
      </c>
      <c r="AA59" s="642">
        <f>sum(Z59:Z62)/4</f>
        <v>1279.166667</v>
      </c>
      <c r="AB59" s="643">
        <v>566.0</v>
      </c>
      <c r="AC59" s="817">
        <f>4*MAX(R59:R62)/(Results!L197)</f>
        <v>1.136156352</v>
      </c>
      <c r="AD59" s="459"/>
      <c r="AE59" s="459"/>
      <c r="AF59" s="151"/>
      <c r="AG59" s="818" t="s">
        <v>214</v>
      </c>
      <c r="AH59" s="830">
        <v>62.0</v>
      </c>
      <c r="AI59" s="830">
        <v>0.0</v>
      </c>
      <c r="AJ59" s="830">
        <v>93.0</v>
      </c>
      <c r="AK59" s="830">
        <v>0.0</v>
      </c>
      <c r="AL59" s="830">
        <v>0.0</v>
      </c>
      <c r="AM59" s="830">
        <v>0.0</v>
      </c>
      <c r="AN59" s="830">
        <v>0.0</v>
      </c>
      <c r="AO59" s="830">
        <v>10.0</v>
      </c>
      <c r="AP59" s="830">
        <v>0.0</v>
      </c>
      <c r="AQ59" s="830">
        <v>0.0</v>
      </c>
      <c r="AR59" s="830">
        <v>15.0</v>
      </c>
      <c r="AS59" s="830">
        <v>0.0</v>
      </c>
      <c r="AT59" s="819">
        <v>1.0</v>
      </c>
      <c r="AU59" s="859">
        <f t="shared" si="3"/>
        <v>181</v>
      </c>
      <c r="AV59" s="820">
        <f t="shared" si="4"/>
        <v>154</v>
      </c>
      <c r="AW59" s="821">
        <f>AU59/(Results!$N$197*(70/190))</f>
        <v>0.8619047619</v>
      </c>
      <c r="AX59" s="832" t="str">
        <f t="shared" si="13"/>
        <v>E</v>
      </c>
      <c r="AY59" s="641">
        <f>SUM(AU59:AU62)</f>
        <v>570</v>
      </c>
      <c r="AZ59" s="642">
        <f>AY59/(4*(MAX(AU59:AU62)))</f>
        <v>0.7872928177</v>
      </c>
      <c r="BA59" s="642">
        <f>AVERAGE(AV59:AV62)</f>
        <v>116.25</v>
      </c>
      <c r="BB59" s="642">
        <f>AY59/(((AY59))*2)</f>
        <v>0.5</v>
      </c>
      <c r="BC59" s="502">
        <f>AU59/Results!$B$158</f>
        <v>603.3333333</v>
      </c>
      <c r="BD59" s="642">
        <f>sum(BC59:BC62)/4</f>
        <v>475</v>
      </c>
      <c r="BE59" s="643">
        <v>210.0</v>
      </c>
      <c r="BF59" s="817">
        <f>4*MAX(AU59:AU62)/(Results!N197)</f>
        <v>1.270175439</v>
      </c>
    </row>
    <row r="60">
      <c r="A60" s="151"/>
      <c r="B60" s="459"/>
      <c r="C60" s="151"/>
      <c r="D60" s="513" t="s">
        <v>215</v>
      </c>
      <c r="E60" s="516">
        <v>68.0</v>
      </c>
      <c r="F60" s="516">
        <v>0.0</v>
      </c>
      <c r="G60" s="516">
        <v>217.0</v>
      </c>
      <c r="H60" s="516">
        <v>0.0</v>
      </c>
      <c r="I60" s="516">
        <v>0.0</v>
      </c>
      <c r="J60" s="516">
        <v>6.0</v>
      </c>
      <c r="K60" s="516">
        <v>2.0</v>
      </c>
      <c r="L60" s="516">
        <v>21.0</v>
      </c>
      <c r="M60" s="516">
        <v>0.0</v>
      </c>
      <c r="N60" s="516">
        <v>3.0</v>
      </c>
      <c r="O60" s="516">
        <v>18.0</v>
      </c>
      <c r="P60" s="516">
        <v>0.0</v>
      </c>
      <c r="Q60" s="515">
        <v>3.0</v>
      </c>
      <c r="R60" s="515">
        <f t="shared" si="1"/>
        <v>338</v>
      </c>
      <c r="S60" s="516">
        <f t="shared" si="2"/>
        <v>265</v>
      </c>
      <c r="T60" s="577">
        <f>R60/(Results!$L$197*(70/190))</f>
        <v>0.5976733364</v>
      </c>
      <c r="U60" s="578" t="str">
        <f t="shared" si="14"/>
        <v>C</v>
      </c>
      <c r="V60" s="151"/>
      <c r="W60" s="151"/>
      <c r="X60" s="151"/>
      <c r="Y60" s="151"/>
      <c r="Z60" s="517">
        <f>R60/Results!$B$158</f>
        <v>1126.666667</v>
      </c>
      <c r="AA60" s="151"/>
      <c r="AB60" s="151"/>
      <c r="AC60" s="703"/>
      <c r="AD60" s="459"/>
      <c r="AE60" s="459"/>
      <c r="AF60" s="151"/>
      <c r="AG60" s="784" t="s">
        <v>215</v>
      </c>
      <c r="AH60" s="833">
        <v>45.0</v>
      </c>
      <c r="AI60" s="833">
        <v>0.0</v>
      </c>
      <c r="AJ60" s="833">
        <v>85.0</v>
      </c>
      <c r="AK60" s="833">
        <v>0.0</v>
      </c>
      <c r="AL60" s="833">
        <v>0.0</v>
      </c>
      <c r="AM60" s="833">
        <v>0.0</v>
      </c>
      <c r="AN60" s="833">
        <v>0.0</v>
      </c>
      <c r="AO60" s="833">
        <v>8.0</v>
      </c>
      <c r="AP60" s="833">
        <v>0.0</v>
      </c>
      <c r="AQ60" s="833">
        <v>1.0</v>
      </c>
      <c r="AR60" s="833">
        <v>10.0</v>
      </c>
      <c r="AS60" s="833">
        <v>0.0</v>
      </c>
      <c r="AT60" s="787">
        <v>0.0</v>
      </c>
      <c r="AU60" s="834">
        <f t="shared" si="3"/>
        <v>149</v>
      </c>
      <c r="AV60" s="788">
        <f t="shared" si="4"/>
        <v>122</v>
      </c>
      <c r="AW60" s="782">
        <f>AU60/(Results!$N$197*(70/190))</f>
        <v>0.7095238095</v>
      </c>
      <c r="AX60" s="861" t="s">
        <v>257</v>
      </c>
      <c r="AY60" s="151"/>
      <c r="AZ60" s="151"/>
      <c r="BA60" s="151"/>
      <c r="BB60" s="151"/>
      <c r="BC60" s="517">
        <f>AU60/Results!$B$158</f>
        <v>496.6666667</v>
      </c>
      <c r="BD60" s="151"/>
      <c r="BE60" s="151"/>
      <c r="BF60" s="703"/>
    </row>
    <row r="61">
      <c r="A61" s="151"/>
      <c r="B61" s="459"/>
      <c r="C61" s="151"/>
      <c r="D61" s="513" t="s">
        <v>216</v>
      </c>
      <c r="E61" s="516">
        <v>102.0</v>
      </c>
      <c r="F61" s="516">
        <v>0.0</v>
      </c>
      <c r="G61" s="516">
        <v>285.0</v>
      </c>
      <c r="H61" s="516">
        <v>0.0</v>
      </c>
      <c r="I61" s="516">
        <v>0.0</v>
      </c>
      <c r="J61" s="516">
        <v>11.0</v>
      </c>
      <c r="K61" s="516">
        <v>3.0</v>
      </c>
      <c r="L61" s="516">
        <v>18.0</v>
      </c>
      <c r="M61" s="516">
        <v>0.0</v>
      </c>
      <c r="N61" s="516">
        <v>1.0</v>
      </c>
      <c r="O61" s="516">
        <v>12.0</v>
      </c>
      <c r="P61" s="516">
        <v>0.0</v>
      </c>
      <c r="Q61" s="515">
        <v>4.0</v>
      </c>
      <c r="R61" s="515">
        <f t="shared" si="1"/>
        <v>436</v>
      </c>
      <c r="S61" s="516">
        <f t="shared" si="2"/>
        <v>321</v>
      </c>
      <c r="T61" s="577">
        <f>R61/(Results!$L$197*(70/190))</f>
        <v>0.7709632387</v>
      </c>
      <c r="U61" s="578" t="str">
        <f t="shared" si="14"/>
        <v>D</v>
      </c>
      <c r="V61" s="151"/>
      <c r="W61" s="151"/>
      <c r="X61" s="151"/>
      <c r="Y61" s="151"/>
      <c r="Z61" s="517">
        <f>R61/Results!$B$158</f>
        <v>1453.333333</v>
      </c>
      <c r="AA61" s="151"/>
      <c r="AB61" s="151"/>
      <c r="AC61" s="703"/>
      <c r="AD61" s="459"/>
      <c r="AE61" s="459"/>
      <c r="AF61" s="151"/>
      <c r="AG61" s="784" t="s">
        <v>216</v>
      </c>
      <c r="AH61" s="833">
        <v>31.0</v>
      </c>
      <c r="AI61" s="833">
        <v>0.0</v>
      </c>
      <c r="AJ61" s="833">
        <v>74.0</v>
      </c>
      <c r="AK61" s="833">
        <v>0.0</v>
      </c>
      <c r="AL61" s="833">
        <v>0.0</v>
      </c>
      <c r="AM61" s="833">
        <v>0.0</v>
      </c>
      <c r="AN61" s="833">
        <v>0.0</v>
      </c>
      <c r="AO61" s="833">
        <v>5.0</v>
      </c>
      <c r="AP61" s="833">
        <v>0.0</v>
      </c>
      <c r="AQ61" s="833">
        <v>0.0</v>
      </c>
      <c r="AR61" s="833">
        <v>8.0</v>
      </c>
      <c r="AS61" s="833">
        <v>0.0</v>
      </c>
      <c r="AT61" s="787">
        <v>0.0</v>
      </c>
      <c r="AU61" s="834">
        <f t="shared" si="3"/>
        <v>118</v>
      </c>
      <c r="AV61" s="788">
        <f t="shared" si="4"/>
        <v>91.5</v>
      </c>
      <c r="AW61" s="782">
        <f>AU61/(Results!$N$197*(70/190))</f>
        <v>0.5619047619</v>
      </c>
      <c r="AX61" s="783" t="str">
        <f t="shared" ref="AX61:AX66" si="15">IFS(AW61&lt;0.2,"A",AND(AW61&gt;=0.21,AW61&lt;=0.5),"B",AND(AW61&gt;=0.51,AW61&lt;=0.7),"C",AND(AW61&gt;=0.71,AW61&lt;=0.85),"D",AND(AW61&gt;=0.86,AW61&lt;=1),"E",AW61&gt;1,"F")</f>
        <v>C</v>
      </c>
      <c r="AY61" s="151"/>
      <c r="AZ61" s="151"/>
      <c r="BA61" s="151"/>
      <c r="BB61" s="151"/>
      <c r="BC61" s="517">
        <f>AU61/Results!$B$158</f>
        <v>393.3333333</v>
      </c>
      <c r="BD61" s="151"/>
      <c r="BE61" s="151"/>
      <c r="BF61" s="703"/>
    </row>
    <row r="62">
      <c r="A62" s="151"/>
      <c r="B62" s="459"/>
      <c r="C62" s="151"/>
      <c r="D62" s="522" t="s">
        <v>217</v>
      </c>
      <c r="E62" s="530">
        <v>87.0</v>
      </c>
      <c r="F62" s="530">
        <v>0.0</v>
      </c>
      <c r="G62" s="530">
        <v>298.0</v>
      </c>
      <c r="H62" s="530">
        <v>0.0</v>
      </c>
      <c r="I62" s="530">
        <v>0.0</v>
      </c>
      <c r="J62" s="530">
        <v>8.0</v>
      </c>
      <c r="K62" s="530">
        <v>2.0</v>
      </c>
      <c r="L62" s="530">
        <v>15.0</v>
      </c>
      <c r="M62" s="530">
        <v>0.0</v>
      </c>
      <c r="N62" s="530">
        <v>0.0</v>
      </c>
      <c r="O62" s="530">
        <v>12.0</v>
      </c>
      <c r="P62" s="530">
        <v>0.0</v>
      </c>
      <c r="Q62" s="525">
        <v>1.0</v>
      </c>
      <c r="R62" s="525">
        <f t="shared" si="1"/>
        <v>423</v>
      </c>
      <c r="S62" s="516">
        <f t="shared" si="2"/>
        <v>298</v>
      </c>
      <c r="T62" s="579">
        <f>R62/(Results!$L$197*(70/190))</f>
        <v>0.7479758027</v>
      </c>
      <c r="U62" s="580" t="str">
        <f t="shared" si="14"/>
        <v>D</v>
      </c>
      <c r="V62" s="37"/>
      <c r="W62" s="37"/>
      <c r="X62" s="37"/>
      <c r="Y62" s="37"/>
      <c r="Z62" s="531">
        <f>R62/Results!$B$158</f>
        <v>1410</v>
      </c>
      <c r="AA62" s="37"/>
      <c r="AB62" s="37"/>
      <c r="AC62" s="789"/>
      <c r="AD62" s="459"/>
      <c r="AE62" s="459"/>
      <c r="AF62" s="151"/>
      <c r="AG62" s="790" t="s">
        <v>217</v>
      </c>
      <c r="AH62" s="835">
        <v>35.0</v>
      </c>
      <c r="AI62" s="835">
        <v>0.0</v>
      </c>
      <c r="AJ62" s="835">
        <v>72.0</v>
      </c>
      <c r="AK62" s="835">
        <v>0.0</v>
      </c>
      <c r="AL62" s="835">
        <v>0.0</v>
      </c>
      <c r="AM62" s="835">
        <v>0.0</v>
      </c>
      <c r="AN62" s="835">
        <v>0.0</v>
      </c>
      <c r="AO62" s="835">
        <v>7.0</v>
      </c>
      <c r="AP62" s="835">
        <v>0.0</v>
      </c>
      <c r="AQ62" s="835">
        <v>0.0</v>
      </c>
      <c r="AR62" s="835">
        <v>8.0</v>
      </c>
      <c r="AS62" s="835">
        <v>0.0</v>
      </c>
      <c r="AT62" s="793">
        <v>0.0</v>
      </c>
      <c r="AU62" s="856">
        <f t="shared" si="3"/>
        <v>122</v>
      </c>
      <c r="AV62" s="862">
        <f t="shared" si="4"/>
        <v>97.5</v>
      </c>
      <c r="AW62" s="795">
        <f>AU62/(Results!$N$197*(70/190))</f>
        <v>0.580952381</v>
      </c>
      <c r="AX62" s="823" t="str">
        <f t="shared" si="15"/>
        <v>C</v>
      </c>
      <c r="AY62" s="37"/>
      <c r="AZ62" s="37"/>
      <c r="BA62" s="37"/>
      <c r="BB62" s="37"/>
      <c r="BC62" s="531">
        <f>AU62/Results!$B$158</f>
        <v>406.6666667</v>
      </c>
      <c r="BD62" s="37"/>
      <c r="BE62" s="37"/>
      <c r="BF62" s="789"/>
    </row>
    <row r="63">
      <c r="A63" s="151"/>
      <c r="B63" s="459"/>
      <c r="C63" s="151"/>
      <c r="D63" s="532" t="s">
        <v>218</v>
      </c>
      <c r="E63" s="544">
        <v>95.0</v>
      </c>
      <c r="F63" s="544">
        <v>0.0</v>
      </c>
      <c r="G63" s="544">
        <v>235.0</v>
      </c>
      <c r="H63" s="544">
        <v>0.0</v>
      </c>
      <c r="I63" s="544">
        <v>0.0</v>
      </c>
      <c r="J63" s="544">
        <v>7.0</v>
      </c>
      <c r="K63" s="544">
        <v>3.0</v>
      </c>
      <c r="L63" s="544">
        <v>15.0</v>
      </c>
      <c r="M63" s="544">
        <v>0.0</v>
      </c>
      <c r="N63" s="544">
        <v>0.0</v>
      </c>
      <c r="O63" s="544">
        <v>10.0</v>
      </c>
      <c r="P63" s="544">
        <v>0.0</v>
      </c>
      <c r="Q63" s="546">
        <v>2.0</v>
      </c>
      <c r="R63" s="535">
        <f t="shared" si="1"/>
        <v>367</v>
      </c>
      <c r="S63" s="544">
        <f t="shared" si="2"/>
        <v>271</v>
      </c>
      <c r="T63" s="536">
        <f>R63/(Results!$L$198*(70/190))</f>
        <v>0.7575230853</v>
      </c>
      <c r="U63" s="537" t="str">
        <f t="shared" si="14"/>
        <v>D</v>
      </c>
      <c r="V63" s="538">
        <f>SUM(R63:R66)</f>
        <v>1315</v>
      </c>
      <c r="W63" s="539">
        <f>V63/(4*(MAX(R63:R66)))</f>
        <v>0.8957765668</v>
      </c>
      <c r="X63" s="539">
        <f>AVERAGE(S63:S66)</f>
        <v>246.875</v>
      </c>
      <c r="Y63" s="539">
        <f>V63/(((V63))*2)</f>
        <v>0.5</v>
      </c>
      <c r="Z63" s="540">
        <f>R63/Results!$B$158</f>
        <v>1223.333333</v>
      </c>
      <c r="AA63" s="539">
        <f>sum(Z63:Z66)/4</f>
        <v>1095.833333</v>
      </c>
      <c r="AB63" s="541">
        <v>484.0</v>
      </c>
      <c r="AC63" s="706">
        <f>4*MAX(R63:R66)/(Results!L198)</f>
        <v>1.11634981</v>
      </c>
      <c r="AD63" s="459"/>
      <c r="AE63" s="459"/>
      <c r="AF63" s="151"/>
      <c r="AG63" s="797" t="s">
        <v>218</v>
      </c>
      <c r="AH63" s="837">
        <v>30.0</v>
      </c>
      <c r="AI63" s="837">
        <v>0.0</v>
      </c>
      <c r="AJ63" s="837">
        <v>75.0</v>
      </c>
      <c r="AK63" s="837">
        <v>0.0</v>
      </c>
      <c r="AL63" s="837">
        <v>0.0</v>
      </c>
      <c r="AM63" s="837">
        <v>0.0</v>
      </c>
      <c r="AN63" s="837">
        <v>0.0</v>
      </c>
      <c r="AO63" s="837">
        <v>5.0</v>
      </c>
      <c r="AP63" s="837">
        <v>0.0</v>
      </c>
      <c r="AQ63" s="837">
        <v>0.0</v>
      </c>
      <c r="AR63" s="837">
        <v>12.0</v>
      </c>
      <c r="AS63" s="837">
        <v>0.0</v>
      </c>
      <c r="AT63" s="800">
        <v>0.0</v>
      </c>
      <c r="AU63" s="839">
        <f t="shared" si="3"/>
        <v>122</v>
      </c>
      <c r="AV63" s="837">
        <f t="shared" si="4"/>
        <v>99</v>
      </c>
      <c r="AW63" s="802">
        <f>AU63/(Results!$N$198*(70/190))</f>
        <v>0.6531417301</v>
      </c>
      <c r="AX63" s="803" t="str">
        <f t="shared" si="15"/>
        <v>C</v>
      </c>
      <c r="AY63" s="538">
        <f>SUM(AU63:AU66)</f>
        <v>507</v>
      </c>
      <c r="AZ63" s="539">
        <f>AY63/(4*(MAX(AU63:AU66)))</f>
        <v>0.8681506849</v>
      </c>
      <c r="BA63" s="539">
        <f>AVERAGE(AV63:AV66)</f>
        <v>102.375</v>
      </c>
      <c r="BB63" s="539">
        <f>AY63/(((AY63))*2)</f>
        <v>0.5</v>
      </c>
      <c r="BC63" s="540">
        <f>AU63/Results!$B$158</f>
        <v>406.6666667</v>
      </c>
      <c r="BD63" s="539">
        <f>sum(BC63:BC66)/4</f>
        <v>422.5</v>
      </c>
      <c r="BE63" s="541">
        <v>187.0</v>
      </c>
      <c r="BF63" s="706">
        <f>4*MAX(AU63:AU66)/(Results!N198)</f>
        <v>1.151873767</v>
      </c>
    </row>
    <row r="64">
      <c r="A64" s="151"/>
      <c r="B64" s="459"/>
      <c r="C64" s="151"/>
      <c r="D64" s="549" t="s">
        <v>219</v>
      </c>
      <c r="E64" s="551">
        <v>78.0</v>
      </c>
      <c r="F64" s="551">
        <v>0.0</v>
      </c>
      <c r="G64" s="551">
        <v>176.0</v>
      </c>
      <c r="H64" s="551">
        <v>0.0</v>
      </c>
      <c r="I64" s="551">
        <v>0.0</v>
      </c>
      <c r="J64" s="551">
        <v>10.0</v>
      </c>
      <c r="K64" s="551">
        <v>1.0</v>
      </c>
      <c r="L64" s="551">
        <v>10.0</v>
      </c>
      <c r="M64" s="551">
        <v>0.0</v>
      </c>
      <c r="N64" s="551">
        <v>1.0</v>
      </c>
      <c r="O64" s="551">
        <v>15.0</v>
      </c>
      <c r="P64" s="551">
        <v>0.0</v>
      </c>
      <c r="Q64" s="550">
        <v>0.0</v>
      </c>
      <c r="R64" s="550">
        <f t="shared" si="1"/>
        <v>291</v>
      </c>
      <c r="S64" s="551">
        <f t="shared" si="2"/>
        <v>230</v>
      </c>
      <c r="T64" s="536">
        <f>R64/(Results!$L$198*(70/190))</f>
        <v>0.6006518197</v>
      </c>
      <c r="U64" s="537" t="str">
        <f t="shared" si="14"/>
        <v>C</v>
      </c>
      <c r="V64" s="151"/>
      <c r="W64" s="151"/>
      <c r="X64" s="151"/>
      <c r="Y64" s="151"/>
      <c r="Z64" s="552">
        <f>R64/Results!$B$158</f>
        <v>970</v>
      </c>
      <c r="AA64" s="151"/>
      <c r="AB64" s="151"/>
      <c r="AC64" s="703"/>
      <c r="AD64" s="459"/>
      <c r="AE64" s="459"/>
      <c r="AF64" s="151"/>
      <c r="AG64" s="804" t="s">
        <v>219</v>
      </c>
      <c r="AH64" s="826">
        <v>45.0</v>
      </c>
      <c r="AI64" s="826">
        <v>0.0</v>
      </c>
      <c r="AJ64" s="826">
        <v>85.0</v>
      </c>
      <c r="AK64" s="826">
        <v>0.0</v>
      </c>
      <c r="AL64" s="826">
        <v>0.0</v>
      </c>
      <c r="AM64" s="826">
        <v>0.0</v>
      </c>
      <c r="AN64" s="826">
        <v>0.0</v>
      </c>
      <c r="AO64" s="826">
        <v>10.0</v>
      </c>
      <c r="AP64" s="826">
        <v>1.0</v>
      </c>
      <c r="AQ64" s="826">
        <v>0.0</v>
      </c>
      <c r="AR64" s="826">
        <v>5.0</v>
      </c>
      <c r="AS64" s="826">
        <v>0.0</v>
      </c>
      <c r="AT64" s="807">
        <v>0.0</v>
      </c>
      <c r="AU64" s="863">
        <f t="shared" si="3"/>
        <v>146</v>
      </c>
      <c r="AV64" s="826">
        <f t="shared" si="4"/>
        <v>115</v>
      </c>
      <c r="AW64" s="802">
        <f>AU64/(Results!$N$198*(70/190))</f>
        <v>0.7816286278</v>
      </c>
      <c r="AX64" s="803" t="str">
        <f t="shared" si="15"/>
        <v>D</v>
      </c>
      <c r="AY64" s="151"/>
      <c r="AZ64" s="151"/>
      <c r="BA64" s="151"/>
      <c r="BB64" s="151"/>
      <c r="BC64" s="552">
        <f>AU64/Results!$B$158</f>
        <v>486.6666667</v>
      </c>
      <c r="BD64" s="151"/>
      <c r="BE64" s="151"/>
      <c r="BF64" s="703"/>
    </row>
    <row r="65">
      <c r="A65" s="151"/>
      <c r="B65" s="459"/>
      <c r="C65" s="151"/>
      <c r="D65" s="549" t="s">
        <v>220</v>
      </c>
      <c r="E65" s="551">
        <v>75.0</v>
      </c>
      <c r="F65" s="551">
        <v>0.0</v>
      </c>
      <c r="G65" s="551">
        <v>201.0</v>
      </c>
      <c r="H65" s="551">
        <v>0.0</v>
      </c>
      <c r="I65" s="551">
        <v>0.0</v>
      </c>
      <c r="J65" s="551">
        <v>9.0</v>
      </c>
      <c r="K65" s="551">
        <v>5.0</v>
      </c>
      <c r="L65" s="551">
        <v>11.0</v>
      </c>
      <c r="M65" s="551">
        <v>0.0</v>
      </c>
      <c r="N65" s="551">
        <v>1.0</v>
      </c>
      <c r="O65" s="551">
        <v>9.0</v>
      </c>
      <c r="P65" s="551">
        <v>0.0</v>
      </c>
      <c r="Q65" s="550">
        <v>2.0</v>
      </c>
      <c r="R65" s="550">
        <f t="shared" si="1"/>
        <v>313</v>
      </c>
      <c r="S65" s="551">
        <f t="shared" si="2"/>
        <v>234.5</v>
      </c>
      <c r="T65" s="536">
        <f>R65/(Results!$L$198*(70/190))</f>
        <v>0.6460619229</v>
      </c>
      <c r="U65" s="537" t="str">
        <f t="shared" si="14"/>
        <v>C</v>
      </c>
      <c r="V65" s="151"/>
      <c r="W65" s="151"/>
      <c r="X65" s="151"/>
      <c r="Y65" s="151"/>
      <c r="Z65" s="552">
        <f>R65/Results!$B$158</f>
        <v>1043.333333</v>
      </c>
      <c r="AA65" s="151"/>
      <c r="AB65" s="151"/>
      <c r="AC65" s="703"/>
      <c r="AD65" s="459"/>
      <c r="AE65" s="459"/>
      <c r="AF65" s="151"/>
      <c r="AG65" s="804" t="s">
        <v>220</v>
      </c>
      <c r="AH65" s="826">
        <v>38.0</v>
      </c>
      <c r="AI65" s="826">
        <v>0.0</v>
      </c>
      <c r="AJ65" s="826">
        <v>68.0</v>
      </c>
      <c r="AK65" s="826">
        <v>0.0</v>
      </c>
      <c r="AL65" s="826">
        <v>0.0</v>
      </c>
      <c r="AM65" s="826">
        <v>0.0</v>
      </c>
      <c r="AN65" s="826">
        <v>0.0</v>
      </c>
      <c r="AO65" s="826">
        <v>8.0</v>
      </c>
      <c r="AP65" s="826">
        <v>0.0</v>
      </c>
      <c r="AQ65" s="826">
        <v>0.0</v>
      </c>
      <c r="AR65" s="826">
        <v>9.0</v>
      </c>
      <c r="AS65" s="826">
        <v>0.0</v>
      </c>
      <c r="AT65" s="807">
        <v>0.0</v>
      </c>
      <c r="AU65" s="863">
        <f t="shared" si="3"/>
        <v>123</v>
      </c>
      <c r="AV65" s="826">
        <f t="shared" si="4"/>
        <v>102</v>
      </c>
      <c r="AW65" s="802">
        <f>AU65/(Results!$N$198*(70/190))</f>
        <v>0.6584953508</v>
      </c>
      <c r="AX65" s="803" t="str">
        <f t="shared" si="15"/>
        <v>C</v>
      </c>
      <c r="AY65" s="151"/>
      <c r="AZ65" s="151"/>
      <c r="BA65" s="151"/>
      <c r="BB65" s="151"/>
      <c r="BC65" s="552">
        <f>AU65/Results!$B$158</f>
        <v>410</v>
      </c>
      <c r="BD65" s="151"/>
      <c r="BE65" s="151"/>
      <c r="BF65" s="703"/>
    </row>
    <row r="66">
      <c r="A66" s="37"/>
      <c r="B66" s="60"/>
      <c r="C66" s="37"/>
      <c r="D66" s="555" t="s">
        <v>221</v>
      </c>
      <c r="E66" s="564">
        <v>89.0</v>
      </c>
      <c r="F66" s="564">
        <v>0.0</v>
      </c>
      <c r="G66" s="564">
        <v>226.0</v>
      </c>
      <c r="H66" s="564">
        <v>0.0</v>
      </c>
      <c r="I66" s="564">
        <v>0.0</v>
      </c>
      <c r="J66" s="564">
        <v>7.0</v>
      </c>
      <c r="K66" s="564">
        <v>2.0</v>
      </c>
      <c r="L66" s="564">
        <v>8.0</v>
      </c>
      <c r="M66" s="564">
        <v>0.0</v>
      </c>
      <c r="N66" s="564">
        <v>4.0</v>
      </c>
      <c r="O66" s="564">
        <v>7.0</v>
      </c>
      <c r="P66" s="564">
        <v>0.0</v>
      </c>
      <c r="Q66" s="558">
        <v>1.0</v>
      </c>
      <c r="R66" s="558">
        <f t="shared" si="1"/>
        <v>344</v>
      </c>
      <c r="S66" s="564">
        <f t="shared" si="2"/>
        <v>252</v>
      </c>
      <c r="T66" s="625">
        <f>R66/(Results!$L$198*(70/190))</f>
        <v>0.7100488865</v>
      </c>
      <c r="U66" s="626" t="str">
        <f t="shared" si="14"/>
        <v>D</v>
      </c>
      <c r="V66" s="447"/>
      <c r="W66" s="447"/>
      <c r="X66" s="447"/>
      <c r="Y66" s="447"/>
      <c r="Z66" s="562">
        <f>R66/Results!$B$158</f>
        <v>1146.666667</v>
      </c>
      <c r="AA66" s="447"/>
      <c r="AB66" s="447"/>
      <c r="AC66" s="488"/>
      <c r="AD66" s="60"/>
      <c r="AE66" s="60"/>
      <c r="AF66" s="37"/>
      <c r="AG66" s="809" t="s">
        <v>221</v>
      </c>
      <c r="AH66" s="840">
        <v>27.0</v>
      </c>
      <c r="AI66" s="840">
        <v>0.0</v>
      </c>
      <c r="AJ66" s="840">
        <v>72.0</v>
      </c>
      <c r="AK66" s="840">
        <v>0.0</v>
      </c>
      <c r="AL66" s="840">
        <v>0.0</v>
      </c>
      <c r="AM66" s="840">
        <v>0.0</v>
      </c>
      <c r="AN66" s="840">
        <v>0.0</v>
      </c>
      <c r="AO66" s="840">
        <v>7.0</v>
      </c>
      <c r="AP66" s="840">
        <v>0.0</v>
      </c>
      <c r="AQ66" s="840">
        <v>0.0</v>
      </c>
      <c r="AR66" s="840">
        <v>10.0</v>
      </c>
      <c r="AS66" s="840">
        <v>0.0</v>
      </c>
      <c r="AT66" s="812">
        <v>0.0</v>
      </c>
      <c r="AU66" s="864">
        <f t="shared" si="3"/>
        <v>116</v>
      </c>
      <c r="AV66" s="840">
        <f t="shared" si="4"/>
        <v>93.5</v>
      </c>
      <c r="AW66" s="865">
        <f>AU66/(Results!$N$198*(70/190))</f>
        <v>0.6210200056</v>
      </c>
      <c r="AX66" s="866" t="str">
        <f t="shared" si="15"/>
        <v>C</v>
      </c>
      <c r="AY66" s="447"/>
      <c r="AZ66" s="447"/>
      <c r="BA66" s="447"/>
      <c r="BB66" s="447"/>
      <c r="BC66" s="562">
        <f>AU66/Results!$B$158</f>
        <v>386.6666667</v>
      </c>
      <c r="BD66" s="447"/>
      <c r="BE66" s="447"/>
      <c r="BF66" s="488"/>
    </row>
    <row r="67">
      <c r="A67" s="630"/>
      <c r="B67" s="630"/>
      <c r="C67" s="630"/>
      <c r="D67" s="561"/>
      <c r="E67" s="561">
        <f t="shared" ref="E67:Q67" si="16">sum(E3:E66)</f>
        <v>5767</v>
      </c>
      <c r="F67" s="561">
        <f t="shared" si="16"/>
        <v>16</v>
      </c>
      <c r="G67" s="561">
        <f t="shared" si="16"/>
        <v>14254</v>
      </c>
      <c r="H67" s="561">
        <f t="shared" si="16"/>
        <v>7</v>
      </c>
      <c r="I67" s="561">
        <f t="shared" si="16"/>
        <v>20</v>
      </c>
      <c r="J67" s="561">
        <f t="shared" si="16"/>
        <v>1016</v>
      </c>
      <c r="K67" s="561">
        <f t="shared" si="16"/>
        <v>228</v>
      </c>
      <c r="L67" s="561">
        <f t="shared" si="16"/>
        <v>927</v>
      </c>
      <c r="M67" s="561">
        <f t="shared" si="16"/>
        <v>1</v>
      </c>
      <c r="N67" s="561">
        <f t="shared" si="16"/>
        <v>34</v>
      </c>
      <c r="O67" s="561">
        <f t="shared" si="16"/>
        <v>1183</v>
      </c>
      <c r="P67" s="561">
        <f t="shared" si="16"/>
        <v>17</v>
      </c>
      <c r="Q67" s="409">
        <f t="shared" si="16"/>
        <v>168</v>
      </c>
      <c r="R67" s="561">
        <f>SUM(R3:R66)</f>
        <v>23638</v>
      </c>
      <c r="S67" s="561"/>
      <c r="T67" s="561"/>
      <c r="U67" s="561"/>
      <c r="V67" s="561"/>
      <c r="W67" s="561"/>
      <c r="X67" s="561"/>
      <c r="Y67" s="561"/>
      <c r="Z67" s="561"/>
      <c r="AA67" s="561"/>
      <c r="AB67" s="631"/>
      <c r="AC67" s="867"/>
      <c r="AD67" s="561"/>
      <c r="AE67" s="561"/>
      <c r="AF67" s="561"/>
      <c r="AG67" s="561"/>
      <c r="AH67" s="561">
        <f t="shared" ref="AH67:AT67" si="17">sum(AH3:AH66)</f>
        <v>2319</v>
      </c>
      <c r="AI67" s="561">
        <f t="shared" si="17"/>
        <v>3</v>
      </c>
      <c r="AJ67" s="561">
        <f t="shared" si="17"/>
        <v>4889</v>
      </c>
      <c r="AK67" s="561">
        <f t="shared" si="17"/>
        <v>2</v>
      </c>
      <c r="AL67" s="561">
        <f t="shared" si="17"/>
        <v>0</v>
      </c>
      <c r="AM67" s="561">
        <f t="shared" si="17"/>
        <v>7</v>
      </c>
      <c r="AN67" s="561">
        <f t="shared" si="17"/>
        <v>0</v>
      </c>
      <c r="AO67" s="561">
        <f t="shared" si="17"/>
        <v>540</v>
      </c>
      <c r="AP67" s="561">
        <f t="shared" si="17"/>
        <v>2</v>
      </c>
      <c r="AQ67" s="561">
        <f t="shared" si="17"/>
        <v>11</v>
      </c>
      <c r="AR67" s="561">
        <f t="shared" si="17"/>
        <v>640</v>
      </c>
      <c r="AS67" s="561">
        <f t="shared" si="17"/>
        <v>2</v>
      </c>
      <c r="AT67" s="409">
        <f t="shared" si="17"/>
        <v>72</v>
      </c>
      <c r="AU67" s="561">
        <f>SUM(AU3:AU66)</f>
        <v>8487</v>
      </c>
      <c r="AV67" s="561"/>
      <c r="AW67" s="561"/>
      <c r="AX67" s="561"/>
      <c r="AY67" s="568"/>
      <c r="AZ67" s="561"/>
      <c r="BA67" s="561"/>
      <c r="BB67" s="561"/>
      <c r="BC67" s="561"/>
      <c r="BD67" s="561"/>
      <c r="BE67" s="631"/>
      <c r="BF67" s="867"/>
    </row>
    <row r="68">
      <c r="A68" s="630"/>
      <c r="B68" s="630"/>
      <c r="C68" s="630"/>
      <c r="D68" s="561"/>
      <c r="E68" s="561"/>
      <c r="F68" s="561"/>
      <c r="G68" s="561"/>
      <c r="H68" s="561"/>
      <c r="I68" s="561"/>
      <c r="J68" s="561"/>
      <c r="K68" s="561"/>
      <c r="L68" s="561"/>
      <c r="M68" s="561"/>
      <c r="N68" s="561"/>
      <c r="O68" s="561"/>
      <c r="P68" s="561"/>
      <c r="Q68" s="561"/>
      <c r="R68" s="561"/>
      <c r="S68" s="561"/>
      <c r="T68" s="561"/>
      <c r="U68" s="561"/>
      <c r="V68" s="561"/>
      <c r="W68" s="561"/>
      <c r="X68" s="561"/>
      <c r="Y68" s="561"/>
      <c r="Z68" s="561"/>
      <c r="AA68" s="561"/>
      <c r="AB68" s="631"/>
      <c r="AC68" s="867"/>
      <c r="AD68" s="561"/>
      <c r="AE68" s="561"/>
      <c r="AF68" s="561"/>
      <c r="AG68" s="561"/>
      <c r="AH68" s="561"/>
      <c r="AI68" s="561"/>
      <c r="AJ68" s="561"/>
      <c r="AK68" s="561"/>
      <c r="AL68" s="561"/>
      <c r="AM68" s="561"/>
      <c r="AN68" s="561"/>
      <c r="AO68" s="561"/>
      <c r="AP68" s="561"/>
      <c r="AQ68" s="561"/>
      <c r="AR68" s="561"/>
      <c r="AS68" s="561"/>
      <c r="AT68" s="561"/>
      <c r="AU68" s="561"/>
      <c r="AV68" s="561"/>
      <c r="AW68" s="561"/>
      <c r="AX68" s="561"/>
      <c r="AY68" s="568"/>
      <c r="AZ68" s="561"/>
      <c r="BA68" s="561"/>
      <c r="BB68" s="561"/>
      <c r="BC68" s="561"/>
      <c r="BD68" s="561"/>
      <c r="BE68" s="631"/>
      <c r="BF68" s="867"/>
    </row>
    <row r="69">
      <c r="A69" s="463" t="s">
        <v>227</v>
      </c>
      <c r="B69" s="463" t="s">
        <v>258</v>
      </c>
      <c r="C69" s="463" t="s">
        <v>259</v>
      </c>
      <c r="D69" s="465" t="s">
        <v>156</v>
      </c>
      <c r="E69" s="479" t="s">
        <v>260</v>
      </c>
      <c r="F69" s="467"/>
      <c r="G69" s="467"/>
      <c r="H69" s="467"/>
      <c r="I69" s="467"/>
      <c r="J69" s="467"/>
      <c r="K69" s="467"/>
      <c r="L69" s="467"/>
      <c r="M69" s="467"/>
      <c r="N69" s="467"/>
      <c r="O69" s="467"/>
      <c r="P69" s="467"/>
      <c r="Q69" s="468"/>
      <c r="R69" s="480" t="s">
        <v>261</v>
      </c>
      <c r="S69" s="481" t="s">
        <v>262</v>
      </c>
      <c r="T69" s="470" t="s">
        <v>263</v>
      </c>
      <c r="U69" s="470" t="s">
        <v>157</v>
      </c>
      <c r="V69" s="471" t="s">
        <v>264</v>
      </c>
      <c r="W69" s="472" t="s">
        <v>265</v>
      </c>
      <c r="X69" s="472" t="s">
        <v>266</v>
      </c>
      <c r="Y69" s="473" t="s">
        <v>267</v>
      </c>
      <c r="Z69" s="473" t="s">
        <v>268</v>
      </c>
      <c r="AA69" s="471" t="s">
        <v>269</v>
      </c>
      <c r="AB69" s="482" t="s">
        <v>112</v>
      </c>
      <c r="AC69" s="483" t="s">
        <v>270</v>
      </c>
      <c r="AD69" s="476" t="s">
        <v>227</v>
      </c>
      <c r="AE69" s="477" t="s">
        <v>258</v>
      </c>
      <c r="AF69" s="477" t="s">
        <v>259</v>
      </c>
      <c r="AG69" s="465" t="s">
        <v>156</v>
      </c>
      <c r="AH69" s="479" t="s">
        <v>260</v>
      </c>
      <c r="AI69" s="467"/>
      <c r="AJ69" s="467"/>
      <c r="AK69" s="467"/>
      <c r="AL69" s="467"/>
      <c r="AM69" s="467"/>
      <c r="AN69" s="467"/>
      <c r="AO69" s="467"/>
      <c r="AP69" s="467"/>
      <c r="AQ69" s="467"/>
      <c r="AR69" s="467"/>
      <c r="AS69" s="467"/>
      <c r="AT69" s="468"/>
      <c r="AU69" s="480" t="s">
        <v>261</v>
      </c>
      <c r="AV69" s="481" t="s">
        <v>262</v>
      </c>
      <c r="AW69" s="470" t="s">
        <v>263</v>
      </c>
      <c r="AX69" s="470" t="s">
        <v>157</v>
      </c>
      <c r="AY69" s="471" t="s">
        <v>264</v>
      </c>
      <c r="AZ69" s="472" t="s">
        <v>265</v>
      </c>
      <c r="BA69" s="472" t="s">
        <v>266</v>
      </c>
      <c r="BB69" s="473" t="s">
        <v>267</v>
      </c>
      <c r="BC69" s="473" t="s">
        <v>268</v>
      </c>
      <c r="BD69" s="471" t="s">
        <v>269</v>
      </c>
      <c r="BE69" s="482" t="s">
        <v>112</v>
      </c>
      <c r="BF69" s="483" t="s">
        <v>270</v>
      </c>
    </row>
    <row r="70">
      <c r="A70" s="37"/>
      <c r="B70" s="37"/>
      <c r="C70" s="37"/>
      <c r="D70" s="484"/>
      <c r="E70" s="485" t="s">
        <v>271</v>
      </c>
      <c r="F70" s="486" t="s">
        <v>272</v>
      </c>
      <c r="G70" s="486" t="s">
        <v>273</v>
      </c>
      <c r="H70" s="486" t="s">
        <v>274</v>
      </c>
      <c r="I70" s="486" t="s">
        <v>275</v>
      </c>
      <c r="J70" s="486" t="s">
        <v>276</v>
      </c>
      <c r="K70" s="486" t="s">
        <v>277</v>
      </c>
      <c r="L70" s="486" t="s">
        <v>278</v>
      </c>
      <c r="M70" s="486" t="s">
        <v>279</v>
      </c>
      <c r="N70" s="485" t="s">
        <v>280</v>
      </c>
      <c r="O70" s="485" t="s">
        <v>281</v>
      </c>
      <c r="P70" s="486" t="s">
        <v>282</v>
      </c>
      <c r="Q70" s="487" t="s">
        <v>283</v>
      </c>
      <c r="R70" s="224"/>
      <c r="S70" s="489"/>
      <c r="T70" s="447"/>
      <c r="U70" s="447"/>
      <c r="V70" s="447"/>
      <c r="W70" s="447"/>
      <c r="X70" s="447"/>
      <c r="Y70" s="447"/>
      <c r="Z70" s="447"/>
      <c r="AA70" s="447"/>
      <c r="AB70" s="447"/>
      <c r="AC70" s="184"/>
      <c r="AD70" s="60"/>
      <c r="AE70" s="37"/>
      <c r="AF70" s="37"/>
      <c r="AG70" s="484"/>
      <c r="AH70" s="485" t="s">
        <v>271</v>
      </c>
      <c r="AI70" s="486" t="s">
        <v>272</v>
      </c>
      <c r="AJ70" s="486" t="s">
        <v>273</v>
      </c>
      <c r="AK70" s="486" t="s">
        <v>274</v>
      </c>
      <c r="AL70" s="486" t="s">
        <v>275</v>
      </c>
      <c r="AM70" s="486" t="s">
        <v>276</v>
      </c>
      <c r="AN70" s="486" t="s">
        <v>277</v>
      </c>
      <c r="AO70" s="486" t="s">
        <v>278</v>
      </c>
      <c r="AP70" s="486" t="s">
        <v>279</v>
      </c>
      <c r="AQ70" s="485" t="s">
        <v>280</v>
      </c>
      <c r="AR70" s="485" t="s">
        <v>281</v>
      </c>
      <c r="AS70" s="486" t="s">
        <v>282</v>
      </c>
      <c r="AT70" s="487" t="s">
        <v>283</v>
      </c>
      <c r="AU70" s="224"/>
      <c r="AV70" s="489"/>
      <c r="AW70" s="447"/>
      <c r="AX70" s="447"/>
      <c r="AY70" s="447"/>
      <c r="AZ70" s="447"/>
      <c r="BA70" s="447"/>
      <c r="BB70" s="447"/>
      <c r="BC70" s="447"/>
      <c r="BD70" s="447"/>
      <c r="BE70" s="447"/>
      <c r="BF70" s="184"/>
    </row>
    <row r="71">
      <c r="A71" s="490" t="s">
        <v>284</v>
      </c>
      <c r="B71" s="638">
        <v>45350.0</v>
      </c>
      <c r="C71" s="639" t="s">
        <v>47</v>
      </c>
      <c r="D71" s="508" t="s">
        <v>158</v>
      </c>
      <c r="E71" s="570">
        <v>46.0</v>
      </c>
      <c r="F71" s="495">
        <v>0.0</v>
      </c>
      <c r="G71" s="495">
        <v>218.0</v>
      </c>
      <c r="H71" s="495">
        <v>0.0</v>
      </c>
      <c r="I71" s="495">
        <v>0.0</v>
      </c>
      <c r="J71" s="495">
        <v>18.0</v>
      </c>
      <c r="K71" s="495">
        <v>6.0</v>
      </c>
      <c r="L71" s="495">
        <v>15.0</v>
      </c>
      <c r="M71" s="495">
        <v>0.0</v>
      </c>
      <c r="N71" s="495">
        <v>0.0</v>
      </c>
      <c r="O71" s="495">
        <v>11.0</v>
      </c>
      <c r="P71" s="495">
        <v>0.0</v>
      </c>
      <c r="Q71" s="495">
        <v>5.0</v>
      </c>
      <c r="R71" s="514">
        <f t="shared" ref="R71:R134" si="18">sum(E71:Q71)</f>
        <v>319</v>
      </c>
      <c r="S71" s="514">
        <f t="shared" ref="S71:S134" si="19">(E71*1)+(F71*0.8)+(G71*0.5)+(H71*1.5)+(I71*2)+(J71*1.5)+(K71*1.5)+(L71*1.5)+(M71*2.5)+(N71*2.5)+(O71*2)+(P71*2.5)+(Q71*0.5)</f>
        <v>238</v>
      </c>
      <c r="T71" s="577">
        <f>R71/(Results!$L$200*(70/190))</f>
        <v>0.6265247054</v>
      </c>
      <c r="U71" s="496" t="str">
        <f t="shared" ref="U71:U87" si="20">IFS(T71&lt;0.2,"A",AND(T71&gt;=0.21,T71&lt;=0.5),"B",AND(T71&gt;=0.51,T71&lt;=0.7),"C",AND(T71&gt;=0.71,T71&lt;=0.85),"D",AND(T71&gt;=0.86,T71&lt;=1),"E",T71&gt;1,"F")</f>
        <v>C</v>
      </c>
      <c r="V71" s="732">
        <f>SUM(R71:R74)</f>
        <v>1382</v>
      </c>
      <c r="W71" s="774">
        <f>V71/(4*(MAX(R71:R74)))</f>
        <v>0.9092105263</v>
      </c>
      <c r="X71" s="774">
        <f>AVERAGE(S71:S74)</f>
        <v>249.625</v>
      </c>
      <c r="Y71" s="774">
        <f>V71/(((V71))*2)</f>
        <v>0.5</v>
      </c>
      <c r="Z71" s="511">
        <f>R71/Results!$B$158</f>
        <v>1063.333333</v>
      </c>
      <c r="AA71" s="774">
        <f>sum(Z71:Z74)/4</f>
        <v>1151.666667</v>
      </c>
      <c r="AB71" s="775">
        <v>509.0</v>
      </c>
      <c r="AC71" s="776">
        <f>(4*max(R71:R74))/(Results!L200)</f>
        <v>1.099855282</v>
      </c>
      <c r="AD71" s="505" t="s">
        <v>284</v>
      </c>
      <c r="AE71" s="724">
        <v>45350.0</v>
      </c>
      <c r="AF71" s="725" t="s">
        <v>48</v>
      </c>
      <c r="AG71" s="508" t="s">
        <v>158</v>
      </c>
      <c r="AH71" s="570">
        <v>5.0</v>
      </c>
      <c r="AI71" s="495">
        <v>0.0</v>
      </c>
      <c r="AJ71" s="495">
        <v>16.0</v>
      </c>
      <c r="AK71" s="495">
        <v>0.0</v>
      </c>
      <c r="AL71" s="495">
        <v>0.0</v>
      </c>
      <c r="AM71" s="495">
        <v>0.0</v>
      </c>
      <c r="AN71" s="495">
        <v>0.0</v>
      </c>
      <c r="AO71" s="495">
        <v>1.0</v>
      </c>
      <c r="AP71" s="495">
        <v>0.0</v>
      </c>
      <c r="AQ71" s="495">
        <v>0.0</v>
      </c>
      <c r="AR71" s="495">
        <v>2.0</v>
      </c>
      <c r="AS71" s="495">
        <v>0.0</v>
      </c>
      <c r="AT71" s="495">
        <v>0.0</v>
      </c>
      <c r="AU71" s="514">
        <f t="shared" ref="AU71:AU134" si="21">sum(AH71:AT71)</f>
        <v>24</v>
      </c>
      <c r="AV71" s="514">
        <f t="shared" ref="AV71:AV134" si="22">(AH71*1)+(AI71*0.8)+(AJ71*0.5)+(AK71*1.5)+(AL71*2)+(AM71*1.5)+(AN71*1.5)+(AO71*1.5)+(AP71*2.5)+(AQ71*2.5)+(AR71*2)+(AS71*2.5)+(AT71*0.5)</f>
        <v>18.5</v>
      </c>
      <c r="AW71" s="577">
        <f>AU71/(Results!$N$200*(70/190))</f>
        <v>0.5089285714</v>
      </c>
      <c r="AX71" s="868" t="s">
        <v>249</v>
      </c>
      <c r="AY71" s="732">
        <f>SUM(AU71:AU74)</f>
        <v>128</v>
      </c>
      <c r="AZ71" s="774">
        <f>AY71/(4*(MAX(AU71:AU74)))</f>
        <v>0.8</v>
      </c>
      <c r="BA71" s="774">
        <f>AVERAGE(AV71:AV74)</f>
        <v>22.875</v>
      </c>
      <c r="BB71" s="774">
        <f>AY71/(((AY71))*2)</f>
        <v>0.5</v>
      </c>
      <c r="BC71" s="511">
        <f>AU71/Results!$B$158</f>
        <v>80</v>
      </c>
      <c r="BD71" s="774">
        <f>sum(BC71:BC74)/4</f>
        <v>106.6666667</v>
      </c>
      <c r="BE71" s="775">
        <v>47.0</v>
      </c>
      <c r="BF71" s="776">
        <f>(4*max(AU71:AU74))/(Results!N200)</f>
        <v>1.25</v>
      </c>
    </row>
    <row r="72">
      <c r="A72" s="151"/>
      <c r="B72" s="459"/>
      <c r="C72" s="151"/>
      <c r="D72" s="513" t="s">
        <v>159</v>
      </c>
      <c r="E72" s="497">
        <v>54.0</v>
      </c>
      <c r="F72" s="514">
        <v>0.0</v>
      </c>
      <c r="G72" s="514">
        <v>215.0</v>
      </c>
      <c r="H72" s="514">
        <v>0.0</v>
      </c>
      <c r="I72" s="514">
        <v>0.0</v>
      </c>
      <c r="J72" s="514">
        <v>15.0</v>
      </c>
      <c r="K72" s="514">
        <v>3.0</v>
      </c>
      <c r="L72" s="514">
        <v>10.0</v>
      </c>
      <c r="M72" s="514">
        <v>0.0</v>
      </c>
      <c r="N72" s="514">
        <v>0.0</v>
      </c>
      <c r="O72" s="514">
        <v>8.0</v>
      </c>
      <c r="P72" s="514">
        <v>0.0</v>
      </c>
      <c r="Q72" s="514">
        <v>8.0</v>
      </c>
      <c r="R72" s="514">
        <f t="shared" si="18"/>
        <v>313</v>
      </c>
      <c r="S72" s="736">
        <f t="shared" si="19"/>
        <v>223.5</v>
      </c>
      <c r="T72" s="577">
        <f>R72/(Results!$L$200*(70/190))</f>
        <v>0.6147405417</v>
      </c>
      <c r="U72" s="515" t="str">
        <f t="shared" si="20"/>
        <v>C</v>
      </c>
      <c r="V72" s="151"/>
      <c r="W72" s="151"/>
      <c r="X72" s="151"/>
      <c r="Y72" s="151"/>
      <c r="Z72" s="517">
        <f>R72/Results!$B$158</f>
        <v>1043.333333</v>
      </c>
      <c r="AA72" s="151"/>
      <c r="AB72" s="151"/>
      <c r="AC72" s="703"/>
      <c r="AD72" s="459"/>
      <c r="AE72" s="459"/>
      <c r="AF72" s="151"/>
      <c r="AG72" s="513" t="s">
        <v>159</v>
      </c>
      <c r="AH72" s="497">
        <v>8.0</v>
      </c>
      <c r="AI72" s="514">
        <v>0.0</v>
      </c>
      <c r="AJ72" s="514">
        <v>18.0</v>
      </c>
      <c r="AK72" s="514">
        <v>0.0</v>
      </c>
      <c r="AL72" s="514">
        <v>0.0</v>
      </c>
      <c r="AM72" s="514">
        <v>0.0</v>
      </c>
      <c r="AN72" s="514">
        <v>0.0</v>
      </c>
      <c r="AO72" s="514">
        <v>0.0</v>
      </c>
      <c r="AP72" s="514">
        <v>0.0</v>
      </c>
      <c r="AQ72" s="514">
        <v>0.0</v>
      </c>
      <c r="AR72" s="514">
        <v>3.0</v>
      </c>
      <c r="AS72" s="514">
        <v>0.0</v>
      </c>
      <c r="AT72" s="514">
        <v>0.0</v>
      </c>
      <c r="AU72" s="514">
        <f t="shared" si="21"/>
        <v>29</v>
      </c>
      <c r="AV72" s="736">
        <f t="shared" si="22"/>
        <v>23</v>
      </c>
      <c r="AW72" s="577">
        <f>AU72/(Results!$N$200*(70/190))</f>
        <v>0.6149553571</v>
      </c>
      <c r="AX72" s="640" t="str">
        <f t="shared" ref="AX72:AX74" si="23">IFS(AW72&lt;0.2,"A",AND(AW72&gt;=0.21,AW72&lt;=0.5),"B",AND(AW72&gt;=0.51,AW72&lt;=0.7),"C",AND(AW72&gt;=0.71,AW72&lt;=0.85),"D",AND(AW72&gt;=0.86,AW72&lt;=1),"E",AW72&gt;1,"F")</f>
        <v>C</v>
      </c>
      <c r="AY72" s="151"/>
      <c r="AZ72" s="151"/>
      <c r="BA72" s="151"/>
      <c r="BB72" s="151"/>
      <c r="BC72" s="517">
        <f>AU72/Results!$B$158</f>
        <v>96.66666667</v>
      </c>
      <c r="BD72" s="151"/>
      <c r="BE72" s="151"/>
      <c r="BF72" s="703"/>
    </row>
    <row r="73">
      <c r="A73" s="151"/>
      <c r="B73" s="459"/>
      <c r="C73" s="151"/>
      <c r="D73" s="513" t="s">
        <v>160</v>
      </c>
      <c r="E73" s="497">
        <v>79.0</v>
      </c>
      <c r="F73" s="514">
        <v>0.0</v>
      </c>
      <c r="G73" s="514">
        <v>247.0</v>
      </c>
      <c r="H73" s="514">
        <v>0.0</v>
      </c>
      <c r="I73" s="514">
        <v>1.0</v>
      </c>
      <c r="J73" s="514">
        <v>17.0</v>
      </c>
      <c r="K73" s="514">
        <v>4.0</v>
      </c>
      <c r="L73" s="514">
        <v>7.0</v>
      </c>
      <c r="M73" s="514">
        <v>0.0</v>
      </c>
      <c r="N73" s="514">
        <v>0.0</v>
      </c>
      <c r="O73" s="514">
        <v>8.0</v>
      </c>
      <c r="P73" s="514">
        <v>0.0</v>
      </c>
      <c r="Q73" s="514">
        <v>7.0</v>
      </c>
      <c r="R73" s="514">
        <f t="shared" si="18"/>
        <v>370</v>
      </c>
      <c r="S73" s="736">
        <f t="shared" si="19"/>
        <v>266</v>
      </c>
      <c r="T73" s="577">
        <f>R73/(Results!$L$200*(70/190))</f>
        <v>0.7266900972</v>
      </c>
      <c r="U73" s="515" t="str">
        <f t="shared" si="20"/>
        <v>D</v>
      </c>
      <c r="V73" s="151"/>
      <c r="W73" s="151"/>
      <c r="X73" s="151"/>
      <c r="Y73" s="151"/>
      <c r="Z73" s="517">
        <f>R73/Results!$B$158</f>
        <v>1233.333333</v>
      </c>
      <c r="AA73" s="151"/>
      <c r="AB73" s="151"/>
      <c r="AC73" s="703"/>
      <c r="AD73" s="459"/>
      <c r="AE73" s="459"/>
      <c r="AF73" s="151"/>
      <c r="AG73" s="513" t="s">
        <v>160</v>
      </c>
      <c r="AH73" s="497">
        <v>10.0</v>
      </c>
      <c r="AI73" s="514">
        <v>0.0</v>
      </c>
      <c r="AJ73" s="514">
        <v>24.0</v>
      </c>
      <c r="AK73" s="514">
        <v>0.0</v>
      </c>
      <c r="AL73" s="514">
        <v>0.0</v>
      </c>
      <c r="AM73" s="514">
        <v>0.0</v>
      </c>
      <c r="AN73" s="514">
        <v>0.0</v>
      </c>
      <c r="AO73" s="514">
        <v>1.0</v>
      </c>
      <c r="AP73" s="514">
        <v>0.0</v>
      </c>
      <c r="AQ73" s="514">
        <v>0.0</v>
      </c>
      <c r="AR73" s="514">
        <v>0.0</v>
      </c>
      <c r="AS73" s="514">
        <v>0.0</v>
      </c>
      <c r="AT73" s="514">
        <v>0.0</v>
      </c>
      <c r="AU73" s="514">
        <f t="shared" si="21"/>
        <v>35</v>
      </c>
      <c r="AV73" s="736">
        <f t="shared" si="22"/>
        <v>23.5</v>
      </c>
      <c r="AW73" s="577">
        <f>AU73/(Results!$N$200*(70/190))</f>
        <v>0.7421875</v>
      </c>
      <c r="AX73" s="640" t="str">
        <f t="shared" si="23"/>
        <v>D</v>
      </c>
      <c r="AY73" s="151"/>
      <c r="AZ73" s="151"/>
      <c r="BA73" s="151"/>
      <c r="BB73" s="151"/>
      <c r="BC73" s="517">
        <f>AU73/Results!$B$158</f>
        <v>116.6666667</v>
      </c>
      <c r="BD73" s="151"/>
      <c r="BE73" s="151"/>
      <c r="BF73" s="703"/>
    </row>
    <row r="74">
      <c r="A74" s="151"/>
      <c r="B74" s="459"/>
      <c r="C74" s="151"/>
      <c r="D74" s="522" t="s">
        <v>161</v>
      </c>
      <c r="E74" s="523">
        <v>86.0</v>
      </c>
      <c r="F74" s="524">
        <v>0.0</v>
      </c>
      <c r="G74" s="524">
        <v>255.0</v>
      </c>
      <c r="H74" s="524">
        <v>0.0</v>
      </c>
      <c r="I74" s="524">
        <v>0.0</v>
      </c>
      <c r="J74" s="524">
        <v>10.0</v>
      </c>
      <c r="K74" s="524">
        <v>2.0</v>
      </c>
      <c r="L74" s="524">
        <v>8.0</v>
      </c>
      <c r="M74" s="524">
        <v>0.0</v>
      </c>
      <c r="N74" s="524">
        <v>0.0</v>
      </c>
      <c r="O74" s="524">
        <v>12.0</v>
      </c>
      <c r="P74" s="524">
        <v>0.0</v>
      </c>
      <c r="Q74" s="524">
        <v>7.0</v>
      </c>
      <c r="R74" s="524">
        <f t="shared" si="18"/>
        <v>380</v>
      </c>
      <c r="S74" s="736">
        <f t="shared" si="19"/>
        <v>271</v>
      </c>
      <c r="T74" s="579">
        <f>R74/(Results!$L$200*(70/190))</f>
        <v>0.7463303701</v>
      </c>
      <c r="U74" s="525" t="str">
        <f t="shared" si="20"/>
        <v>D</v>
      </c>
      <c r="V74" s="37"/>
      <c r="W74" s="37"/>
      <c r="X74" s="37"/>
      <c r="Y74" s="37"/>
      <c r="Z74" s="531">
        <f>R74/Results!$B$158</f>
        <v>1266.666667</v>
      </c>
      <c r="AA74" s="37"/>
      <c r="AB74" s="37"/>
      <c r="AC74" s="789"/>
      <c r="AD74" s="459"/>
      <c r="AE74" s="459"/>
      <c r="AF74" s="151"/>
      <c r="AG74" s="522" t="s">
        <v>161</v>
      </c>
      <c r="AH74" s="523">
        <v>6.0</v>
      </c>
      <c r="AI74" s="524">
        <v>0.0</v>
      </c>
      <c r="AJ74" s="524">
        <v>31.0</v>
      </c>
      <c r="AK74" s="524">
        <v>0.0</v>
      </c>
      <c r="AL74" s="524">
        <v>0.0</v>
      </c>
      <c r="AM74" s="524">
        <v>0.0</v>
      </c>
      <c r="AN74" s="524">
        <v>0.0</v>
      </c>
      <c r="AO74" s="524">
        <v>2.0</v>
      </c>
      <c r="AP74" s="524">
        <v>0.0</v>
      </c>
      <c r="AQ74" s="524">
        <v>0.0</v>
      </c>
      <c r="AR74" s="524">
        <v>1.0</v>
      </c>
      <c r="AS74" s="524">
        <v>0.0</v>
      </c>
      <c r="AT74" s="524">
        <v>0.0</v>
      </c>
      <c r="AU74" s="524">
        <f t="shared" si="21"/>
        <v>40</v>
      </c>
      <c r="AV74" s="736">
        <f t="shared" si="22"/>
        <v>26.5</v>
      </c>
      <c r="AW74" s="579">
        <f>AU74/(Results!$N$200*(70/190))</f>
        <v>0.8482142857</v>
      </c>
      <c r="AX74" s="580" t="str">
        <f t="shared" si="23"/>
        <v>D</v>
      </c>
      <c r="AY74" s="37"/>
      <c r="AZ74" s="37"/>
      <c r="BA74" s="37"/>
      <c r="BB74" s="37"/>
      <c r="BC74" s="531">
        <f>AU74/Results!$B$158</f>
        <v>133.3333333</v>
      </c>
      <c r="BD74" s="37"/>
      <c r="BE74" s="37"/>
      <c r="BF74" s="789"/>
    </row>
    <row r="75">
      <c r="A75" s="151"/>
      <c r="B75" s="459"/>
      <c r="C75" s="151"/>
      <c r="D75" s="532" t="s">
        <v>162</v>
      </c>
      <c r="E75" s="533">
        <v>98.0</v>
      </c>
      <c r="F75" s="534">
        <v>1.0</v>
      </c>
      <c r="G75" s="534">
        <v>298.0</v>
      </c>
      <c r="H75" s="534">
        <v>0.0</v>
      </c>
      <c r="I75" s="534">
        <v>1.0</v>
      </c>
      <c r="J75" s="534">
        <v>14.0</v>
      </c>
      <c r="K75" s="534">
        <v>1.0</v>
      </c>
      <c r="L75" s="534">
        <v>14.0</v>
      </c>
      <c r="M75" s="534">
        <v>0.0</v>
      </c>
      <c r="N75" s="534">
        <v>0.0</v>
      </c>
      <c r="O75" s="534">
        <v>16.0</v>
      </c>
      <c r="P75" s="534">
        <v>0.0</v>
      </c>
      <c r="Q75" s="534">
        <v>10.0</v>
      </c>
      <c r="R75" s="534">
        <f t="shared" si="18"/>
        <v>453</v>
      </c>
      <c r="S75" s="600">
        <f t="shared" si="19"/>
        <v>330.3</v>
      </c>
      <c r="T75" s="536">
        <f>R75/(Results!$L$201*(70/190))</f>
        <v>0.6526387625</v>
      </c>
      <c r="U75" s="535" t="str">
        <f t="shared" si="20"/>
        <v>C</v>
      </c>
      <c r="V75" s="538">
        <f>SUM(R75:R78)</f>
        <v>1884</v>
      </c>
      <c r="W75" s="539">
        <f>V75/(4*(MAX(R75:R78)))</f>
        <v>0.8162911612</v>
      </c>
      <c r="X75" s="539">
        <f>AVERAGE(S75:S78)</f>
        <v>335.9</v>
      </c>
      <c r="Y75" s="539">
        <f>V75/(((V75))*2)</f>
        <v>0.5</v>
      </c>
      <c r="Z75" s="540">
        <f>R75/Results!$B$158</f>
        <v>1510</v>
      </c>
      <c r="AA75" s="539">
        <f>sum(Z75:Z78)/4</f>
        <v>1570</v>
      </c>
      <c r="AB75" s="541">
        <v>694.0</v>
      </c>
      <c r="AC75" s="706">
        <f>4*max(R75:R78)/(Results!L201)</f>
        <v>1.225053079</v>
      </c>
      <c r="AD75" s="459"/>
      <c r="AE75" s="459"/>
      <c r="AF75" s="151"/>
      <c r="AG75" s="532" t="s">
        <v>162</v>
      </c>
      <c r="AH75" s="533">
        <v>5.0</v>
      </c>
      <c r="AI75" s="534">
        <v>0.0</v>
      </c>
      <c r="AJ75" s="534">
        <v>36.0</v>
      </c>
      <c r="AK75" s="534">
        <v>0.0</v>
      </c>
      <c r="AL75" s="534">
        <v>0.0</v>
      </c>
      <c r="AM75" s="534">
        <v>0.0</v>
      </c>
      <c r="AN75" s="534">
        <v>0.0</v>
      </c>
      <c r="AO75" s="534">
        <v>1.0</v>
      </c>
      <c r="AP75" s="534">
        <v>0.0</v>
      </c>
      <c r="AQ75" s="534">
        <v>0.0</v>
      </c>
      <c r="AR75" s="534">
        <v>1.0</v>
      </c>
      <c r="AS75" s="534">
        <v>0.0</v>
      </c>
      <c r="AT75" s="534">
        <v>0.0</v>
      </c>
      <c r="AU75" s="534">
        <f t="shared" si="21"/>
        <v>43</v>
      </c>
      <c r="AV75" s="600">
        <f t="shared" si="22"/>
        <v>26.5</v>
      </c>
      <c r="AW75" s="536">
        <f>AU75/(Results!$N$201*(70/190))</f>
        <v>0.5096693699</v>
      </c>
      <c r="AX75" s="743" t="s">
        <v>249</v>
      </c>
      <c r="AY75" s="538">
        <f>SUM(AU75:AU78)</f>
        <v>229</v>
      </c>
      <c r="AZ75" s="539">
        <f>AY75/(4*(MAX(AU75:AU78)))</f>
        <v>0.7951388889</v>
      </c>
      <c r="BA75" s="539">
        <f>AVERAGE(AV75:AV78)</f>
        <v>37.95</v>
      </c>
      <c r="BB75" s="539">
        <f>AY75/(((AY75))*2)</f>
        <v>0.5</v>
      </c>
      <c r="BC75" s="540">
        <f>AU75/Results!$B$158</f>
        <v>143.3333333</v>
      </c>
      <c r="BD75" s="539">
        <f>sum(BC75:BC78)/4</f>
        <v>190.8333333</v>
      </c>
      <c r="BE75" s="541">
        <v>84.0</v>
      </c>
      <c r="BF75" s="706">
        <f>4*max(AU75:AU78)/(Results!N201)</f>
        <v>1.257641921</v>
      </c>
    </row>
    <row r="76">
      <c r="A76" s="151"/>
      <c r="B76" s="459"/>
      <c r="C76" s="151"/>
      <c r="D76" s="549" t="s">
        <v>163</v>
      </c>
      <c r="E76" s="533">
        <v>102.0</v>
      </c>
      <c r="F76" s="534">
        <v>0.0</v>
      </c>
      <c r="G76" s="534">
        <v>295.0</v>
      </c>
      <c r="H76" s="534">
        <v>0.0</v>
      </c>
      <c r="I76" s="534">
        <v>0.0</v>
      </c>
      <c r="J76" s="534">
        <v>8.0</v>
      </c>
      <c r="K76" s="534">
        <v>5.0</v>
      </c>
      <c r="L76" s="534">
        <v>12.0</v>
      </c>
      <c r="M76" s="534">
        <v>0.0</v>
      </c>
      <c r="N76" s="534">
        <v>0.0</v>
      </c>
      <c r="O76" s="534">
        <v>9.0</v>
      </c>
      <c r="P76" s="534">
        <v>0.0</v>
      </c>
      <c r="Q76" s="534">
        <v>13.0</v>
      </c>
      <c r="R76" s="534">
        <f t="shared" si="18"/>
        <v>444</v>
      </c>
      <c r="S76" s="739">
        <f t="shared" si="19"/>
        <v>311.5</v>
      </c>
      <c r="T76" s="647">
        <f>R76/(Results!$L$201*(70/190))</f>
        <v>0.6396724295</v>
      </c>
      <c r="U76" s="550" t="str">
        <f t="shared" si="20"/>
        <v>C</v>
      </c>
      <c r="V76" s="151"/>
      <c r="W76" s="151"/>
      <c r="X76" s="151"/>
      <c r="Y76" s="151"/>
      <c r="Z76" s="552">
        <f>R76/Results!$B$158</f>
        <v>1480</v>
      </c>
      <c r="AA76" s="151"/>
      <c r="AB76" s="151"/>
      <c r="AC76" s="703"/>
      <c r="AD76" s="459"/>
      <c r="AE76" s="459"/>
      <c r="AF76" s="151"/>
      <c r="AG76" s="549" t="s">
        <v>163</v>
      </c>
      <c r="AH76" s="533">
        <v>9.0</v>
      </c>
      <c r="AI76" s="534">
        <v>0.0</v>
      </c>
      <c r="AJ76" s="534">
        <v>46.0</v>
      </c>
      <c r="AK76" s="534">
        <v>0.0</v>
      </c>
      <c r="AL76" s="534">
        <v>0.0</v>
      </c>
      <c r="AM76" s="534">
        <v>0.0</v>
      </c>
      <c r="AN76" s="534">
        <v>0.0</v>
      </c>
      <c r="AO76" s="534">
        <v>0.0</v>
      </c>
      <c r="AP76" s="534">
        <v>0.0</v>
      </c>
      <c r="AQ76" s="534">
        <v>0.0</v>
      </c>
      <c r="AR76" s="534">
        <v>4.0</v>
      </c>
      <c r="AS76" s="534">
        <v>0.0</v>
      </c>
      <c r="AT76" s="534">
        <v>0.0</v>
      </c>
      <c r="AU76" s="534">
        <f t="shared" si="21"/>
        <v>59</v>
      </c>
      <c r="AV76" s="739">
        <f t="shared" si="22"/>
        <v>40</v>
      </c>
      <c r="AW76" s="647">
        <f>AU76/(Results!$N$201*(70/190))</f>
        <v>0.6993137867</v>
      </c>
      <c r="AX76" s="644" t="str">
        <f t="shared" ref="AX76:AX77" si="24">IFS(AW76&lt;0.2,"A",AND(AW76&gt;=0.21,AW76&lt;=0.5),"B",AND(AW76&gt;=0.51,AW76&lt;=0.7),"C",AND(AW76&gt;=0.71,AW76&lt;=0.85),"D",AND(AW76&gt;=0.86,AW76&lt;=1),"E",AW76&gt;1,"F")</f>
        <v>C</v>
      </c>
      <c r="AY76" s="151"/>
      <c r="AZ76" s="151"/>
      <c r="BA76" s="151"/>
      <c r="BB76" s="151"/>
      <c r="BC76" s="552">
        <f>AU76/Results!$B$158</f>
        <v>196.6666667</v>
      </c>
      <c r="BD76" s="151"/>
      <c r="BE76" s="151"/>
      <c r="BF76" s="703"/>
    </row>
    <row r="77">
      <c r="A77" s="151"/>
      <c r="B77" s="459"/>
      <c r="C77" s="151"/>
      <c r="D77" s="549" t="s">
        <v>164</v>
      </c>
      <c r="E77" s="533">
        <v>99.0</v>
      </c>
      <c r="F77" s="534">
        <v>0.0</v>
      </c>
      <c r="G77" s="534">
        <v>409.0</v>
      </c>
      <c r="H77" s="534">
        <v>0.0</v>
      </c>
      <c r="I77" s="534">
        <v>0.0</v>
      </c>
      <c r="J77" s="534">
        <v>25.0</v>
      </c>
      <c r="K77" s="534">
        <v>4.0</v>
      </c>
      <c r="L77" s="534">
        <v>14.0</v>
      </c>
      <c r="M77" s="534">
        <v>0.0</v>
      </c>
      <c r="N77" s="534">
        <v>0.0</v>
      </c>
      <c r="O77" s="534">
        <v>15.0</v>
      </c>
      <c r="P77" s="534">
        <v>0.0</v>
      </c>
      <c r="Q77" s="534">
        <v>11.0</v>
      </c>
      <c r="R77" s="534">
        <f t="shared" si="18"/>
        <v>577</v>
      </c>
      <c r="S77" s="739">
        <f t="shared" si="19"/>
        <v>403.5</v>
      </c>
      <c r="T77" s="647">
        <f>R77/(Results!$L$201*(70/190))</f>
        <v>0.8312860176</v>
      </c>
      <c r="U77" s="550" t="str">
        <f t="shared" si="20"/>
        <v>D</v>
      </c>
      <c r="V77" s="151"/>
      <c r="W77" s="151"/>
      <c r="X77" s="151"/>
      <c r="Y77" s="151"/>
      <c r="Z77" s="552">
        <f>R77/Results!$B$158</f>
        <v>1923.333333</v>
      </c>
      <c r="AA77" s="151"/>
      <c r="AB77" s="151"/>
      <c r="AC77" s="703"/>
      <c r="AD77" s="459"/>
      <c r="AE77" s="459"/>
      <c r="AF77" s="151"/>
      <c r="AG77" s="549" t="s">
        <v>164</v>
      </c>
      <c r="AH77" s="533">
        <v>6.0</v>
      </c>
      <c r="AI77" s="534">
        <v>1.0</v>
      </c>
      <c r="AJ77" s="534">
        <v>43.0</v>
      </c>
      <c r="AK77" s="534">
        <v>0.0</v>
      </c>
      <c r="AL77" s="534">
        <v>0.0</v>
      </c>
      <c r="AM77" s="534">
        <v>0.0</v>
      </c>
      <c r="AN77" s="534">
        <v>0.0</v>
      </c>
      <c r="AO77" s="534">
        <v>0.0</v>
      </c>
      <c r="AP77" s="534">
        <v>0.0</v>
      </c>
      <c r="AQ77" s="534">
        <v>0.0</v>
      </c>
      <c r="AR77" s="534">
        <v>2.0</v>
      </c>
      <c r="AS77" s="534">
        <v>1.0</v>
      </c>
      <c r="AT77" s="534">
        <v>2.0</v>
      </c>
      <c r="AU77" s="534">
        <f t="shared" si="21"/>
        <v>55</v>
      </c>
      <c r="AV77" s="739">
        <f t="shared" si="22"/>
        <v>35.8</v>
      </c>
      <c r="AW77" s="647">
        <f>AU77/(Results!$N$201*(70/190))</f>
        <v>0.6519026825</v>
      </c>
      <c r="AX77" s="644" t="str">
        <f t="shared" si="24"/>
        <v>C</v>
      </c>
      <c r="AY77" s="151"/>
      <c r="AZ77" s="151"/>
      <c r="BA77" s="151"/>
      <c r="BB77" s="151"/>
      <c r="BC77" s="552">
        <f>AU77/Results!$B$158</f>
        <v>183.3333333</v>
      </c>
      <c r="BD77" s="151"/>
      <c r="BE77" s="151"/>
      <c r="BF77" s="703"/>
    </row>
    <row r="78">
      <c r="A78" s="151"/>
      <c r="B78" s="459"/>
      <c r="C78" s="151"/>
      <c r="D78" s="555" t="s">
        <v>165</v>
      </c>
      <c r="E78" s="556">
        <v>88.0</v>
      </c>
      <c r="F78" s="557">
        <v>1.0</v>
      </c>
      <c r="G78" s="557">
        <v>268.0</v>
      </c>
      <c r="H78" s="557">
        <v>0.0</v>
      </c>
      <c r="I78" s="557">
        <v>0.0</v>
      </c>
      <c r="J78" s="557">
        <v>22.0</v>
      </c>
      <c r="K78" s="557">
        <v>2.0</v>
      </c>
      <c r="L78" s="557">
        <v>10.0</v>
      </c>
      <c r="M78" s="557">
        <v>0.0</v>
      </c>
      <c r="N78" s="557">
        <v>0.0</v>
      </c>
      <c r="O78" s="557">
        <v>10.0</v>
      </c>
      <c r="P78" s="557">
        <v>0.0</v>
      </c>
      <c r="Q78" s="557">
        <v>9.0</v>
      </c>
      <c r="R78" s="557">
        <f t="shared" si="18"/>
        <v>410</v>
      </c>
      <c r="S78" s="739">
        <f t="shared" si="19"/>
        <v>298.3</v>
      </c>
      <c r="T78" s="649">
        <f>R78/(Results!$L$201*(70/190))</f>
        <v>0.5906885047</v>
      </c>
      <c r="U78" s="585" t="str">
        <f t="shared" si="20"/>
        <v>C</v>
      </c>
      <c r="V78" s="447"/>
      <c r="W78" s="447"/>
      <c r="X78" s="447"/>
      <c r="Y78" s="447"/>
      <c r="Z78" s="562">
        <f>R78/Results!$B$158</f>
        <v>1366.666667</v>
      </c>
      <c r="AA78" s="447"/>
      <c r="AB78" s="447"/>
      <c r="AC78" s="488"/>
      <c r="AD78" s="459"/>
      <c r="AE78" s="459"/>
      <c r="AF78" s="151"/>
      <c r="AG78" s="555" t="s">
        <v>165</v>
      </c>
      <c r="AH78" s="556">
        <v>15.0</v>
      </c>
      <c r="AI78" s="557">
        <v>0.0</v>
      </c>
      <c r="AJ78" s="557">
        <v>52.0</v>
      </c>
      <c r="AK78" s="557">
        <v>0.0</v>
      </c>
      <c r="AL78" s="557">
        <v>0.0</v>
      </c>
      <c r="AM78" s="557">
        <v>0.0</v>
      </c>
      <c r="AN78" s="557">
        <v>0.0</v>
      </c>
      <c r="AO78" s="557">
        <v>3.0</v>
      </c>
      <c r="AP78" s="557">
        <v>0.0</v>
      </c>
      <c r="AQ78" s="557">
        <v>0.0</v>
      </c>
      <c r="AR78" s="557">
        <v>2.0</v>
      </c>
      <c r="AS78" s="557">
        <v>0.0</v>
      </c>
      <c r="AT78" s="557">
        <v>0.0</v>
      </c>
      <c r="AU78" s="557">
        <f t="shared" si="21"/>
        <v>72</v>
      </c>
      <c r="AV78" s="739">
        <f t="shared" si="22"/>
        <v>49.5</v>
      </c>
      <c r="AW78" s="649">
        <f>AU78/(Results!$N$201*(70/190))</f>
        <v>0.8533998752</v>
      </c>
      <c r="AX78" s="409" t="s">
        <v>257</v>
      </c>
      <c r="AY78" s="447"/>
      <c r="AZ78" s="447"/>
      <c r="BA78" s="447"/>
      <c r="BB78" s="447"/>
      <c r="BC78" s="562">
        <f>AU78/Results!$B$158</f>
        <v>240</v>
      </c>
      <c r="BD78" s="447"/>
      <c r="BE78" s="447"/>
      <c r="BF78" s="488"/>
    </row>
    <row r="79">
      <c r="A79" s="151"/>
      <c r="B79" s="459"/>
      <c r="C79" s="151"/>
      <c r="D79" s="492" t="s">
        <v>166</v>
      </c>
      <c r="E79" s="497">
        <v>95.0</v>
      </c>
      <c r="F79" s="514">
        <v>0.0</v>
      </c>
      <c r="G79" s="514">
        <v>301.0</v>
      </c>
      <c r="H79" s="514">
        <v>0.0</v>
      </c>
      <c r="I79" s="514">
        <v>0.0</v>
      </c>
      <c r="J79" s="514">
        <v>18.0</v>
      </c>
      <c r="K79" s="514">
        <v>1.0</v>
      </c>
      <c r="L79" s="514">
        <v>8.0</v>
      </c>
      <c r="M79" s="514">
        <v>0.0</v>
      </c>
      <c r="N79" s="514">
        <v>0.0</v>
      </c>
      <c r="O79" s="514">
        <v>12.0</v>
      </c>
      <c r="P79" s="514">
        <v>0.0</v>
      </c>
      <c r="Q79" s="514">
        <v>12.0</v>
      </c>
      <c r="R79" s="514">
        <f t="shared" si="18"/>
        <v>447</v>
      </c>
      <c r="S79" s="495">
        <f t="shared" si="19"/>
        <v>316</v>
      </c>
      <c r="T79" s="571">
        <f>R79/(Results!$L$202*(70/190))</f>
        <v>0.7683886728</v>
      </c>
      <c r="U79" s="569" t="str">
        <f t="shared" si="20"/>
        <v>D</v>
      </c>
      <c r="V79" s="641">
        <f>SUM(R79:R82)</f>
        <v>1579</v>
      </c>
      <c r="W79" s="642">
        <f>V79/(4*(MAX(R79:R82)))</f>
        <v>0.8831096197</v>
      </c>
      <c r="X79" s="642">
        <f>AVERAGE(S79:S82)</f>
        <v>286.875</v>
      </c>
      <c r="Y79" s="642">
        <f>V79/(((V79))*2)</f>
        <v>0.5</v>
      </c>
      <c r="Z79" s="511">
        <f>R79/Results!$B$158</f>
        <v>1490</v>
      </c>
      <c r="AA79" s="642">
        <f>sum(Z79:Z82)/4</f>
        <v>1315.833333</v>
      </c>
      <c r="AB79" s="643">
        <v>582.0</v>
      </c>
      <c r="AC79" s="817">
        <f>4*max(R79:R82)/(Results!L202)</f>
        <v>1.132362255</v>
      </c>
      <c r="AD79" s="459"/>
      <c r="AE79" s="459"/>
      <c r="AF79" s="151"/>
      <c r="AG79" s="492" t="s">
        <v>166</v>
      </c>
      <c r="AH79" s="497">
        <v>28.0</v>
      </c>
      <c r="AI79" s="514">
        <v>0.0</v>
      </c>
      <c r="AJ79" s="514">
        <v>58.0</v>
      </c>
      <c r="AK79" s="514">
        <v>0.0</v>
      </c>
      <c r="AL79" s="514">
        <v>0.0</v>
      </c>
      <c r="AM79" s="514">
        <v>0.0</v>
      </c>
      <c r="AN79" s="514">
        <v>0.0</v>
      </c>
      <c r="AO79" s="514">
        <v>0.0</v>
      </c>
      <c r="AP79" s="514">
        <v>0.0</v>
      </c>
      <c r="AQ79" s="514">
        <v>0.0</v>
      </c>
      <c r="AR79" s="514">
        <v>3.0</v>
      </c>
      <c r="AS79" s="514">
        <v>0.0</v>
      </c>
      <c r="AT79" s="514">
        <v>1.0</v>
      </c>
      <c r="AU79" s="514">
        <f t="shared" si="21"/>
        <v>90</v>
      </c>
      <c r="AV79" s="495">
        <f t="shared" si="22"/>
        <v>63.5</v>
      </c>
      <c r="AW79" s="571">
        <f>AU79/(Results!$N$202*(70/190))</f>
        <v>1.026410564</v>
      </c>
      <c r="AX79" s="742" t="str">
        <f t="shared" ref="AX79:AX97" si="25">IFS(AW79&lt;0.2,"A",AND(AW79&gt;=0.21,AW79&lt;=0.5),"B",AND(AW79&gt;=0.51,AW79&lt;=0.7),"C",AND(AW79&gt;=0.71,AW79&lt;=0.85),"D",AND(AW79&gt;=0.86,AW79&lt;=1),"E",AW79&gt;1,"F")</f>
        <v>F</v>
      </c>
      <c r="AY79" s="641">
        <f>SUM(AU79:AU82)</f>
        <v>238</v>
      </c>
      <c r="AZ79" s="642">
        <f>AY79/(4*(MAX(AU79:AU82)))</f>
        <v>0.6611111111</v>
      </c>
      <c r="BA79" s="642">
        <f>AVERAGE(AV79:AV82)</f>
        <v>43.625</v>
      </c>
      <c r="BB79" s="642">
        <f>AY79/(((AY79))*2)</f>
        <v>0.5</v>
      </c>
      <c r="BC79" s="511">
        <f>AU79/Results!$B$158</f>
        <v>300</v>
      </c>
      <c r="BD79" s="642">
        <f>sum(BC79:BC82)/4</f>
        <v>198.3333333</v>
      </c>
      <c r="BE79" s="643">
        <v>88.0</v>
      </c>
      <c r="BF79" s="817">
        <f>4*max(AU79:AU82)/(Results!N202)</f>
        <v>1.512605042</v>
      </c>
    </row>
    <row r="80">
      <c r="A80" s="151"/>
      <c r="B80" s="459"/>
      <c r="C80" s="151"/>
      <c r="D80" s="513" t="s">
        <v>167</v>
      </c>
      <c r="E80" s="497">
        <v>72.0</v>
      </c>
      <c r="F80" s="514">
        <v>0.0</v>
      </c>
      <c r="G80" s="514">
        <v>245.0</v>
      </c>
      <c r="H80" s="514">
        <v>0.0</v>
      </c>
      <c r="I80" s="514">
        <v>0.0</v>
      </c>
      <c r="J80" s="514">
        <v>16.0</v>
      </c>
      <c r="K80" s="514">
        <v>3.0</v>
      </c>
      <c r="L80" s="514">
        <v>8.0</v>
      </c>
      <c r="M80" s="514">
        <v>0.0</v>
      </c>
      <c r="N80" s="514">
        <v>0.0</v>
      </c>
      <c r="O80" s="514">
        <v>15.0</v>
      </c>
      <c r="P80" s="514">
        <v>0.0</v>
      </c>
      <c r="Q80" s="514">
        <v>5.0</v>
      </c>
      <c r="R80" s="514">
        <f t="shared" si="18"/>
        <v>364</v>
      </c>
      <c r="S80" s="736">
        <f t="shared" si="19"/>
        <v>267.5</v>
      </c>
      <c r="T80" s="652">
        <f>R80/(Results!$L$202*(70/190))</f>
        <v>0.6257124763</v>
      </c>
      <c r="U80" s="515" t="str">
        <f t="shared" si="20"/>
        <v>C</v>
      </c>
      <c r="V80" s="151"/>
      <c r="W80" s="151"/>
      <c r="X80" s="151"/>
      <c r="Y80" s="151"/>
      <c r="Z80" s="517">
        <f>R80/Results!$B$158</f>
        <v>1213.333333</v>
      </c>
      <c r="AA80" s="151"/>
      <c r="AB80" s="151"/>
      <c r="AC80" s="703"/>
      <c r="AD80" s="459"/>
      <c r="AE80" s="459"/>
      <c r="AF80" s="151"/>
      <c r="AG80" s="513" t="s">
        <v>167</v>
      </c>
      <c r="AH80" s="497">
        <v>22.0</v>
      </c>
      <c r="AI80" s="514">
        <v>0.0</v>
      </c>
      <c r="AJ80" s="514">
        <v>36.0</v>
      </c>
      <c r="AK80" s="514">
        <v>0.0</v>
      </c>
      <c r="AL80" s="514">
        <v>0.0</v>
      </c>
      <c r="AM80" s="514">
        <v>0.0</v>
      </c>
      <c r="AN80" s="514">
        <v>0.0</v>
      </c>
      <c r="AO80" s="514">
        <v>1.0</v>
      </c>
      <c r="AP80" s="514">
        <v>0.0</v>
      </c>
      <c r="AQ80" s="514">
        <v>0.0</v>
      </c>
      <c r="AR80" s="514">
        <v>0.0</v>
      </c>
      <c r="AS80" s="514">
        <v>0.0</v>
      </c>
      <c r="AT80" s="514">
        <v>2.0</v>
      </c>
      <c r="AU80" s="514">
        <f t="shared" si="21"/>
        <v>61</v>
      </c>
      <c r="AV80" s="736">
        <f t="shared" si="22"/>
        <v>42.5</v>
      </c>
      <c r="AW80" s="652">
        <f>AU80/(Results!$N$202*(70/190))</f>
        <v>0.6956782713</v>
      </c>
      <c r="AX80" s="640" t="str">
        <f t="shared" si="25"/>
        <v>C</v>
      </c>
      <c r="AY80" s="151"/>
      <c r="AZ80" s="151"/>
      <c r="BA80" s="151"/>
      <c r="BB80" s="151"/>
      <c r="BC80" s="517">
        <f>AU80/Results!$B$158</f>
        <v>203.3333333</v>
      </c>
      <c r="BD80" s="151"/>
      <c r="BE80" s="151"/>
      <c r="BF80" s="703"/>
    </row>
    <row r="81">
      <c r="A81" s="151"/>
      <c r="B81" s="459"/>
      <c r="C81" s="151"/>
      <c r="D81" s="513" t="s">
        <v>168</v>
      </c>
      <c r="E81" s="497">
        <v>75.0</v>
      </c>
      <c r="F81" s="514">
        <v>0.0</v>
      </c>
      <c r="G81" s="514">
        <v>285.0</v>
      </c>
      <c r="H81" s="514">
        <v>0.0</v>
      </c>
      <c r="I81" s="514">
        <v>1.0</v>
      </c>
      <c r="J81" s="514">
        <v>16.0</v>
      </c>
      <c r="K81" s="514">
        <v>5.0</v>
      </c>
      <c r="L81" s="514">
        <v>12.0</v>
      </c>
      <c r="M81" s="514">
        <v>0.0</v>
      </c>
      <c r="N81" s="514">
        <v>0.0</v>
      </c>
      <c r="O81" s="514">
        <v>13.0</v>
      </c>
      <c r="P81" s="514">
        <v>0.0</v>
      </c>
      <c r="Q81" s="514">
        <v>9.0</v>
      </c>
      <c r="R81" s="514">
        <f t="shared" si="18"/>
        <v>416</v>
      </c>
      <c r="S81" s="736">
        <f t="shared" si="19"/>
        <v>299.5</v>
      </c>
      <c r="T81" s="652">
        <f>R81/(Results!$L$202*(70/190))</f>
        <v>0.7150999729</v>
      </c>
      <c r="U81" s="515" t="str">
        <f t="shared" si="20"/>
        <v>D</v>
      </c>
      <c r="V81" s="151"/>
      <c r="W81" s="151"/>
      <c r="X81" s="151"/>
      <c r="Y81" s="151"/>
      <c r="Z81" s="517">
        <f>R81/Results!$B$158</f>
        <v>1386.666667</v>
      </c>
      <c r="AA81" s="151"/>
      <c r="AB81" s="151"/>
      <c r="AC81" s="703"/>
      <c r="AD81" s="459"/>
      <c r="AE81" s="459"/>
      <c r="AF81" s="151"/>
      <c r="AG81" s="513" t="s">
        <v>168</v>
      </c>
      <c r="AH81" s="497">
        <v>17.0</v>
      </c>
      <c r="AI81" s="514">
        <v>0.0</v>
      </c>
      <c r="AJ81" s="514">
        <v>26.0</v>
      </c>
      <c r="AK81" s="514">
        <v>0.0</v>
      </c>
      <c r="AL81" s="514">
        <v>0.0</v>
      </c>
      <c r="AM81" s="514">
        <v>0.0</v>
      </c>
      <c r="AN81" s="514">
        <v>0.0</v>
      </c>
      <c r="AO81" s="514">
        <v>2.0</v>
      </c>
      <c r="AP81" s="514">
        <v>0.0</v>
      </c>
      <c r="AQ81" s="514">
        <v>0.0</v>
      </c>
      <c r="AR81" s="514">
        <v>2.0</v>
      </c>
      <c r="AS81" s="514">
        <v>0.0</v>
      </c>
      <c r="AT81" s="514">
        <v>1.0</v>
      </c>
      <c r="AU81" s="514">
        <f t="shared" si="21"/>
        <v>48</v>
      </c>
      <c r="AV81" s="736">
        <f t="shared" si="22"/>
        <v>37.5</v>
      </c>
      <c r="AW81" s="652">
        <f>AU81/(Results!$N$202*(70/190))</f>
        <v>0.5474189676</v>
      </c>
      <c r="AX81" s="640" t="str">
        <f t="shared" si="25"/>
        <v>C</v>
      </c>
      <c r="AY81" s="151"/>
      <c r="AZ81" s="151"/>
      <c r="BA81" s="151"/>
      <c r="BB81" s="151"/>
      <c r="BC81" s="517">
        <f>AU81/Results!$B$158</f>
        <v>160</v>
      </c>
      <c r="BD81" s="151"/>
      <c r="BE81" s="151"/>
      <c r="BF81" s="703"/>
    </row>
    <row r="82">
      <c r="A82" s="151"/>
      <c r="B82" s="459"/>
      <c r="C82" s="151"/>
      <c r="D82" s="522" t="s">
        <v>169</v>
      </c>
      <c r="E82" s="523">
        <v>73.0</v>
      </c>
      <c r="F82" s="524">
        <v>0.0</v>
      </c>
      <c r="G82" s="524">
        <v>225.0</v>
      </c>
      <c r="H82" s="524">
        <v>0.0</v>
      </c>
      <c r="I82" s="524">
        <v>0.0</v>
      </c>
      <c r="J82" s="524">
        <v>12.0</v>
      </c>
      <c r="K82" s="524">
        <v>3.0</v>
      </c>
      <c r="L82" s="524">
        <v>10.0</v>
      </c>
      <c r="M82" s="524">
        <v>0.0</v>
      </c>
      <c r="N82" s="524">
        <v>0.0</v>
      </c>
      <c r="O82" s="524">
        <v>18.0</v>
      </c>
      <c r="P82" s="524">
        <v>0.0</v>
      </c>
      <c r="Q82" s="524">
        <v>11.0</v>
      </c>
      <c r="R82" s="524">
        <f t="shared" si="18"/>
        <v>352</v>
      </c>
      <c r="S82" s="736">
        <f t="shared" si="19"/>
        <v>264.5</v>
      </c>
      <c r="T82" s="654">
        <f>R82/(Results!$L$202*(70/190))</f>
        <v>0.6050845924</v>
      </c>
      <c r="U82" s="525" t="str">
        <f t="shared" si="20"/>
        <v>C</v>
      </c>
      <c r="V82" s="37"/>
      <c r="W82" s="37"/>
      <c r="X82" s="37"/>
      <c r="Y82" s="37"/>
      <c r="Z82" s="531">
        <f>R82/Results!$B$158</f>
        <v>1173.333333</v>
      </c>
      <c r="AA82" s="37"/>
      <c r="AB82" s="37"/>
      <c r="AC82" s="789"/>
      <c r="AD82" s="459"/>
      <c r="AE82" s="459"/>
      <c r="AF82" s="151"/>
      <c r="AG82" s="522" t="s">
        <v>169</v>
      </c>
      <c r="AH82" s="523">
        <v>20.0</v>
      </c>
      <c r="AI82" s="524">
        <v>0.0</v>
      </c>
      <c r="AJ82" s="524">
        <v>18.0</v>
      </c>
      <c r="AK82" s="524">
        <v>0.0</v>
      </c>
      <c r="AL82" s="524">
        <v>0.0</v>
      </c>
      <c r="AM82" s="524">
        <v>0.0</v>
      </c>
      <c r="AN82" s="524">
        <v>0.0</v>
      </c>
      <c r="AO82" s="524">
        <v>0.0</v>
      </c>
      <c r="AP82" s="524">
        <v>0.0</v>
      </c>
      <c r="AQ82" s="524">
        <v>0.0</v>
      </c>
      <c r="AR82" s="524">
        <v>1.0</v>
      </c>
      <c r="AS82" s="524">
        <v>0.0</v>
      </c>
      <c r="AT82" s="524">
        <v>0.0</v>
      </c>
      <c r="AU82" s="524">
        <f t="shared" si="21"/>
        <v>39</v>
      </c>
      <c r="AV82" s="736">
        <f t="shared" si="22"/>
        <v>31</v>
      </c>
      <c r="AW82" s="654">
        <f>AU82/(Results!$N$202*(70/190))</f>
        <v>0.4447779112</v>
      </c>
      <c r="AX82" s="580" t="str">
        <f t="shared" si="25"/>
        <v>B</v>
      </c>
      <c r="AY82" s="37"/>
      <c r="AZ82" s="37"/>
      <c r="BA82" s="37"/>
      <c r="BB82" s="37"/>
      <c r="BC82" s="531">
        <f>AU82/Results!$B$158</f>
        <v>130</v>
      </c>
      <c r="BD82" s="37"/>
      <c r="BE82" s="37"/>
      <c r="BF82" s="789"/>
    </row>
    <row r="83">
      <c r="A83" s="151"/>
      <c r="B83" s="459"/>
      <c r="C83" s="151"/>
      <c r="D83" s="532" t="s">
        <v>170</v>
      </c>
      <c r="E83" s="533">
        <v>98.0</v>
      </c>
      <c r="F83" s="534">
        <v>0.0</v>
      </c>
      <c r="G83" s="534">
        <v>258.0</v>
      </c>
      <c r="H83" s="534">
        <v>0.0</v>
      </c>
      <c r="I83" s="534">
        <v>0.0</v>
      </c>
      <c r="J83" s="534">
        <v>11.0</v>
      </c>
      <c r="K83" s="534">
        <v>4.0</v>
      </c>
      <c r="L83" s="534">
        <v>12.0</v>
      </c>
      <c r="M83" s="534">
        <v>0.0</v>
      </c>
      <c r="N83" s="534">
        <v>0.0</v>
      </c>
      <c r="O83" s="534">
        <v>15.0</v>
      </c>
      <c r="P83" s="534">
        <v>0.0</v>
      </c>
      <c r="Q83" s="534">
        <v>8.0</v>
      </c>
      <c r="R83" s="534">
        <f t="shared" si="18"/>
        <v>406</v>
      </c>
      <c r="S83" s="600">
        <f t="shared" si="19"/>
        <v>301.5</v>
      </c>
      <c r="T83" s="536">
        <f>R83/(Results!$L$203*(70/190))</f>
        <v>0.6853233831</v>
      </c>
      <c r="U83" s="535" t="str">
        <f t="shared" si="20"/>
        <v>C</v>
      </c>
      <c r="V83" s="538">
        <f>SUM(R83:R86)</f>
        <v>1608</v>
      </c>
      <c r="W83" s="539">
        <f>V83/(4*(MAX(R83:R86)))</f>
        <v>0.9327146172</v>
      </c>
      <c r="X83" s="539">
        <f>AVERAGE(S83:S86)</f>
        <v>290.7</v>
      </c>
      <c r="Y83" s="539">
        <f>V83/(((V83))*2)</f>
        <v>0.5</v>
      </c>
      <c r="Z83" s="540">
        <f>R83/Results!$B$158</f>
        <v>1353.333333</v>
      </c>
      <c r="AA83" s="539">
        <f>sum(Z83:Z86)/4</f>
        <v>1340</v>
      </c>
      <c r="AB83" s="541">
        <v>592.0</v>
      </c>
      <c r="AC83" s="706">
        <f>4*max(R83:R86)/(Results!L203)</f>
        <v>1.072139303</v>
      </c>
      <c r="AD83" s="459"/>
      <c r="AE83" s="459"/>
      <c r="AF83" s="151"/>
      <c r="AG83" s="532" t="s">
        <v>170</v>
      </c>
      <c r="AH83" s="533">
        <v>7.0</v>
      </c>
      <c r="AI83" s="534">
        <v>0.0</v>
      </c>
      <c r="AJ83" s="534">
        <v>26.0</v>
      </c>
      <c r="AK83" s="534">
        <v>0.0</v>
      </c>
      <c r="AL83" s="534">
        <v>0.0</v>
      </c>
      <c r="AM83" s="534">
        <v>0.0</v>
      </c>
      <c r="AN83" s="534">
        <v>0.0</v>
      </c>
      <c r="AO83" s="534">
        <v>3.0</v>
      </c>
      <c r="AP83" s="534">
        <v>0.0</v>
      </c>
      <c r="AQ83" s="534">
        <v>0.0</v>
      </c>
      <c r="AR83" s="534">
        <v>6.0</v>
      </c>
      <c r="AS83" s="534">
        <v>0.0</v>
      </c>
      <c r="AT83" s="534">
        <v>0.0</v>
      </c>
      <c r="AU83" s="534">
        <f t="shared" si="21"/>
        <v>42</v>
      </c>
      <c r="AV83" s="600">
        <f t="shared" si="22"/>
        <v>36.5</v>
      </c>
      <c r="AW83" s="536">
        <f>AU83/(Results!$N$203*(70/190))</f>
        <v>0.5507246377</v>
      </c>
      <c r="AX83" s="644" t="str">
        <f t="shared" si="25"/>
        <v>C</v>
      </c>
      <c r="AY83" s="538">
        <f>SUM(AU83:AU86)</f>
        <v>207</v>
      </c>
      <c r="AZ83" s="539">
        <f>AY83/(4*(MAX(AU83:AU86)))</f>
        <v>0.8214285714</v>
      </c>
      <c r="BA83" s="539">
        <f>AVERAGE(AV83:AV86)</f>
        <v>46.075</v>
      </c>
      <c r="BB83" s="539">
        <f>AY83/(((AY83))*2)</f>
        <v>0.5</v>
      </c>
      <c r="BC83" s="540">
        <f>AU83/Results!$B$158</f>
        <v>140</v>
      </c>
      <c r="BD83" s="539">
        <f>sum(BC83:BC86)/4</f>
        <v>172.5</v>
      </c>
      <c r="BE83" s="541">
        <v>76.0</v>
      </c>
      <c r="BF83" s="706">
        <f>4*max(AU83:AU86)/(Results!N203)</f>
        <v>1.217391304</v>
      </c>
    </row>
    <row r="84">
      <c r="A84" s="151"/>
      <c r="B84" s="459"/>
      <c r="C84" s="151"/>
      <c r="D84" s="549" t="s">
        <v>171</v>
      </c>
      <c r="E84" s="533">
        <v>86.0</v>
      </c>
      <c r="F84" s="534">
        <v>1.0</v>
      </c>
      <c r="G84" s="534">
        <v>286.0</v>
      </c>
      <c r="H84" s="534">
        <v>0.0</v>
      </c>
      <c r="I84" s="534">
        <v>0.0</v>
      </c>
      <c r="J84" s="534">
        <v>15.0</v>
      </c>
      <c r="K84" s="534">
        <v>5.0</v>
      </c>
      <c r="L84" s="534">
        <v>14.0</v>
      </c>
      <c r="M84" s="534">
        <v>0.0</v>
      </c>
      <c r="N84" s="534">
        <v>0.0</v>
      </c>
      <c r="O84" s="534">
        <v>12.0</v>
      </c>
      <c r="P84" s="534">
        <v>0.0</v>
      </c>
      <c r="Q84" s="534">
        <v>12.0</v>
      </c>
      <c r="R84" s="534">
        <f t="shared" si="18"/>
        <v>431</v>
      </c>
      <c r="S84" s="739">
        <f t="shared" si="19"/>
        <v>310.8</v>
      </c>
      <c r="T84" s="647">
        <f>R84/(Results!$L$203*(70/190))</f>
        <v>0.7275230988</v>
      </c>
      <c r="U84" s="550" t="str">
        <f t="shared" si="20"/>
        <v>D</v>
      </c>
      <c r="V84" s="151"/>
      <c r="W84" s="151"/>
      <c r="X84" s="151"/>
      <c r="Y84" s="151"/>
      <c r="Z84" s="552">
        <f>R84/Results!$B$158</f>
        <v>1436.666667</v>
      </c>
      <c r="AA84" s="151"/>
      <c r="AB84" s="151"/>
      <c r="AC84" s="703"/>
      <c r="AD84" s="459"/>
      <c r="AE84" s="459"/>
      <c r="AF84" s="151"/>
      <c r="AG84" s="549" t="s">
        <v>171</v>
      </c>
      <c r="AH84" s="533">
        <v>15.0</v>
      </c>
      <c r="AI84" s="534">
        <v>1.0</v>
      </c>
      <c r="AJ84" s="534">
        <v>32.0</v>
      </c>
      <c r="AK84" s="534">
        <v>0.0</v>
      </c>
      <c r="AL84" s="534">
        <v>0.0</v>
      </c>
      <c r="AM84" s="534">
        <v>0.0</v>
      </c>
      <c r="AN84" s="534">
        <v>0.0</v>
      </c>
      <c r="AO84" s="534">
        <v>5.0</v>
      </c>
      <c r="AP84" s="534">
        <v>0.0</v>
      </c>
      <c r="AQ84" s="534">
        <v>0.0</v>
      </c>
      <c r="AR84" s="534">
        <v>9.0</v>
      </c>
      <c r="AS84" s="534">
        <v>0.0</v>
      </c>
      <c r="AT84" s="534">
        <v>1.0</v>
      </c>
      <c r="AU84" s="534">
        <f t="shared" si="21"/>
        <v>63</v>
      </c>
      <c r="AV84" s="739">
        <f t="shared" si="22"/>
        <v>57.8</v>
      </c>
      <c r="AW84" s="647">
        <f>AU84/(Results!$N$203*(70/190))</f>
        <v>0.8260869565</v>
      </c>
      <c r="AX84" s="644" t="str">
        <f t="shared" si="25"/>
        <v>D</v>
      </c>
      <c r="AY84" s="151"/>
      <c r="AZ84" s="151"/>
      <c r="BA84" s="151"/>
      <c r="BB84" s="151"/>
      <c r="BC84" s="552">
        <f>AU84/Results!$B$158</f>
        <v>210</v>
      </c>
      <c r="BD84" s="151"/>
      <c r="BE84" s="151"/>
      <c r="BF84" s="703"/>
    </row>
    <row r="85">
      <c r="A85" s="151"/>
      <c r="B85" s="459"/>
      <c r="C85" s="151"/>
      <c r="D85" s="549" t="s">
        <v>172</v>
      </c>
      <c r="E85" s="533">
        <v>85.0</v>
      </c>
      <c r="F85" s="534">
        <v>0.0</v>
      </c>
      <c r="G85" s="534">
        <v>245.0</v>
      </c>
      <c r="H85" s="534">
        <v>0.0</v>
      </c>
      <c r="I85" s="534">
        <v>0.0</v>
      </c>
      <c r="J85" s="534">
        <v>10.0</v>
      </c>
      <c r="K85" s="534">
        <v>2.0</v>
      </c>
      <c r="L85" s="534">
        <v>9.0</v>
      </c>
      <c r="M85" s="534">
        <v>0.0</v>
      </c>
      <c r="N85" s="534">
        <v>0.0</v>
      </c>
      <c r="O85" s="534">
        <v>9.0</v>
      </c>
      <c r="P85" s="534">
        <v>0.0</v>
      </c>
      <c r="Q85" s="534">
        <v>5.0</v>
      </c>
      <c r="R85" s="534">
        <f t="shared" si="18"/>
        <v>365</v>
      </c>
      <c r="S85" s="739">
        <f t="shared" si="19"/>
        <v>259.5</v>
      </c>
      <c r="T85" s="647">
        <f>R85/(Results!$L$203*(70/190))</f>
        <v>0.6161158493</v>
      </c>
      <c r="U85" s="550" t="str">
        <f t="shared" si="20"/>
        <v>C</v>
      </c>
      <c r="V85" s="151"/>
      <c r="W85" s="151"/>
      <c r="X85" s="151"/>
      <c r="Y85" s="151"/>
      <c r="Z85" s="552">
        <f>R85/Results!$B$158</f>
        <v>1216.666667</v>
      </c>
      <c r="AA85" s="151"/>
      <c r="AB85" s="151"/>
      <c r="AC85" s="703"/>
      <c r="AD85" s="459"/>
      <c r="AE85" s="459"/>
      <c r="AF85" s="151"/>
      <c r="AG85" s="549" t="s">
        <v>172</v>
      </c>
      <c r="AH85" s="533">
        <v>16.0</v>
      </c>
      <c r="AI85" s="534">
        <v>0.0</v>
      </c>
      <c r="AJ85" s="534">
        <v>29.0</v>
      </c>
      <c r="AK85" s="534">
        <v>0.0</v>
      </c>
      <c r="AL85" s="534">
        <v>0.0</v>
      </c>
      <c r="AM85" s="534">
        <v>0.0</v>
      </c>
      <c r="AN85" s="534">
        <v>0.0</v>
      </c>
      <c r="AO85" s="534">
        <v>4.0</v>
      </c>
      <c r="AP85" s="534">
        <v>0.0</v>
      </c>
      <c r="AQ85" s="534">
        <v>0.0</v>
      </c>
      <c r="AR85" s="534">
        <v>8.0</v>
      </c>
      <c r="AS85" s="534">
        <v>0.0</v>
      </c>
      <c r="AT85" s="534">
        <v>3.0</v>
      </c>
      <c r="AU85" s="534">
        <f t="shared" si="21"/>
        <v>60</v>
      </c>
      <c r="AV85" s="739">
        <f t="shared" si="22"/>
        <v>54</v>
      </c>
      <c r="AW85" s="647">
        <f>AU85/(Results!$N$203*(70/190))</f>
        <v>0.7867494824</v>
      </c>
      <c r="AX85" s="644" t="str">
        <f t="shared" si="25"/>
        <v>D</v>
      </c>
      <c r="AY85" s="151"/>
      <c r="AZ85" s="151"/>
      <c r="BA85" s="151"/>
      <c r="BB85" s="151"/>
      <c r="BC85" s="552">
        <f>AU85/Results!$B$158</f>
        <v>200</v>
      </c>
      <c r="BD85" s="151"/>
      <c r="BE85" s="151"/>
      <c r="BF85" s="703"/>
    </row>
    <row r="86">
      <c r="A86" s="151"/>
      <c r="B86" s="459"/>
      <c r="C86" s="151"/>
      <c r="D86" s="555" t="s">
        <v>173</v>
      </c>
      <c r="E86" s="556">
        <v>76.0</v>
      </c>
      <c r="F86" s="557">
        <v>0.0</v>
      </c>
      <c r="G86" s="557">
        <v>281.0</v>
      </c>
      <c r="H86" s="557">
        <v>0.0</v>
      </c>
      <c r="I86" s="557">
        <v>0.0</v>
      </c>
      <c r="J86" s="557">
        <v>8.0</v>
      </c>
      <c r="K86" s="557">
        <v>6.0</v>
      </c>
      <c r="L86" s="557">
        <v>12.0</v>
      </c>
      <c r="M86" s="557">
        <v>0.0</v>
      </c>
      <c r="N86" s="557">
        <v>0.0</v>
      </c>
      <c r="O86" s="557">
        <v>16.0</v>
      </c>
      <c r="P86" s="557">
        <v>0.0</v>
      </c>
      <c r="Q86" s="557">
        <v>7.0</v>
      </c>
      <c r="R86" s="557">
        <f t="shared" si="18"/>
        <v>406</v>
      </c>
      <c r="S86" s="739">
        <f t="shared" si="19"/>
        <v>291</v>
      </c>
      <c r="T86" s="649">
        <f>R86/(Results!$L$203*(70/190))</f>
        <v>0.6853233831</v>
      </c>
      <c r="U86" s="585" t="str">
        <f t="shared" si="20"/>
        <v>C</v>
      </c>
      <c r="V86" s="447"/>
      <c r="W86" s="447"/>
      <c r="X86" s="447"/>
      <c r="Y86" s="447"/>
      <c r="Z86" s="562">
        <f>R86/Results!$B$158</f>
        <v>1353.333333</v>
      </c>
      <c r="AA86" s="447"/>
      <c r="AB86" s="447"/>
      <c r="AC86" s="488"/>
      <c r="AD86" s="459"/>
      <c r="AE86" s="459"/>
      <c r="AF86" s="151"/>
      <c r="AG86" s="555" t="s">
        <v>173</v>
      </c>
      <c r="AH86" s="556">
        <v>9.0</v>
      </c>
      <c r="AI86" s="557">
        <v>0.0</v>
      </c>
      <c r="AJ86" s="557">
        <v>25.0</v>
      </c>
      <c r="AK86" s="557">
        <v>0.0</v>
      </c>
      <c r="AL86" s="557">
        <v>0.0</v>
      </c>
      <c r="AM86" s="557">
        <v>0.0</v>
      </c>
      <c r="AN86" s="557">
        <v>0.0</v>
      </c>
      <c r="AO86" s="557">
        <v>3.0</v>
      </c>
      <c r="AP86" s="557">
        <v>0.0</v>
      </c>
      <c r="AQ86" s="557">
        <v>0.0</v>
      </c>
      <c r="AR86" s="557">
        <v>5.0</v>
      </c>
      <c r="AS86" s="557">
        <v>0.0</v>
      </c>
      <c r="AT86" s="557">
        <v>0.0</v>
      </c>
      <c r="AU86" s="557">
        <f t="shared" si="21"/>
        <v>42</v>
      </c>
      <c r="AV86" s="739">
        <f t="shared" si="22"/>
        <v>36</v>
      </c>
      <c r="AW86" s="649">
        <f>AU86/(Results!$N$203*(70/190))</f>
        <v>0.5507246377</v>
      </c>
      <c r="AX86" s="561" t="str">
        <f t="shared" si="25"/>
        <v>C</v>
      </c>
      <c r="AY86" s="447"/>
      <c r="AZ86" s="447"/>
      <c r="BA86" s="447"/>
      <c r="BB86" s="447"/>
      <c r="BC86" s="562">
        <f>AU86/Results!$B$158</f>
        <v>140</v>
      </c>
      <c r="BD86" s="447"/>
      <c r="BE86" s="447"/>
      <c r="BF86" s="488"/>
    </row>
    <row r="87">
      <c r="A87" s="151"/>
      <c r="B87" s="459"/>
      <c r="C87" s="151"/>
      <c r="D87" s="492" t="s">
        <v>174</v>
      </c>
      <c r="E87" s="497">
        <v>68.0</v>
      </c>
      <c r="F87" s="514">
        <v>0.0</v>
      </c>
      <c r="G87" s="514">
        <v>259.0</v>
      </c>
      <c r="H87" s="514">
        <v>0.0</v>
      </c>
      <c r="I87" s="514">
        <v>0.0</v>
      </c>
      <c r="J87" s="514">
        <v>12.0</v>
      </c>
      <c r="K87" s="514">
        <v>7.0</v>
      </c>
      <c r="L87" s="514">
        <v>10.0</v>
      </c>
      <c r="M87" s="514">
        <v>0.0</v>
      </c>
      <c r="N87" s="514">
        <v>0.0</v>
      </c>
      <c r="O87" s="514">
        <v>12.0</v>
      </c>
      <c r="P87" s="514">
        <v>0.0</v>
      </c>
      <c r="Q87" s="514">
        <v>5.0</v>
      </c>
      <c r="R87" s="514">
        <f t="shared" si="18"/>
        <v>373</v>
      </c>
      <c r="S87" s="495">
        <f t="shared" si="19"/>
        <v>267.5</v>
      </c>
      <c r="T87" s="571">
        <f>R87/(Results!$L$204*(70/190))</f>
        <v>0.6359475951</v>
      </c>
      <c r="U87" s="569" t="str">
        <f t="shared" si="20"/>
        <v>C</v>
      </c>
      <c r="V87" s="641">
        <f>SUM(R87:R90)</f>
        <v>1592</v>
      </c>
      <c r="W87" s="642">
        <f>V87/(4*(MAX(R87:R90)))</f>
        <v>0.9683698297</v>
      </c>
      <c r="X87" s="642">
        <f>AVERAGE(S87:S90)</f>
        <v>284.325</v>
      </c>
      <c r="Y87" s="642">
        <f>V87/(((V87))*2)</f>
        <v>0.5</v>
      </c>
      <c r="Z87" s="511">
        <f>R87/Results!$B$158</f>
        <v>1243.333333</v>
      </c>
      <c r="AA87" s="642">
        <f>sum(Z87:Z90)/4</f>
        <v>1326.666667</v>
      </c>
      <c r="AB87" s="643">
        <v>587.0</v>
      </c>
      <c r="AC87" s="817">
        <f>4*max(R87:R90)/Results!L204</f>
        <v>1.032663317</v>
      </c>
      <c r="AD87" s="459"/>
      <c r="AE87" s="459"/>
      <c r="AF87" s="151"/>
      <c r="AG87" s="492" t="s">
        <v>174</v>
      </c>
      <c r="AH87" s="497">
        <v>11.0</v>
      </c>
      <c r="AI87" s="514">
        <v>0.0</v>
      </c>
      <c r="AJ87" s="514">
        <v>29.0</v>
      </c>
      <c r="AK87" s="514">
        <v>0.0</v>
      </c>
      <c r="AL87" s="514">
        <v>0.0</v>
      </c>
      <c r="AM87" s="514">
        <v>0.0</v>
      </c>
      <c r="AN87" s="514">
        <v>0.0</v>
      </c>
      <c r="AO87" s="514">
        <v>4.0</v>
      </c>
      <c r="AP87" s="514">
        <v>0.0</v>
      </c>
      <c r="AQ87" s="514">
        <v>0.0</v>
      </c>
      <c r="AR87" s="514">
        <v>6.0</v>
      </c>
      <c r="AS87" s="514">
        <v>0.0</v>
      </c>
      <c r="AT87" s="514">
        <v>0.0</v>
      </c>
      <c r="AU87" s="514">
        <f t="shared" si="21"/>
        <v>50</v>
      </c>
      <c r="AV87" s="495">
        <f t="shared" si="22"/>
        <v>43.5</v>
      </c>
      <c r="AW87" s="571">
        <f>AU87/(Results!$N$204*(70/190))</f>
        <v>0.6854256854</v>
      </c>
      <c r="AX87" s="742" t="str">
        <f t="shared" si="25"/>
        <v>C</v>
      </c>
      <c r="AY87" s="641">
        <f>SUM(AU87:AU90)</f>
        <v>198</v>
      </c>
      <c r="AZ87" s="642">
        <f>AY87/(4*(MAX(AU87:AU90)))</f>
        <v>0.9519230769</v>
      </c>
      <c r="BA87" s="642">
        <f>AVERAGE(AV87:AV90)</f>
        <v>45.125</v>
      </c>
      <c r="BB87" s="642">
        <f>AY87/(((AY87))*2)</f>
        <v>0.5</v>
      </c>
      <c r="BC87" s="511">
        <f>AU87/Results!$B$158</f>
        <v>166.6666667</v>
      </c>
      <c r="BD87" s="642">
        <f>sum(BC87:BC90)/4</f>
        <v>165</v>
      </c>
      <c r="BE87" s="643">
        <v>73.0</v>
      </c>
      <c r="BF87" s="817">
        <f>4*max(AU87:AU90)/Results!N204</f>
        <v>1.050505051</v>
      </c>
    </row>
    <row r="88">
      <c r="A88" s="151"/>
      <c r="B88" s="459"/>
      <c r="C88" s="151"/>
      <c r="D88" s="513" t="s">
        <v>175</v>
      </c>
      <c r="E88" s="497">
        <v>88.0</v>
      </c>
      <c r="F88" s="514">
        <v>0.0</v>
      </c>
      <c r="G88" s="514">
        <v>276.0</v>
      </c>
      <c r="H88" s="514">
        <v>0.0</v>
      </c>
      <c r="I88" s="514">
        <v>0.0</v>
      </c>
      <c r="J88" s="514">
        <v>15.0</v>
      </c>
      <c r="K88" s="514">
        <v>5.0</v>
      </c>
      <c r="L88" s="514">
        <v>8.0</v>
      </c>
      <c r="M88" s="514">
        <v>0.0</v>
      </c>
      <c r="N88" s="514">
        <v>0.0</v>
      </c>
      <c r="O88" s="514">
        <v>11.0</v>
      </c>
      <c r="P88" s="514">
        <v>0.0</v>
      </c>
      <c r="Q88" s="514">
        <v>8.0</v>
      </c>
      <c r="R88" s="514">
        <f t="shared" si="18"/>
        <v>411</v>
      </c>
      <c r="S88" s="736">
        <f t="shared" si="19"/>
        <v>294</v>
      </c>
      <c r="T88" s="652">
        <f>R88/(Results!$L$204*(70/190))</f>
        <v>0.700735822</v>
      </c>
      <c r="U88" s="521" t="s">
        <v>249</v>
      </c>
      <c r="V88" s="151"/>
      <c r="W88" s="151"/>
      <c r="X88" s="151"/>
      <c r="Y88" s="151"/>
      <c r="Z88" s="517">
        <f>R88/Results!$B$158</f>
        <v>1370</v>
      </c>
      <c r="AA88" s="151"/>
      <c r="AB88" s="151"/>
      <c r="AC88" s="703"/>
      <c r="AD88" s="459"/>
      <c r="AE88" s="459"/>
      <c r="AF88" s="151"/>
      <c r="AG88" s="513" t="s">
        <v>175</v>
      </c>
      <c r="AH88" s="497">
        <v>16.0</v>
      </c>
      <c r="AI88" s="514">
        <v>0.0</v>
      </c>
      <c r="AJ88" s="514">
        <v>27.0</v>
      </c>
      <c r="AK88" s="514">
        <v>0.0</v>
      </c>
      <c r="AL88" s="514">
        <v>0.0</v>
      </c>
      <c r="AM88" s="514">
        <v>0.0</v>
      </c>
      <c r="AN88" s="514">
        <v>0.0</v>
      </c>
      <c r="AO88" s="514">
        <v>2.0</v>
      </c>
      <c r="AP88" s="514">
        <v>0.0</v>
      </c>
      <c r="AQ88" s="514">
        <v>0.0</v>
      </c>
      <c r="AR88" s="514">
        <v>5.0</v>
      </c>
      <c r="AS88" s="514">
        <v>0.0</v>
      </c>
      <c r="AT88" s="514">
        <v>1.0</v>
      </c>
      <c r="AU88" s="514">
        <f t="shared" si="21"/>
        <v>51</v>
      </c>
      <c r="AV88" s="736">
        <f t="shared" si="22"/>
        <v>43</v>
      </c>
      <c r="AW88" s="652">
        <f>AU88/(Results!$N$204*(70/190))</f>
        <v>0.6991341991</v>
      </c>
      <c r="AX88" s="640" t="str">
        <f t="shared" si="25"/>
        <v>C</v>
      </c>
      <c r="AY88" s="151"/>
      <c r="AZ88" s="151"/>
      <c r="BA88" s="151"/>
      <c r="BB88" s="151"/>
      <c r="BC88" s="517">
        <f>AU88/Results!$B$158</f>
        <v>170</v>
      </c>
      <c r="BD88" s="151"/>
      <c r="BE88" s="151"/>
      <c r="BF88" s="703"/>
    </row>
    <row r="89">
      <c r="A89" s="151"/>
      <c r="B89" s="459"/>
      <c r="C89" s="151"/>
      <c r="D89" s="513" t="s">
        <v>176</v>
      </c>
      <c r="E89" s="497">
        <v>84.0</v>
      </c>
      <c r="F89" s="514">
        <v>1.0</v>
      </c>
      <c r="G89" s="514">
        <v>288.0</v>
      </c>
      <c r="H89" s="514">
        <v>0.0</v>
      </c>
      <c r="I89" s="514">
        <v>0.0</v>
      </c>
      <c r="J89" s="514">
        <v>9.0</v>
      </c>
      <c r="K89" s="514">
        <v>4.0</v>
      </c>
      <c r="L89" s="514">
        <v>5.0</v>
      </c>
      <c r="M89" s="514">
        <v>0.0</v>
      </c>
      <c r="N89" s="514">
        <v>0.0</v>
      </c>
      <c r="O89" s="514">
        <v>15.0</v>
      </c>
      <c r="P89" s="514">
        <v>1.0</v>
      </c>
      <c r="Q89" s="514">
        <v>4.0</v>
      </c>
      <c r="R89" s="514">
        <f t="shared" si="18"/>
        <v>411</v>
      </c>
      <c r="S89" s="736">
        <f t="shared" si="19"/>
        <v>290.3</v>
      </c>
      <c r="T89" s="652">
        <f>R89/(Results!$L$204*(70/190))</f>
        <v>0.700735822</v>
      </c>
      <c r="U89" s="521" t="s">
        <v>249</v>
      </c>
      <c r="V89" s="151"/>
      <c r="W89" s="151"/>
      <c r="X89" s="151"/>
      <c r="Y89" s="151"/>
      <c r="Z89" s="517">
        <f>R89/Results!$B$158</f>
        <v>1370</v>
      </c>
      <c r="AA89" s="151"/>
      <c r="AB89" s="151"/>
      <c r="AC89" s="703"/>
      <c r="AD89" s="459"/>
      <c r="AE89" s="459"/>
      <c r="AF89" s="151"/>
      <c r="AG89" s="513" t="s">
        <v>176</v>
      </c>
      <c r="AH89" s="497">
        <v>18.0</v>
      </c>
      <c r="AI89" s="514">
        <v>0.0</v>
      </c>
      <c r="AJ89" s="514">
        <v>20.0</v>
      </c>
      <c r="AK89" s="514">
        <v>0.0</v>
      </c>
      <c r="AL89" s="514">
        <v>0.0</v>
      </c>
      <c r="AM89" s="514">
        <v>0.0</v>
      </c>
      <c r="AN89" s="514">
        <v>0.0</v>
      </c>
      <c r="AO89" s="514">
        <v>3.0</v>
      </c>
      <c r="AP89" s="514">
        <v>0.0</v>
      </c>
      <c r="AQ89" s="514">
        <v>0.0</v>
      </c>
      <c r="AR89" s="514">
        <v>9.0</v>
      </c>
      <c r="AS89" s="514">
        <v>0.0</v>
      </c>
      <c r="AT89" s="514">
        <v>2.0</v>
      </c>
      <c r="AU89" s="514">
        <f t="shared" si="21"/>
        <v>52</v>
      </c>
      <c r="AV89" s="736">
        <f t="shared" si="22"/>
        <v>51.5</v>
      </c>
      <c r="AW89" s="652">
        <f>AU89/(Results!$N$204*(70/190))</f>
        <v>0.7128427128</v>
      </c>
      <c r="AX89" s="640" t="str">
        <f t="shared" si="25"/>
        <v>D</v>
      </c>
      <c r="AY89" s="151"/>
      <c r="AZ89" s="151"/>
      <c r="BA89" s="151"/>
      <c r="BB89" s="151"/>
      <c r="BC89" s="517">
        <f>AU89/Results!$B$158</f>
        <v>173.3333333</v>
      </c>
      <c r="BD89" s="151"/>
      <c r="BE89" s="151"/>
      <c r="BF89" s="703"/>
    </row>
    <row r="90">
      <c r="A90" s="151"/>
      <c r="B90" s="459"/>
      <c r="C90" s="151"/>
      <c r="D90" s="522" t="s">
        <v>177</v>
      </c>
      <c r="E90" s="523">
        <v>91.0</v>
      </c>
      <c r="F90" s="524">
        <v>0.0</v>
      </c>
      <c r="G90" s="524">
        <v>265.0</v>
      </c>
      <c r="H90" s="524">
        <v>0.0</v>
      </c>
      <c r="I90" s="524">
        <v>0.0</v>
      </c>
      <c r="J90" s="524">
        <v>11.0</v>
      </c>
      <c r="K90" s="524">
        <v>2.0</v>
      </c>
      <c r="L90" s="524">
        <v>9.0</v>
      </c>
      <c r="M90" s="524">
        <v>0.0</v>
      </c>
      <c r="N90" s="524">
        <v>0.0</v>
      </c>
      <c r="O90" s="524">
        <v>13.0</v>
      </c>
      <c r="P90" s="524">
        <v>0.0</v>
      </c>
      <c r="Q90" s="524">
        <v>6.0</v>
      </c>
      <c r="R90" s="524">
        <f t="shared" si="18"/>
        <v>397</v>
      </c>
      <c r="S90" s="736">
        <f t="shared" si="19"/>
        <v>285.5</v>
      </c>
      <c r="T90" s="654">
        <f>R90/(Results!$L$204*(70/190))</f>
        <v>0.6768664752</v>
      </c>
      <c r="U90" s="525" t="str">
        <f t="shared" ref="U90:U108" si="26">IFS(T90&lt;0.2,"A",AND(T90&gt;=0.21,T90&lt;=0.5),"B",AND(T90&gt;=0.51,T90&lt;=0.7),"C",AND(T90&gt;=0.71,T90&lt;=0.85),"D",AND(T90&gt;=0.86,T90&lt;=1),"E",T90&gt;1,"F")</f>
        <v>C</v>
      </c>
      <c r="V90" s="37"/>
      <c r="W90" s="37"/>
      <c r="X90" s="37"/>
      <c r="Y90" s="37"/>
      <c r="Z90" s="531">
        <f>R90/Results!$B$158</f>
        <v>1323.333333</v>
      </c>
      <c r="AA90" s="37"/>
      <c r="AB90" s="37"/>
      <c r="AC90" s="789"/>
      <c r="AD90" s="459"/>
      <c r="AE90" s="459"/>
      <c r="AF90" s="151"/>
      <c r="AG90" s="522" t="s">
        <v>177</v>
      </c>
      <c r="AH90" s="523">
        <v>14.0</v>
      </c>
      <c r="AI90" s="524">
        <v>0.0</v>
      </c>
      <c r="AJ90" s="524">
        <v>22.0</v>
      </c>
      <c r="AK90" s="524">
        <v>0.0</v>
      </c>
      <c r="AL90" s="524">
        <v>0.0</v>
      </c>
      <c r="AM90" s="524">
        <v>0.0</v>
      </c>
      <c r="AN90" s="524">
        <v>0.0</v>
      </c>
      <c r="AO90" s="524">
        <v>1.0</v>
      </c>
      <c r="AP90" s="524">
        <v>0.0</v>
      </c>
      <c r="AQ90" s="524">
        <v>0.0</v>
      </c>
      <c r="AR90" s="524">
        <v>8.0</v>
      </c>
      <c r="AS90" s="524">
        <v>0.0</v>
      </c>
      <c r="AT90" s="524">
        <v>0.0</v>
      </c>
      <c r="AU90" s="524">
        <f t="shared" si="21"/>
        <v>45</v>
      </c>
      <c r="AV90" s="736">
        <f t="shared" si="22"/>
        <v>42.5</v>
      </c>
      <c r="AW90" s="654">
        <f>AU90/(Results!$N$204*(70/190))</f>
        <v>0.6168831169</v>
      </c>
      <c r="AX90" s="580" t="str">
        <f t="shared" si="25"/>
        <v>C</v>
      </c>
      <c r="AY90" s="37"/>
      <c r="AZ90" s="37"/>
      <c r="BA90" s="37"/>
      <c r="BB90" s="37"/>
      <c r="BC90" s="531">
        <f>AU90/Results!$B$158</f>
        <v>150</v>
      </c>
      <c r="BD90" s="37"/>
      <c r="BE90" s="37"/>
      <c r="BF90" s="789"/>
    </row>
    <row r="91">
      <c r="A91" s="151"/>
      <c r="B91" s="459"/>
      <c r="C91" s="151"/>
      <c r="D91" s="532" t="s">
        <v>178</v>
      </c>
      <c r="E91" s="533">
        <v>96.0</v>
      </c>
      <c r="F91" s="534">
        <v>2.0</v>
      </c>
      <c r="G91" s="534">
        <v>201.0</v>
      </c>
      <c r="H91" s="534">
        <v>0.0</v>
      </c>
      <c r="I91" s="534">
        <v>0.0</v>
      </c>
      <c r="J91" s="534">
        <v>9.0</v>
      </c>
      <c r="K91" s="534">
        <v>3.0</v>
      </c>
      <c r="L91" s="534">
        <v>6.0</v>
      </c>
      <c r="M91" s="534">
        <v>1.0</v>
      </c>
      <c r="N91" s="534">
        <v>1.0</v>
      </c>
      <c r="O91" s="534">
        <v>35.0</v>
      </c>
      <c r="P91" s="534">
        <v>0.0</v>
      </c>
      <c r="Q91" s="534">
        <v>0.0</v>
      </c>
      <c r="R91" s="534">
        <f t="shared" si="18"/>
        <v>354</v>
      </c>
      <c r="S91" s="600">
        <f t="shared" si="19"/>
        <v>300.1</v>
      </c>
      <c r="T91" s="536">
        <f>R91/(Results!$L$205*(70/190))</f>
        <v>0.713861176</v>
      </c>
      <c r="U91" s="535" t="str">
        <f t="shared" si="26"/>
        <v>D</v>
      </c>
      <c r="V91" s="538">
        <f>SUM(R91:R94)</f>
        <v>1346</v>
      </c>
      <c r="W91" s="539">
        <f>V91/(4*(MAX(R91:R94)))</f>
        <v>0.9505649718</v>
      </c>
      <c r="X91" s="539">
        <f>AVERAGE(S91:S94)</f>
        <v>268.975</v>
      </c>
      <c r="Y91" s="539">
        <f>V91/(((V91))*2)</f>
        <v>0.5</v>
      </c>
      <c r="Z91" s="540">
        <f>R91/Results!$B$158</f>
        <v>1180</v>
      </c>
      <c r="AA91" s="539">
        <f>sum(Z91:Z94)/4</f>
        <v>1121.666667</v>
      </c>
      <c r="AB91" s="541">
        <v>496.0</v>
      </c>
      <c r="AC91" s="706">
        <f>4*max(R91:R94)/Results!L205</f>
        <v>1.052005944</v>
      </c>
      <c r="AD91" s="459"/>
      <c r="AE91" s="459"/>
      <c r="AF91" s="151"/>
      <c r="AG91" s="532" t="s">
        <v>178</v>
      </c>
      <c r="AH91" s="533">
        <v>11.0</v>
      </c>
      <c r="AI91" s="534">
        <v>0.0</v>
      </c>
      <c r="AJ91" s="534">
        <v>31.0</v>
      </c>
      <c r="AK91" s="534">
        <v>0.0</v>
      </c>
      <c r="AL91" s="534">
        <v>0.0</v>
      </c>
      <c r="AM91" s="534">
        <v>0.0</v>
      </c>
      <c r="AN91" s="534">
        <v>0.0</v>
      </c>
      <c r="AO91" s="534">
        <v>0.0</v>
      </c>
      <c r="AP91" s="534">
        <v>0.0</v>
      </c>
      <c r="AQ91" s="534">
        <v>0.0</v>
      </c>
      <c r="AR91" s="534">
        <v>3.0</v>
      </c>
      <c r="AS91" s="534">
        <v>0.0</v>
      </c>
      <c r="AT91" s="534">
        <v>0.0</v>
      </c>
      <c r="AU91" s="534">
        <f t="shared" si="21"/>
        <v>45</v>
      </c>
      <c r="AV91" s="600">
        <f t="shared" si="22"/>
        <v>32.5</v>
      </c>
      <c r="AW91" s="536">
        <f>AU91/(Results!$N$205*(70/190))</f>
        <v>0.6296023564</v>
      </c>
      <c r="AX91" s="644" t="str">
        <f t="shared" si="25"/>
        <v>C</v>
      </c>
      <c r="AY91" s="538">
        <f>SUM(AU91:AU94)</f>
        <v>194</v>
      </c>
      <c r="AZ91" s="539">
        <f>AY91/(4*(MAX(AU91:AU94)))</f>
        <v>0.7698412698</v>
      </c>
      <c r="BA91" s="539">
        <f>AVERAGE(AV91:AV94)</f>
        <v>39.375</v>
      </c>
      <c r="BB91" s="539">
        <f>AY91/(((AY91))*2)</f>
        <v>0.5</v>
      </c>
      <c r="BC91" s="540">
        <f>AU91/Results!$B$158</f>
        <v>150</v>
      </c>
      <c r="BD91" s="539">
        <f>sum(BC91:BC94)/4</f>
        <v>161.6666667</v>
      </c>
      <c r="BE91" s="541">
        <v>71.0</v>
      </c>
      <c r="BF91" s="706">
        <f>4*max(AU91:AU94)/Results!N205</f>
        <v>1.298969072</v>
      </c>
    </row>
    <row r="92">
      <c r="A92" s="151"/>
      <c r="B92" s="459"/>
      <c r="C92" s="151"/>
      <c r="D92" s="549" t="s">
        <v>179</v>
      </c>
      <c r="E92" s="533">
        <v>92.0</v>
      </c>
      <c r="F92" s="534">
        <v>0.0</v>
      </c>
      <c r="G92" s="534">
        <v>198.0</v>
      </c>
      <c r="H92" s="534">
        <v>0.0</v>
      </c>
      <c r="I92" s="534">
        <v>1.0</v>
      </c>
      <c r="J92" s="534">
        <v>12.0</v>
      </c>
      <c r="K92" s="534">
        <v>5.0</v>
      </c>
      <c r="L92" s="534">
        <v>12.0</v>
      </c>
      <c r="M92" s="534">
        <v>0.0</v>
      </c>
      <c r="N92" s="534">
        <v>0.0</v>
      </c>
      <c r="O92" s="534">
        <v>18.0</v>
      </c>
      <c r="P92" s="534">
        <v>0.0</v>
      </c>
      <c r="Q92" s="534">
        <v>1.0</v>
      </c>
      <c r="R92" s="534">
        <f t="shared" si="18"/>
        <v>339</v>
      </c>
      <c r="S92" s="739">
        <f t="shared" si="19"/>
        <v>273</v>
      </c>
      <c r="T92" s="647">
        <f>R92/(Results!$L$205*(70/190))</f>
        <v>0.6836128211</v>
      </c>
      <c r="U92" s="550" t="str">
        <f t="shared" si="26"/>
        <v>C</v>
      </c>
      <c r="V92" s="151"/>
      <c r="W92" s="151"/>
      <c r="X92" s="151"/>
      <c r="Y92" s="151"/>
      <c r="Z92" s="552">
        <f>R92/Results!$B$158</f>
        <v>1130</v>
      </c>
      <c r="AA92" s="151"/>
      <c r="AB92" s="151"/>
      <c r="AC92" s="703"/>
      <c r="AD92" s="459"/>
      <c r="AE92" s="459"/>
      <c r="AF92" s="151"/>
      <c r="AG92" s="549" t="s">
        <v>179</v>
      </c>
      <c r="AH92" s="533">
        <v>16.0</v>
      </c>
      <c r="AI92" s="534">
        <v>0.0</v>
      </c>
      <c r="AJ92" s="534">
        <v>32.0</v>
      </c>
      <c r="AK92" s="534">
        <v>0.0</v>
      </c>
      <c r="AL92" s="534">
        <v>0.0</v>
      </c>
      <c r="AM92" s="534">
        <v>0.0</v>
      </c>
      <c r="AN92" s="534">
        <v>0.0</v>
      </c>
      <c r="AO92" s="534">
        <v>4.0</v>
      </c>
      <c r="AP92" s="534">
        <v>0.0</v>
      </c>
      <c r="AQ92" s="534">
        <v>0.0</v>
      </c>
      <c r="AR92" s="534">
        <v>8.0</v>
      </c>
      <c r="AS92" s="534">
        <v>0.0</v>
      </c>
      <c r="AT92" s="534">
        <v>3.0</v>
      </c>
      <c r="AU92" s="534">
        <f t="shared" si="21"/>
        <v>63</v>
      </c>
      <c r="AV92" s="739">
        <f t="shared" si="22"/>
        <v>55.5</v>
      </c>
      <c r="AW92" s="647">
        <f>AU92/(Results!$N$205*(70/190))</f>
        <v>0.881443299</v>
      </c>
      <c r="AX92" s="644" t="str">
        <f t="shared" si="25"/>
        <v>E</v>
      </c>
      <c r="AY92" s="151"/>
      <c r="AZ92" s="151"/>
      <c r="BA92" s="151"/>
      <c r="BB92" s="151"/>
      <c r="BC92" s="552">
        <f>AU92/Results!$B$158</f>
        <v>210</v>
      </c>
      <c r="BD92" s="151"/>
      <c r="BE92" s="151"/>
      <c r="BF92" s="703"/>
    </row>
    <row r="93">
      <c r="A93" s="151"/>
      <c r="B93" s="459"/>
      <c r="C93" s="151"/>
      <c r="D93" s="549" t="s">
        <v>180</v>
      </c>
      <c r="E93" s="533">
        <v>78.0</v>
      </c>
      <c r="F93" s="534">
        <v>0.0</v>
      </c>
      <c r="G93" s="534">
        <v>205.0</v>
      </c>
      <c r="H93" s="534">
        <v>0.0</v>
      </c>
      <c r="I93" s="534">
        <v>0.0</v>
      </c>
      <c r="J93" s="534">
        <v>9.0</v>
      </c>
      <c r="K93" s="534">
        <v>6.0</v>
      </c>
      <c r="L93" s="534">
        <v>8.0</v>
      </c>
      <c r="M93" s="534">
        <v>1.0</v>
      </c>
      <c r="N93" s="534">
        <v>0.0</v>
      </c>
      <c r="O93" s="534">
        <v>12.0</v>
      </c>
      <c r="P93" s="534">
        <v>0.0</v>
      </c>
      <c r="Q93" s="534">
        <v>2.0</v>
      </c>
      <c r="R93" s="534">
        <f t="shared" si="18"/>
        <v>321</v>
      </c>
      <c r="S93" s="739">
        <f t="shared" si="19"/>
        <v>242.5</v>
      </c>
      <c r="T93" s="647">
        <f>R93/(Results!$L$205*(70/190))</f>
        <v>0.6473147952</v>
      </c>
      <c r="U93" s="550" t="str">
        <f t="shared" si="26"/>
        <v>C</v>
      </c>
      <c r="V93" s="151"/>
      <c r="W93" s="151"/>
      <c r="X93" s="151"/>
      <c r="Y93" s="151"/>
      <c r="Z93" s="552">
        <f>R93/Results!$B$158</f>
        <v>1070</v>
      </c>
      <c r="AA93" s="151"/>
      <c r="AB93" s="151"/>
      <c r="AC93" s="703"/>
      <c r="AD93" s="459"/>
      <c r="AE93" s="459"/>
      <c r="AF93" s="151"/>
      <c r="AG93" s="549" t="s">
        <v>180</v>
      </c>
      <c r="AH93" s="533">
        <v>12.0</v>
      </c>
      <c r="AI93" s="534">
        <v>0.0</v>
      </c>
      <c r="AJ93" s="534">
        <v>22.0</v>
      </c>
      <c r="AK93" s="534">
        <v>0.0</v>
      </c>
      <c r="AL93" s="534">
        <v>0.0</v>
      </c>
      <c r="AM93" s="534">
        <v>0.0</v>
      </c>
      <c r="AN93" s="534">
        <v>0.0</v>
      </c>
      <c r="AO93" s="534">
        <v>5.0</v>
      </c>
      <c r="AP93" s="534">
        <v>0.0</v>
      </c>
      <c r="AQ93" s="534">
        <v>0.0</v>
      </c>
      <c r="AR93" s="534">
        <v>4.0</v>
      </c>
      <c r="AS93" s="534">
        <v>1.0</v>
      </c>
      <c r="AT93" s="534">
        <v>2.0</v>
      </c>
      <c r="AU93" s="534">
        <f t="shared" si="21"/>
        <v>46</v>
      </c>
      <c r="AV93" s="739">
        <f t="shared" si="22"/>
        <v>42</v>
      </c>
      <c r="AW93" s="647">
        <f>AU93/(Results!$N$205*(70/190))</f>
        <v>0.6435935199</v>
      </c>
      <c r="AX93" s="644" t="str">
        <f t="shared" si="25"/>
        <v>C</v>
      </c>
      <c r="AY93" s="151"/>
      <c r="AZ93" s="151"/>
      <c r="BA93" s="151"/>
      <c r="BB93" s="151"/>
      <c r="BC93" s="552">
        <f>AU93/Results!$B$158</f>
        <v>153.3333333</v>
      </c>
      <c r="BD93" s="151"/>
      <c r="BE93" s="151"/>
      <c r="BF93" s="703"/>
    </row>
    <row r="94">
      <c r="A94" s="151"/>
      <c r="B94" s="459"/>
      <c r="C94" s="151"/>
      <c r="D94" s="555" t="s">
        <v>181</v>
      </c>
      <c r="E94" s="556">
        <v>74.0</v>
      </c>
      <c r="F94" s="557">
        <v>1.0</v>
      </c>
      <c r="G94" s="557">
        <v>207.0</v>
      </c>
      <c r="H94" s="557">
        <v>0.0</v>
      </c>
      <c r="I94" s="557">
        <v>0.0</v>
      </c>
      <c r="J94" s="557">
        <v>13.0</v>
      </c>
      <c r="K94" s="557">
        <v>5.0</v>
      </c>
      <c r="L94" s="557">
        <v>15.0</v>
      </c>
      <c r="M94" s="557">
        <v>0.0</v>
      </c>
      <c r="N94" s="557">
        <v>0.0</v>
      </c>
      <c r="O94" s="557">
        <v>16.0</v>
      </c>
      <c r="P94" s="557">
        <v>0.0</v>
      </c>
      <c r="Q94" s="557">
        <v>1.0</v>
      </c>
      <c r="R94" s="557">
        <f t="shared" si="18"/>
        <v>332</v>
      </c>
      <c r="S94" s="739">
        <f t="shared" si="19"/>
        <v>260.3</v>
      </c>
      <c r="T94" s="649">
        <f>R94/(Results!$L$205*(70/190))</f>
        <v>0.6694969221</v>
      </c>
      <c r="U94" s="585" t="str">
        <f t="shared" si="26"/>
        <v>C</v>
      </c>
      <c r="V94" s="447"/>
      <c r="W94" s="447"/>
      <c r="X94" s="447"/>
      <c r="Y94" s="447"/>
      <c r="Z94" s="562">
        <f>R94/Results!$B$158</f>
        <v>1106.666667</v>
      </c>
      <c r="AA94" s="447"/>
      <c r="AB94" s="447"/>
      <c r="AC94" s="488"/>
      <c r="AD94" s="459"/>
      <c r="AE94" s="459"/>
      <c r="AF94" s="151"/>
      <c r="AG94" s="555" t="s">
        <v>181</v>
      </c>
      <c r="AH94" s="556">
        <v>9.0</v>
      </c>
      <c r="AI94" s="557">
        <v>0.0</v>
      </c>
      <c r="AJ94" s="557">
        <v>29.0</v>
      </c>
      <c r="AK94" s="557">
        <v>0.0</v>
      </c>
      <c r="AL94" s="557">
        <v>0.0</v>
      </c>
      <c r="AM94" s="557">
        <v>0.0</v>
      </c>
      <c r="AN94" s="557">
        <v>0.0</v>
      </c>
      <c r="AO94" s="557">
        <v>0.0</v>
      </c>
      <c r="AP94" s="557">
        <v>0.0</v>
      </c>
      <c r="AQ94" s="557">
        <v>0.0</v>
      </c>
      <c r="AR94" s="557">
        <v>2.0</v>
      </c>
      <c r="AS94" s="557">
        <v>0.0</v>
      </c>
      <c r="AT94" s="557">
        <v>0.0</v>
      </c>
      <c r="AU94" s="557">
        <f t="shared" si="21"/>
        <v>40</v>
      </c>
      <c r="AV94" s="739">
        <f t="shared" si="22"/>
        <v>27.5</v>
      </c>
      <c r="AW94" s="649">
        <f>AU94/(Results!$N$205*(70/190))</f>
        <v>0.559646539</v>
      </c>
      <c r="AX94" s="561" t="str">
        <f t="shared" si="25"/>
        <v>C</v>
      </c>
      <c r="AY94" s="447"/>
      <c r="AZ94" s="447"/>
      <c r="BA94" s="447"/>
      <c r="BB94" s="447"/>
      <c r="BC94" s="562">
        <f>AU94/Results!$B$158</f>
        <v>133.3333333</v>
      </c>
      <c r="BD94" s="447"/>
      <c r="BE94" s="447"/>
      <c r="BF94" s="488"/>
    </row>
    <row r="95">
      <c r="A95" s="151"/>
      <c r="B95" s="459"/>
      <c r="C95" s="151"/>
      <c r="D95" s="492" t="s">
        <v>182</v>
      </c>
      <c r="E95" s="497">
        <v>67.0</v>
      </c>
      <c r="F95" s="514">
        <v>0.0</v>
      </c>
      <c r="G95" s="514">
        <v>198.0</v>
      </c>
      <c r="H95" s="514">
        <v>0.0</v>
      </c>
      <c r="I95" s="514">
        <v>0.0</v>
      </c>
      <c r="J95" s="514">
        <v>15.0</v>
      </c>
      <c r="K95" s="514">
        <v>6.0</v>
      </c>
      <c r="L95" s="514">
        <v>12.0</v>
      </c>
      <c r="M95" s="514">
        <v>0.0</v>
      </c>
      <c r="N95" s="514">
        <v>0.0</v>
      </c>
      <c r="O95" s="514">
        <v>10.0</v>
      </c>
      <c r="P95" s="514">
        <v>0.0</v>
      </c>
      <c r="Q95" s="514">
        <v>6.0</v>
      </c>
      <c r="R95" s="514">
        <f t="shared" si="18"/>
        <v>314</v>
      </c>
      <c r="S95" s="495">
        <f t="shared" si="19"/>
        <v>238.5</v>
      </c>
      <c r="T95" s="571">
        <f>R95/(Results!$L$206*(70/190))</f>
        <v>0.7741014662</v>
      </c>
      <c r="U95" s="569" t="str">
        <f t="shared" si="26"/>
        <v>D</v>
      </c>
      <c r="V95" s="641">
        <f>SUM(R95:R98)</f>
        <v>1101</v>
      </c>
      <c r="W95" s="642">
        <f>V95/(4*(MAX(R95:R98)))</f>
        <v>0.8765923567</v>
      </c>
      <c r="X95" s="642">
        <f>AVERAGE(S95:S98)</f>
        <v>218.95</v>
      </c>
      <c r="Y95" s="642">
        <f>V95/(((V95))*2)</f>
        <v>0.5</v>
      </c>
      <c r="Z95" s="511">
        <f>R95/Results!$B$158</f>
        <v>1046.666667</v>
      </c>
      <c r="AA95" s="642">
        <f>sum(Z95:Z98)/4</f>
        <v>917.5</v>
      </c>
      <c r="AB95" s="643">
        <v>406.0</v>
      </c>
      <c r="AC95" s="817">
        <f>4*max(S95:S98)/Results!L206</f>
        <v>0.8664850136</v>
      </c>
      <c r="AD95" s="459"/>
      <c r="AE95" s="459"/>
      <c r="AF95" s="151"/>
      <c r="AG95" s="492" t="s">
        <v>182</v>
      </c>
      <c r="AH95" s="497">
        <v>10.0</v>
      </c>
      <c r="AI95" s="514">
        <v>0.0</v>
      </c>
      <c r="AJ95" s="514">
        <v>23.0</v>
      </c>
      <c r="AK95" s="514">
        <v>0.0</v>
      </c>
      <c r="AL95" s="514">
        <v>0.0</v>
      </c>
      <c r="AM95" s="514">
        <v>0.0</v>
      </c>
      <c r="AN95" s="514">
        <v>0.0</v>
      </c>
      <c r="AO95" s="514">
        <v>1.0</v>
      </c>
      <c r="AP95" s="514">
        <v>0.0</v>
      </c>
      <c r="AQ95" s="514">
        <v>0.0</v>
      </c>
      <c r="AR95" s="514">
        <v>5.0</v>
      </c>
      <c r="AS95" s="514">
        <v>0.0</v>
      </c>
      <c r="AT95" s="514">
        <v>0.0</v>
      </c>
      <c r="AU95" s="514">
        <f t="shared" si="21"/>
        <v>39</v>
      </c>
      <c r="AV95" s="495">
        <f t="shared" si="22"/>
        <v>33</v>
      </c>
      <c r="AW95" s="571">
        <f>AU95/(Results!$N$206*(70/190))</f>
        <v>0.6829493088</v>
      </c>
      <c r="AX95" s="742" t="str">
        <f t="shared" si="25"/>
        <v>C</v>
      </c>
      <c r="AY95" s="641">
        <f>SUM(AU95:AU98)</f>
        <v>155</v>
      </c>
      <c r="AZ95" s="642">
        <f>AY95/(4*(MAX(AU95:AU98)))</f>
        <v>0.9011627907</v>
      </c>
      <c r="BA95" s="642">
        <f>AVERAGE(AV95:AV98)</f>
        <v>30.75</v>
      </c>
      <c r="BB95" s="642">
        <f>AY95/(((AY95))*2)</f>
        <v>0.5</v>
      </c>
      <c r="BC95" s="511">
        <f>AU95/Results!$B$158</f>
        <v>130</v>
      </c>
      <c r="BD95" s="642">
        <f>sum(BC95:BC98)/4</f>
        <v>129.1666667</v>
      </c>
      <c r="BE95" s="643">
        <v>57.0</v>
      </c>
      <c r="BF95" s="817">
        <f>4*max(AV95:AV98)/Results!N206</f>
        <v>0.8516129032</v>
      </c>
    </row>
    <row r="96">
      <c r="A96" s="151"/>
      <c r="B96" s="459"/>
      <c r="C96" s="151"/>
      <c r="D96" s="513" t="s">
        <v>183</v>
      </c>
      <c r="E96" s="710">
        <v>64.0</v>
      </c>
      <c r="F96" s="514">
        <v>1.0</v>
      </c>
      <c r="G96" s="869">
        <v>127.0</v>
      </c>
      <c r="H96" s="514">
        <v>0.0</v>
      </c>
      <c r="I96" s="514">
        <v>0.0</v>
      </c>
      <c r="J96" s="869">
        <v>15.0</v>
      </c>
      <c r="K96" s="514">
        <v>3.0</v>
      </c>
      <c r="L96" s="514">
        <f>13+1+3</f>
        <v>17</v>
      </c>
      <c r="M96" s="514">
        <v>1.0</v>
      </c>
      <c r="N96" s="514">
        <v>0.0</v>
      </c>
      <c r="O96" s="514">
        <f>8+5+2</f>
        <v>15</v>
      </c>
      <c r="P96" s="514">
        <v>0.0</v>
      </c>
      <c r="Q96" s="514">
        <v>1.0</v>
      </c>
      <c r="R96" s="514">
        <f t="shared" si="18"/>
        <v>244</v>
      </c>
      <c r="S96" s="736">
        <f t="shared" si="19"/>
        <v>213.8</v>
      </c>
      <c r="T96" s="652">
        <f>R96/(Results!$L$206*(70/190))</f>
        <v>0.6015310756</v>
      </c>
      <c r="U96" s="515" t="str">
        <f t="shared" si="26"/>
        <v>C</v>
      </c>
      <c r="V96" s="151"/>
      <c r="W96" s="151"/>
      <c r="X96" s="151"/>
      <c r="Y96" s="151"/>
      <c r="Z96" s="517">
        <f>R96/Results!$B$158</f>
        <v>813.3333333</v>
      </c>
      <c r="AA96" s="151"/>
      <c r="AB96" s="151"/>
      <c r="AC96" s="703"/>
      <c r="AD96" s="459"/>
      <c r="AE96" s="459"/>
      <c r="AF96" s="151"/>
      <c r="AG96" s="513" t="s">
        <v>183</v>
      </c>
      <c r="AH96" s="497">
        <v>12.0</v>
      </c>
      <c r="AI96" s="514">
        <v>0.0</v>
      </c>
      <c r="AJ96" s="514">
        <v>18.0</v>
      </c>
      <c r="AK96" s="514">
        <v>0.0</v>
      </c>
      <c r="AL96" s="514">
        <v>0.0</v>
      </c>
      <c r="AM96" s="514">
        <v>0.0</v>
      </c>
      <c r="AN96" s="514">
        <v>0.0</v>
      </c>
      <c r="AO96" s="514">
        <v>0.0</v>
      </c>
      <c r="AP96" s="514">
        <v>0.0</v>
      </c>
      <c r="AQ96" s="514">
        <v>0.0</v>
      </c>
      <c r="AR96" s="514">
        <v>3.0</v>
      </c>
      <c r="AS96" s="514">
        <v>0.0</v>
      </c>
      <c r="AT96" s="514">
        <v>0.0</v>
      </c>
      <c r="AU96" s="514">
        <f t="shared" si="21"/>
        <v>33</v>
      </c>
      <c r="AV96" s="736">
        <f t="shared" si="22"/>
        <v>27</v>
      </c>
      <c r="AW96" s="652">
        <f>AU96/(Results!$N$206*(70/190))</f>
        <v>0.5778801843</v>
      </c>
      <c r="AX96" s="640" t="str">
        <f t="shared" si="25"/>
        <v>C</v>
      </c>
      <c r="AY96" s="151"/>
      <c r="AZ96" s="151"/>
      <c r="BA96" s="151"/>
      <c r="BB96" s="151"/>
      <c r="BC96" s="517">
        <f>AU96/Results!$B$158</f>
        <v>110</v>
      </c>
      <c r="BD96" s="151"/>
      <c r="BE96" s="151"/>
      <c r="BF96" s="703"/>
    </row>
    <row r="97">
      <c r="A97" s="151"/>
      <c r="B97" s="459"/>
      <c r="C97" s="151"/>
      <c r="D97" s="513" t="s">
        <v>184</v>
      </c>
      <c r="E97" s="710">
        <v>75.0</v>
      </c>
      <c r="F97" s="514">
        <v>0.0</v>
      </c>
      <c r="G97" s="869">
        <v>130.0</v>
      </c>
      <c r="H97" s="514">
        <v>0.0</v>
      </c>
      <c r="I97" s="514">
        <v>0.0</v>
      </c>
      <c r="J97" s="869">
        <v>10.0</v>
      </c>
      <c r="K97" s="869">
        <v>5.0</v>
      </c>
      <c r="L97" s="514">
        <v>10.0</v>
      </c>
      <c r="M97" s="514">
        <v>0.0</v>
      </c>
      <c r="N97" s="514">
        <v>0.0</v>
      </c>
      <c r="O97" s="869">
        <v>11.0</v>
      </c>
      <c r="P97" s="514">
        <v>1.0</v>
      </c>
      <c r="Q97" s="514">
        <v>2.0</v>
      </c>
      <c r="R97" s="514">
        <f t="shared" si="18"/>
        <v>244</v>
      </c>
      <c r="S97" s="736">
        <f t="shared" si="19"/>
        <v>203</v>
      </c>
      <c r="T97" s="652">
        <f>R97/(Results!$L$206*(70/190))</f>
        <v>0.6015310756</v>
      </c>
      <c r="U97" s="515" t="str">
        <f t="shared" si="26"/>
        <v>C</v>
      </c>
      <c r="V97" s="151"/>
      <c r="W97" s="151"/>
      <c r="X97" s="151"/>
      <c r="Y97" s="151"/>
      <c r="Z97" s="517">
        <f>R97/Results!$B$158</f>
        <v>813.3333333</v>
      </c>
      <c r="AA97" s="151"/>
      <c r="AB97" s="151"/>
      <c r="AC97" s="703"/>
      <c r="AD97" s="459"/>
      <c r="AE97" s="459"/>
      <c r="AF97" s="151"/>
      <c r="AG97" s="513" t="s">
        <v>184</v>
      </c>
      <c r="AH97" s="497">
        <v>13.0</v>
      </c>
      <c r="AI97" s="514">
        <v>0.0</v>
      </c>
      <c r="AJ97" s="514">
        <v>27.0</v>
      </c>
      <c r="AK97" s="514">
        <v>0.0</v>
      </c>
      <c r="AL97" s="514">
        <v>0.0</v>
      </c>
      <c r="AM97" s="514">
        <v>0.0</v>
      </c>
      <c r="AN97" s="514">
        <v>0.0</v>
      </c>
      <c r="AO97" s="514">
        <v>2.0</v>
      </c>
      <c r="AP97" s="514">
        <v>0.0</v>
      </c>
      <c r="AQ97" s="514">
        <v>0.0</v>
      </c>
      <c r="AR97" s="514">
        <v>1.0</v>
      </c>
      <c r="AS97" s="514">
        <v>0.0</v>
      </c>
      <c r="AT97" s="514">
        <v>0.0</v>
      </c>
      <c r="AU97" s="514">
        <f t="shared" si="21"/>
        <v>43</v>
      </c>
      <c r="AV97" s="736">
        <f t="shared" si="22"/>
        <v>31.5</v>
      </c>
      <c r="AW97" s="652">
        <f>AU97/(Results!$N$206*(70/190))</f>
        <v>0.7529953917</v>
      </c>
      <c r="AX97" s="640" t="str">
        <f t="shared" si="25"/>
        <v>D</v>
      </c>
      <c r="AY97" s="151"/>
      <c r="AZ97" s="151"/>
      <c r="BA97" s="151"/>
      <c r="BB97" s="151"/>
      <c r="BC97" s="517">
        <f>AU97/Results!$B$158</f>
        <v>143.3333333</v>
      </c>
      <c r="BD97" s="151"/>
      <c r="BE97" s="151"/>
      <c r="BF97" s="703"/>
    </row>
    <row r="98">
      <c r="A98" s="151"/>
      <c r="B98" s="459"/>
      <c r="C98" s="151"/>
      <c r="D98" s="522" t="s">
        <v>185</v>
      </c>
      <c r="E98" s="870">
        <v>71.0</v>
      </c>
      <c r="F98" s="524">
        <v>0.0</v>
      </c>
      <c r="G98" s="871">
        <v>195.0</v>
      </c>
      <c r="H98" s="524">
        <v>0.0</v>
      </c>
      <c r="I98" s="524">
        <v>0.0</v>
      </c>
      <c r="J98" s="524">
        <v>12.0</v>
      </c>
      <c r="K98" s="524">
        <v>4.0</v>
      </c>
      <c r="L98" s="871">
        <v>9.0</v>
      </c>
      <c r="M98" s="524">
        <v>0.0</v>
      </c>
      <c r="N98" s="524">
        <v>0.0</v>
      </c>
      <c r="O98" s="871">
        <v>7.0</v>
      </c>
      <c r="P98" s="524">
        <v>0.0</v>
      </c>
      <c r="Q98" s="524">
        <v>1.0</v>
      </c>
      <c r="R98" s="524">
        <f t="shared" si="18"/>
        <v>299</v>
      </c>
      <c r="S98" s="736">
        <f t="shared" si="19"/>
        <v>220.5</v>
      </c>
      <c r="T98" s="654">
        <f>R98/(Results!$L$206*(70/190))</f>
        <v>0.7371220968</v>
      </c>
      <c r="U98" s="525" t="str">
        <f t="shared" si="26"/>
        <v>D</v>
      </c>
      <c r="V98" s="37"/>
      <c r="W98" s="37"/>
      <c r="X98" s="37"/>
      <c r="Y98" s="37"/>
      <c r="Z98" s="531">
        <f>R98/Results!$B$158</f>
        <v>996.6666667</v>
      </c>
      <c r="AA98" s="37"/>
      <c r="AB98" s="37"/>
      <c r="AC98" s="789"/>
      <c r="AD98" s="459"/>
      <c r="AE98" s="459"/>
      <c r="AF98" s="151"/>
      <c r="AG98" s="522" t="s">
        <v>185</v>
      </c>
      <c r="AH98" s="523">
        <v>15.0</v>
      </c>
      <c r="AI98" s="524">
        <v>0.0</v>
      </c>
      <c r="AJ98" s="524">
        <v>21.0</v>
      </c>
      <c r="AK98" s="524">
        <v>0.0</v>
      </c>
      <c r="AL98" s="524">
        <v>0.0</v>
      </c>
      <c r="AM98" s="524">
        <v>0.0</v>
      </c>
      <c r="AN98" s="524">
        <v>0.0</v>
      </c>
      <c r="AO98" s="524">
        <v>1.0</v>
      </c>
      <c r="AP98" s="524">
        <v>0.0</v>
      </c>
      <c r="AQ98" s="524">
        <v>0.0</v>
      </c>
      <c r="AR98" s="524">
        <v>2.0</v>
      </c>
      <c r="AS98" s="524">
        <v>0.0</v>
      </c>
      <c r="AT98" s="524">
        <v>1.0</v>
      </c>
      <c r="AU98" s="524">
        <f t="shared" si="21"/>
        <v>40</v>
      </c>
      <c r="AV98" s="736">
        <f t="shared" si="22"/>
        <v>31.5</v>
      </c>
      <c r="AW98" s="654">
        <f>AU98/(Results!$N$206*(70/190))</f>
        <v>0.7004608295</v>
      </c>
      <c r="AX98" s="860" t="s">
        <v>249</v>
      </c>
      <c r="AY98" s="37"/>
      <c r="AZ98" s="37"/>
      <c r="BA98" s="37"/>
      <c r="BB98" s="37"/>
      <c r="BC98" s="531">
        <f>AU98/Results!$B$158</f>
        <v>133.3333333</v>
      </c>
      <c r="BD98" s="37"/>
      <c r="BE98" s="37"/>
      <c r="BF98" s="789"/>
    </row>
    <row r="99">
      <c r="A99" s="151"/>
      <c r="B99" s="459"/>
      <c r="C99" s="151"/>
      <c r="D99" s="532" t="s">
        <v>186</v>
      </c>
      <c r="E99" s="533">
        <v>67.0</v>
      </c>
      <c r="F99" s="534">
        <v>0.0</v>
      </c>
      <c r="G99" s="534">
        <v>151.0</v>
      </c>
      <c r="H99" s="534">
        <v>0.0</v>
      </c>
      <c r="I99" s="534">
        <v>0.0</v>
      </c>
      <c r="J99" s="534">
        <v>20.0</v>
      </c>
      <c r="K99" s="534">
        <v>1.0</v>
      </c>
      <c r="L99" s="534">
        <v>12.0</v>
      </c>
      <c r="M99" s="534">
        <v>1.0</v>
      </c>
      <c r="N99" s="534">
        <v>3.0</v>
      </c>
      <c r="O99" s="534">
        <v>22.0</v>
      </c>
      <c r="P99" s="534">
        <v>2.0</v>
      </c>
      <c r="Q99" s="534">
        <v>2.0</v>
      </c>
      <c r="R99" s="534">
        <f t="shared" si="18"/>
        <v>281</v>
      </c>
      <c r="S99" s="600">
        <f t="shared" si="19"/>
        <v>252</v>
      </c>
      <c r="T99" s="536">
        <f>R99/(Results!$L$207*(70/190))</f>
        <v>0.7236378422</v>
      </c>
      <c r="U99" s="535" t="str">
        <f t="shared" si="26"/>
        <v>D</v>
      </c>
      <c r="V99" s="538">
        <f>SUM(R99:R102)</f>
        <v>1054</v>
      </c>
      <c r="W99" s="539">
        <f>V99/(4*(MAX(R99:R102)))</f>
        <v>0.9377224199</v>
      </c>
      <c r="X99" s="539">
        <f>AVERAGE(S99:S102)</f>
        <v>225.025</v>
      </c>
      <c r="Y99" s="539">
        <f>V99/(((V99))*2)</f>
        <v>0.5</v>
      </c>
      <c r="Z99" s="540">
        <f>R99/Results!$B$158</f>
        <v>936.6666667</v>
      </c>
      <c r="AA99" s="539">
        <f>sum(Z99:Z102)/4</f>
        <v>878.3333333</v>
      </c>
      <c r="AB99" s="541">
        <v>388.0</v>
      </c>
      <c r="AC99" s="706">
        <f>4*max(R99:R102)/Results!L207</f>
        <v>1.066413662</v>
      </c>
      <c r="AD99" s="459"/>
      <c r="AE99" s="459"/>
      <c r="AF99" s="151"/>
      <c r="AG99" s="532" t="s">
        <v>186</v>
      </c>
      <c r="AH99" s="533">
        <v>7.0</v>
      </c>
      <c r="AI99" s="534">
        <v>0.0</v>
      </c>
      <c r="AJ99" s="534">
        <v>26.0</v>
      </c>
      <c r="AK99" s="534">
        <v>0.0</v>
      </c>
      <c r="AL99" s="534">
        <v>0.0</v>
      </c>
      <c r="AM99" s="534">
        <v>0.0</v>
      </c>
      <c r="AN99" s="534">
        <v>0.0</v>
      </c>
      <c r="AO99" s="534">
        <v>2.0</v>
      </c>
      <c r="AP99" s="534">
        <v>0.0</v>
      </c>
      <c r="AQ99" s="534">
        <v>0.0</v>
      </c>
      <c r="AR99" s="534">
        <v>2.0</v>
      </c>
      <c r="AS99" s="534">
        <v>0.0</v>
      </c>
      <c r="AT99" s="534">
        <v>0.0</v>
      </c>
      <c r="AU99" s="534">
        <f t="shared" si="21"/>
        <v>37</v>
      </c>
      <c r="AV99" s="600">
        <f t="shared" si="22"/>
        <v>27</v>
      </c>
      <c r="AW99" s="536">
        <f>AU99/(Results!$N$207*(70/190))</f>
        <v>0.5487900078</v>
      </c>
      <c r="AX99" s="644" t="str">
        <f t="shared" ref="AX99:AX104" si="27">IFS(AW99&lt;0.2,"A",AND(AW99&gt;=0.21,AW99&lt;=0.5),"B",AND(AW99&gt;=0.51,AW99&lt;=0.7),"C",AND(AW99&gt;=0.71,AW99&lt;=0.85),"D",AND(AW99&gt;=0.86,AW99&lt;=1),"E",AW99&gt;1,"F")</f>
        <v>C</v>
      </c>
      <c r="AY99" s="538">
        <f>SUM(AU99:AU102)</f>
        <v>183</v>
      </c>
      <c r="AZ99" s="539">
        <f>AY99/(4*(MAX(AU99:AU102)))</f>
        <v>0.7887931034</v>
      </c>
      <c r="BA99" s="539">
        <f>AVERAGE(AV99:AV102)</f>
        <v>35.15</v>
      </c>
      <c r="BB99" s="539">
        <f>AY99/(((AY99))*2)</f>
        <v>0.5</v>
      </c>
      <c r="BC99" s="540">
        <f>AU99/Results!$B$158</f>
        <v>123.3333333</v>
      </c>
      <c r="BD99" s="539">
        <f>sum(BC99:BC102)/4</f>
        <v>152.5</v>
      </c>
      <c r="BE99" s="541">
        <v>67.0</v>
      </c>
      <c r="BF99" s="706">
        <f>4*max(AU99:AU102)/Results!N207</f>
        <v>1.267759563</v>
      </c>
    </row>
    <row r="100">
      <c r="A100" s="151"/>
      <c r="B100" s="459"/>
      <c r="C100" s="151"/>
      <c r="D100" s="549" t="s">
        <v>187</v>
      </c>
      <c r="E100" s="533">
        <v>65.0</v>
      </c>
      <c r="F100" s="534">
        <v>1.0</v>
      </c>
      <c r="G100" s="534">
        <v>145.0</v>
      </c>
      <c r="H100" s="534">
        <v>0.0</v>
      </c>
      <c r="I100" s="534">
        <v>0.0</v>
      </c>
      <c r="J100" s="534">
        <v>12.0</v>
      </c>
      <c r="K100" s="534">
        <v>6.0</v>
      </c>
      <c r="L100" s="534">
        <v>13.0</v>
      </c>
      <c r="M100" s="534">
        <v>0.0</v>
      </c>
      <c r="N100" s="534">
        <v>0.0</v>
      </c>
      <c r="O100" s="534">
        <v>14.0</v>
      </c>
      <c r="P100" s="534">
        <v>0.0</v>
      </c>
      <c r="Q100" s="534">
        <v>4.0</v>
      </c>
      <c r="R100" s="534">
        <f t="shared" si="18"/>
        <v>260</v>
      </c>
      <c r="S100" s="739">
        <f t="shared" si="19"/>
        <v>214.8</v>
      </c>
      <c r="T100" s="647">
        <f>R100/(Results!$L$207*(70/190))</f>
        <v>0.6695581458</v>
      </c>
      <c r="U100" s="550" t="str">
        <f t="shared" si="26"/>
        <v>C</v>
      </c>
      <c r="V100" s="151"/>
      <c r="W100" s="151"/>
      <c r="X100" s="151"/>
      <c r="Y100" s="151"/>
      <c r="Z100" s="552">
        <f>R100/Results!$B$158</f>
        <v>866.6666667</v>
      </c>
      <c r="AA100" s="151"/>
      <c r="AB100" s="151"/>
      <c r="AC100" s="703"/>
      <c r="AD100" s="459"/>
      <c r="AE100" s="459"/>
      <c r="AF100" s="151"/>
      <c r="AG100" s="549" t="s">
        <v>187</v>
      </c>
      <c r="AH100" s="533">
        <v>12.0</v>
      </c>
      <c r="AI100" s="534">
        <v>0.0</v>
      </c>
      <c r="AJ100" s="534">
        <v>29.0</v>
      </c>
      <c r="AK100" s="534">
        <v>0.0</v>
      </c>
      <c r="AL100" s="534">
        <v>0.0</v>
      </c>
      <c r="AM100" s="534">
        <v>0.0</v>
      </c>
      <c r="AN100" s="534">
        <v>0.0</v>
      </c>
      <c r="AO100" s="534">
        <v>0.0</v>
      </c>
      <c r="AP100" s="534">
        <v>0.0</v>
      </c>
      <c r="AQ100" s="534">
        <v>0.0</v>
      </c>
      <c r="AR100" s="534">
        <v>1.0</v>
      </c>
      <c r="AS100" s="534">
        <v>0.0</v>
      </c>
      <c r="AT100" s="534">
        <v>2.0</v>
      </c>
      <c r="AU100" s="534">
        <f t="shared" si="21"/>
        <v>44</v>
      </c>
      <c r="AV100" s="739">
        <f t="shared" si="22"/>
        <v>29.5</v>
      </c>
      <c r="AW100" s="647">
        <f>AU100/(Results!$N$207*(70/190))</f>
        <v>0.6526151444</v>
      </c>
      <c r="AX100" s="644" t="str">
        <f t="shared" si="27"/>
        <v>C</v>
      </c>
      <c r="AY100" s="151"/>
      <c r="AZ100" s="151"/>
      <c r="BA100" s="151"/>
      <c r="BB100" s="151"/>
      <c r="BC100" s="552">
        <f>AU100/Results!$B$158</f>
        <v>146.6666667</v>
      </c>
      <c r="BD100" s="151"/>
      <c r="BE100" s="151"/>
      <c r="BF100" s="703"/>
    </row>
    <row r="101">
      <c r="A101" s="151"/>
      <c r="B101" s="459"/>
      <c r="C101" s="151"/>
      <c r="D101" s="549" t="s">
        <v>188</v>
      </c>
      <c r="E101" s="533">
        <v>55.0</v>
      </c>
      <c r="F101" s="534">
        <v>0.0</v>
      </c>
      <c r="G101" s="534">
        <v>132.0</v>
      </c>
      <c r="H101" s="534">
        <v>0.0</v>
      </c>
      <c r="I101" s="534">
        <v>0.0</v>
      </c>
      <c r="J101" s="534">
        <v>18.0</v>
      </c>
      <c r="K101" s="534">
        <v>4.0</v>
      </c>
      <c r="L101" s="534">
        <v>15.0</v>
      </c>
      <c r="M101" s="534">
        <v>0.0</v>
      </c>
      <c r="N101" s="534">
        <v>0.0</v>
      </c>
      <c r="O101" s="534">
        <v>13.0</v>
      </c>
      <c r="P101" s="534">
        <v>1.0</v>
      </c>
      <c r="Q101" s="534">
        <v>4.0</v>
      </c>
      <c r="R101" s="534">
        <f t="shared" si="18"/>
        <v>242</v>
      </c>
      <c r="S101" s="739">
        <f t="shared" si="19"/>
        <v>207</v>
      </c>
      <c r="T101" s="647">
        <f>R101/(Results!$L$207*(70/190))</f>
        <v>0.6232041204</v>
      </c>
      <c r="U101" s="550" t="str">
        <f t="shared" si="26"/>
        <v>C</v>
      </c>
      <c r="V101" s="151"/>
      <c r="W101" s="151"/>
      <c r="X101" s="151"/>
      <c r="Y101" s="151"/>
      <c r="Z101" s="552">
        <f>R101/Results!$B$158</f>
        <v>806.6666667</v>
      </c>
      <c r="AA101" s="151"/>
      <c r="AB101" s="151"/>
      <c r="AC101" s="703"/>
      <c r="AD101" s="459"/>
      <c r="AE101" s="459"/>
      <c r="AF101" s="151"/>
      <c r="AG101" s="549" t="s">
        <v>188</v>
      </c>
      <c r="AH101" s="533">
        <v>15.0</v>
      </c>
      <c r="AI101" s="534">
        <v>2.0</v>
      </c>
      <c r="AJ101" s="534">
        <v>35.0</v>
      </c>
      <c r="AK101" s="534">
        <v>0.0</v>
      </c>
      <c r="AL101" s="534">
        <v>0.0</v>
      </c>
      <c r="AM101" s="534">
        <v>0.0</v>
      </c>
      <c r="AN101" s="534">
        <v>0.0</v>
      </c>
      <c r="AO101" s="534">
        <v>3.0</v>
      </c>
      <c r="AP101" s="534">
        <v>0.0</v>
      </c>
      <c r="AQ101" s="534">
        <v>0.0</v>
      </c>
      <c r="AR101" s="534">
        <v>3.0</v>
      </c>
      <c r="AS101" s="534">
        <v>0.0</v>
      </c>
      <c r="AT101" s="534">
        <v>0.0</v>
      </c>
      <c r="AU101" s="534">
        <f t="shared" si="21"/>
        <v>58</v>
      </c>
      <c r="AV101" s="739">
        <f t="shared" si="22"/>
        <v>44.6</v>
      </c>
      <c r="AW101" s="647">
        <f>AU101/(Results!$N$207*(70/190))</f>
        <v>0.8602654176</v>
      </c>
      <c r="AX101" s="644" t="str">
        <f t="shared" si="27"/>
        <v>E</v>
      </c>
      <c r="AY101" s="151"/>
      <c r="AZ101" s="151"/>
      <c r="BA101" s="151"/>
      <c r="BB101" s="151"/>
      <c r="BC101" s="552">
        <f>AU101/Results!$B$158</f>
        <v>193.3333333</v>
      </c>
      <c r="BD101" s="151"/>
      <c r="BE101" s="151"/>
      <c r="BF101" s="703"/>
    </row>
    <row r="102">
      <c r="A102" s="151"/>
      <c r="B102" s="459"/>
      <c r="C102" s="151"/>
      <c r="D102" s="555" t="s">
        <v>189</v>
      </c>
      <c r="E102" s="556">
        <v>78.0</v>
      </c>
      <c r="F102" s="557">
        <v>1.0</v>
      </c>
      <c r="G102" s="557">
        <v>147.0</v>
      </c>
      <c r="H102" s="557">
        <v>0.0</v>
      </c>
      <c r="I102" s="557">
        <v>0.0</v>
      </c>
      <c r="J102" s="557">
        <v>11.0</v>
      </c>
      <c r="K102" s="557">
        <v>5.0</v>
      </c>
      <c r="L102" s="557">
        <v>10.0</v>
      </c>
      <c r="M102" s="557">
        <v>0.0</v>
      </c>
      <c r="N102" s="557">
        <v>0.0</v>
      </c>
      <c r="O102" s="557">
        <v>17.0</v>
      </c>
      <c r="P102" s="557">
        <v>0.0</v>
      </c>
      <c r="Q102" s="557">
        <v>2.0</v>
      </c>
      <c r="R102" s="557">
        <f t="shared" si="18"/>
        <v>271</v>
      </c>
      <c r="S102" s="739">
        <f t="shared" si="19"/>
        <v>226.3</v>
      </c>
      <c r="T102" s="649">
        <f>R102/(Results!$L$207*(70/190))</f>
        <v>0.6978856059</v>
      </c>
      <c r="U102" s="585" t="str">
        <f t="shared" si="26"/>
        <v>C</v>
      </c>
      <c r="V102" s="447"/>
      <c r="W102" s="447"/>
      <c r="X102" s="447"/>
      <c r="Y102" s="447"/>
      <c r="Z102" s="562">
        <f>R102/Results!$B$158</f>
        <v>903.3333333</v>
      </c>
      <c r="AA102" s="447"/>
      <c r="AB102" s="447"/>
      <c r="AC102" s="488"/>
      <c r="AD102" s="459"/>
      <c r="AE102" s="459"/>
      <c r="AF102" s="151"/>
      <c r="AG102" s="555" t="s">
        <v>189</v>
      </c>
      <c r="AH102" s="556">
        <v>13.0</v>
      </c>
      <c r="AI102" s="557">
        <v>0.0</v>
      </c>
      <c r="AJ102" s="557">
        <v>21.0</v>
      </c>
      <c r="AK102" s="557">
        <v>0.0</v>
      </c>
      <c r="AL102" s="557">
        <v>0.0</v>
      </c>
      <c r="AM102" s="557">
        <v>0.0</v>
      </c>
      <c r="AN102" s="557">
        <v>0.0</v>
      </c>
      <c r="AO102" s="557">
        <v>2.0</v>
      </c>
      <c r="AP102" s="557">
        <v>0.0</v>
      </c>
      <c r="AQ102" s="557">
        <v>0.0</v>
      </c>
      <c r="AR102" s="557">
        <v>6.0</v>
      </c>
      <c r="AS102" s="557">
        <v>0.0</v>
      </c>
      <c r="AT102" s="557">
        <v>2.0</v>
      </c>
      <c r="AU102" s="557">
        <f t="shared" si="21"/>
        <v>44</v>
      </c>
      <c r="AV102" s="739">
        <f t="shared" si="22"/>
        <v>39.5</v>
      </c>
      <c r="AW102" s="649">
        <f>AU102/(Results!$N$207*(70/190))</f>
        <v>0.6526151444</v>
      </c>
      <c r="AX102" s="561" t="str">
        <f t="shared" si="27"/>
        <v>C</v>
      </c>
      <c r="AY102" s="447"/>
      <c r="AZ102" s="447"/>
      <c r="BA102" s="447"/>
      <c r="BB102" s="447"/>
      <c r="BC102" s="562">
        <f>AU102/Results!$B$158</f>
        <v>146.6666667</v>
      </c>
      <c r="BD102" s="447"/>
      <c r="BE102" s="447"/>
      <c r="BF102" s="488"/>
    </row>
    <row r="103">
      <c r="A103" s="151"/>
      <c r="B103" s="459"/>
      <c r="C103" s="151"/>
      <c r="D103" s="492" t="s">
        <v>190</v>
      </c>
      <c r="E103" s="497">
        <v>93.0</v>
      </c>
      <c r="F103" s="514">
        <v>0.0</v>
      </c>
      <c r="G103" s="514">
        <v>120.0</v>
      </c>
      <c r="H103" s="514">
        <v>1.0</v>
      </c>
      <c r="I103" s="514">
        <v>0.0</v>
      </c>
      <c r="J103" s="514">
        <v>14.0</v>
      </c>
      <c r="K103" s="514">
        <v>3.0</v>
      </c>
      <c r="L103" s="514">
        <v>10.0</v>
      </c>
      <c r="M103" s="514">
        <v>1.0</v>
      </c>
      <c r="N103" s="514">
        <v>0.0</v>
      </c>
      <c r="O103" s="514">
        <v>20.0</v>
      </c>
      <c r="P103" s="514">
        <v>0.0</v>
      </c>
      <c r="Q103" s="514">
        <v>0.0</v>
      </c>
      <c r="R103" s="514">
        <f t="shared" si="18"/>
        <v>262</v>
      </c>
      <c r="S103" s="495">
        <f t="shared" si="19"/>
        <v>237.5</v>
      </c>
      <c r="T103" s="571">
        <f>R103/(Results!$L$208*(70/190))</f>
        <v>0.7212402202</v>
      </c>
      <c r="U103" s="569" t="str">
        <f t="shared" si="26"/>
        <v>D</v>
      </c>
      <c r="V103" s="641">
        <f>SUM(R103:R106)</f>
        <v>986</v>
      </c>
      <c r="W103" s="642">
        <f>V103/(4*(MAX(R103:R106)))</f>
        <v>0.9408396947</v>
      </c>
      <c r="X103" s="642">
        <f>AVERAGE(S103:S106)</f>
        <v>203.7</v>
      </c>
      <c r="Y103" s="642">
        <f>V103/(((V103))*2)</f>
        <v>0.5</v>
      </c>
      <c r="Z103" s="511">
        <f>R103/Results!$B$158</f>
        <v>873.3333333</v>
      </c>
      <c r="AA103" s="642">
        <f>sum(Z103:Z106)/4</f>
        <v>821.6666667</v>
      </c>
      <c r="AB103" s="643">
        <v>363.0</v>
      </c>
      <c r="AC103" s="817">
        <f>4*max(R103:R106)/Results!L208</f>
        <v>1.062880325</v>
      </c>
      <c r="AD103" s="459"/>
      <c r="AE103" s="459"/>
      <c r="AF103" s="151"/>
      <c r="AG103" s="492" t="s">
        <v>190</v>
      </c>
      <c r="AH103" s="710">
        <v>12.0</v>
      </c>
      <c r="AI103" s="514">
        <v>0.0</v>
      </c>
      <c r="AJ103" s="514">
        <v>39.0</v>
      </c>
      <c r="AK103" s="514">
        <v>0.0</v>
      </c>
      <c r="AL103" s="514">
        <v>0.0</v>
      </c>
      <c r="AM103" s="514">
        <v>0.0</v>
      </c>
      <c r="AN103" s="514">
        <v>0.0</v>
      </c>
      <c r="AO103" s="514">
        <v>1.0</v>
      </c>
      <c r="AP103" s="514">
        <v>0.0</v>
      </c>
      <c r="AQ103" s="514">
        <v>0.0</v>
      </c>
      <c r="AR103" s="514">
        <v>2.0</v>
      </c>
      <c r="AS103" s="514">
        <v>0.0</v>
      </c>
      <c r="AT103" s="514">
        <v>0.0</v>
      </c>
      <c r="AU103" s="514">
        <f t="shared" si="21"/>
        <v>54</v>
      </c>
      <c r="AV103" s="495">
        <f t="shared" si="22"/>
        <v>37</v>
      </c>
      <c r="AW103" s="571">
        <f>AU103/(Results!$N$208*(70/190))</f>
        <v>0.6692759295</v>
      </c>
      <c r="AX103" s="742" t="str">
        <f t="shared" si="27"/>
        <v>C</v>
      </c>
      <c r="AY103" s="641">
        <f>SUM(AU103:AU106)</f>
        <v>219</v>
      </c>
      <c r="AZ103" s="642">
        <f>AY103/(4*(MAX(AU103:AU106)))</f>
        <v>0.85546875</v>
      </c>
      <c r="BA103" s="642">
        <f>AVERAGE(AV103:AV106)</f>
        <v>41.375</v>
      </c>
      <c r="BB103" s="642">
        <f>AY103/(((AY103))*2)</f>
        <v>0.5</v>
      </c>
      <c r="BC103" s="511">
        <f>AU103/Results!$B$158</f>
        <v>180</v>
      </c>
      <c r="BD103" s="642">
        <f>sum(BC103:BC106)/4</f>
        <v>182.5</v>
      </c>
      <c r="BE103" s="643">
        <v>81.0</v>
      </c>
      <c r="BF103" s="817">
        <f>4*max(AU103:AU106)/Results!N208</f>
        <v>1.168949772</v>
      </c>
    </row>
    <row r="104">
      <c r="A104" s="151"/>
      <c r="B104" s="459"/>
      <c r="C104" s="151"/>
      <c r="D104" s="513" t="s">
        <v>191</v>
      </c>
      <c r="E104" s="497">
        <v>84.0</v>
      </c>
      <c r="F104" s="514">
        <v>0.0</v>
      </c>
      <c r="G104" s="514">
        <v>132.0</v>
      </c>
      <c r="H104" s="514">
        <v>0.0</v>
      </c>
      <c r="I104" s="514">
        <v>0.0</v>
      </c>
      <c r="J104" s="514">
        <v>9.0</v>
      </c>
      <c r="K104" s="514">
        <v>3.0</v>
      </c>
      <c r="L104" s="514">
        <v>8.0</v>
      </c>
      <c r="M104" s="514">
        <v>0.0</v>
      </c>
      <c r="N104" s="514">
        <v>0.0</v>
      </c>
      <c r="O104" s="514">
        <v>9.0</v>
      </c>
      <c r="P104" s="514">
        <v>0.0</v>
      </c>
      <c r="Q104" s="514">
        <v>2.0</v>
      </c>
      <c r="R104" s="514">
        <f t="shared" si="18"/>
        <v>247</v>
      </c>
      <c r="S104" s="736">
        <f t="shared" si="19"/>
        <v>199</v>
      </c>
      <c r="T104" s="652">
        <f>R104/(Results!$L$208*(70/190))</f>
        <v>0.6799478412</v>
      </c>
      <c r="U104" s="515" t="str">
        <f t="shared" si="26"/>
        <v>C</v>
      </c>
      <c r="V104" s="151"/>
      <c r="W104" s="151"/>
      <c r="X104" s="151"/>
      <c r="Y104" s="151"/>
      <c r="Z104" s="517">
        <f>R104/Results!$B$158</f>
        <v>823.3333333</v>
      </c>
      <c r="AA104" s="151"/>
      <c r="AB104" s="151"/>
      <c r="AC104" s="703"/>
      <c r="AD104" s="459"/>
      <c r="AE104" s="459"/>
      <c r="AF104" s="151"/>
      <c r="AG104" s="513" t="s">
        <v>191</v>
      </c>
      <c r="AH104" s="497">
        <v>15.0</v>
      </c>
      <c r="AI104" s="514">
        <v>0.0</v>
      </c>
      <c r="AJ104" s="514">
        <v>41.0</v>
      </c>
      <c r="AK104" s="514">
        <v>0.0</v>
      </c>
      <c r="AL104" s="514">
        <v>0.0</v>
      </c>
      <c r="AM104" s="514">
        <v>0.0</v>
      </c>
      <c r="AN104" s="514">
        <v>0.0</v>
      </c>
      <c r="AO104" s="514">
        <v>3.0</v>
      </c>
      <c r="AP104" s="514">
        <v>0.0</v>
      </c>
      <c r="AQ104" s="514">
        <v>0.0</v>
      </c>
      <c r="AR104" s="514">
        <v>5.0</v>
      </c>
      <c r="AS104" s="514">
        <v>0.0</v>
      </c>
      <c r="AT104" s="514">
        <v>0.0</v>
      </c>
      <c r="AU104" s="514">
        <f t="shared" si="21"/>
        <v>64</v>
      </c>
      <c r="AV104" s="736">
        <f t="shared" si="22"/>
        <v>50</v>
      </c>
      <c r="AW104" s="652">
        <f>AU104/(Results!$N$208*(70/190))</f>
        <v>0.7932159165</v>
      </c>
      <c r="AX104" s="640" t="str">
        <f t="shared" si="27"/>
        <v>D</v>
      </c>
      <c r="AY104" s="151"/>
      <c r="AZ104" s="151"/>
      <c r="BA104" s="151"/>
      <c r="BB104" s="151"/>
      <c r="BC104" s="517">
        <f>AU104/Results!$B$158</f>
        <v>213.3333333</v>
      </c>
      <c r="BD104" s="151"/>
      <c r="BE104" s="151"/>
      <c r="BF104" s="703"/>
    </row>
    <row r="105">
      <c r="A105" s="151"/>
      <c r="B105" s="459"/>
      <c r="C105" s="151"/>
      <c r="D105" s="513" t="s">
        <v>192</v>
      </c>
      <c r="E105" s="497">
        <v>69.0</v>
      </c>
      <c r="F105" s="514">
        <v>0.0</v>
      </c>
      <c r="G105" s="514">
        <v>145.0</v>
      </c>
      <c r="H105" s="514">
        <v>0.0</v>
      </c>
      <c r="I105" s="514">
        <v>0.0</v>
      </c>
      <c r="J105" s="514">
        <v>9.0</v>
      </c>
      <c r="K105" s="514">
        <v>2.0</v>
      </c>
      <c r="L105" s="514">
        <v>12.0</v>
      </c>
      <c r="M105" s="514">
        <v>0.0</v>
      </c>
      <c r="N105" s="514">
        <v>0.0</v>
      </c>
      <c r="O105" s="514">
        <v>10.0</v>
      </c>
      <c r="P105" s="514">
        <v>0.0</v>
      </c>
      <c r="Q105" s="514">
        <v>3.0</v>
      </c>
      <c r="R105" s="514">
        <f t="shared" si="18"/>
        <v>250</v>
      </c>
      <c r="S105" s="736">
        <f t="shared" si="19"/>
        <v>197.5</v>
      </c>
      <c r="T105" s="652">
        <f>R105/(Results!$L$208*(70/190))</f>
        <v>0.688206317</v>
      </c>
      <c r="U105" s="515" t="str">
        <f t="shared" si="26"/>
        <v>C</v>
      </c>
      <c r="V105" s="151"/>
      <c r="W105" s="151"/>
      <c r="X105" s="151"/>
      <c r="Y105" s="151"/>
      <c r="Z105" s="517">
        <f>R105/Results!$B$158</f>
        <v>833.3333333</v>
      </c>
      <c r="AA105" s="151"/>
      <c r="AB105" s="151"/>
      <c r="AC105" s="703"/>
      <c r="AD105" s="459"/>
      <c r="AE105" s="459"/>
      <c r="AF105" s="151"/>
      <c r="AG105" s="513" t="s">
        <v>192</v>
      </c>
      <c r="AH105" s="497">
        <v>13.0</v>
      </c>
      <c r="AI105" s="514">
        <v>0.0</v>
      </c>
      <c r="AJ105" s="514">
        <v>37.0</v>
      </c>
      <c r="AK105" s="514">
        <v>0.0</v>
      </c>
      <c r="AL105" s="514">
        <v>0.0</v>
      </c>
      <c r="AM105" s="514">
        <v>0.0</v>
      </c>
      <c r="AN105" s="514">
        <v>0.0</v>
      </c>
      <c r="AO105" s="514">
        <v>2.0</v>
      </c>
      <c r="AP105" s="514">
        <v>0.0</v>
      </c>
      <c r="AQ105" s="514">
        <v>0.0</v>
      </c>
      <c r="AR105" s="514">
        <v>4.0</v>
      </c>
      <c r="AS105" s="514">
        <v>0.0</v>
      </c>
      <c r="AT105" s="514">
        <v>1.0</v>
      </c>
      <c r="AU105" s="514">
        <f t="shared" si="21"/>
        <v>57</v>
      </c>
      <c r="AV105" s="736">
        <f t="shared" si="22"/>
        <v>43</v>
      </c>
      <c r="AW105" s="652">
        <f>AU105/(Results!$N$208*(70/190))</f>
        <v>0.7064579256</v>
      </c>
      <c r="AX105" s="868" t="s">
        <v>257</v>
      </c>
      <c r="AY105" s="151"/>
      <c r="AZ105" s="151"/>
      <c r="BA105" s="151"/>
      <c r="BB105" s="151"/>
      <c r="BC105" s="517">
        <f>AU105/Results!$B$158</f>
        <v>190</v>
      </c>
      <c r="BD105" s="151"/>
      <c r="BE105" s="151"/>
      <c r="BF105" s="703"/>
    </row>
    <row r="106">
      <c r="A106" s="151"/>
      <c r="B106" s="459"/>
      <c r="C106" s="151"/>
      <c r="D106" s="522" t="s">
        <v>193</v>
      </c>
      <c r="E106" s="523">
        <v>75.0</v>
      </c>
      <c r="F106" s="524">
        <v>1.0</v>
      </c>
      <c r="G106" s="524">
        <v>125.0</v>
      </c>
      <c r="H106" s="524">
        <v>0.0</v>
      </c>
      <c r="I106" s="524">
        <v>0.0</v>
      </c>
      <c r="J106" s="524">
        <v>8.0</v>
      </c>
      <c r="K106" s="524">
        <v>1.0</v>
      </c>
      <c r="L106" s="524">
        <v>5.0</v>
      </c>
      <c r="M106" s="524">
        <v>0.0</v>
      </c>
      <c r="N106" s="524">
        <v>0.0</v>
      </c>
      <c r="O106" s="524">
        <v>9.0</v>
      </c>
      <c r="P106" s="524">
        <v>1.0</v>
      </c>
      <c r="Q106" s="524">
        <v>2.0</v>
      </c>
      <c r="R106" s="524">
        <f t="shared" si="18"/>
        <v>227</v>
      </c>
      <c r="S106" s="736">
        <f t="shared" si="19"/>
        <v>180.8</v>
      </c>
      <c r="T106" s="654">
        <f>R106/(Results!$L$208*(70/190))</f>
        <v>0.6248913358</v>
      </c>
      <c r="U106" s="525" t="str">
        <f t="shared" si="26"/>
        <v>C</v>
      </c>
      <c r="V106" s="37"/>
      <c r="W106" s="37"/>
      <c r="X106" s="37"/>
      <c r="Y106" s="37"/>
      <c r="Z106" s="531">
        <f>R106/Results!$B$158</f>
        <v>756.6666667</v>
      </c>
      <c r="AA106" s="37"/>
      <c r="AB106" s="37"/>
      <c r="AC106" s="789"/>
      <c r="AD106" s="459"/>
      <c r="AE106" s="459"/>
      <c r="AF106" s="151"/>
      <c r="AG106" s="522" t="s">
        <v>193</v>
      </c>
      <c r="AH106" s="523">
        <v>12.0</v>
      </c>
      <c r="AI106" s="524">
        <v>0.0</v>
      </c>
      <c r="AJ106" s="524">
        <v>25.0</v>
      </c>
      <c r="AK106" s="524">
        <v>0.0</v>
      </c>
      <c r="AL106" s="524">
        <v>0.0</v>
      </c>
      <c r="AM106" s="524">
        <v>0.0</v>
      </c>
      <c r="AN106" s="524">
        <v>0.0</v>
      </c>
      <c r="AO106" s="524">
        <v>6.0</v>
      </c>
      <c r="AP106" s="524">
        <v>0.0</v>
      </c>
      <c r="AQ106" s="524">
        <v>0.0</v>
      </c>
      <c r="AR106" s="524">
        <v>1.0</v>
      </c>
      <c r="AS106" s="524">
        <v>0.0</v>
      </c>
      <c r="AT106" s="524">
        <v>0.0</v>
      </c>
      <c r="AU106" s="524">
        <f t="shared" si="21"/>
        <v>44</v>
      </c>
      <c r="AV106" s="736">
        <f t="shared" si="22"/>
        <v>35.5</v>
      </c>
      <c r="AW106" s="654">
        <f>AU106/(Results!$N$208*(70/190))</f>
        <v>0.5453359426</v>
      </c>
      <c r="AX106" s="580" t="str">
        <f t="shared" ref="AX106:AX134" si="28">IFS(AW106&lt;0.2,"A",AND(AW106&gt;=0.21,AW106&lt;=0.5),"B",AND(AW106&gt;=0.51,AW106&lt;=0.7),"C",AND(AW106&gt;=0.71,AW106&lt;=0.85),"D",AND(AW106&gt;=0.86,AW106&lt;=1),"E",AW106&gt;1,"F")</f>
        <v>C</v>
      </c>
      <c r="AY106" s="37"/>
      <c r="AZ106" s="37"/>
      <c r="BA106" s="37"/>
      <c r="BB106" s="37"/>
      <c r="BC106" s="531">
        <f>AU106/Results!$B$158</f>
        <v>146.6666667</v>
      </c>
      <c r="BD106" s="37"/>
      <c r="BE106" s="37"/>
      <c r="BF106" s="789"/>
    </row>
    <row r="107">
      <c r="A107" s="151"/>
      <c r="B107" s="459"/>
      <c r="C107" s="151"/>
      <c r="D107" s="532" t="s">
        <v>194</v>
      </c>
      <c r="E107" s="533">
        <v>109.0</v>
      </c>
      <c r="F107" s="534">
        <v>0.0</v>
      </c>
      <c r="G107" s="534">
        <v>126.0</v>
      </c>
      <c r="H107" s="534">
        <v>0.0</v>
      </c>
      <c r="I107" s="534">
        <v>0.0</v>
      </c>
      <c r="J107" s="534">
        <v>12.0</v>
      </c>
      <c r="K107" s="534">
        <v>4.0</v>
      </c>
      <c r="L107" s="534">
        <v>12.0</v>
      </c>
      <c r="M107" s="534">
        <v>0.0</v>
      </c>
      <c r="N107" s="534">
        <v>0.0</v>
      </c>
      <c r="O107" s="534">
        <v>15.0</v>
      </c>
      <c r="P107" s="534">
        <v>1.0</v>
      </c>
      <c r="Q107" s="534">
        <v>5.0</v>
      </c>
      <c r="R107" s="534">
        <f t="shared" si="18"/>
        <v>284</v>
      </c>
      <c r="S107" s="600">
        <f t="shared" si="19"/>
        <v>249</v>
      </c>
      <c r="T107" s="536">
        <f>R107/(Results!$L$209*(70/190))</f>
        <v>0.68949655</v>
      </c>
      <c r="U107" s="535" t="str">
        <f t="shared" si="26"/>
        <v>C</v>
      </c>
      <c r="V107" s="538">
        <f>SUM(R107:R110)</f>
        <v>1118</v>
      </c>
      <c r="W107" s="539">
        <f>V107/(4*(MAX(R107:R110)))</f>
        <v>0.9571917808</v>
      </c>
      <c r="X107" s="539">
        <f>AVERAGE(S107:S110)</f>
        <v>239.125</v>
      </c>
      <c r="Y107" s="539">
        <f>V107/(((V107))*2)</f>
        <v>0.5</v>
      </c>
      <c r="Z107" s="540">
        <f>R107/Results!$B$158</f>
        <v>946.6666667</v>
      </c>
      <c r="AA107" s="539">
        <f>sum(Z107:Z110)/4</f>
        <v>931.6666667</v>
      </c>
      <c r="AB107" s="541">
        <v>412.0</v>
      </c>
      <c r="AC107" s="706">
        <f>4*max(R107:R110)/Results!L209</f>
        <v>1.044722719</v>
      </c>
      <c r="AD107" s="459"/>
      <c r="AE107" s="459"/>
      <c r="AF107" s="151"/>
      <c r="AG107" s="532" t="s">
        <v>194</v>
      </c>
      <c r="AH107" s="533">
        <v>12.0</v>
      </c>
      <c r="AI107" s="534">
        <v>0.0</v>
      </c>
      <c r="AJ107" s="534">
        <v>34.0</v>
      </c>
      <c r="AK107" s="534">
        <v>0.0</v>
      </c>
      <c r="AL107" s="534">
        <v>0.0</v>
      </c>
      <c r="AM107" s="534">
        <v>0.0</v>
      </c>
      <c r="AN107" s="534">
        <v>0.0</v>
      </c>
      <c r="AO107" s="534">
        <v>2.0</v>
      </c>
      <c r="AP107" s="534">
        <v>0.0</v>
      </c>
      <c r="AQ107" s="534">
        <v>0.0</v>
      </c>
      <c r="AR107" s="534">
        <v>5.0</v>
      </c>
      <c r="AS107" s="534">
        <v>1.0</v>
      </c>
      <c r="AT107" s="534">
        <v>1.0</v>
      </c>
      <c r="AU107" s="534">
        <f t="shared" si="21"/>
        <v>55</v>
      </c>
      <c r="AV107" s="600">
        <f t="shared" si="22"/>
        <v>45</v>
      </c>
      <c r="AW107" s="536">
        <f>AU107/(Results!$N$209*(70/190))</f>
        <v>0.7735011103</v>
      </c>
      <c r="AX107" s="644" t="str">
        <f t="shared" si="28"/>
        <v>D</v>
      </c>
      <c r="AY107" s="538">
        <f>SUM(AU107:AU110)</f>
        <v>193</v>
      </c>
      <c r="AZ107" s="539">
        <f>AY107/(4*(MAX(AU107:AU110)))</f>
        <v>0.8318965517</v>
      </c>
      <c r="BA107" s="539">
        <f>AVERAGE(AV107:AV110)</f>
        <v>38.2</v>
      </c>
      <c r="BB107" s="539">
        <f>AY107/(((AY107))*2)</f>
        <v>0.5</v>
      </c>
      <c r="BC107" s="540">
        <f>AU107/Results!$B$158</f>
        <v>183.3333333</v>
      </c>
      <c r="BD107" s="539">
        <f>sum(BC107:BC110)/4</f>
        <v>160.8333333</v>
      </c>
      <c r="BE107" s="541">
        <v>71.0</v>
      </c>
      <c r="BF107" s="706">
        <f>4*max(AU107:AU110)/Results!N209</f>
        <v>1.202072539</v>
      </c>
    </row>
    <row r="108">
      <c r="A108" s="151"/>
      <c r="B108" s="459"/>
      <c r="C108" s="151"/>
      <c r="D108" s="549" t="s">
        <v>195</v>
      </c>
      <c r="E108" s="533">
        <v>92.0</v>
      </c>
      <c r="F108" s="534">
        <v>0.0</v>
      </c>
      <c r="G108" s="534">
        <v>135.0</v>
      </c>
      <c r="H108" s="534">
        <v>0.0</v>
      </c>
      <c r="I108" s="534">
        <v>0.0</v>
      </c>
      <c r="J108" s="534">
        <v>18.0</v>
      </c>
      <c r="K108" s="534">
        <v>5.0</v>
      </c>
      <c r="L108" s="534">
        <v>10.0</v>
      </c>
      <c r="M108" s="534">
        <v>0.0</v>
      </c>
      <c r="N108" s="534">
        <v>0.0</v>
      </c>
      <c r="O108" s="534">
        <v>10.0</v>
      </c>
      <c r="P108" s="534">
        <v>1.0</v>
      </c>
      <c r="Q108" s="534">
        <v>5.0</v>
      </c>
      <c r="R108" s="534">
        <f t="shared" si="18"/>
        <v>276</v>
      </c>
      <c r="S108" s="739">
        <f t="shared" si="19"/>
        <v>234</v>
      </c>
      <c r="T108" s="647">
        <f>R108/(Results!$L$209*(70/190))</f>
        <v>0.6700741119</v>
      </c>
      <c r="U108" s="550" t="str">
        <f t="shared" si="26"/>
        <v>C</v>
      </c>
      <c r="V108" s="151"/>
      <c r="W108" s="151"/>
      <c r="X108" s="151"/>
      <c r="Y108" s="151"/>
      <c r="Z108" s="552">
        <f>R108/Results!$B$158</f>
        <v>920</v>
      </c>
      <c r="AA108" s="151"/>
      <c r="AB108" s="151"/>
      <c r="AC108" s="703"/>
      <c r="AD108" s="459"/>
      <c r="AE108" s="459"/>
      <c r="AF108" s="151"/>
      <c r="AG108" s="549" t="s">
        <v>195</v>
      </c>
      <c r="AH108" s="533">
        <v>15.0</v>
      </c>
      <c r="AI108" s="534">
        <v>0.0</v>
      </c>
      <c r="AJ108" s="534">
        <v>37.0</v>
      </c>
      <c r="AK108" s="534">
        <v>0.0</v>
      </c>
      <c r="AL108" s="534">
        <v>0.0</v>
      </c>
      <c r="AM108" s="534">
        <v>0.0</v>
      </c>
      <c r="AN108" s="534">
        <v>0.0</v>
      </c>
      <c r="AO108" s="534">
        <v>1.0</v>
      </c>
      <c r="AP108" s="534">
        <v>0.0</v>
      </c>
      <c r="AQ108" s="534">
        <v>0.0</v>
      </c>
      <c r="AR108" s="534">
        <v>2.0</v>
      </c>
      <c r="AS108" s="534">
        <v>0.0</v>
      </c>
      <c r="AT108" s="534">
        <v>3.0</v>
      </c>
      <c r="AU108" s="534">
        <f t="shared" si="21"/>
        <v>58</v>
      </c>
      <c r="AV108" s="739">
        <f t="shared" si="22"/>
        <v>40.5</v>
      </c>
      <c r="AW108" s="647">
        <f>AU108/(Results!$N$209*(70/190))</f>
        <v>0.8156920799</v>
      </c>
      <c r="AX108" s="644" t="str">
        <f t="shared" si="28"/>
        <v>D</v>
      </c>
      <c r="AY108" s="151"/>
      <c r="AZ108" s="151"/>
      <c r="BA108" s="151"/>
      <c r="BB108" s="151"/>
      <c r="BC108" s="552">
        <f>AU108/Results!$B$158</f>
        <v>193.3333333</v>
      </c>
      <c r="BD108" s="151"/>
      <c r="BE108" s="151"/>
      <c r="BF108" s="703"/>
    </row>
    <row r="109">
      <c r="A109" s="151"/>
      <c r="B109" s="459"/>
      <c r="C109" s="151"/>
      <c r="D109" s="549" t="s">
        <v>196</v>
      </c>
      <c r="E109" s="533">
        <v>100.0</v>
      </c>
      <c r="F109" s="534">
        <v>0.0</v>
      </c>
      <c r="G109" s="534">
        <v>142.0</v>
      </c>
      <c r="H109" s="534">
        <v>0.0</v>
      </c>
      <c r="I109" s="534">
        <v>1.0</v>
      </c>
      <c r="J109" s="534">
        <v>10.0</v>
      </c>
      <c r="K109" s="534">
        <v>6.0</v>
      </c>
      <c r="L109" s="534">
        <v>12.0</v>
      </c>
      <c r="M109" s="534">
        <v>0.0</v>
      </c>
      <c r="N109" s="534">
        <v>0.0</v>
      </c>
      <c r="O109" s="534">
        <v>12.0</v>
      </c>
      <c r="P109" s="534">
        <v>2.0</v>
      </c>
      <c r="Q109" s="534">
        <v>7.0</v>
      </c>
      <c r="R109" s="534">
        <f t="shared" si="18"/>
        <v>292</v>
      </c>
      <c r="S109" s="739">
        <f t="shared" si="19"/>
        <v>247.5</v>
      </c>
      <c r="T109" s="647">
        <f>R109/(Results!$L$209*(70/190))</f>
        <v>0.708918988</v>
      </c>
      <c r="U109" s="554" t="s">
        <v>257</v>
      </c>
      <c r="V109" s="151"/>
      <c r="W109" s="151"/>
      <c r="X109" s="151"/>
      <c r="Y109" s="151"/>
      <c r="Z109" s="552">
        <f>R109/Results!$B$158</f>
        <v>973.3333333</v>
      </c>
      <c r="AA109" s="151"/>
      <c r="AB109" s="151"/>
      <c r="AC109" s="703"/>
      <c r="AD109" s="459"/>
      <c r="AE109" s="459"/>
      <c r="AF109" s="151"/>
      <c r="AG109" s="549" t="s">
        <v>196</v>
      </c>
      <c r="AH109" s="533">
        <v>12.0</v>
      </c>
      <c r="AI109" s="534">
        <v>0.0</v>
      </c>
      <c r="AJ109" s="534">
        <v>24.0</v>
      </c>
      <c r="AK109" s="534">
        <v>0.0</v>
      </c>
      <c r="AL109" s="534">
        <v>0.0</v>
      </c>
      <c r="AM109" s="534">
        <v>0.0</v>
      </c>
      <c r="AN109" s="534">
        <v>0.0</v>
      </c>
      <c r="AO109" s="534">
        <v>1.0</v>
      </c>
      <c r="AP109" s="534">
        <v>0.0</v>
      </c>
      <c r="AQ109" s="534">
        <v>0.0</v>
      </c>
      <c r="AR109" s="534">
        <v>5.0</v>
      </c>
      <c r="AS109" s="534">
        <v>0.0</v>
      </c>
      <c r="AT109" s="534">
        <v>0.0</v>
      </c>
      <c r="AU109" s="534">
        <f t="shared" si="21"/>
        <v>42</v>
      </c>
      <c r="AV109" s="739">
        <f t="shared" si="22"/>
        <v>35.5</v>
      </c>
      <c r="AW109" s="647">
        <f>AU109/(Results!$N$209*(70/190))</f>
        <v>0.5906735751</v>
      </c>
      <c r="AX109" s="644" t="str">
        <f t="shared" si="28"/>
        <v>C</v>
      </c>
      <c r="AY109" s="151"/>
      <c r="AZ109" s="151"/>
      <c r="BA109" s="151"/>
      <c r="BB109" s="151"/>
      <c r="BC109" s="552">
        <f>AU109/Results!$B$158</f>
        <v>140</v>
      </c>
      <c r="BD109" s="151"/>
      <c r="BE109" s="151"/>
      <c r="BF109" s="703"/>
    </row>
    <row r="110">
      <c r="A110" s="151"/>
      <c r="B110" s="459"/>
      <c r="C110" s="151"/>
      <c r="D110" s="555" t="s">
        <v>286</v>
      </c>
      <c r="E110" s="556">
        <v>98.0</v>
      </c>
      <c r="F110" s="557">
        <v>0.0</v>
      </c>
      <c r="G110" s="557">
        <v>128.0</v>
      </c>
      <c r="H110" s="557">
        <v>0.0</v>
      </c>
      <c r="I110" s="557">
        <v>0.0</v>
      </c>
      <c r="J110" s="557">
        <v>15.0</v>
      </c>
      <c r="K110" s="557">
        <v>4.0</v>
      </c>
      <c r="L110" s="557">
        <v>9.0</v>
      </c>
      <c r="M110" s="557">
        <v>1.0</v>
      </c>
      <c r="N110" s="557">
        <v>0.0</v>
      </c>
      <c r="O110" s="557">
        <v>8.0</v>
      </c>
      <c r="P110" s="557">
        <v>1.0</v>
      </c>
      <c r="Q110" s="557">
        <v>2.0</v>
      </c>
      <c r="R110" s="557">
        <f t="shared" si="18"/>
        <v>266</v>
      </c>
      <c r="S110" s="739">
        <f t="shared" si="19"/>
        <v>226</v>
      </c>
      <c r="T110" s="649">
        <f>R110/(Results!$L$209*(70/190))</f>
        <v>0.6457960644</v>
      </c>
      <c r="U110" s="585" t="str">
        <f t="shared" ref="U110:U127" si="29">IFS(T110&lt;0.2,"A",AND(T110&gt;=0.21,T110&lt;=0.5),"B",AND(T110&gt;=0.51,T110&lt;=0.7),"C",AND(T110&gt;=0.71,T110&lt;=0.85),"D",AND(T110&gt;=0.86,T110&lt;=1),"E",T110&gt;1,"F")</f>
        <v>C</v>
      </c>
      <c r="V110" s="447"/>
      <c r="W110" s="447"/>
      <c r="X110" s="447"/>
      <c r="Y110" s="447"/>
      <c r="Z110" s="562">
        <f>R110/Results!$B$158</f>
        <v>886.6666667</v>
      </c>
      <c r="AA110" s="447"/>
      <c r="AB110" s="447"/>
      <c r="AC110" s="488"/>
      <c r="AD110" s="459"/>
      <c r="AE110" s="459"/>
      <c r="AF110" s="151"/>
      <c r="AG110" s="555" t="s">
        <v>286</v>
      </c>
      <c r="AH110" s="556">
        <v>10.0</v>
      </c>
      <c r="AI110" s="557">
        <v>1.0</v>
      </c>
      <c r="AJ110" s="557">
        <v>19.0</v>
      </c>
      <c r="AK110" s="557">
        <v>0.0</v>
      </c>
      <c r="AL110" s="557">
        <v>0.0</v>
      </c>
      <c r="AM110" s="557">
        <v>0.0</v>
      </c>
      <c r="AN110" s="557">
        <v>0.0</v>
      </c>
      <c r="AO110" s="557">
        <v>3.0</v>
      </c>
      <c r="AP110" s="557">
        <v>0.0</v>
      </c>
      <c r="AQ110" s="557">
        <v>0.0</v>
      </c>
      <c r="AR110" s="557">
        <v>3.0</v>
      </c>
      <c r="AS110" s="557">
        <v>0.0</v>
      </c>
      <c r="AT110" s="557">
        <v>2.0</v>
      </c>
      <c r="AU110" s="557">
        <f t="shared" si="21"/>
        <v>38</v>
      </c>
      <c r="AV110" s="739">
        <f t="shared" si="22"/>
        <v>31.8</v>
      </c>
      <c r="AW110" s="649">
        <f>AU110/(Results!$N$209*(70/190))</f>
        <v>0.5344189489</v>
      </c>
      <c r="AX110" s="561" t="str">
        <f t="shared" si="28"/>
        <v>C</v>
      </c>
      <c r="AY110" s="447"/>
      <c r="AZ110" s="447"/>
      <c r="BA110" s="447"/>
      <c r="BB110" s="447"/>
      <c r="BC110" s="562">
        <f>AU110/Results!$B$158</f>
        <v>126.6666667</v>
      </c>
      <c r="BD110" s="447"/>
      <c r="BE110" s="447"/>
      <c r="BF110" s="488"/>
    </row>
    <row r="111">
      <c r="A111" s="151"/>
      <c r="B111" s="459"/>
      <c r="C111" s="151"/>
      <c r="D111" s="492" t="s">
        <v>198</v>
      </c>
      <c r="E111" s="497">
        <v>96.0</v>
      </c>
      <c r="F111" s="514">
        <v>0.0</v>
      </c>
      <c r="G111" s="514">
        <v>172.0</v>
      </c>
      <c r="H111" s="514">
        <v>0.0</v>
      </c>
      <c r="I111" s="514">
        <v>0.0</v>
      </c>
      <c r="J111" s="514">
        <v>9.0</v>
      </c>
      <c r="K111" s="514">
        <v>3.0</v>
      </c>
      <c r="L111" s="514">
        <v>19.0</v>
      </c>
      <c r="M111" s="514">
        <v>1.0</v>
      </c>
      <c r="N111" s="514">
        <v>0.0</v>
      </c>
      <c r="O111" s="514">
        <v>28.0</v>
      </c>
      <c r="P111" s="514">
        <v>0.0</v>
      </c>
      <c r="Q111" s="514">
        <v>5.0</v>
      </c>
      <c r="R111" s="514">
        <f t="shared" si="18"/>
        <v>333</v>
      </c>
      <c r="S111" s="495">
        <f t="shared" si="19"/>
        <v>289.5</v>
      </c>
      <c r="T111" s="571">
        <f>R111/(Results!$L$210*(70/190))</f>
        <v>0.6831875607</v>
      </c>
      <c r="U111" s="569" t="str">
        <f t="shared" si="29"/>
        <v>C</v>
      </c>
      <c r="V111" s="641">
        <f>SUM(R111:R114)</f>
        <v>1323</v>
      </c>
      <c r="W111" s="642">
        <f>V111/(4*(MAX(R111:R114)))</f>
        <v>0.9785502959</v>
      </c>
      <c r="X111" s="642">
        <f>AVERAGE(S111:S114)</f>
        <v>268.75</v>
      </c>
      <c r="Y111" s="642">
        <f>V111/(((V111))*2)</f>
        <v>0.5</v>
      </c>
      <c r="Z111" s="511">
        <f>R111/Results!$B$158</f>
        <v>1110</v>
      </c>
      <c r="AA111" s="642">
        <f>sum(Z111:Z114)/4</f>
        <v>1102.5</v>
      </c>
      <c r="AB111" s="643">
        <v>487.0</v>
      </c>
      <c r="AC111" s="817">
        <f>4*max(R111:R114)/Results!L210</f>
        <v>1.021919879</v>
      </c>
      <c r="AD111" s="459"/>
      <c r="AE111" s="459"/>
      <c r="AF111" s="151"/>
      <c r="AG111" s="492" t="s">
        <v>198</v>
      </c>
      <c r="AH111" s="497">
        <v>18.0</v>
      </c>
      <c r="AI111" s="514">
        <v>0.0</v>
      </c>
      <c r="AJ111" s="514">
        <v>24.0</v>
      </c>
      <c r="AK111" s="514">
        <v>0.0</v>
      </c>
      <c r="AL111" s="514">
        <v>0.0</v>
      </c>
      <c r="AM111" s="514">
        <v>0.0</v>
      </c>
      <c r="AN111" s="514">
        <v>0.0</v>
      </c>
      <c r="AO111" s="514">
        <v>4.0</v>
      </c>
      <c r="AP111" s="514">
        <v>0.0</v>
      </c>
      <c r="AQ111" s="514">
        <v>0.0</v>
      </c>
      <c r="AR111" s="514">
        <v>4.0</v>
      </c>
      <c r="AS111" s="514">
        <v>1.0</v>
      </c>
      <c r="AT111" s="514">
        <v>0.0</v>
      </c>
      <c r="AU111" s="514">
        <f t="shared" si="21"/>
        <v>51</v>
      </c>
      <c r="AV111" s="495">
        <f t="shared" si="22"/>
        <v>46.5</v>
      </c>
      <c r="AW111" s="571">
        <f>AU111/(Results!$N$210*(70/190))</f>
        <v>0.6623376623</v>
      </c>
      <c r="AX111" s="742" t="str">
        <f t="shared" si="28"/>
        <v>C</v>
      </c>
      <c r="AY111" s="641">
        <f>SUM(AU111:AU114)</f>
        <v>209</v>
      </c>
      <c r="AZ111" s="642">
        <f>AY111/(4*(MAX(AU111:AU114)))</f>
        <v>0.8708333333</v>
      </c>
      <c r="BA111" s="642">
        <f>AVERAGE(AV111:AV114)</f>
        <v>45.75</v>
      </c>
      <c r="BB111" s="642">
        <f>AY111/(((AY111))*2)</f>
        <v>0.5</v>
      </c>
      <c r="BC111" s="511">
        <f>AU111/Results!$B$158</f>
        <v>170</v>
      </c>
      <c r="BD111" s="642">
        <f>sum(BC111:BC114)/4</f>
        <v>174.1666667</v>
      </c>
      <c r="BE111" s="643">
        <v>77.0</v>
      </c>
      <c r="BF111" s="817">
        <f>4*max(AU111:AU114)/Results!N210</f>
        <v>1.148325359</v>
      </c>
    </row>
    <row r="112">
      <c r="A112" s="151"/>
      <c r="B112" s="459"/>
      <c r="C112" s="151"/>
      <c r="D112" s="513" t="s">
        <v>199</v>
      </c>
      <c r="E112" s="497">
        <v>85.0</v>
      </c>
      <c r="F112" s="514">
        <v>0.0</v>
      </c>
      <c r="G112" s="514">
        <v>185.0</v>
      </c>
      <c r="H112" s="514">
        <v>0.0</v>
      </c>
      <c r="I112" s="514">
        <v>0.0</v>
      </c>
      <c r="J112" s="514">
        <v>11.0</v>
      </c>
      <c r="K112" s="514">
        <v>3.0</v>
      </c>
      <c r="L112" s="514">
        <v>10.0</v>
      </c>
      <c r="M112" s="514">
        <v>0.0</v>
      </c>
      <c r="N112" s="514">
        <v>1.0</v>
      </c>
      <c r="O112" s="514">
        <v>24.0</v>
      </c>
      <c r="P112" s="514">
        <v>1.0</v>
      </c>
      <c r="Q112" s="514">
        <v>5.0</v>
      </c>
      <c r="R112" s="514">
        <f t="shared" si="18"/>
        <v>325</v>
      </c>
      <c r="S112" s="736">
        <f t="shared" si="19"/>
        <v>269</v>
      </c>
      <c r="T112" s="652">
        <f>R112/(Results!$L$210*(70/190))</f>
        <v>0.6667746464</v>
      </c>
      <c r="U112" s="515" t="str">
        <f t="shared" si="29"/>
        <v>C</v>
      </c>
      <c r="V112" s="151"/>
      <c r="W112" s="151"/>
      <c r="X112" s="151"/>
      <c r="Y112" s="151"/>
      <c r="Z112" s="517">
        <f>R112/Results!$B$158</f>
        <v>1083.333333</v>
      </c>
      <c r="AA112" s="151"/>
      <c r="AB112" s="151"/>
      <c r="AC112" s="703"/>
      <c r="AD112" s="459"/>
      <c r="AE112" s="459"/>
      <c r="AF112" s="151"/>
      <c r="AG112" s="513" t="s">
        <v>199</v>
      </c>
      <c r="AH112" s="497">
        <v>9.0</v>
      </c>
      <c r="AI112" s="514">
        <v>0.0</v>
      </c>
      <c r="AJ112" s="514">
        <v>26.0</v>
      </c>
      <c r="AK112" s="514">
        <v>0.0</v>
      </c>
      <c r="AL112" s="514">
        <v>0.0</v>
      </c>
      <c r="AM112" s="514">
        <v>0.0</v>
      </c>
      <c r="AN112" s="514">
        <v>0.0</v>
      </c>
      <c r="AO112" s="514">
        <v>2.0</v>
      </c>
      <c r="AP112" s="514">
        <v>0.0</v>
      </c>
      <c r="AQ112" s="514">
        <v>0.0</v>
      </c>
      <c r="AR112" s="514">
        <v>9.0</v>
      </c>
      <c r="AS112" s="514">
        <v>0.0</v>
      </c>
      <c r="AT112" s="514">
        <v>2.0</v>
      </c>
      <c r="AU112" s="514">
        <f t="shared" si="21"/>
        <v>48</v>
      </c>
      <c r="AV112" s="736">
        <f t="shared" si="22"/>
        <v>44</v>
      </c>
      <c r="AW112" s="652">
        <f>AU112/(Results!$N$210*(70/190))</f>
        <v>0.6233766234</v>
      </c>
      <c r="AX112" s="640" t="str">
        <f t="shared" si="28"/>
        <v>C</v>
      </c>
      <c r="AY112" s="151"/>
      <c r="AZ112" s="151"/>
      <c r="BA112" s="151"/>
      <c r="BB112" s="151"/>
      <c r="BC112" s="517">
        <f>AU112/Results!$B$158</f>
        <v>160</v>
      </c>
      <c r="BD112" s="151"/>
      <c r="BE112" s="151"/>
      <c r="BF112" s="703"/>
    </row>
    <row r="113">
      <c r="A113" s="151"/>
      <c r="B113" s="459"/>
      <c r="C113" s="151"/>
      <c r="D113" s="513" t="s">
        <v>200</v>
      </c>
      <c r="E113" s="497">
        <v>94.0</v>
      </c>
      <c r="F113" s="514">
        <v>0.0</v>
      </c>
      <c r="G113" s="514">
        <v>201.0</v>
      </c>
      <c r="H113" s="514">
        <v>0.0</v>
      </c>
      <c r="I113" s="514">
        <v>0.0</v>
      </c>
      <c r="J113" s="514">
        <v>10.0</v>
      </c>
      <c r="K113" s="514">
        <v>2.0</v>
      </c>
      <c r="L113" s="514">
        <v>12.0</v>
      </c>
      <c r="M113" s="514">
        <v>0.0</v>
      </c>
      <c r="N113" s="514">
        <v>0.0</v>
      </c>
      <c r="O113" s="514">
        <v>17.0</v>
      </c>
      <c r="P113" s="514">
        <v>0.0</v>
      </c>
      <c r="Q113" s="514">
        <v>2.0</v>
      </c>
      <c r="R113" s="514">
        <f t="shared" si="18"/>
        <v>338</v>
      </c>
      <c r="S113" s="736">
        <f t="shared" si="19"/>
        <v>265.5</v>
      </c>
      <c r="T113" s="652">
        <f>R113/(Results!$L$210*(70/190))</f>
        <v>0.6934456322</v>
      </c>
      <c r="U113" s="515" t="str">
        <f t="shared" si="29"/>
        <v>C</v>
      </c>
      <c r="V113" s="151"/>
      <c r="W113" s="151"/>
      <c r="X113" s="151"/>
      <c r="Y113" s="151"/>
      <c r="Z113" s="517">
        <f>R113/Results!$B$158</f>
        <v>1126.666667</v>
      </c>
      <c r="AA113" s="151"/>
      <c r="AB113" s="151"/>
      <c r="AC113" s="703"/>
      <c r="AD113" s="459"/>
      <c r="AE113" s="459"/>
      <c r="AF113" s="151"/>
      <c r="AG113" s="513" t="s">
        <v>200</v>
      </c>
      <c r="AH113" s="497">
        <v>10.0</v>
      </c>
      <c r="AI113" s="514">
        <v>0.0</v>
      </c>
      <c r="AJ113" s="514">
        <v>29.0</v>
      </c>
      <c r="AK113" s="514">
        <v>0.0</v>
      </c>
      <c r="AL113" s="514">
        <v>0.0</v>
      </c>
      <c r="AM113" s="514">
        <v>0.0</v>
      </c>
      <c r="AN113" s="514">
        <v>0.0</v>
      </c>
      <c r="AO113" s="514">
        <v>1.0</v>
      </c>
      <c r="AP113" s="514">
        <v>0.0</v>
      </c>
      <c r="AQ113" s="514">
        <v>0.0</v>
      </c>
      <c r="AR113" s="514">
        <v>7.0</v>
      </c>
      <c r="AS113" s="514">
        <v>0.0</v>
      </c>
      <c r="AT113" s="514">
        <v>3.0</v>
      </c>
      <c r="AU113" s="514">
        <f t="shared" si="21"/>
        <v>50</v>
      </c>
      <c r="AV113" s="736">
        <f t="shared" si="22"/>
        <v>41.5</v>
      </c>
      <c r="AW113" s="652">
        <f>AU113/(Results!$N$210*(70/190))</f>
        <v>0.6493506494</v>
      </c>
      <c r="AX113" s="640" t="str">
        <f t="shared" si="28"/>
        <v>C</v>
      </c>
      <c r="AY113" s="151"/>
      <c r="AZ113" s="151"/>
      <c r="BA113" s="151"/>
      <c r="BB113" s="151"/>
      <c r="BC113" s="517">
        <f>AU113/Results!$B$158</f>
        <v>166.6666667</v>
      </c>
      <c r="BD113" s="151"/>
      <c r="BE113" s="151"/>
      <c r="BF113" s="703"/>
    </row>
    <row r="114">
      <c r="A114" s="151"/>
      <c r="B114" s="459"/>
      <c r="C114" s="151"/>
      <c r="D114" s="522" t="s">
        <v>201</v>
      </c>
      <c r="E114" s="523">
        <v>89.0</v>
      </c>
      <c r="F114" s="524">
        <v>0.0</v>
      </c>
      <c r="G114" s="524">
        <v>194.0</v>
      </c>
      <c r="H114" s="524">
        <v>0.0</v>
      </c>
      <c r="I114" s="524">
        <v>0.0</v>
      </c>
      <c r="J114" s="524">
        <v>13.0</v>
      </c>
      <c r="K114" s="524">
        <v>1.0</v>
      </c>
      <c r="L114" s="524">
        <v>8.0</v>
      </c>
      <c r="M114" s="524">
        <v>0.0</v>
      </c>
      <c r="N114" s="524">
        <v>0.0</v>
      </c>
      <c r="O114" s="524">
        <v>14.0</v>
      </c>
      <c r="P114" s="524">
        <v>0.0</v>
      </c>
      <c r="Q114" s="524">
        <v>8.0</v>
      </c>
      <c r="R114" s="524">
        <f t="shared" si="18"/>
        <v>327</v>
      </c>
      <c r="S114" s="736">
        <f t="shared" si="19"/>
        <v>251</v>
      </c>
      <c r="T114" s="654">
        <f>R114/(Results!$L$210*(70/190))</f>
        <v>0.670877875</v>
      </c>
      <c r="U114" s="525" t="str">
        <f t="shared" si="29"/>
        <v>C</v>
      </c>
      <c r="V114" s="37"/>
      <c r="W114" s="37"/>
      <c r="X114" s="37"/>
      <c r="Y114" s="37"/>
      <c r="Z114" s="531">
        <f>R114/Results!$B$158</f>
        <v>1090</v>
      </c>
      <c r="AA114" s="37"/>
      <c r="AB114" s="37"/>
      <c r="AC114" s="789"/>
      <c r="AD114" s="459"/>
      <c r="AE114" s="459"/>
      <c r="AF114" s="151"/>
      <c r="AG114" s="522" t="s">
        <v>201</v>
      </c>
      <c r="AH114" s="523">
        <v>13.0</v>
      </c>
      <c r="AI114" s="524">
        <v>0.0</v>
      </c>
      <c r="AJ114" s="524">
        <v>34.0</v>
      </c>
      <c r="AK114" s="524">
        <v>0.0</v>
      </c>
      <c r="AL114" s="524">
        <v>0.0</v>
      </c>
      <c r="AM114" s="524">
        <v>0.0</v>
      </c>
      <c r="AN114" s="524">
        <v>0.0</v>
      </c>
      <c r="AO114" s="524">
        <v>7.0</v>
      </c>
      <c r="AP114" s="524">
        <v>0.0</v>
      </c>
      <c r="AQ114" s="524">
        <v>0.0</v>
      </c>
      <c r="AR114" s="524">
        <v>5.0</v>
      </c>
      <c r="AS114" s="524">
        <v>0.0</v>
      </c>
      <c r="AT114" s="524">
        <v>1.0</v>
      </c>
      <c r="AU114" s="524">
        <f t="shared" si="21"/>
        <v>60</v>
      </c>
      <c r="AV114" s="736">
        <f t="shared" si="22"/>
        <v>51</v>
      </c>
      <c r="AW114" s="654">
        <f>AU114/(Results!$N$210*(70/190))</f>
        <v>0.7792207792</v>
      </c>
      <c r="AX114" s="580" t="str">
        <f t="shared" si="28"/>
        <v>D</v>
      </c>
      <c r="AY114" s="37"/>
      <c r="AZ114" s="37"/>
      <c r="BA114" s="37"/>
      <c r="BB114" s="37"/>
      <c r="BC114" s="531">
        <f>AU114/Results!$B$158</f>
        <v>200</v>
      </c>
      <c r="BD114" s="37"/>
      <c r="BE114" s="37"/>
      <c r="BF114" s="789"/>
    </row>
    <row r="115">
      <c r="A115" s="151"/>
      <c r="B115" s="459"/>
      <c r="C115" s="151"/>
      <c r="D115" s="532" t="s">
        <v>202</v>
      </c>
      <c r="E115" s="533">
        <v>118.0</v>
      </c>
      <c r="F115" s="534">
        <v>0.0</v>
      </c>
      <c r="G115" s="534">
        <v>204.0</v>
      </c>
      <c r="H115" s="534">
        <v>0.0</v>
      </c>
      <c r="I115" s="534">
        <v>0.0</v>
      </c>
      <c r="J115" s="534">
        <v>18.0</v>
      </c>
      <c r="K115" s="534">
        <v>3.0</v>
      </c>
      <c r="L115" s="534">
        <v>18.0</v>
      </c>
      <c r="M115" s="534">
        <v>0.0</v>
      </c>
      <c r="N115" s="534">
        <v>0.0</v>
      </c>
      <c r="O115" s="534">
        <v>25.0</v>
      </c>
      <c r="P115" s="534">
        <v>0.0</v>
      </c>
      <c r="Q115" s="534">
        <v>10.0</v>
      </c>
      <c r="R115" s="534">
        <f t="shared" si="18"/>
        <v>396</v>
      </c>
      <c r="S115" s="600">
        <f t="shared" si="19"/>
        <v>333.5</v>
      </c>
      <c r="T115" s="536">
        <f>R115/(Results!$L$211*(70/190))</f>
        <v>0.6128033882</v>
      </c>
      <c r="U115" s="535" t="str">
        <f t="shared" si="29"/>
        <v>C</v>
      </c>
      <c r="V115" s="538">
        <f>SUM(R115:R118)</f>
        <v>1754</v>
      </c>
      <c r="W115" s="539">
        <f>V115/(4*(MAX(R115:R118)))</f>
        <v>0.9553376906</v>
      </c>
      <c r="X115" s="539">
        <f>AVERAGE(S115:S118)</f>
        <v>331.875</v>
      </c>
      <c r="Y115" s="539">
        <f>V115/(((V115))*2)</f>
        <v>0.5</v>
      </c>
      <c r="Z115" s="540">
        <f>R115/Results!$B$158</f>
        <v>1320</v>
      </c>
      <c r="AA115" s="539">
        <f>sum(Z115:Z118)/4</f>
        <v>1461.666667</v>
      </c>
      <c r="AB115" s="541">
        <v>646.0</v>
      </c>
      <c r="AC115" s="706">
        <f>4*max(R115:R118)/Results!L211</f>
        <v>1.046750285</v>
      </c>
      <c r="AD115" s="459"/>
      <c r="AE115" s="459"/>
      <c r="AF115" s="151"/>
      <c r="AG115" s="532" t="s">
        <v>202</v>
      </c>
      <c r="AH115" s="533">
        <v>7.0</v>
      </c>
      <c r="AI115" s="534">
        <v>0.0</v>
      </c>
      <c r="AJ115" s="534">
        <v>39.0</v>
      </c>
      <c r="AK115" s="534">
        <v>0.0</v>
      </c>
      <c r="AL115" s="534">
        <v>0.0</v>
      </c>
      <c r="AM115" s="534">
        <v>0.0</v>
      </c>
      <c r="AN115" s="534">
        <v>0.0</v>
      </c>
      <c r="AO115" s="534">
        <v>1.0</v>
      </c>
      <c r="AP115" s="534">
        <v>0.0</v>
      </c>
      <c r="AQ115" s="534">
        <v>0.0</v>
      </c>
      <c r="AR115" s="534">
        <v>3.0</v>
      </c>
      <c r="AS115" s="534">
        <v>0.0</v>
      </c>
      <c r="AT115" s="534">
        <v>0.0</v>
      </c>
      <c r="AU115" s="534">
        <f t="shared" si="21"/>
        <v>50</v>
      </c>
      <c r="AV115" s="600">
        <f t="shared" si="22"/>
        <v>34</v>
      </c>
      <c r="AW115" s="536">
        <f>AU115/(Results!$N$211*(70/190))</f>
        <v>0.6462585034</v>
      </c>
      <c r="AX115" s="644" t="str">
        <f t="shared" si="28"/>
        <v>C</v>
      </c>
      <c r="AY115" s="538">
        <f>SUM(AU115:AU118)</f>
        <v>210</v>
      </c>
      <c r="AZ115" s="539">
        <f>AY115/(4*(MAX(AU115:AU118)))</f>
        <v>0.9375</v>
      </c>
      <c r="BA115" s="539">
        <f>AVERAGE(AV115:AV118)</f>
        <v>37.625</v>
      </c>
      <c r="BB115" s="539">
        <f>AY115/(((AY115))*2)</f>
        <v>0.5</v>
      </c>
      <c r="BC115" s="540">
        <f>AU115/Results!$B$158</f>
        <v>166.6666667</v>
      </c>
      <c r="BD115" s="539">
        <f>sum(BC115:BC118)/4</f>
        <v>175</v>
      </c>
      <c r="BE115" s="541">
        <v>77.0</v>
      </c>
      <c r="BF115" s="706">
        <f>4*max(AU115:AU118)/Results!N211</f>
        <v>1.066666667</v>
      </c>
    </row>
    <row r="116">
      <c r="A116" s="151"/>
      <c r="B116" s="459"/>
      <c r="C116" s="151"/>
      <c r="D116" s="549" t="s">
        <v>203</v>
      </c>
      <c r="E116" s="533">
        <v>102.0</v>
      </c>
      <c r="F116" s="534">
        <v>0.0</v>
      </c>
      <c r="G116" s="534">
        <v>295.0</v>
      </c>
      <c r="H116" s="534">
        <v>0.0</v>
      </c>
      <c r="I116" s="534">
        <v>0.0</v>
      </c>
      <c r="J116" s="534">
        <v>18.0</v>
      </c>
      <c r="K116" s="534">
        <v>5.0</v>
      </c>
      <c r="L116" s="534">
        <v>13.0</v>
      </c>
      <c r="M116" s="534">
        <v>0.0</v>
      </c>
      <c r="N116" s="534">
        <v>1.0</v>
      </c>
      <c r="O116" s="534">
        <v>11.0</v>
      </c>
      <c r="P116" s="534">
        <v>0.0</v>
      </c>
      <c r="Q116" s="534">
        <v>5.0</v>
      </c>
      <c r="R116" s="534">
        <f t="shared" si="18"/>
        <v>450</v>
      </c>
      <c r="S116" s="739">
        <f t="shared" si="19"/>
        <v>330.5</v>
      </c>
      <c r="T116" s="647">
        <f>R116/(Results!$L$211*(70/190))</f>
        <v>0.6963674866</v>
      </c>
      <c r="U116" s="550" t="str">
        <f t="shared" si="29"/>
        <v>C</v>
      </c>
      <c r="V116" s="151"/>
      <c r="W116" s="151"/>
      <c r="X116" s="151"/>
      <c r="Y116" s="151"/>
      <c r="Z116" s="552">
        <f>R116/Results!$B$158</f>
        <v>1500</v>
      </c>
      <c r="AA116" s="151"/>
      <c r="AB116" s="151"/>
      <c r="AC116" s="703"/>
      <c r="AD116" s="459"/>
      <c r="AE116" s="459"/>
      <c r="AF116" s="151"/>
      <c r="AG116" s="549" t="s">
        <v>203</v>
      </c>
      <c r="AH116" s="533">
        <v>10.0</v>
      </c>
      <c r="AI116" s="534">
        <v>0.0</v>
      </c>
      <c r="AJ116" s="534">
        <v>35.0</v>
      </c>
      <c r="AK116" s="534">
        <v>0.0</v>
      </c>
      <c r="AL116" s="534">
        <v>0.0</v>
      </c>
      <c r="AM116" s="534">
        <v>0.0</v>
      </c>
      <c r="AN116" s="534">
        <v>0.0</v>
      </c>
      <c r="AO116" s="534">
        <v>2.0</v>
      </c>
      <c r="AP116" s="534">
        <v>0.0</v>
      </c>
      <c r="AQ116" s="534">
        <v>0.0</v>
      </c>
      <c r="AR116" s="534">
        <v>7.0</v>
      </c>
      <c r="AS116" s="534">
        <v>0.0</v>
      </c>
      <c r="AT116" s="534">
        <v>2.0</v>
      </c>
      <c r="AU116" s="534">
        <f t="shared" si="21"/>
        <v>56</v>
      </c>
      <c r="AV116" s="739">
        <f t="shared" si="22"/>
        <v>45.5</v>
      </c>
      <c r="AW116" s="647">
        <f>AU116/(Results!$N$211*(70/190))</f>
        <v>0.7238095238</v>
      </c>
      <c r="AX116" s="644" t="str">
        <f t="shared" si="28"/>
        <v>D</v>
      </c>
      <c r="AY116" s="151"/>
      <c r="AZ116" s="151"/>
      <c r="BA116" s="151"/>
      <c r="BB116" s="151"/>
      <c r="BC116" s="552">
        <f>AU116/Results!$B$158</f>
        <v>186.6666667</v>
      </c>
      <c r="BD116" s="151"/>
      <c r="BE116" s="151"/>
      <c r="BF116" s="703"/>
    </row>
    <row r="117">
      <c r="A117" s="151"/>
      <c r="B117" s="459"/>
      <c r="C117" s="151"/>
      <c r="D117" s="549" t="s">
        <v>204</v>
      </c>
      <c r="E117" s="533">
        <v>138.0</v>
      </c>
      <c r="F117" s="534">
        <v>0.0</v>
      </c>
      <c r="G117" s="534">
        <v>286.0</v>
      </c>
      <c r="H117" s="534">
        <v>0.0</v>
      </c>
      <c r="I117" s="534">
        <v>0.0</v>
      </c>
      <c r="J117" s="534">
        <v>11.0</v>
      </c>
      <c r="K117" s="534">
        <v>2.0</v>
      </c>
      <c r="L117" s="534">
        <v>9.0</v>
      </c>
      <c r="M117" s="534">
        <v>0.0</v>
      </c>
      <c r="N117" s="534">
        <v>0.0</v>
      </c>
      <c r="O117" s="534">
        <v>10.0</v>
      </c>
      <c r="P117" s="534">
        <v>0.0</v>
      </c>
      <c r="Q117" s="534">
        <v>3.0</v>
      </c>
      <c r="R117" s="534">
        <f t="shared" si="18"/>
        <v>459</v>
      </c>
      <c r="S117" s="739">
        <f t="shared" si="19"/>
        <v>335.5</v>
      </c>
      <c r="T117" s="647">
        <f>R117/(Results!$L$211*(70/190))</f>
        <v>0.7102948363</v>
      </c>
      <c r="U117" s="550" t="str">
        <f t="shared" si="29"/>
        <v>D</v>
      </c>
      <c r="V117" s="151"/>
      <c r="W117" s="151"/>
      <c r="X117" s="151"/>
      <c r="Y117" s="151"/>
      <c r="Z117" s="552">
        <f>R117/Results!$B$158</f>
        <v>1530</v>
      </c>
      <c r="AA117" s="151"/>
      <c r="AB117" s="151"/>
      <c r="AC117" s="703"/>
      <c r="AD117" s="459"/>
      <c r="AE117" s="459"/>
      <c r="AF117" s="151"/>
      <c r="AG117" s="549" t="s">
        <v>204</v>
      </c>
      <c r="AH117" s="533">
        <v>8.0</v>
      </c>
      <c r="AI117" s="534">
        <v>0.0</v>
      </c>
      <c r="AJ117" s="534">
        <v>43.0</v>
      </c>
      <c r="AK117" s="534">
        <v>0.0</v>
      </c>
      <c r="AL117" s="534">
        <v>0.0</v>
      </c>
      <c r="AM117" s="534">
        <v>0.0</v>
      </c>
      <c r="AN117" s="534">
        <v>0.0</v>
      </c>
      <c r="AO117" s="534">
        <v>0.0</v>
      </c>
      <c r="AP117" s="534">
        <v>0.0</v>
      </c>
      <c r="AQ117" s="534">
        <v>0.0</v>
      </c>
      <c r="AR117" s="534">
        <v>4.0</v>
      </c>
      <c r="AS117" s="534">
        <v>0.0</v>
      </c>
      <c r="AT117" s="534">
        <v>1.0</v>
      </c>
      <c r="AU117" s="534">
        <f t="shared" si="21"/>
        <v>56</v>
      </c>
      <c r="AV117" s="739">
        <f t="shared" si="22"/>
        <v>38</v>
      </c>
      <c r="AW117" s="647">
        <f>AU117/(Results!$N$211*(70/190))</f>
        <v>0.7238095238</v>
      </c>
      <c r="AX117" s="644" t="str">
        <f t="shared" si="28"/>
        <v>D</v>
      </c>
      <c r="AY117" s="151"/>
      <c r="AZ117" s="151"/>
      <c r="BA117" s="151"/>
      <c r="BB117" s="151"/>
      <c r="BC117" s="552">
        <f>AU117/Results!$B$158</f>
        <v>186.6666667</v>
      </c>
      <c r="BD117" s="151"/>
      <c r="BE117" s="151"/>
      <c r="BF117" s="703"/>
    </row>
    <row r="118">
      <c r="A118" s="151"/>
      <c r="B118" s="459"/>
      <c r="C118" s="151"/>
      <c r="D118" s="555" t="s">
        <v>205</v>
      </c>
      <c r="E118" s="556">
        <v>112.0</v>
      </c>
      <c r="F118" s="557">
        <v>0.0</v>
      </c>
      <c r="G118" s="557">
        <v>289.0</v>
      </c>
      <c r="H118" s="557">
        <v>0.0</v>
      </c>
      <c r="I118" s="557">
        <v>0.0</v>
      </c>
      <c r="J118" s="557">
        <v>8.0</v>
      </c>
      <c r="K118" s="557">
        <v>4.0</v>
      </c>
      <c r="L118" s="557">
        <v>12.0</v>
      </c>
      <c r="M118" s="557">
        <v>0.0</v>
      </c>
      <c r="N118" s="557">
        <v>0.0</v>
      </c>
      <c r="O118" s="557">
        <v>13.0</v>
      </c>
      <c r="P118" s="557">
        <v>2.0</v>
      </c>
      <c r="Q118" s="557">
        <v>9.0</v>
      </c>
      <c r="R118" s="557">
        <f t="shared" si="18"/>
        <v>449</v>
      </c>
      <c r="S118" s="739">
        <f t="shared" si="19"/>
        <v>328</v>
      </c>
      <c r="T118" s="649">
        <f>R118/(Results!$L$211*(70/190))</f>
        <v>0.6948200033</v>
      </c>
      <c r="U118" s="585" t="str">
        <f t="shared" si="29"/>
        <v>C</v>
      </c>
      <c r="V118" s="447"/>
      <c r="W118" s="447"/>
      <c r="X118" s="447"/>
      <c r="Y118" s="447"/>
      <c r="Z118" s="562">
        <f>R118/Results!$B$158</f>
        <v>1496.666667</v>
      </c>
      <c r="AA118" s="447"/>
      <c r="AB118" s="447"/>
      <c r="AC118" s="488"/>
      <c r="AD118" s="459"/>
      <c r="AE118" s="459"/>
      <c r="AF118" s="151"/>
      <c r="AG118" s="555" t="s">
        <v>205</v>
      </c>
      <c r="AH118" s="556">
        <v>7.0</v>
      </c>
      <c r="AI118" s="557">
        <v>0.0</v>
      </c>
      <c r="AJ118" s="557">
        <v>34.0</v>
      </c>
      <c r="AK118" s="557">
        <v>0.0</v>
      </c>
      <c r="AL118" s="557">
        <v>0.0</v>
      </c>
      <c r="AM118" s="557">
        <v>0.0</v>
      </c>
      <c r="AN118" s="557">
        <v>0.0</v>
      </c>
      <c r="AO118" s="557">
        <v>1.0</v>
      </c>
      <c r="AP118" s="557">
        <v>0.0</v>
      </c>
      <c r="AQ118" s="557">
        <v>0.0</v>
      </c>
      <c r="AR118" s="557">
        <v>3.0</v>
      </c>
      <c r="AS118" s="557">
        <v>0.0</v>
      </c>
      <c r="AT118" s="557">
        <v>3.0</v>
      </c>
      <c r="AU118" s="557">
        <f t="shared" si="21"/>
        <v>48</v>
      </c>
      <c r="AV118" s="739">
        <f t="shared" si="22"/>
        <v>33</v>
      </c>
      <c r="AW118" s="649">
        <f>AU118/(Results!$N$211*(70/190))</f>
        <v>0.6204081633</v>
      </c>
      <c r="AX118" s="561" t="str">
        <f t="shared" si="28"/>
        <v>C</v>
      </c>
      <c r="AY118" s="447"/>
      <c r="AZ118" s="447"/>
      <c r="BA118" s="447"/>
      <c r="BB118" s="447"/>
      <c r="BC118" s="562">
        <f>AU118/Results!$B$158</f>
        <v>160</v>
      </c>
      <c r="BD118" s="447"/>
      <c r="BE118" s="447"/>
      <c r="BF118" s="488"/>
    </row>
    <row r="119">
      <c r="A119" s="151"/>
      <c r="B119" s="459"/>
      <c r="C119" s="151"/>
      <c r="D119" s="492" t="s">
        <v>206</v>
      </c>
      <c r="E119" s="497">
        <v>118.0</v>
      </c>
      <c r="F119" s="514">
        <v>0.0</v>
      </c>
      <c r="G119" s="514">
        <v>220.0</v>
      </c>
      <c r="H119" s="514">
        <v>0.0</v>
      </c>
      <c r="I119" s="514">
        <v>0.0</v>
      </c>
      <c r="J119" s="514">
        <v>12.0</v>
      </c>
      <c r="K119" s="514">
        <v>6.0</v>
      </c>
      <c r="L119" s="514">
        <v>18.0</v>
      </c>
      <c r="M119" s="514">
        <v>0.0</v>
      </c>
      <c r="N119" s="514">
        <v>0.0</v>
      </c>
      <c r="O119" s="514">
        <v>13.0</v>
      </c>
      <c r="P119" s="514">
        <v>0.0</v>
      </c>
      <c r="Q119" s="514">
        <v>5.0</v>
      </c>
      <c r="R119" s="514">
        <f t="shared" si="18"/>
        <v>392</v>
      </c>
      <c r="S119" s="495">
        <f t="shared" si="19"/>
        <v>310.5</v>
      </c>
      <c r="T119" s="571">
        <f>R119/(Results!$L$212*(70/190))</f>
        <v>0.689119171</v>
      </c>
      <c r="U119" s="569" t="str">
        <f t="shared" si="29"/>
        <v>C</v>
      </c>
      <c r="V119" s="641">
        <f>SUM(R119:R122)</f>
        <v>1544</v>
      </c>
      <c r="W119" s="642">
        <f>V119/(4*(MAX(R119:R122)))</f>
        <v>0.9698492462</v>
      </c>
      <c r="X119" s="642">
        <f>AVERAGE(S119:S122)</f>
        <v>303.25</v>
      </c>
      <c r="Y119" s="642">
        <f>V119/(((V119))*2)</f>
        <v>0.5</v>
      </c>
      <c r="Z119" s="511">
        <f>R119/Results!$B$158</f>
        <v>1306.666667</v>
      </c>
      <c r="AA119" s="642">
        <f>sum(Z119:Z122)/4</f>
        <v>1286.666667</v>
      </c>
      <c r="AB119" s="643">
        <v>569.0</v>
      </c>
      <c r="AC119" s="817">
        <f>4*max(R119:R122)/Results!L212</f>
        <v>1.031088083</v>
      </c>
      <c r="AD119" s="459"/>
      <c r="AE119" s="459"/>
      <c r="AF119" s="151"/>
      <c r="AG119" s="492" t="s">
        <v>206</v>
      </c>
      <c r="AH119" s="497">
        <v>9.0</v>
      </c>
      <c r="AI119" s="514">
        <v>0.0</v>
      </c>
      <c r="AJ119" s="514">
        <v>35.0</v>
      </c>
      <c r="AK119" s="514">
        <v>0.0</v>
      </c>
      <c r="AL119" s="514">
        <v>0.0</v>
      </c>
      <c r="AM119" s="514">
        <v>1.0</v>
      </c>
      <c r="AN119" s="514">
        <v>0.0</v>
      </c>
      <c r="AO119" s="514">
        <v>3.0</v>
      </c>
      <c r="AP119" s="514">
        <v>0.0</v>
      </c>
      <c r="AQ119" s="514">
        <v>0.0</v>
      </c>
      <c r="AR119" s="514">
        <v>3.0</v>
      </c>
      <c r="AS119" s="514">
        <v>0.0</v>
      </c>
      <c r="AT119" s="514">
        <v>2.0</v>
      </c>
      <c r="AU119" s="514">
        <f t="shared" si="21"/>
        <v>53</v>
      </c>
      <c r="AV119" s="495">
        <f t="shared" si="22"/>
        <v>39.5</v>
      </c>
      <c r="AW119" s="571">
        <f>AU119/(Results!$N$212*(70/190))</f>
        <v>0.6147741148</v>
      </c>
      <c r="AX119" s="742" t="str">
        <f t="shared" si="28"/>
        <v>C</v>
      </c>
      <c r="AY119" s="641">
        <f>SUM(AU119:AU122)</f>
        <v>234</v>
      </c>
      <c r="AZ119" s="642">
        <f>AY119/(4*(MAX(AU119:AU122)))</f>
        <v>0.9</v>
      </c>
      <c r="BA119" s="642">
        <f>AVERAGE(AV119:AV122)</f>
        <v>42.875</v>
      </c>
      <c r="BB119" s="642">
        <f>AY119/(((AY119))*2)</f>
        <v>0.5</v>
      </c>
      <c r="BC119" s="511">
        <f>AU119/Results!$B$158</f>
        <v>176.6666667</v>
      </c>
      <c r="BD119" s="642">
        <f>sum(BC119:BC122)/4</f>
        <v>195</v>
      </c>
      <c r="BE119" s="643">
        <v>86.0</v>
      </c>
      <c r="BF119" s="817">
        <f>4*max(AU119:AU122)/Results!N212</f>
        <v>1.111111111</v>
      </c>
    </row>
    <row r="120">
      <c r="A120" s="151"/>
      <c r="B120" s="459"/>
      <c r="C120" s="151"/>
      <c r="D120" s="513" t="s">
        <v>207</v>
      </c>
      <c r="E120" s="497">
        <v>94.0</v>
      </c>
      <c r="F120" s="514">
        <v>0.0</v>
      </c>
      <c r="G120" s="514">
        <v>245.0</v>
      </c>
      <c r="H120" s="514">
        <v>0.0</v>
      </c>
      <c r="I120" s="514">
        <v>0.0</v>
      </c>
      <c r="J120" s="514">
        <v>12.0</v>
      </c>
      <c r="K120" s="514">
        <v>1.0</v>
      </c>
      <c r="L120" s="514">
        <v>10.0</v>
      </c>
      <c r="M120" s="514">
        <v>0.0</v>
      </c>
      <c r="N120" s="514">
        <v>0.0</v>
      </c>
      <c r="O120" s="514">
        <v>15.0</v>
      </c>
      <c r="P120" s="514">
        <v>0.0</v>
      </c>
      <c r="Q120" s="514">
        <v>5.0</v>
      </c>
      <c r="R120" s="514">
        <f t="shared" si="18"/>
        <v>382</v>
      </c>
      <c r="S120" s="736">
        <f t="shared" si="19"/>
        <v>283.5</v>
      </c>
      <c r="T120" s="652">
        <f>R120/(Results!$L$212*(70/190))</f>
        <v>0.6715396003</v>
      </c>
      <c r="U120" s="515" t="str">
        <f t="shared" si="29"/>
        <v>C</v>
      </c>
      <c r="V120" s="151"/>
      <c r="W120" s="151"/>
      <c r="X120" s="151"/>
      <c r="Y120" s="151"/>
      <c r="Z120" s="517">
        <f>R120/Results!$B$158</f>
        <v>1273.333333</v>
      </c>
      <c r="AA120" s="151"/>
      <c r="AB120" s="151"/>
      <c r="AC120" s="703"/>
      <c r="AD120" s="459"/>
      <c r="AE120" s="459"/>
      <c r="AF120" s="151"/>
      <c r="AG120" s="513" t="s">
        <v>207</v>
      </c>
      <c r="AH120" s="497">
        <v>12.0</v>
      </c>
      <c r="AI120" s="514">
        <v>0.0</v>
      </c>
      <c r="AJ120" s="514">
        <v>39.0</v>
      </c>
      <c r="AK120" s="514">
        <v>0.0</v>
      </c>
      <c r="AL120" s="514">
        <v>0.0</v>
      </c>
      <c r="AM120" s="514">
        <v>0.0</v>
      </c>
      <c r="AN120" s="514">
        <v>0.0</v>
      </c>
      <c r="AO120" s="514">
        <v>2.0</v>
      </c>
      <c r="AP120" s="514">
        <v>0.0</v>
      </c>
      <c r="AQ120" s="514">
        <v>1.0</v>
      </c>
      <c r="AR120" s="514">
        <v>2.0</v>
      </c>
      <c r="AS120" s="514">
        <v>0.0</v>
      </c>
      <c r="AT120" s="514">
        <v>1.0</v>
      </c>
      <c r="AU120" s="514">
        <f t="shared" si="21"/>
        <v>57</v>
      </c>
      <c r="AV120" s="736">
        <f t="shared" si="22"/>
        <v>41.5</v>
      </c>
      <c r="AW120" s="652">
        <f>AU120/(Results!$N$212*(70/190))</f>
        <v>0.6611721612</v>
      </c>
      <c r="AX120" s="640" t="str">
        <f t="shared" si="28"/>
        <v>C</v>
      </c>
      <c r="AY120" s="151"/>
      <c r="AZ120" s="151"/>
      <c r="BA120" s="151"/>
      <c r="BB120" s="151"/>
      <c r="BC120" s="517">
        <f>AU120/Results!$B$158</f>
        <v>190</v>
      </c>
      <c r="BD120" s="151"/>
      <c r="BE120" s="151"/>
      <c r="BF120" s="703"/>
    </row>
    <row r="121">
      <c r="A121" s="151"/>
      <c r="B121" s="459"/>
      <c r="C121" s="151"/>
      <c r="D121" s="513" t="s">
        <v>208</v>
      </c>
      <c r="E121" s="497">
        <v>125.0</v>
      </c>
      <c r="F121" s="514">
        <v>0.0</v>
      </c>
      <c r="G121" s="514">
        <v>201.0</v>
      </c>
      <c r="H121" s="514">
        <v>0.0</v>
      </c>
      <c r="I121" s="514">
        <v>0.0</v>
      </c>
      <c r="J121" s="514">
        <v>10.0</v>
      </c>
      <c r="K121" s="514">
        <v>3.0</v>
      </c>
      <c r="L121" s="514">
        <v>12.0</v>
      </c>
      <c r="M121" s="514">
        <v>0.0</v>
      </c>
      <c r="N121" s="514">
        <v>0.0</v>
      </c>
      <c r="O121" s="514">
        <v>18.0</v>
      </c>
      <c r="P121" s="514">
        <v>1.0</v>
      </c>
      <c r="Q121" s="514">
        <v>2.0</v>
      </c>
      <c r="R121" s="514">
        <f t="shared" si="18"/>
        <v>372</v>
      </c>
      <c r="S121" s="736">
        <f t="shared" si="19"/>
        <v>302.5</v>
      </c>
      <c r="T121" s="652">
        <f>R121/(Results!$L$212*(70/190))</f>
        <v>0.6539600296</v>
      </c>
      <c r="U121" s="515" t="str">
        <f t="shared" si="29"/>
        <v>C</v>
      </c>
      <c r="V121" s="151"/>
      <c r="W121" s="151"/>
      <c r="X121" s="151"/>
      <c r="Y121" s="151"/>
      <c r="Z121" s="517">
        <f>R121/Results!$B$158</f>
        <v>1240</v>
      </c>
      <c r="AA121" s="151"/>
      <c r="AB121" s="151"/>
      <c r="AC121" s="703"/>
      <c r="AD121" s="459"/>
      <c r="AE121" s="459"/>
      <c r="AF121" s="151"/>
      <c r="AG121" s="513" t="s">
        <v>208</v>
      </c>
      <c r="AH121" s="497">
        <v>8.0</v>
      </c>
      <c r="AI121" s="514">
        <v>0.0</v>
      </c>
      <c r="AJ121" s="514">
        <v>45.0</v>
      </c>
      <c r="AK121" s="514">
        <v>0.0</v>
      </c>
      <c r="AL121" s="514">
        <v>0.0</v>
      </c>
      <c r="AM121" s="514">
        <v>0.0</v>
      </c>
      <c r="AN121" s="514">
        <v>0.0</v>
      </c>
      <c r="AO121" s="514">
        <v>4.0</v>
      </c>
      <c r="AP121" s="514">
        <v>0.0</v>
      </c>
      <c r="AQ121" s="514">
        <v>0.0</v>
      </c>
      <c r="AR121" s="514">
        <v>1.0</v>
      </c>
      <c r="AS121" s="514">
        <v>0.0</v>
      </c>
      <c r="AT121" s="514">
        <v>1.0</v>
      </c>
      <c r="AU121" s="514">
        <f t="shared" si="21"/>
        <v>59</v>
      </c>
      <c r="AV121" s="736">
        <f t="shared" si="22"/>
        <v>39</v>
      </c>
      <c r="AW121" s="652">
        <f>AU121/(Results!$N$212*(70/190))</f>
        <v>0.6843711844</v>
      </c>
      <c r="AX121" s="640" t="str">
        <f t="shared" si="28"/>
        <v>C</v>
      </c>
      <c r="AY121" s="151"/>
      <c r="AZ121" s="151"/>
      <c r="BA121" s="151"/>
      <c r="BB121" s="151"/>
      <c r="BC121" s="517">
        <f>AU121/Results!$B$158</f>
        <v>196.6666667</v>
      </c>
      <c r="BD121" s="151"/>
      <c r="BE121" s="151"/>
      <c r="BF121" s="703"/>
    </row>
    <row r="122">
      <c r="A122" s="151"/>
      <c r="B122" s="459"/>
      <c r="C122" s="151"/>
      <c r="D122" s="522" t="s">
        <v>209</v>
      </c>
      <c r="E122" s="523">
        <v>109.0</v>
      </c>
      <c r="F122" s="524">
        <v>0.0</v>
      </c>
      <c r="G122" s="524">
        <v>232.0</v>
      </c>
      <c r="H122" s="524">
        <v>0.0</v>
      </c>
      <c r="I122" s="524">
        <v>1.0</v>
      </c>
      <c r="J122" s="524">
        <v>13.0</v>
      </c>
      <c r="K122" s="524">
        <v>5.0</v>
      </c>
      <c r="L122" s="524">
        <v>15.0</v>
      </c>
      <c r="M122" s="524">
        <v>0.0</v>
      </c>
      <c r="N122" s="524">
        <v>0.0</v>
      </c>
      <c r="O122" s="524">
        <v>19.0</v>
      </c>
      <c r="P122" s="524">
        <v>0.0</v>
      </c>
      <c r="Q122" s="524">
        <v>4.0</v>
      </c>
      <c r="R122" s="524">
        <f t="shared" si="18"/>
        <v>398</v>
      </c>
      <c r="S122" s="736">
        <f t="shared" si="19"/>
        <v>316.5</v>
      </c>
      <c r="T122" s="654">
        <f>R122/(Results!$L$212*(70/190))</f>
        <v>0.6996669134</v>
      </c>
      <c r="U122" s="525" t="str">
        <f t="shared" si="29"/>
        <v>C</v>
      </c>
      <c r="V122" s="37"/>
      <c r="W122" s="37"/>
      <c r="X122" s="37"/>
      <c r="Y122" s="37"/>
      <c r="Z122" s="531">
        <f>R122/Results!$B$158</f>
        <v>1326.666667</v>
      </c>
      <c r="AA122" s="37"/>
      <c r="AB122" s="37"/>
      <c r="AC122" s="789"/>
      <c r="AD122" s="459"/>
      <c r="AE122" s="459"/>
      <c r="AF122" s="151"/>
      <c r="AG122" s="522" t="s">
        <v>209</v>
      </c>
      <c r="AH122" s="523">
        <v>15.0</v>
      </c>
      <c r="AI122" s="524">
        <v>0.0</v>
      </c>
      <c r="AJ122" s="524">
        <v>41.0</v>
      </c>
      <c r="AK122" s="524">
        <v>0.0</v>
      </c>
      <c r="AL122" s="524">
        <v>0.0</v>
      </c>
      <c r="AM122" s="524">
        <v>0.0</v>
      </c>
      <c r="AN122" s="524">
        <v>0.0</v>
      </c>
      <c r="AO122" s="524">
        <v>1.0</v>
      </c>
      <c r="AP122" s="524">
        <v>0.0</v>
      </c>
      <c r="AQ122" s="524">
        <v>0.0</v>
      </c>
      <c r="AR122" s="524">
        <v>7.0</v>
      </c>
      <c r="AS122" s="524">
        <v>0.0</v>
      </c>
      <c r="AT122" s="524">
        <v>1.0</v>
      </c>
      <c r="AU122" s="524">
        <f t="shared" si="21"/>
        <v>65</v>
      </c>
      <c r="AV122" s="736">
        <f t="shared" si="22"/>
        <v>51.5</v>
      </c>
      <c r="AW122" s="654">
        <f>AU122/(Results!$N$212*(70/190))</f>
        <v>0.753968254</v>
      </c>
      <c r="AX122" s="580" t="str">
        <f t="shared" si="28"/>
        <v>D</v>
      </c>
      <c r="AY122" s="37"/>
      <c r="AZ122" s="37"/>
      <c r="BA122" s="37"/>
      <c r="BB122" s="37"/>
      <c r="BC122" s="531">
        <f>AU122/Results!$B$158</f>
        <v>216.6666667</v>
      </c>
      <c r="BD122" s="37"/>
      <c r="BE122" s="37"/>
      <c r="BF122" s="789"/>
    </row>
    <row r="123">
      <c r="A123" s="151"/>
      <c r="B123" s="459"/>
      <c r="C123" s="151"/>
      <c r="D123" s="532" t="s">
        <v>210</v>
      </c>
      <c r="E123" s="533">
        <v>96.0</v>
      </c>
      <c r="F123" s="534">
        <v>0.0</v>
      </c>
      <c r="G123" s="534">
        <v>296.0</v>
      </c>
      <c r="H123" s="534">
        <v>0.0</v>
      </c>
      <c r="I123" s="534">
        <v>1.0</v>
      </c>
      <c r="J123" s="534">
        <v>8.0</v>
      </c>
      <c r="K123" s="534">
        <v>2.0</v>
      </c>
      <c r="L123" s="534">
        <v>11.0</v>
      </c>
      <c r="M123" s="534">
        <v>0.0</v>
      </c>
      <c r="N123" s="534">
        <v>0.0</v>
      </c>
      <c r="O123" s="534">
        <v>12.0</v>
      </c>
      <c r="P123" s="534">
        <v>0.0</v>
      </c>
      <c r="Q123" s="534">
        <v>5.0</v>
      </c>
      <c r="R123" s="534">
        <f t="shared" si="18"/>
        <v>431</v>
      </c>
      <c r="S123" s="600">
        <f t="shared" si="19"/>
        <v>304</v>
      </c>
      <c r="T123" s="536">
        <f>R123/(Results!$L$213*(70/190))</f>
        <v>0.7307040243</v>
      </c>
      <c r="U123" s="535" t="str">
        <f t="shared" si="29"/>
        <v>D</v>
      </c>
      <c r="V123" s="538">
        <f>SUM(R123:R126)</f>
        <v>1601</v>
      </c>
      <c r="W123" s="539">
        <f>V123/(4*(MAX(R123:R126)))</f>
        <v>0.9286542923</v>
      </c>
      <c r="X123" s="539">
        <f>AVERAGE(S123:S126)</f>
        <v>285.45</v>
      </c>
      <c r="Y123" s="539">
        <f>V123/(((V123))*2)</f>
        <v>0.5</v>
      </c>
      <c r="Z123" s="540">
        <f>R123/Results!$B$158</f>
        <v>1436.666667</v>
      </c>
      <c r="AA123" s="539">
        <f>sum(Z123:Z126)/4</f>
        <v>1334.166667</v>
      </c>
      <c r="AB123" s="541">
        <v>590.0</v>
      </c>
      <c r="AC123" s="706">
        <f>4*max(R123:R126)/Results!L213</f>
        <v>1.076826983</v>
      </c>
      <c r="AD123" s="459"/>
      <c r="AE123" s="459"/>
      <c r="AF123" s="151"/>
      <c r="AG123" s="532" t="s">
        <v>210</v>
      </c>
      <c r="AH123" s="533">
        <v>17.0</v>
      </c>
      <c r="AI123" s="534">
        <v>0.0</v>
      </c>
      <c r="AJ123" s="534">
        <v>42.0</v>
      </c>
      <c r="AK123" s="534">
        <v>0.0</v>
      </c>
      <c r="AL123" s="534">
        <v>0.0</v>
      </c>
      <c r="AM123" s="534">
        <v>0.0</v>
      </c>
      <c r="AN123" s="534">
        <v>0.0</v>
      </c>
      <c r="AO123" s="534">
        <v>1.0</v>
      </c>
      <c r="AP123" s="534">
        <v>0.0</v>
      </c>
      <c r="AQ123" s="534">
        <v>0.0</v>
      </c>
      <c r="AR123" s="534">
        <v>5.0</v>
      </c>
      <c r="AS123" s="534">
        <v>0.0</v>
      </c>
      <c r="AT123" s="534">
        <v>1.0</v>
      </c>
      <c r="AU123" s="534">
        <f t="shared" si="21"/>
        <v>66</v>
      </c>
      <c r="AV123" s="600">
        <f t="shared" si="22"/>
        <v>50</v>
      </c>
      <c r="AW123" s="536">
        <f>AU123/(Results!$N$213*(70/190))</f>
        <v>0.6916712631</v>
      </c>
      <c r="AX123" s="644" t="str">
        <f t="shared" si="28"/>
        <v>C</v>
      </c>
      <c r="AY123" s="538">
        <f>SUM(AU123:AU126)</f>
        <v>259</v>
      </c>
      <c r="AZ123" s="539">
        <f>AY123/(4*(MAX(AU123:AU126)))</f>
        <v>0.9810606061</v>
      </c>
      <c r="BA123" s="539">
        <f>AVERAGE(AV123:AV126)</f>
        <v>53.7</v>
      </c>
      <c r="BB123" s="539">
        <f>AY123/(((AY123))*2)</f>
        <v>0.5</v>
      </c>
      <c r="BC123" s="540">
        <f>AU123/Results!$B$158</f>
        <v>220</v>
      </c>
      <c r="BD123" s="539">
        <f>sum(BC123:BC126)/4</f>
        <v>215.8333333</v>
      </c>
      <c r="BE123" s="541">
        <v>95.0</v>
      </c>
      <c r="BF123" s="706">
        <f>4*max(AU123:AU126)/Results!N213</f>
        <v>1.019305019</v>
      </c>
    </row>
    <row r="124">
      <c r="A124" s="151"/>
      <c r="B124" s="459"/>
      <c r="C124" s="151"/>
      <c r="D124" s="549" t="s">
        <v>211</v>
      </c>
      <c r="E124" s="533">
        <v>118.0</v>
      </c>
      <c r="F124" s="534">
        <v>0.0</v>
      </c>
      <c r="G124" s="534">
        <v>212.0</v>
      </c>
      <c r="H124" s="534">
        <v>0.0</v>
      </c>
      <c r="I124" s="534">
        <v>1.0</v>
      </c>
      <c r="J124" s="534">
        <v>10.0</v>
      </c>
      <c r="K124" s="534">
        <v>4.0</v>
      </c>
      <c r="L124" s="534">
        <v>11.0</v>
      </c>
      <c r="M124" s="534">
        <v>0.0</v>
      </c>
      <c r="N124" s="534">
        <v>0.0</v>
      </c>
      <c r="O124" s="534">
        <v>11.0</v>
      </c>
      <c r="P124" s="534">
        <v>0.0</v>
      </c>
      <c r="Q124" s="534">
        <v>0.0</v>
      </c>
      <c r="R124" s="534">
        <f t="shared" si="18"/>
        <v>367</v>
      </c>
      <c r="S124" s="739">
        <f t="shared" si="19"/>
        <v>285.5</v>
      </c>
      <c r="T124" s="647">
        <f>R124/(Results!$L$213*(70/190))</f>
        <v>0.6222004105</v>
      </c>
      <c r="U124" s="550" t="str">
        <f t="shared" si="29"/>
        <v>C</v>
      </c>
      <c r="V124" s="151"/>
      <c r="W124" s="151"/>
      <c r="X124" s="151"/>
      <c r="Y124" s="151"/>
      <c r="Z124" s="552">
        <f>R124/Results!$B$158</f>
        <v>1223.333333</v>
      </c>
      <c r="AA124" s="151"/>
      <c r="AB124" s="151"/>
      <c r="AC124" s="703"/>
      <c r="AD124" s="459"/>
      <c r="AE124" s="459"/>
      <c r="AF124" s="151"/>
      <c r="AG124" s="549" t="s">
        <v>211</v>
      </c>
      <c r="AH124" s="533">
        <v>15.0</v>
      </c>
      <c r="AI124" s="534">
        <v>1.0</v>
      </c>
      <c r="AJ124" s="534">
        <v>39.0</v>
      </c>
      <c r="AK124" s="534">
        <v>0.0</v>
      </c>
      <c r="AL124" s="534">
        <v>0.0</v>
      </c>
      <c r="AM124" s="534">
        <v>0.0</v>
      </c>
      <c r="AN124" s="534">
        <v>0.0</v>
      </c>
      <c r="AO124" s="534">
        <v>0.0</v>
      </c>
      <c r="AP124" s="534">
        <v>0.0</v>
      </c>
      <c r="AQ124" s="534">
        <v>0.0</v>
      </c>
      <c r="AR124" s="534">
        <v>9.0</v>
      </c>
      <c r="AS124" s="534">
        <v>1.0</v>
      </c>
      <c r="AT124" s="534">
        <v>1.0</v>
      </c>
      <c r="AU124" s="534">
        <f t="shared" si="21"/>
        <v>66</v>
      </c>
      <c r="AV124" s="739">
        <f t="shared" si="22"/>
        <v>56.3</v>
      </c>
      <c r="AW124" s="647">
        <f>AU124/(Results!$N$213*(70/190))</f>
        <v>0.6916712631</v>
      </c>
      <c r="AX124" s="644" t="str">
        <f t="shared" si="28"/>
        <v>C</v>
      </c>
      <c r="AY124" s="151"/>
      <c r="AZ124" s="151"/>
      <c r="BA124" s="151"/>
      <c r="BB124" s="151"/>
      <c r="BC124" s="552">
        <f>AU124/Results!$B$158</f>
        <v>220</v>
      </c>
      <c r="BD124" s="151"/>
      <c r="BE124" s="151"/>
      <c r="BF124" s="703"/>
    </row>
    <row r="125">
      <c r="A125" s="151"/>
      <c r="B125" s="459"/>
      <c r="C125" s="151"/>
      <c r="D125" s="549" t="s">
        <v>212</v>
      </c>
      <c r="E125" s="533">
        <v>74.0</v>
      </c>
      <c r="F125" s="534">
        <v>0.0</v>
      </c>
      <c r="G125" s="534">
        <v>291.0</v>
      </c>
      <c r="H125" s="534">
        <v>0.0</v>
      </c>
      <c r="I125" s="534">
        <v>1.0</v>
      </c>
      <c r="J125" s="534">
        <v>9.0</v>
      </c>
      <c r="K125" s="534">
        <v>2.0</v>
      </c>
      <c r="L125" s="534">
        <v>9.0</v>
      </c>
      <c r="M125" s="534">
        <v>0.0</v>
      </c>
      <c r="N125" s="534">
        <v>0.0</v>
      </c>
      <c r="O125" s="534">
        <v>7.0</v>
      </c>
      <c r="P125" s="534">
        <v>0.0</v>
      </c>
      <c r="Q125" s="534">
        <v>3.0</v>
      </c>
      <c r="R125" s="534">
        <f t="shared" si="18"/>
        <v>396</v>
      </c>
      <c r="S125" s="739">
        <f t="shared" si="19"/>
        <v>267</v>
      </c>
      <c r="T125" s="647">
        <f>R125/(Results!$L$213*(70/190))</f>
        <v>0.6713661105</v>
      </c>
      <c r="U125" s="550" t="str">
        <f t="shared" si="29"/>
        <v>C</v>
      </c>
      <c r="V125" s="151"/>
      <c r="W125" s="151"/>
      <c r="X125" s="151"/>
      <c r="Y125" s="151"/>
      <c r="Z125" s="552">
        <f>R125/Results!$B$158</f>
        <v>1320</v>
      </c>
      <c r="AA125" s="151"/>
      <c r="AB125" s="151"/>
      <c r="AC125" s="703"/>
      <c r="AD125" s="459"/>
      <c r="AE125" s="459"/>
      <c r="AF125" s="151"/>
      <c r="AG125" s="549" t="s">
        <v>212</v>
      </c>
      <c r="AH125" s="533">
        <v>13.0</v>
      </c>
      <c r="AI125" s="534">
        <v>0.0</v>
      </c>
      <c r="AJ125" s="534">
        <v>35.0</v>
      </c>
      <c r="AK125" s="534">
        <v>0.0</v>
      </c>
      <c r="AL125" s="534">
        <v>0.0</v>
      </c>
      <c r="AM125" s="534">
        <v>0.0</v>
      </c>
      <c r="AN125" s="534">
        <v>0.0</v>
      </c>
      <c r="AO125" s="534">
        <v>5.0</v>
      </c>
      <c r="AP125" s="534">
        <v>0.0</v>
      </c>
      <c r="AQ125" s="534">
        <v>1.0</v>
      </c>
      <c r="AR125" s="534">
        <v>9.0</v>
      </c>
      <c r="AS125" s="534">
        <v>0.0</v>
      </c>
      <c r="AT125" s="534">
        <v>0.0</v>
      </c>
      <c r="AU125" s="534">
        <f t="shared" si="21"/>
        <v>63</v>
      </c>
      <c r="AV125" s="739">
        <f t="shared" si="22"/>
        <v>58.5</v>
      </c>
      <c r="AW125" s="647">
        <f>AU125/(Results!$N$213*(70/190))</f>
        <v>0.6602316602</v>
      </c>
      <c r="AX125" s="644" t="str">
        <f t="shared" si="28"/>
        <v>C</v>
      </c>
      <c r="AY125" s="151"/>
      <c r="AZ125" s="151"/>
      <c r="BA125" s="151"/>
      <c r="BB125" s="151"/>
      <c r="BC125" s="552">
        <f>AU125/Results!$B$158</f>
        <v>210</v>
      </c>
      <c r="BD125" s="151"/>
      <c r="BE125" s="151"/>
      <c r="BF125" s="703"/>
    </row>
    <row r="126">
      <c r="A126" s="151"/>
      <c r="B126" s="459"/>
      <c r="C126" s="151"/>
      <c r="D126" s="555" t="s">
        <v>213</v>
      </c>
      <c r="E126" s="556">
        <v>79.0</v>
      </c>
      <c r="F126" s="557">
        <v>1.0</v>
      </c>
      <c r="G126" s="557">
        <v>285.0</v>
      </c>
      <c r="H126" s="557">
        <v>0.0</v>
      </c>
      <c r="I126" s="557">
        <v>0.0</v>
      </c>
      <c r="J126" s="557">
        <v>12.0</v>
      </c>
      <c r="K126" s="557">
        <v>1.0</v>
      </c>
      <c r="L126" s="557">
        <v>8.0</v>
      </c>
      <c r="M126" s="557">
        <v>1.0</v>
      </c>
      <c r="N126" s="557">
        <v>1.0</v>
      </c>
      <c r="O126" s="557">
        <v>10.0</v>
      </c>
      <c r="P126" s="557">
        <v>1.0</v>
      </c>
      <c r="Q126" s="557">
        <v>8.0</v>
      </c>
      <c r="R126" s="557">
        <f t="shared" si="18"/>
        <v>407</v>
      </c>
      <c r="S126" s="739">
        <f t="shared" si="19"/>
        <v>285.3</v>
      </c>
      <c r="T126" s="649">
        <f>R126/(Results!$L$213*(70/190))</f>
        <v>0.6900151691</v>
      </c>
      <c r="U126" s="585" t="str">
        <f t="shared" si="29"/>
        <v>C</v>
      </c>
      <c r="V126" s="447"/>
      <c r="W126" s="447"/>
      <c r="X126" s="447"/>
      <c r="Y126" s="447"/>
      <c r="Z126" s="562">
        <f>R126/Results!$B$158</f>
        <v>1356.666667</v>
      </c>
      <c r="AA126" s="447"/>
      <c r="AB126" s="447"/>
      <c r="AC126" s="488"/>
      <c r="AD126" s="459"/>
      <c r="AE126" s="459"/>
      <c r="AF126" s="151"/>
      <c r="AG126" s="555" t="s">
        <v>213</v>
      </c>
      <c r="AH126" s="556">
        <v>19.0</v>
      </c>
      <c r="AI126" s="557">
        <v>0.0</v>
      </c>
      <c r="AJ126" s="557">
        <v>37.0</v>
      </c>
      <c r="AK126" s="557">
        <v>0.0</v>
      </c>
      <c r="AL126" s="557">
        <v>0.0</v>
      </c>
      <c r="AM126" s="557">
        <v>0.0</v>
      </c>
      <c r="AN126" s="557">
        <v>0.0</v>
      </c>
      <c r="AO126" s="557">
        <v>2.0</v>
      </c>
      <c r="AP126" s="557">
        <v>0.0</v>
      </c>
      <c r="AQ126" s="557">
        <v>0.0</v>
      </c>
      <c r="AR126" s="557">
        <v>3.0</v>
      </c>
      <c r="AS126" s="557">
        <v>1.0</v>
      </c>
      <c r="AT126" s="557">
        <v>2.0</v>
      </c>
      <c r="AU126" s="557">
        <f t="shared" si="21"/>
        <v>64</v>
      </c>
      <c r="AV126" s="739">
        <f t="shared" si="22"/>
        <v>50</v>
      </c>
      <c r="AW126" s="649">
        <f>AU126/(Results!$N$213*(70/190))</f>
        <v>0.6707115279</v>
      </c>
      <c r="AX126" s="561" t="str">
        <f t="shared" si="28"/>
        <v>C</v>
      </c>
      <c r="AY126" s="447"/>
      <c r="AZ126" s="447"/>
      <c r="BA126" s="447"/>
      <c r="BB126" s="447"/>
      <c r="BC126" s="562">
        <f>AU126/Results!$B$158</f>
        <v>213.3333333</v>
      </c>
      <c r="BD126" s="447"/>
      <c r="BE126" s="447"/>
      <c r="BF126" s="488"/>
    </row>
    <row r="127">
      <c r="A127" s="151"/>
      <c r="B127" s="459"/>
      <c r="C127" s="151"/>
      <c r="D127" s="492" t="s">
        <v>214</v>
      </c>
      <c r="E127" s="497">
        <v>82.0</v>
      </c>
      <c r="F127" s="514">
        <v>0.0</v>
      </c>
      <c r="G127" s="514">
        <v>281.0</v>
      </c>
      <c r="H127" s="514">
        <v>0.0</v>
      </c>
      <c r="I127" s="514">
        <v>0.0</v>
      </c>
      <c r="J127" s="514">
        <v>13.0</v>
      </c>
      <c r="K127" s="514">
        <v>3.0</v>
      </c>
      <c r="L127" s="514">
        <v>8.0</v>
      </c>
      <c r="M127" s="514">
        <v>0.0</v>
      </c>
      <c r="N127" s="514">
        <v>1.0</v>
      </c>
      <c r="O127" s="514">
        <v>6.0</v>
      </c>
      <c r="P127" s="514">
        <v>0.0</v>
      </c>
      <c r="Q127" s="514">
        <v>0.0</v>
      </c>
      <c r="R127" s="514">
        <f t="shared" si="18"/>
        <v>394</v>
      </c>
      <c r="S127" s="495">
        <f t="shared" si="19"/>
        <v>273</v>
      </c>
      <c r="T127" s="571">
        <f>R127/(Results!$L$214*(70/190))</f>
        <v>0.6411442275</v>
      </c>
      <c r="U127" s="569" t="str">
        <f t="shared" si="29"/>
        <v>C</v>
      </c>
      <c r="V127" s="641">
        <f>SUM(R127:R130)</f>
        <v>1668</v>
      </c>
      <c r="W127" s="642">
        <f>V127/(4*(MAX(R127:R130)))</f>
        <v>0.9630484988</v>
      </c>
      <c r="X127" s="642">
        <f>AVERAGE(S127:S130)</f>
        <v>296.625</v>
      </c>
      <c r="Y127" s="642">
        <f>V127/(((V127))*2)</f>
        <v>0.5</v>
      </c>
      <c r="Z127" s="511">
        <f>R127/Results!$B$158</f>
        <v>1313.333333</v>
      </c>
      <c r="AA127" s="642">
        <f>sum(Z127:Z130)/4</f>
        <v>1390</v>
      </c>
      <c r="AB127" s="643">
        <v>615.0</v>
      </c>
      <c r="AC127" s="817">
        <f>4*max(R127:R130)/Results!L214</f>
        <v>1.038369305</v>
      </c>
      <c r="AD127" s="459"/>
      <c r="AE127" s="459"/>
      <c r="AF127" s="151"/>
      <c r="AG127" s="492" t="s">
        <v>214</v>
      </c>
      <c r="AH127" s="497">
        <v>15.0</v>
      </c>
      <c r="AI127" s="514">
        <v>0.0</v>
      </c>
      <c r="AJ127" s="514">
        <v>26.0</v>
      </c>
      <c r="AK127" s="514">
        <v>0.0</v>
      </c>
      <c r="AL127" s="514">
        <v>0.0</v>
      </c>
      <c r="AM127" s="514">
        <v>0.0</v>
      </c>
      <c r="AN127" s="514">
        <v>0.0</v>
      </c>
      <c r="AO127" s="514">
        <v>4.0</v>
      </c>
      <c r="AP127" s="514">
        <v>0.0</v>
      </c>
      <c r="AQ127" s="514">
        <v>0.0</v>
      </c>
      <c r="AR127" s="514">
        <v>11.0</v>
      </c>
      <c r="AS127" s="514">
        <v>0.0</v>
      </c>
      <c r="AT127" s="514">
        <v>1.0</v>
      </c>
      <c r="AU127" s="514">
        <f t="shared" si="21"/>
        <v>57</v>
      </c>
      <c r="AV127" s="495">
        <f t="shared" si="22"/>
        <v>56.5</v>
      </c>
      <c r="AW127" s="571">
        <f>AU127/(Results!$N$214*(70/190))</f>
        <v>0.6756082346</v>
      </c>
      <c r="AX127" s="742" t="str">
        <f t="shared" si="28"/>
        <v>C</v>
      </c>
      <c r="AY127" s="641">
        <f>SUM(AU127:AU130)</f>
        <v>229</v>
      </c>
      <c r="AZ127" s="642">
        <f>AY127/(4*(MAX(AU127:AU130)))</f>
        <v>0.9087301587</v>
      </c>
      <c r="BA127" s="642">
        <f>AVERAGE(AV127:AV130)</f>
        <v>46.45</v>
      </c>
      <c r="BB127" s="642">
        <f>AY127/(((AY127))*2)</f>
        <v>0.5</v>
      </c>
      <c r="BC127" s="511">
        <f>AU127/Results!$B$158</f>
        <v>190</v>
      </c>
      <c r="BD127" s="642">
        <f>sum(BC127:BC130)/4</f>
        <v>190.8333333</v>
      </c>
      <c r="BE127" s="643">
        <v>84.0</v>
      </c>
      <c r="BF127" s="817">
        <f>4*max(AU127:AU130)/Results!N214</f>
        <v>1.100436681</v>
      </c>
    </row>
    <row r="128">
      <c r="A128" s="151"/>
      <c r="B128" s="459"/>
      <c r="C128" s="151"/>
      <c r="D128" s="513" t="s">
        <v>215</v>
      </c>
      <c r="E128" s="497">
        <v>92.0</v>
      </c>
      <c r="F128" s="514">
        <v>0.0</v>
      </c>
      <c r="G128" s="514">
        <v>301.0</v>
      </c>
      <c r="H128" s="514">
        <v>0.0</v>
      </c>
      <c r="I128" s="514">
        <v>0.0</v>
      </c>
      <c r="J128" s="514">
        <v>12.0</v>
      </c>
      <c r="K128" s="514">
        <v>6.0</v>
      </c>
      <c r="L128" s="514">
        <v>13.0</v>
      </c>
      <c r="M128" s="514">
        <v>0.0</v>
      </c>
      <c r="N128" s="514">
        <v>0.0</v>
      </c>
      <c r="O128" s="514">
        <v>8.0</v>
      </c>
      <c r="P128" s="514">
        <v>0.0</v>
      </c>
      <c r="Q128" s="514">
        <v>0.0</v>
      </c>
      <c r="R128" s="514">
        <f t="shared" si="18"/>
        <v>432</v>
      </c>
      <c r="S128" s="736">
        <f t="shared" si="19"/>
        <v>305</v>
      </c>
      <c r="T128" s="652">
        <f>R128/(Results!$L$214*(70/190))</f>
        <v>0.7029804728</v>
      </c>
      <c r="U128" s="521" t="s">
        <v>249</v>
      </c>
      <c r="V128" s="151"/>
      <c r="W128" s="151"/>
      <c r="X128" s="151"/>
      <c r="Y128" s="151"/>
      <c r="Z128" s="517">
        <f>R128/Results!$B$158</f>
        <v>1440</v>
      </c>
      <c r="AA128" s="151"/>
      <c r="AB128" s="151"/>
      <c r="AC128" s="703"/>
      <c r="AD128" s="459"/>
      <c r="AE128" s="459"/>
      <c r="AF128" s="151"/>
      <c r="AG128" s="513" t="s">
        <v>215</v>
      </c>
      <c r="AH128" s="497">
        <v>16.0</v>
      </c>
      <c r="AI128" s="514">
        <v>0.0</v>
      </c>
      <c r="AJ128" s="514">
        <v>42.0</v>
      </c>
      <c r="AK128" s="514">
        <v>0.0</v>
      </c>
      <c r="AL128" s="514">
        <v>0.0</v>
      </c>
      <c r="AM128" s="514">
        <v>0.0</v>
      </c>
      <c r="AN128" s="514">
        <v>0.0</v>
      </c>
      <c r="AO128" s="514">
        <v>3.0</v>
      </c>
      <c r="AP128" s="514">
        <v>0.0</v>
      </c>
      <c r="AQ128" s="514">
        <v>0.0</v>
      </c>
      <c r="AR128" s="514">
        <v>2.0</v>
      </c>
      <c r="AS128" s="514">
        <v>0.0</v>
      </c>
      <c r="AT128" s="514">
        <v>0.0</v>
      </c>
      <c r="AU128" s="514">
        <f t="shared" si="21"/>
        <v>63</v>
      </c>
      <c r="AV128" s="736">
        <f t="shared" si="22"/>
        <v>45.5</v>
      </c>
      <c r="AW128" s="652">
        <f>AU128/(Results!$N$214*(70/190))</f>
        <v>0.7467248908</v>
      </c>
      <c r="AX128" s="640" t="str">
        <f t="shared" si="28"/>
        <v>D</v>
      </c>
      <c r="AY128" s="151"/>
      <c r="AZ128" s="151"/>
      <c r="BA128" s="151"/>
      <c r="BB128" s="151"/>
      <c r="BC128" s="517">
        <f>AU128/Results!$B$158</f>
        <v>210</v>
      </c>
      <c r="BD128" s="151"/>
      <c r="BE128" s="151"/>
      <c r="BF128" s="703"/>
    </row>
    <row r="129">
      <c r="A129" s="151"/>
      <c r="B129" s="459"/>
      <c r="C129" s="151"/>
      <c r="D129" s="513" t="s">
        <v>216</v>
      </c>
      <c r="E129" s="497">
        <v>86.0</v>
      </c>
      <c r="F129" s="514">
        <v>0.0</v>
      </c>
      <c r="G129" s="514">
        <v>278.0</v>
      </c>
      <c r="H129" s="514">
        <v>0.0</v>
      </c>
      <c r="I129" s="514">
        <v>0.0</v>
      </c>
      <c r="J129" s="514">
        <v>18.0</v>
      </c>
      <c r="K129" s="514">
        <v>2.0</v>
      </c>
      <c r="L129" s="514">
        <v>9.0</v>
      </c>
      <c r="M129" s="514">
        <v>0.0</v>
      </c>
      <c r="N129" s="514">
        <v>0.0</v>
      </c>
      <c r="O129" s="514">
        <v>14.0</v>
      </c>
      <c r="P129" s="514">
        <v>0.0</v>
      </c>
      <c r="Q129" s="514">
        <v>2.0</v>
      </c>
      <c r="R129" s="514">
        <f t="shared" si="18"/>
        <v>409</v>
      </c>
      <c r="S129" s="736">
        <f t="shared" si="19"/>
        <v>297.5</v>
      </c>
      <c r="T129" s="652">
        <f>R129/(Results!$L$214*(70/190))</f>
        <v>0.6655532717</v>
      </c>
      <c r="U129" s="515" t="str">
        <f>IFS(T129&lt;0.2,"A",AND(T129&gt;=0.21,T129&lt;=0.5),"B",AND(T129&gt;=0.51,T129&lt;=0.7),"C",AND(T129&gt;=0.71,T129&lt;=0.85),"D",AND(T129&gt;=0.86,T129&lt;=1),"E",T129&gt;1,"F")</f>
        <v>C</v>
      </c>
      <c r="V129" s="151"/>
      <c r="W129" s="151"/>
      <c r="X129" s="151"/>
      <c r="Y129" s="151"/>
      <c r="Z129" s="517">
        <f>R129/Results!$B$158</f>
        <v>1363.333333</v>
      </c>
      <c r="AA129" s="151"/>
      <c r="AB129" s="151"/>
      <c r="AC129" s="703"/>
      <c r="AD129" s="459"/>
      <c r="AE129" s="459"/>
      <c r="AF129" s="151"/>
      <c r="AG129" s="513" t="s">
        <v>216</v>
      </c>
      <c r="AH129" s="497">
        <v>13.0</v>
      </c>
      <c r="AI129" s="514">
        <v>1.0</v>
      </c>
      <c r="AJ129" s="514">
        <v>38.0</v>
      </c>
      <c r="AK129" s="514">
        <v>0.0</v>
      </c>
      <c r="AL129" s="514">
        <v>0.0</v>
      </c>
      <c r="AM129" s="514">
        <v>0.0</v>
      </c>
      <c r="AN129" s="514">
        <v>0.0</v>
      </c>
      <c r="AO129" s="514">
        <v>3.0</v>
      </c>
      <c r="AP129" s="514">
        <v>0.0</v>
      </c>
      <c r="AQ129" s="514">
        <v>0.0</v>
      </c>
      <c r="AR129" s="514">
        <v>1.0</v>
      </c>
      <c r="AS129" s="514">
        <v>0.0</v>
      </c>
      <c r="AT129" s="514">
        <v>1.0</v>
      </c>
      <c r="AU129" s="514">
        <f t="shared" si="21"/>
        <v>57</v>
      </c>
      <c r="AV129" s="736">
        <f t="shared" si="22"/>
        <v>39.8</v>
      </c>
      <c r="AW129" s="652">
        <f>AU129/(Results!$N$214*(70/190))</f>
        <v>0.6756082346</v>
      </c>
      <c r="AX129" s="640" t="str">
        <f t="shared" si="28"/>
        <v>C</v>
      </c>
      <c r="AY129" s="151"/>
      <c r="AZ129" s="151"/>
      <c r="BA129" s="151"/>
      <c r="BB129" s="151"/>
      <c r="BC129" s="517">
        <f>AU129/Results!$B$158</f>
        <v>190</v>
      </c>
      <c r="BD129" s="151"/>
      <c r="BE129" s="151"/>
      <c r="BF129" s="703"/>
    </row>
    <row r="130">
      <c r="A130" s="151"/>
      <c r="B130" s="459"/>
      <c r="C130" s="151"/>
      <c r="D130" s="522" t="s">
        <v>217</v>
      </c>
      <c r="E130" s="523">
        <v>91.0</v>
      </c>
      <c r="F130" s="524">
        <v>0.0</v>
      </c>
      <c r="G130" s="524">
        <v>295.0</v>
      </c>
      <c r="H130" s="524">
        <v>0.0</v>
      </c>
      <c r="I130" s="524">
        <v>0.0</v>
      </c>
      <c r="J130" s="524">
        <v>11.0</v>
      </c>
      <c r="K130" s="524">
        <v>8.0</v>
      </c>
      <c r="L130" s="524">
        <v>10.0</v>
      </c>
      <c r="M130" s="524">
        <v>0.0</v>
      </c>
      <c r="N130" s="524">
        <v>1.0</v>
      </c>
      <c r="O130" s="524">
        <v>12.0</v>
      </c>
      <c r="P130" s="524">
        <v>0.0</v>
      </c>
      <c r="Q130" s="524">
        <v>5.0</v>
      </c>
      <c r="R130" s="524">
        <f t="shared" si="18"/>
        <v>433</v>
      </c>
      <c r="S130" s="736">
        <f t="shared" si="19"/>
        <v>311</v>
      </c>
      <c r="T130" s="654">
        <f>R130/(Results!$L$214*(70/190))</f>
        <v>0.7046077424</v>
      </c>
      <c r="U130" s="581" t="s">
        <v>249</v>
      </c>
      <c r="V130" s="37"/>
      <c r="W130" s="37"/>
      <c r="X130" s="37"/>
      <c r="Y130" s="37"/>
      <c r="Z130" s="531">
        <f>R130/Results!$B$158</f>
        <v>1443.333333</v>
      </c>
      <c r="AA130" s="37"/>
      <c r="AB130" s="37"/>
      <c r="AC130" s="789"/>
      <c r="AD130" s="459"/>
      <c r="AE130" s="459"/>
      <c r="AF130" s="151"/>
      <c r="AG130" s="522" t="s">
        <v>217</v>
      </c>
      <c r="AH130" s="523">
        <v>21.0</v>
      </c>
      <c r="AI130" s="524">
        <v>0.0</v>
      </c>
      <c r="AJ130" s="524">
        <v>25.0</v>
      </c>
      <c r="AK130" s="524">
        <v>0.0</v>
      </c>
      <c r="AL130" s="524">
        <v>0.0</v>
      </c>
      <c r="AM130" s="524">
        <v>0.0</v>
      </c>
      <c r="AN130" s="524">
        <v>0.0</v>
      </c>
      <c r="AO130" s="524">
        <v>1.0</v>
      </c>
      <c r="AP130" s="524">
        <v>0.0</v>
      </c>
      <c r="AQ130" s="524">
        <v>1.0</v>
      </c>
      <c r="AR130" s="524">
        <v>3.0</v>
      </c>
      <c r="AS130" s="524">
        <v>0.0</v>
      </c>
      <c r="AT130" s="524">
        <v>1.0</v>
      </c>
      <c r="AU130" s="524">
        <f t="shared" si="21"/>
        <v>52</v>
      </c>
      <c r="AV130" s="736">
        <f t="shared" si="22"/>
        <v>44</v>
      </c>
      <c r="AW130" s="654">
        <f>AU130/(Results!$N$214*(70/190))</f>
        <v>0.6163443543</v>
      </c>
      <c r="AX130" s="580" t="str">
        <f t="shared" si="28"/>
        <v>C</v>
      </c>
      <c r="AY130" s="37"/>
      <c r="AZ130" s="37"/>
      <c r="BA130" s="37"/>
      <c r="BB130" s="37"/>
      <c r="BC130" s="531">
        <f>AU130/Results!$B$158</f>
        <v>173.3333333</v>
      </c>
      <c r="BD130" s="37"/>
      <c r="BE130" s="37"/>
      <c r="BF130" s="789"/>
    </row>
    <row r="131">
      <c r="A131" s="151"/>
      <c r="B131" s="459"/>
      <c r="C131" s="151"/>
      <c r="D131" s="532" t="s">
        <v>218</v>
      </c>
      <c r="E131" s="533">
        <v>86.0</v>
      </c>
      <c r="F131" s="534">
        <v>0.0</v>
      </c>
      <c r="G131" s="534">
        <v>214.0</v>
      </c>
      <c r="H131" s="534">
        <v>0.0</v>
      </c>
      <c r="I131" s="534">
        <v>0.0</v>
      </c>
      <c r="J131" s="534">
        <v>6.0</v>
      </c>
      <c r="K131" s="534">
        <v>2.0</v>
      </c>
      <c r="L131" s="534">
        <v>5.0</v>
      </c>
      <c r="M131" s="534">
        <v>0.0</v>
      </c>
      <c r="N131" s="534">
        <v>1.0</v>
      </c>
      <c r="O131" s="534">
        <v>8.0</v>
      </c>
      <c r="P131" s="534">
        <v>0.0</v>
      </c>
      <c r="Q131" s="534">
        <v>4.0</v>
      </c>
      <c r="R131" s="534">
        <f t="shared" si="18"/>
        <v>326</v>
      </c>
      <c r="S131" s="600">
        <f t="shared" si="19"/>
        <v>233</v>
      </c>
      <c r="T131" s="536">
        <f>R131/(Results!$L$215*(70/190))</f>
        <v>0.7078857143</v>
      </c>
      <c r="U131" s="680" t="s">
        <v>257</v>
      </c>
      <c r="V131" s="538">
        <f>SUM(R131:R134)</f>
        <v>1250</v>
      </c>
      <c r="W131" s="539">
        <f>V131/(4*(MAX(R131:R134)))</f>
        <v>0.9585889571</v>
      </c>
      <c r="X131" s="539">
        <f>AVERAGE(S131:S134)</f>
        <v>225</v>
      </c>
      <c r="Y131" s="539">
        <f>V131/(((V131))*2)</f>
        <v>0.5</v>
      </c>
      <c r="Z131" s="540">
        <f>R131/Results!$B$158</f>
        <v>1086.666667</v>
      </c>
      <c r="AA131" s="539">
        <f>sum(Z131:Z134)/4</f>
        <v>1041.666667</v>
      </c>
      <c r="AB131" s="541">
        <v>461.0</v>
      </c>
      <c r="AC131" s="706">
        <f>4*max(R131:R134)/Results!L215</f>
        <v>1.0432</v>
      </c>
      <c r="AD131" s="459"/>
      <c r="AE131" s="459"/>
      <c r="AF131" s="151"/>
      <c r="AG131" s="532" t="s">
        <v>218</v>
      </c>
      <c r="AH131" s="533">
        <v>18.0</v>
      </c>
      <c r="AI131" s="534">
        <v>0.0</v>
      </c>
      <c r="AJ131" s="534">
        <v>21.0</v>
      </c>
      <c r="AK131" s="534">
        <v>0.0</v>
      </c>
      <c r="AL131" s="534">
        <v>0.0</v>
      </c>
      <c r="AM131" s="534">
        <v>0.0</v>
      </c>
      <c r="AN131" s="534">
        <v>0.0</v>
      </c>
      <c r="AO131" s="534">
        <v>0.0</v>
      </c>
      <c r="AP131" s="534">
        <v>0.0</v>
      </c>
      <c r="AQ131" s="534">
        <v>0.0</v>
      </c>
      <c r="AR131" s="534">
        <v>2.0</v>
      </c>
      <c r="AS131" s="534">
        <v>0.0</v>
      </c>
      <c r="AT131" s="534">
        <v>1.0</v>
      </c>
      <c r="AU131" s="534">
        <f t="shared" si="21"/>
        <v>42</v>
      </c>
      <c r="AV131" s="600">
        <f t="shared" si="22"/>
        <v>33</v>
      </c>
      <c r="AW131" s="536">
        <f>AU131/(Results!$N$215*(70/190))</f>
        <v>0.5327102804</v>
      </c>
      <c r="AX131" s="644" t="str">
        <f t="shared" si="28"/>
        <v>C</v>
      </c>
      <c r="AY131" s="538">
        <f>SUM(AU131:AU134)</f>
        <v>214</v>
      </c>
      <c r="AZ131" s="539">
        <f>AY131/(4*(MAX(AU131:AU134)))</f>
        <v>0.8106060606</v>
      </c>
      <c r="BA131" s="539">
        <f>AVERAGE(AV131:AV134)</f>
        <v>42.25</v>
      </c>
      <c r="BB131" s="539">
        <f>AY131/(((AY131))*2)</f>
        <v>0.5</v>
      </c>
      <c r="BC131" s="540">
        <f>AU131/Results!$B$158</f>
        <v>140</v>
      </c>
      <c r="BD131" s="539">
        <f>sum(BC131:BC134)/4</f>
        <v>178.3333333</v>
      </c>
      <c r="BE131" s="541">
        <v>79.0</v>
      </c>
      <c r="BF131" s="706">
        <f>4*max(AU131:AU134)/Results!N215</f>
        <v>1.23364486</v>
      </c>
    </row>
    <row r="132">
      <c r="A132" s="151"/>
      <c r="B132" s="459"/>
      <c r="C132" s="151"/>
      <c r="D132" s="549" t="s">
        <v>219</v>
      </c>
      <c r="E132" s="533">
        <v>72.0</v>
      </c>
      <c r="F132" s="534">
        <v>0.0</v>
      </c>
      <c r="G132" s="534">
        <v>212.0</v>
      </c>
      <c r="H132" s="534">
        <v>0.0</v>
      </c>
      <c r="I132" s="534">
        <v>0.0</v>
      </c>
      <c r="J132" s="534">
        <v>3.0</v>
      </c>
      <c r="K132" s="534">
        <v>2.0</v>
      </c>
      <c r="L132" s="534">
        <v>4.0</v>
      </c>
      <c r="M132" s="534">
        <v>1.0</v>
      </c>
      <c r="N132" s="534">
        <v>2.0</v>
      </c>
      <c r="O132" s="534">
        <v>7.0</v>
      </c>
      <c r="P132" s="534">
        <v>0.0</v>
      </c>
      <c r="Q132" s="534">
        <v>3.0</v>
      </c>
      <c r="R132" s="534">
        <f t="shared" si="18"/>
        <v>306</v>
      </c>
      <c r="S132" s="739">
        <f t="shared" si="19"/>
        <v>214.5</v>
      </c>
      <c r="T132" s="647">
        <f>R132/(Results!$L$215*(70/190))</f>
        <v>0.6644571429</v>
      </c>
      <c r="U132" s="550" t="str">
        <f t="shared" ref="U132:U134" si="30">IFS(T132&lt;0.2,"A",AND(T132&gt;=0.21,T132&lt;=0.5),"B",AND(T132&gt;=0.51,T132&lt;=0.7),"C",AND(T132&gt;=0.71,T132&lt;=0.85),"D",AND(T132&gt;=0.86,T132&lt;=1),"E",T132&gt;1,"F")</f>
        <v>C</v>
      </c>
      <c r="V132" s="151"/>
      <c r="W132" s="151"/>
      <c r="X132" s="151"/>
      <c r="Y132" s="151"/>
      <c r="Z132" s="552">
        <f>R132/Results!$B$158</f>
        <v>1020</v>
      </c>
      <c r="AA132" s="151"/>
      <c r="AB132" s="151"/>
      <c r="AC132" s="703"/>
      <c r="AD132" s="459"/>
      <c r="AE132" s="459"/>
      <c r="AF132" s="151"/>
      <c r="AG132" s="549" t="s">
        <v>219</v>
      </c>
      <c r="AH132" s="533">
        <v>14.0</v>
      </c>
      <c r="AI132" s="534">
        <v>0.0</v>
      </c>
      <c r="AJ132" s="534">
        <v>36.0</v>
      </c>
      <c r="AK132" s="534">
        <v>0.0</v>
      </c>
      <c r="AL132" s="534">
        <v>0.0</v>
      </c>
      <c r="AM132" s="534">
        <v>0.0</v>
      </c>
      <c r="AN132" s="534">
        <v>0.0</v>
      </c>
      <c r="AO132" s="534">
        <v>1.0</v>
      </c>
      <c r="AP132" s="534">
        <v>0.0</v>
      </c>
      <c r="AQ132" s="534">
        <v>2.0</v>
      </c>
      <c r="AR132" s="534">
        <v>8.0</v>
      </c>
      <c r="AS132" s="534">
        <v>0.0</v>
      </c>
      <c r="AT132" s="534">
        <v>5.0</v>
      </c>
      <c r="AU132" s="534">
        <f t="shared" si="21"/>
        <v>66</v>
      </c>
      <c r="AV132" s="739">
        <f t="shared" si="22"/>
        <v>57</v>
      </c>
      <c r="AW132" s="647">
        <f>AU132/(Results!$N$215*(70/190))</f>
        <v>0.8371161549</v>
      </c>
      <c r="AX132" s="644" t="str">
        <f t="shared" si="28"/>
        <v>D</v>
      </c>
      <c r="AY132" s="151"/>
      <c r="AZ132" s="151"/>
      <c r="BA132" s="151"/>
      <c r="BB132" s="151"/>
      <c r="BC132" s="552">
        <f>AU132/Results!$B$158</f>
        <v>220</v>
      </c>
      <c r="BD132" s="151"/>
      <c r="BE132" s="151"/>
      <c r="BF132" s="703"/>
    </row>
    <row r="133">
      <c r="A133" s="151"/>
      <c r="B133" s="459"/>
      <c r="C133" s="151"/>
      <c r="D133" s="549" t="s">
        <v>220</v>
      </c>
      <c r="E133" s="533">
        <v>69.0</v>
      </c>
      <c r="F133" s="534">
        <v>0.0</v>
      </c>
      <c r="G133" s="534">
        <v>205.0</v>
      </c>
      <c r="H133" s="534">
        <v>0.0</v>
      </c>
      <c r="I133" s="534">
        <v>0.0</v>
      </c>
      <c r="J133" s="534">
        <v>9.0</v>
      </c>
      <c r="K133" s="534">
        <v>5.0</v>
      </c>
      <c r="L133" s="534">
        <v>6.0</v>
      </c>
      <c r="M133" s="534">
        <v>0.0</v>
      </c>
      <c r="N133" s="534">
        <v>3.0</v>
      </c>
      <c r="O133" s="534">
        <v>10.0</v>
      </c>
      <c r="P133" s="534">
        <v>0.0</v>
      </c>
      <c r="Q133" s="534">
        <v>0.0</v>
      </c>
      <c r="R133" s="534">
        <f t="shared" si="18"/>
        <v>307</v>
      </c>
      <c r="S133" s="739">
        <f t="shared" si="19"/>
        <v>229</v>
      </c>
      <c r="T133" s="647">
        <f>R133/(Results!$L$215*(70/190))</f>
        <v>0.6666285714</v>
      </c>
      <c r="U133" s="550" t="str">
        <f t="shared" si="30"/>
        <v>C</v>
      </c>
      <c r="V133" s="151"/>
      <c r="W133" s="151"/>
      <c r="X133" s="151"/>
      <c r="Y133" s="151"/>
      <c r="Z133" s="552">
        <f>R133/Results!$B$158</f>
        <v>1023.333333</v>
      </c>
      <c r="AA133" s="151"/>
      <c r="AB133" s="151"/>
      <c r="AC133" s="703"/>
      <c r="AD133" s="459"/>
      <c r="AE133" s="459"/>
      <c r="AF133" s="151"/>
      <c r="AG133" s="549" t="s">
        <v>220</v>
      </c>
      <c r="AH133" s="533">
        <v>10.0</v>
      </c>
      <c r="AI133" s="534">
        <v>0.0</v>
      </c>
      <c r="AJ133" s="534">
        <v>31.0</v>
      </c>
      <c r="AK133" s="534">
        <v>0.0</v>
      </c>
      <c r="AL133" s="534">
        <v>0.0</v>
      </c>
      <c r="AM133" s="534">
        <v>0.0</v>
      </c>
      <c r="AN133" s="534">
        <v>0.0</v>
      </c>
      <c r="AO133" s="534">
        <v>3.0</v>
      </c>
      <c r="AP133" s="534">
        <v>0.0</v>
      </c>
      <c r="AQ133" s="534">
        <v>0.0</v>
      </c>
      <c r="AR133" s="534">
        <v>1.0</v>
      </c>
      <c r="AS133" s="534">
        <v>0.0</v>
      </c>
      <c r="AT133" s="534">
        <v>3.0</v>
      </c>
      <c r="AU133" s="534">
        <f t="shared" si="21"/>
        <v>48</v>
      </c>
      <c r="AV133" s="739">
        <f t="shared" si="22"/>
        <v>33.5</v>
      </c>
      <c r="AW133" s="647">
        <f>AU133/(Results!$N$215*(70/190))</f>
        <v>0.608811749</v>
      </c>
      <c r="AX133" s="644" t="str">
        <f t="shared" si="28"/>
        <v>C</v>
      </c>
      <c r="AY133" s="151"/>
      <c r="AZ133" s="151"/>
      <c r="BA133" s="151"/>
      <c r="BB133" s="151"/>
      <c r="BC133" s="552">
        <f>AU133/Results!$B$158</f>
        <v>160</v>
      </c>
      <c r="BD133" s="151"/>
      <c r="BE133" s="151"/>
      <c r="BF133" s="703"/>
    </row>
    <row r="134">
      <c r="A134" s="37"/>
      <c r="B134" s="60"/>
      <c r="C134" s="37"/>
      <c r="D134" s="555" t="s">
        <v>221</v>
      </c>
      <c r="E134" s="556">
        <v>92.0</v>
      </c>
      <c r="F134" s="557">
        <v>0.0</v>
      </c>
      <c r="G134" s="557">
        <v>199.0</v>
      </c>
      <c r="H134" s="557">
        <v>0.0</v>
      </c>
      <c r="I134" s="557">
        <v>0.0</v>
      </c>
      <c r="J134" s="557">
        <v>5.0</v>
      </c>
      <c r="K134" s="557">
        <v>1.0</v>
      </c>
      <c r="L134" s="557">
        <v>4.0</v>
      </c>
      <c r="M134" s="557">
        <v>0.0</v>
      </c>
      <c r="N134" s="557">
        <v>0.0</v>
      </c>
      <c r="O134" s="557">
        <v>8.0</v>
      </c>
      <c r="P134" s="557">
        <v>0.0</v>
      </c>
      <c r="Q134" s="557">
        <v>2.0</v>
      </c>
      <c r="R134" s="557">
        <f t="shared" si="18"/>
        <v>311</v>
      </c>
      <c r="S134" s="745">
        <f t="shared" si="19"/>
        <v>223.5</v>
      </c>
      <c r="T134" s="657">
        <f>R134/(Results!$L$215*(70/190))</f>
        <v>0.6753142857</v>
      </c>
      <c r="U134" s="558" t="str">
        <f t="shared" si="30"/>
        <v>C</v>
      </c>
      <c r="V134" s="447"/>
      <c r="W134" s="447"/>
      <c r="X134" s="447"/>
      <c r="Y134" s="447"/>
      <c r="Z134" s="562">
        <f>R134/Results!$B$158</f>
        <v>1036.666667</v>
      </c>
      <c r="AA134" s="447"/>
      <c r="AB134" s="447"/>
      <c r="AC134" s="488"/>
      <c r="AD134" s="60"/>
      <c r="AE134" s="60"/>
      <c r="AF134" s="37"/>
      <c r="AG134" s="555" t="s">
        <v>221</v>
      </c>
      <c r="AH134" s="556">
        <v>15.0</v>
      </c>
      <c r="AI134" s="557">
        <v>0.0</v>
      </c>
      <c r="AJ134" s="557">
        <v>34.0</v>
      </c>
      <c r="AK134" s="557">
        <v>0.0</v>
      </c>
      <c r="AL134" s="557">
        <v>0.0</v>
      </c>
      <c r="AM134" s="557">
        <v>0.0</v>
      </c>
      <c r="AN134" s="557">
        <v>0.0</v>
      </c>
      <c r="AO134" s="557">
        <v>3.0</v>
      </c>
      <c r="AP134" s="557">
        <v>0.0</v>
      </c>
      <c r="AQ134" s="557">
        <v>0.0</v>
      </c>
      <c r="AR134" s="557">
        <v>4.0</v>
      </c>
      <c r="AS134" s="557">
        <v>0.0</v>
      </c>
      <c r="AT134" s="557">
        <v>2.0</v>
      </c>
      <c r="AU134" s="557">
        <f t="shared" si="21"/>
        <v>58</v>
      </c>
      <c r="AV134" s="745">
        <f t="shared" si="22"/>
        <v>45.5</v>
      </c>
      <c r="AW134" s="657">
        <f>AU134/(Results!$N$215*(70/190))</f>
        <v>0.73564753</v>
      </c>
      <c r="AX134" s="626" t="str">
        <f t="shared" si="28"/>
        <v>D</v>
      </c>
      <c r="AY134" s="447"/>
      <c r="AZ134" s="447"/>
      <c r="BA134" s="447"/>
      <c r="BB134" s="447"/>
      <c r="BC134" s="562">
        <f>AU134/Results!$B$158</f>
        <v>193.3333333</v>
      </c>
      <c r="BD134" s="447"/>
      <c r="BE134" s="447"/>
      <c r="BF134" s="488"/>
    </row>
    <row r="135">
      <c r="A135" s="630"/>
      <c r="B135" s="630"/>
      <c r="C135" s="630"/>
      <c r="D135" s="561"/>
      <c r="E135" s="561">
        <f t="shared" ref="E135:Q135" si="31">sum(E71:E134)</f>
        <v>5562</v>
      </c>
      <c r="F135" s="561">
        <f t="shared" si="31"/>
        <v>12</v>
      </c>
      <c r="G135" s="561">
        <f t="shared" si="31"/>
        <v>14301</v>
      </c>
      <c r="H135" s="561">
        <f t="shared" si="31"/>
        <v>1</v>
      </c>
      <c r="I135" s="561">
        <f t="shared" si="31"/>
        <v>9</v>
      </c>
      <c r="J135" s="561">
        <f t="shared" si="31"/>
        <v>794</v>
      </c>
      <c r="K135" s="561">
        <f t="shared" si="31"/>
        <v>231</v>
      </c>
      <c r="L135" s="561">
        <f t="shared" si="31"/>
        <v>678</v>
      </c>
      <c r="M135" s="561">
        <f t="shared" si="31"/>
        <v>9</v>
      </c>
      <c r="N135" s="561">
        <f t="shared" si="31"/>
        <v>15</v>
      </c>
      <c r="O135" s="561">
        <f t="shared" si="31"/>
        <v>853</v>
      </c>
      <c r="P135" s="561">
        <f t="shared" si="31"/>
        <v>16</v>
      </c>
      <c r="Q135" s="409">
        <f t="shared" si="31"/>
        <v>309</v>
      </c>
      <c r="R135" s="561">
        <f>SUM(R71:R134)</f>
        <v>22790</v>
      </c>
      <c r="S135" s="561"/>
      <c r="T135" s="561"/>
      <c r="U135" s="561"/>
      <c r="V135" s="561"/>
      <c r="W135" s="561"/>
      <c r="X135" s="561"/>
      <c r="Y135" s="561"/>
      <c r="Z135" s="561"/>
      <c r="AA135" s="561"/>
      <c r="AB135" s="631"/>
      <c r="AC135" s="867"/>
      <c r="AD135" s="561"/>
      <c r="AE135" s="561"/>
      <c r="AF135" s="561"/>
      <c r="AG135" s="561"/>
      <c r="AH135" s="561">
        <f t="shared" ref="AH135:AT135" si="32">sum(AH71:AH134)</f>
        <v>815</v>
      </c>
      <c r="AI135" s="561">
        <f t="shared" si="32"/>
        <v>7</v>
      </c>
      <c r="AJ135" s="561">
        <f t="shared" si="32"/>
        <v>2014</v>
      </c>
      <c r="AK135" s="561">
        <f t="shared" si="32"/>
        <v>0</v>
      </c>
      <c r="AL135" s="561">
        <f t="shared" si="32"/>
        <v>0</v>
      </c>
      <c r="AM135" s="561">
        <f t="shared" si="32"/>
        <v>1</v>
      </c>
      <c r="AN135" s="561">
        <f t="shared" si="32"/>
        <v>0</v>
      </c>
      <c r="AO135" s="561">
        <f t="shared" si="32"/>
        <v>129</v>
      </c>
      <c r="AP135" s="561">
        <f t="shared" si="32"/>
        <v>0</v>
      </c>
      <c r="AQ135" s="561">
        <f t="shared" si="32"/>
        <v>5</v>
      </c>
      <c r="AR135" s="561">
        <f t="shared" si="32"/>
        <v>257</v>
      </c>
      <c r="AS135" s="561">
        <f t="shared" si="32"/>
        <v>6</v>
      </c>
      <c r="AT135" s="409">
        <f t="shared" si="32"/>
        <v>65</v>
      </c>
      <c r="AU135" s="561">
        <f>SUM(AU71:AU134)</f>
        <v>3299</v>
      </c>
      <c r="AV135" s="561"/>
      <c r="AW135" s="561"/>
      <c r="AX135" s="561"/>
      <c r="AY135" s="561"/>
      <c r="AZ135" s="561"/>
      <c r="BA135" s="561"/>
      <c r="BB135" s="561"/>
      <c r="BC135" s="561"/>
      <c r="BD135" s="561"/>
      <c r="BE135" s="631"/>
      <c r="BF135" s="867"/>
    </row>
    <row r="136">
      <c r="A136" s="630"/>
      <c r="B136" s="630"/>
      <c r="C136" s="630"/>
      <c r="D136" s="561"/>
      <c r="E136" s="561"/>
      <c r="F136" s="561"/>
      <c r="G136" s="561"/>
      <c r="H136" s="561"/>
      <c r="I136" s="561"/>
      <c r="J136" s="561"/>
      <c r="K136" s="561"/>
      <c r="L136" s="561"/>
      <c r="M136" s="561"/>
      <c r="N136" s="561"/>
      <c r="O136" s="561"/>
      <c r="P136" s="561"/>
      <c r="Q136" s="561"/>
      <c r="R136" s="561"/>
      <c r="S136" s="561"/>
      <c r="T136" s="561"/>
      <c r="U136" s="561"/>
      <c r="V136" s="561"/>
      <c r="W136" s="561"/>
      <c r="X136" s="561"/>
      <c r="Y136" s="561"/>
      <c r="Z136" s="561"/>
      <c r="AA136" s="561"/>
      <c r="AB136" s="631"/>
      <c r="AC136" s="867"/>
      <c r="AD136" s="561"/>
      <c r="AE136" s="561"/>
      <c r="AF136" s="561"/>
      <c r="AG136" s="561"/>
      <c r="AH136" s="561"/>
      <c r="AI136" s="561"/>
      <c r="AJ136" s="561"/>
      <c r="AK136" s="561"/>
      <c r="AL136" s="561"/>
      <c r="AM136" s="561"/>
      <c r="AN136" s="561"/>
      <c r="AO136" s="561"/>
      <c r="AP136" s="561"/>
      <c r="AQ136" s="561"/>
      <c r="AR136" s="561"/>
      <c r="AS136" s="561"/>
      <c r="AT136" s="561"/>
      <c r="AU136" s="561"/>
      <c r="AV136" s="561"/>
      <c r="AW136" s="561"/>
      <c r="AX136" s="561"/>
      <c r="AY136" s="561"/>
      <c r="AZ136" s="561"/>
      <c r="BA136" s="561"/>
      <c r="BB136" s="561"/>
      <c r="BC136" s="561"/>
      <c r="BD136" s="561"/>
      <c r="BE136" s="631"/>
      <c r="BF136" s="867"/>
    </row>
    <row r="137">
      <c r="A137" s="463" t="s">
        <v>227</v>
      </c>
      <c r="B137" s="463" t="s">
        <v>258</v>
      </c>
      <c r="C137" s="463" t="s">
        <v>259</v>
      </c>
      <c r="D137" s="465" t="s">
        <v>156</v>
      </c>
      <c r="E137" s="479" t="s">
        <v>260</v>
      </c>
      <c r="F137" s="467"/>
      <c r="G137" s="467"/>
      <c r="H137" s="467"/>
      <c r="I137" s="467"/>
      <c r="J137" s="467"/>
      <c r="K137" s="467"/>
      <c r="L137" s="467"/>
      <c r="M137" s="467"/>
      <c r="N137" s="467"/>
      <c r="O137" s="467"/>
      <c r="P137" s="467"/>
      <c r="Q137" s="468"/>
      <c r="R137" s="480" t="s">
        <v>261</v>
      </c>
      <c r="S137" s="481" t="s">
        <v>262</v>
      </c>
      <c r="T137" s="470" t="s">
        <v>263</v>
      </c>
      <c r="U137" s="470" t="s">
        <v>157</v>
      </c>
      <c r="V137" s="471" t="s">
        <v>264</v>
      </c>
      <c r="W137" s="472" t="s">
        <v>265</v>
      </c>
      <c r="X137" s="472" t="s">
        <v>266</v>
      </c>
      <c r="Y137" s="473" t="s">
        <v>267</v>
      </c>
      <c r="Z137" s="473" t="s">
        <v>268</v>
      </c>
      <c r="AA137" s="471" t="s">
        <v>269</v>
      </c>
      <c r="AB137" s="482" t="s">
        <v>112</v>
      </c>
      <c r="AC137" s="483" t="s">
        <v>270</v>
      </c>
      <c r="AD137" s="476" t="s">
        <v>227</v>
      </c>
      <c r="AE137" s="477" t="s">
        <v>258</v>
      </c>
      <c r="AF137" s="477" t="s">
        <v>259</v>
      </c>
      <c r="AG137" s="465" t="s">
        <v>156</v>
      </c>
      <c r="AH137" s="479" t="s">
        <v>260</v>
      </c>
      <c r="AI137" s="467"/>
      <c r="AJ137" s="467"/>
      <c r="AK137" s="467"/>
      <c r="AL137" s="467"/>
      <c r="AM137" s="467"/>
      <c r="AN137" s="467"/>
      <c r="AO137" s="467"/>
      <c r="AP137" s="467"/>
      <c r="AQ137" s="467"/>
      <c r="AR137" s="467"/>
      <c r="AS137" s="467"/>
      <c r="AT137" s="468"/>
      <c r="AU137" s="480" t="s">
        <v>261</v>
      </c>
      <c r="AV137" s="481" t="s">
        <v>262</v>
      </c>
      <c r="AW137" s="470" t="s">
        <v>263</v>
      </c>
      <c r="AX137" s="470" t="s">
        <v>157</v>
      </c>
      <c r="AY137" s="471" t="s">
        <v>264</v>
      </c>
      <c r="AZ137" s="472" t="s">
        <v>265</v>
      </c>
      <c r="BA137" s="472" t="s">
        <v>266</v>
      </c>
      <c r="BB137" s="473" t="s">
        <v>267</v>
      </c>
      <c r="BC137" s="473" t="s">
        <v>268</v>
      </c>
      <c r="BD137" s="471" t="s">
        <v>269</v>
      </c>
      <c r="BE137" s="482" t="s">
        <v>112</v>
      </c>
      <c r="BF137" s="483" t="s">
        <v>270</v>
      </c>
    </row>
    <row r="138">
      <c r="A138" s="37"/>
      <c r="B138" s="37"/>
      <c r="C138" s="37"/>
      <c r="D138" s="484"/>
      <c r="E138" s="485" t="s">
        <v>271</v>
      </c>
      <c r="F138" s="486" t="s">
        <v>272</v>
      </c>
      <c r="G138" s="486" t="s">
        <v>273</v>
      </c>
      <c r="H138" s="486" t="s">
        <v>274</v>
      </c>
      <c r="I138" s="486" t="s">
        <v>275</v>
      </c>
      <c r="J138" s="486" t="s">
        <v>276</v>
      </c>
      <c r="K138" s="486" t="s">
        <v>277</v>
      </c>
      <c r="L138" s="486" t="s">
        <v>278</v>
      </c>
      <c r="M138" s="486" t="s">
        <v>279</v>
      </c>
      <c r="N138" s="485" t="s">
        <v>280</v>
      </c>
      <c r="O138" s="485" t="s">
        <v>281</v>
      </c>
      <c r="P138" s="486" t="s">
        <v>282</v>
      </c>
      <c r="Q138" s="487" t="s">
        <v>283</v>
      </c>
      <c r="R138" s="224"/>
      <c r="S138" s="489"/>
      <c r="T138" s="447"/>
      <c r="U138" s="447"/>
      <c r="V138" s="447"/>
      <c r="W138" s="447"/>
      <c r="X138" s="447"/>
      <c r="Y138" s="447"/>
      <c r="Z138" s="447"/>
      <c r="AA138" s="447"/>
      <c r="AB138" s="447"/>
      <c r="AC138" s="184"/>
      <c r="AD138" s="60"/>
      <c r="AE138" s="37"/>
      <c r="AF138" s="37"/>
      <c r="AG138" s="484"/>
      <c r="AH138" s="485" t="s">
        <v>271</v>
      </c>
      <c r="AI138" s="486" t="s">
        <v>272</v>
      </c>
      <c r="AJ138" s="486" t="s">
        <v>273</v>
      </c>
      <c r="AK138" s="486" t="s">
        <v>274</v>
      </c>
      <c r="AL138" s="486" t="s">
        <v>275</v>
      </c>
      <c r="AM138" s="486" t="s">
        <v>276</v>
      </c>
      <c r="AN138" s="486" t="s">
        <v>277</v>
      </c>
      <c r="AO138" s="486" t="s">
        <v>278</v>
      </c>
      <c r="AP138" s="486" t="s">
        <v>279</v>
      </c>
      <c r="AQ138" s="485" t="s">
        <v>280</v>
      </c>
      <c r="AR138" s="485" t="s">
        <v>281</v>
      </c>
      <c r="AS138" s="486" t="s">
        <v>282</v>
      </c>
      <c r="AT138" s="487" t="s">
        <v>283</v>
      </c>
      <c r="AU138" s="224"/>
      <c r="AV138" s="489"/>
      <c r="AW138" s="447"/>
      <c r="AX138" s="447"/>
      <c r="AY138" s="447"/>
      <c r="AZ138" s="447"/>
      <c r="BA138" s="447"/>
      <c r="BB138" s="447"/>
      <c r="BC138" s="447"/>
      <c r="BD138" s="447"/>
      <c r="BE138" s="447"/>
      <c r="BF138" s="184"/>
    </row>
    <row r="139">
      <c r="A139" s="490" t="s">
        <v>284</v>
      </c>
      <c r="B139" s="638">
        <v>45350.0</v>
      </c>
      <c r="C139" s="639" t="s">
        <v>52</v>
      </c>
      <c r="D139" s="508" t="s">
        <v>158</v>
      </c>
      <c r="E139" s="573">
        <v>14.0</v>
      </c>
      <c r="F139" s="590">
        <v>2.0</v>
      </c>
      <c r="G139" s="590">
        <v>105.0</v>
      </c>
      <c r="H139" s="590">
        <v>1.0</v>
      </c>
      <c r="I139" s="495"/>
      <c r="J139" s="590">
        <v>2.0</v>
      </c>
      <c r="K139" s="495"/>
      <c r="L139" s="590">
        <v>3.0</v>
      </c>
      <c r="M139" s="495"/>
      <c r="N139" s="495"/>
      <c r="O139" s="590">
        <v>2.0</v>
      </c>
      <c r="P139" s="495"/>
      <c r="Q139" s="590">
        <v>8.0</v>
      </c>
      <c r="R139" s="510">
        <f t="shared" ref="R139:R202" si="33">SUM(E139:Q139)</f>
        <v>137</v>
      </c>
      <c r="S139" s="593">
        <f t="shared" ref="S139:S202" si="34">(E139*1)+(F139*0.8)+(G139*0.5)+(H139*1.5)+(I139*2)+(J139*1.5)+(K139*1.5)+(L139*1.5)+(M139*2.5)+(N139*2.5)+(O139*2)+(P139*2.5)+(Q139*0.5)</f>
        <v>85.1</v>
      </c>
      <c r="T139" s="747">
        <f>R139/(Results!$L$217*(70/190))</f>
        <v>0.414556458</v>
      </c>
      <c r="U139" s="872" t="str">
        <f t="shared" ref="U139:U150" si="35">IFS(T139&lt;0.2,"A",AND(T139&gt;=0.21,T139&lt;=0.5),"B",AND(T139&gt;=0.51,T139&lt;=0.7),"C",AND(T139&gt;=0.71,T139&lt;=0.85),"D",AND(T139&gt;=0.86,T139&lt;=1),"E",T139&gt;1,"F")</f>
        <v>B</v>
      </c>
      <c r="V139" s="732">
        <f>SUM(R139:R142)</f>
        <v>897</v>
      </c>
      <c r="W139" s="774">
        <f>V139/(4*(MAX(R139:R142)))</f>
        <v>0.6246518106</v>
      </c>
      <c r="X139" s="774">
        <f>AVERAGE(S139:S142)</f>
        <v>145.15</v>
      </c>
      <c r="Y139" s="774">
        <f>V139/(((V139/2))*2)</f>
        <v>1</v>
      </c>
      <c r="Z139" s="511">
        <f>R139/Results!$B$158</f>
        <v>456.6666667</v>
      </c>
      <c r="AA139" s="774">
        <f>sum(Z139:Z142)/4</f>
        <v>747.5</v>
      </c>
      <c r="AB139" s="775">
        <v>330.0</v>
      </c>
      <c r="AC139" s="776">
        <f>4*MAX(R139:R142)/Results!L217</f>
        <v>1.600891862</v>
      </c>
      <c r="AD139" s="505" t="s">
        <v>284</v>
      </c>
      <c r="AE139" s="724">
        <v>45350.0</v>
      </c>
      <c r="AF139" s="725" t="s">
        <v>53</v>
      </c>
      <c r="AG139" s="873" t="s">
        <v>158</v>
      </c>
      <c r="AH139" s="701">
        <v>5.0</v>
      </c>
      <c r="AI139" s="874"/>
      <c r="AJ139" s="701">
        <v>22.0</v>
      </c>
      <c r="AK139" s="874"/>
      <c r="AL139" s="874"/>
      <c r="AM139" s="874"/>
      <c r="AN139" s="874"/>
      <c r="AO139" s="701">
        <v>5.0</v>
      </c>
      <c r="AP139" s="874"/>
      <c r="AQ139" s="874"/>
      <c r="AR139" s="874"/>
      <c r="AS139" s="874"/>
      <c r="AT139" s="875">
        <v>1.0</v>
      </c>
      <c r="AU139" s="876">
        <f t="shared" ref="AU139:AU202" si="36">SUM(AH139:AT139)</f>
        <v>33</v>
      </c>
      <c r="AV139" s="877">
        <f t="shared" ref="AV139:AV202" si="37">(AH139*1)+(AI139*0.8)+(AJ139*0.5)+(AK139*1.5)+(AL139*2)+(AM139*1.5)+(AN139*1.5)+(AO139*1.5)+(AP139*2.5)+(AQ139*2.5)+(AR139*2)+(AS139*2.5)+(AT139*0.5)</f>
        <v>24</v>
      </c>
      <c r="AW139" s="878">
        <f>AU139/(Results!$N$217*(70/190))</f>
        <v>0.5741758242</v>
      </c>
      <c r="AX139" s="879" t="str">
        <f t="shared" ref="AX139:AX170" si="38">IFS(AW139&lt;0.2,"A",AND(AW139&gt;=0.21,AW139&lt;=0.5),"B",AND(AW139&gt;=0.51,AW139&lt;=0.7),"C",AND(AW139&gt;=0.71,AW139&lt;=0.85),"D",AND(AW139&gt;=0.86,AW139&lt;=1),"E",AW139&gt;1,"F")</f>
        <v>C</v>
      </c>
      <c r="AY139" s="732">
        <f>SUM(AU139:AU142)</f>
        <v>156</v>
      </c>
      <c r="AZ139" s="774">
        <f>AY139/(4*(MAX(AU139:AU142)))</f>
        <v>0.8666666667</v>
      </c>
      <c r="BA139" s="774">
        <f>AVERAGE(AV139:AV142)</f>
        <v>29.875</v>
      </c>
      <c r="BB139" s="774">
        <f>AY139/(((AY139))*1)</f>
        <v>1</v>
      </c>
      <c r="BC139" s="511">
        <f>AU139/Results!$B$158</f>
        <v>110</v>
      </c>
      <c r="BD139" s="774">
        <f>sum(BC139:BC142)/4</f>
        <v>130</v>
      </c>
      <c r="BE139" s="775">
        <v>57.0</v>
      </c>
      <c r="BF139" s="776">
        <f>4*MAX(AU139:AU142)/Results!N217</f>
        <v>1.153846154</v>
      </c>
    </row>
    <row r="140">
      <c r="A140" s="151"/>
      <c r="B140" s="459"/>
      <c r="C140" s="151"/>
      <c r="D140" s="513" t="s">
        <v>159</v>
      </c>
      <c r="E140" s="509">
        <v>35.0</v>
      </c>
      <c r="F140" s="514"/>
      <c r="G140" s="594">
        <v>153.0</v>
      </c>
      <c r="H140" s="594">
        <v>1.0</v>
      </c>
      <c r="I140" s="514"/>
      <c r="J140" s="514"/>
      <c r="K140" s="514"/>
      <c r="L140" s="594">
        <v>5.0</v>
      </c>
      <c r="M140" s="514"/>
      <c r="N140" s="514"/>
      <c r="O140" s="594">
        <v>3.0</v>
      </c>
      <c r="P140" s="594">
        <v>1.0</v>
      </c>
      <c r="Q140" s="594">
        <v>5.0</v>
      </c>
      <c r="R140" s="521">
        <f t="shared" si="33"/>
        <v>203</v>
      </c>
      <c r="S140" s="593">
        <f t="shared" si="34"/>
        <v>131.5</v>
      </c>
      <c r="T140" s="673">
        <f>R140/(Results!$L$217*(70/190))</f>
        <v>0.6142697882</v>
      </c>
      <c r="U140" s="674" t="str">
        <f t="shared" si="35"/>
        <v>C</v>
      </c>
      <c r="V140" s="151"/>
      <c r="W140" s="151"/>
      <c r="X140" s="151"/>
      <c r="Y140" s="151"/>
      <c r="Z140" s="517">
        <f>R140/Results!$B$158</f>
        <v>676.6666667</v>
      </c>
      <c r="AA140" s="151"/>
      <c r="AB140" s="151"/>
      <c r="AC140" s="703"/>
      <c r="AD140" s="459"/>
      <c r="AE140" s="459"/>
      <c r="AF140" s="151"/>
      <c r="AG140" s="880" t="s">
        <v>159</v>
      </c>
      <c r="AH140" s="881">
        <v>6.0</v>
      </c>
      <c r="AI140" s="882"/>
      <c r="AJ140" s="881">
        <v>21.0</v>
      </c>
      <c r="AK140" s="882"/>
      <c r="AL140" s="882"/>
      <c r="AM140" s="882"/>
      <c r="AN140" s="882"/>
      <c r="AO140" s="881">
        <v>3.0</v>
      </c>
      <c r="AP140" s="882"/>
      <c r="AQ140" s="882"/>
      <c r="AR140" s="881">
        <v>2.0</v>
      </c>
      <c r="AS140" s="882"/>
      <c r="AT140" s="883">
        <v>2.0</v>
      </c>
      <c r="AU140" s="881">
        <f t="shared" si="36"/>
        <v>34</v>
      </c>
      <c r="AV140" s="882">
        <f t="shared" si="37"/>
        <v>26</v>
      </c>
      <c r="AW140" s="884">
        <f>AU140/(Results!$N$217*(70/190))</f>
        <v>0.5915750916</v>
      </c>
      <c r="AX140" s="885" t="str">
        <f t="shared" si="38"/>
        <v>C</v>
      </c>
      <c r="AY140" s="151"/>
      <c r="AZ140" s="151"/>
      <c r="BA140" s="151"/>
      <c r="BB140" s="151"/>
      <c r="BC140" s="517">
        <f>AU140/Results!$B$158</f>
        <v>113.3333333</v>
      </c>
      <c r="BD140" s="151"/>
      <c r="BE140" s="151"/>
      <c r="BF140" s="703"/>
    </row>
    <row r="141">
      <c r="A141" s="151"/>
      <c r="B141" s="459"/>
      <c r="C141" s="151"/>
      <c r="D141" s="513" t="s">
        <v>160</v>
      </c>
      <c r="E141" s="509">
        <v>41.0</v>
      </c>
      <c r="F141" s="594">
        <v>2.0</v>
      </c>
      <c r="G141" s="594">
        <v>147.0</v>
      </c>
      <c r="H141" s="594">
        <v>1.0</v>
      </c>
      <c r="I141" s="514"/>
      <c r="J141" s="514"/>
      <c r="K141" s="594">
        <v>2.0</v>
      </c>
      <c r="L141" s="594">
        <v>3.0</v>
      </c>
      <c r="M141" s="514"/>
      <c r="N141" s="514"/>
      <c r="O141" s="594">
        <v>2.0</v>
      </c>
      <c r="P141" s="514"/>
      <c r="Q141" s="514"/>
      <c r="R141" s="521">
        <f t="shared" si="33"/>
        <v>198</v>
      </c>
      <c r="S141" s="593">
        <f t="shared" si="34"/>
        <v>129.1</v>
      </c>
      <c r="T141" s="673">
        <f>R141/(Results!$L$217*(70/190))</f>
        <v>0.5991399904</v>
      </c>
      <c r="U141" s="674" t="str">
        <f t="shared" si="35"/>
        <v>C</v>
      </c>
      <c r="V141" s="151"/>
      <c r="W141" s="151"/>
      <c r="X141" s="151"/>
      <c r="Y141" s="151"/>
      <c r="Z141" s="517">
        <f>R141/Results!$B$158</f>
        <v>660</v>
      </c>
      <c r="AA141" s="151"/>
      <c r="AB141" s="151"/>
      <c r="AC141" s="703"/>
      <c r="AD141" s="459"/>
      <c r="AE141" s="459"/>
      <c r="AF141" s="151"/>
      <c r="AG141" s="880" t="s">
        <v>160</v>
      </c>
      <c r="AH141" s="881">
        <v>13.0</v>
      </c>
      <c r="AI141" s="882"/>
      <c r="AJ141" s="881">
        <v>26.0</v>
      </c>
      <c r="AK141" s="882"/>
      <c r="AL141" s="882"/>
      <c r="AM141" s="881">
        <v>1.0</v>
      </c>
      <c r="AN141" s="882"/>
      <c r="AO141" s="881">
        <v>4.0</v>
      </c>
      <c r="AP141" s="882"/>
      <c r="AQ141" s="882"/>
      <c r="AR141" s="882"/>
      <c r="AS141" s="882"/>
      <c r="AT141" s="883">
        <v>1.0</v>
      </c>
      <c r="AU141" s="881">
        <f t="shared" si="36"/>
        <v>45</v>
      </c>
      <c r="AV141" s="882">
        <f t="shared" si="37"/>
        <v>34</v>
      </c>
      <c r="AW141" s="884">
        <f>AU141/(Results!$N$217*(70/190))</f>
        <v>0.782967033</v>
      </c>
      <c r="AX141" s="885" t="str">
        <f t="shared" si="38"/>
        <v>D</v>
      </c>
      <c r="AY141" s="151"/>
      <c r="AZ141" s="151"/>
      <c r="BA141" s="151"/>
      <c r="BB141" s="151"/>
      <c r="BC141" s="517">
        <f>AU141/Results!$B$158</f>
        <v>150</v>
      </c>
      <c r="BD141" s="151"/>
      <c r="BE141" s="151"/>
      <c r="BF141" s="703"/>
    </row>
    <row r="142">
      <c r="A142" s="151"/>
      <c r="B142" s="459"/>
      <c r="C142" s="151"/>
      <c r="D142" s="522" t="s">
        <v>161</v>
      </c>
      <c r="E142" s="597">
        <v>80.0</v>
      </c>
      <c r="F142" s="598">
        <v>3.0</v>
      </c>
      <c r="G142" s="598">
        <v>253.0</v>
      </c>
      <c r="H142" s="524"/>
      <c r="I142" s="524"/>
      <c r="J142" s="524"/>
      <c r="K142" s="598">
        <v>1.0</v>
      </c>
      <c r="L142" s="598">
        <v>6.0</v>
      </c>
      <c r="M142" s="524"/>
      <c r="N142" s="524"/>
      <c r="O142" s="598">
        <v>5.0</v>
      </c>
      <c r="P142" s="598"/>
      <c r="Q142" s="598">
        <v>11.0</v>
      </c>
      <c r="R142" s="521">
        <f t="shared" si="33"/>
        <v>359</v>
      </c>
      <c r="S142" s="596">
        <f t="shared" si="34"/>
        <v>234.9</v>
      </c>
      <c r="T142" s="677">
        <f>R142/(Results!$L$217*(70/190))</f>
        <v>1.086319478</v>
      </c>
      <c r="U142" s="678" t="str">
        <f t="shared" si="35"/>
        <v>F</v>
      </c>
      <c r="V142" s="37"/>
      <c r="W142" s="37"/>
      <c r="X142" s="37"/>
      <c r="Y142" s="37"/>
      <c r="Z142" s="531">
        <f>R142/Results!$B$158</f>
        <v>1196.666667</v>
      </c>
      <c r="AA142" s="37"/>
      <c r="AB142" s="37"/>
      <c r="AC142" s="789"/>
      <c r="AD142" s="459"/>
      <c r="AE142" s="459"/>
      <c r="AF142" s="151"/>
      <c r="AG142" s="886" t="s">
        <v>161</v>
      </c>
      <c r="AH142" s="887">
        <v>7.0</v>
      </c>
      <c r="AI142" s="888"/>
      <c r="AJ142" s="887">
        <v>29.0</v>
      </c>
      <c r="AK142" s="888"/>
      <c r="AL142" s="888"/>
      <c r="AM142" s="888"/>
      <c r="AN142" s="888"/>
      <c r="AO142" s="887">
        <v>5.0</v>
      </c>
      <c r="AP142" s="888"/>
      <c r="AQ142" s="888"/>
      <c r="AR142" s="887">
        <v>2.0</v>
      </c>
      <c r="AS142" s="887">
        <v>1.0</v>
      </c>
      <c r="AT142" s="889"/>
      <c r="AU142" s="881">
        <f t="shared" si="36"/>
        <v>44</v>
      </c>
      <c r="AV142" s="888">
        <f t="shared" si="37"/>
        <v>35.5</v>
      </c>
      <c r="AW142" s="890">
        <f>AU142/(Results!$N$217*(70/190))</f>
        <v>0.7655677656</v>
      </c>
      <c r="AX142" s="889" t="str">
        <f t="shared" si="38"/>
        <v>D</v>
      </c>
      <c r="AY142" s="37"/>
      <c r="AZ142" s="37"/>
      <c r="BA142" s="37"/>
      <c r="BB142" s="37"/>
      <c r="BC142" s="531">
        <f>AU142/Results!$B$158</f>
        <v>146.6666667</v>
      </c>
      <c r="BD142" s="37"/>
      <c r="BE142" s="37"/>
      <c r="BF142" s="789"/>
    </row>
    <row r="143">
      <c r="A143" s="151"/>
      <c r="B143" s="459"/>
      <c r="C143" s="151"/>
      <c r="D143" s="532" t="s">
        <v>162</v>
      </c>
      <c r="E143" s="603">
        <v>39.0</v>
      </c>
      <c r="F143" s="604">
        <v>2.0</v>
      </c>
      <c r="G143" s="604">
        <v>180.0</v>
      </c>
      <c r="H143" s="604">
        <v>2.0</v>
      </c>
      <c r="I143" s="534"/>
      <c r="J143" s="534"/>
      <c r="K143" s="534"/>
      <c r="L143" s="604">
        <v>2.0</v>
      </c>
      <c r="M143" s="534"/>
      <c r="N143" s="534"/>
      <c r="O143" s="604">
        <v>1.0</v>
      </c>
      <c r="P143" s="534"/>
      <c r="Q143" s="604">
        <v>7.0</v>
      </c>
      <c r="R143" s="545">
        <f t="shared" si="33"/>
        <v>233</v>
      </c>
      <c r="S143" s="582">
        <f t="shared" si="34"/>
        <v>142.1</v>
      </c>
      <c r="T143" s="681">
        <f>R143/(Results!$L$218*(70/190))</f>
        <v>0.4472620731</v>
      </c>
      <c r="U143" s="682" t="str">
        <f t="shared" si="35"/>
        <v>B</v>
      </c>
      <c r="V143" s="538">
        <f>SUM(R143:R146)</f>
        <v>1184</v>
      </c>
      <c r="W143" s="539">
        <f>V143/(4*(MAX(R143:R146)))</f>
        <v>0.8245125348</v>
      </c>
      <c r="X143" s="539">
        <f>AVERAGE(S143:S146)</f>
        <v>183.2</v>
      </c>
      <c r="Y143" s="539">
        <f>V143/(((V143/2))*2)</f>
        <v>1</v>
      </c>
      <c r="Z143" s="540">
        <f>R143/Results!$B$158</f>
        <v>776.6666667</v>
      </c>
      <c r="AA143" s="539">
        <f>sum(Z143:Z146)/4</f>
        <v>986.6666667</v>
      </c>
      <c r="AB143" s="541">
        <v>521.0</v>
      </c>
      <c r="AC143" s="706">
        <f>4*MAX(R143:R146)/Results!L218</f>
        <v>1.015558699</v>
      </c>
      <c r="AD143" s="459"/>
      <c r="AE143" s="459"/>
      <c r="AF143" s="151"/>
      <c r="AG143" s="891" t="s">
        <v>162</v>
      </c>
      <c r="AH143" s="892">
        <v>14.0</v>
      </c>
      <c r="AI143" s="893"/>
      <c r="AJ143" s="892">
        <v>24.0</v>
      </c>
      <c r="AK143" s="893"/>
      <c r="AL143" s="893"/>
      <c r="AM143" s="893"/>
      <c r="AN143" s="893"/>
      <c r="AO143" s="892">
        <v>4.0</v>
      </c>
      <c r="AP143" s="893"/>
      <c r="AQ143" s="893"/>
      <c r="AR143" s="893"/>
      <c r="AS143" s="893"/>
      <c r="AT143" s="894"/>
      <c r="AU143" s="892">
        <f t="shared" si="36"/>
        <v>42</v>
      </c>
      <c r="AV143" s="895">
        <f t="shared" si="37"/>
        <v>32</v>
      </c>
      <c r="AW143" s="896">
        <f>AU143/(Results!$N$218*(70/190))</f>
        <v>0.7307692308</v>
      </c>
      <c r="AX143" s="897" t="str">
        <f t="shared" si="38"/>
        <v>D</v>
      </c>
      <c r="AY143" s="538">
        <f>SUM(AU143:AU146)</f>
        <v>230</v>
      </c>
      <c r="AZ143" s="539">
        <f>AY143/(4*(MAX(AU143:AU146)))</f>
        <v>0.7986111111</v>
      </c>
      <c r="BA143" s="539">
        <f>AVERAGE(AV143:AV146)</f>
        <v>42.8</v>
      </c>
      <c r="BB143" s="539">
        <f>AY143/(((AY143))*1)</f>
        <v>1</v>
      </c>
      <c r="BC143" s="540">
        <f>AU143/Results!$B$158</f>
        <v>140</v>
      </c>
      <c r="BD143" s="539">
        <f>sum(BC143:BC146)/4</f>
        <v>191.6666667</v>
      </c>
      <c r="BE143" s="541">
        <v>57.0</v>
      </c>
      <c r="BF143" s="706">
        <f>4*MAX(AU143:AU146)/Results!N218</f>
        <v>1.846153846</v>
      </c>
    </row>
    <row r="144">
      <c r="A144" s="151"/>
      <c r="B144" s="459"/>
      <c r="C144" s="151"/>
      <c r="D144" s="549" t="s">
        <v>163</v>
      </c>
      <c r="E144" s="603">
        <v>42.0</v>
      </c>
      <c r="F144" s="534"/>
      <c r="G144" s="604">
        <v>218.0</v>
      </c>
      <c r="H144" s="604">
        <v>2.0</v>
      </c>
      <c r="I144" s="534"/>
      <c r="J144" s="534"/>
      <c r="K144" s="604">
        <v>1.0</v>
      </c>
      <c r="L144" s="604">
        <v>2.0</v>
      </c>
      <c r="M144" s="534"/>
      <c r="N144" s="534"/>
      <c r="O144" s="604">
        <v>6.0</v>
      </c>
      <c r="P144" s="534"/>
      <c r="Q144" s="604">
        <v>11.0</v>
      </c>
      <c r="R144" s="554">
        <f t="shared" si="33"/>
        <v>282</v>
      </c>
      <c r="S144" s="405">
        <f t="shared" si="34"/>
        <v>176</v>
      </c>
      <c r="T144" s="684">
        <f>R144/(Results!$L$218*(70/190))</f>
        <v>0.5413214791</v>
      </c>
      <c r="U144" s="400" t="str">
        <f t="shared" si="35"/>
        <v>C</v>
      </c>
      <c r="V144" s="151"/>
      <c r="W144" s="151"/>
      <c r="X144" s="151"/>
      <c r="Y144" s="151"/>
      <c r="Z144" s="552">
        <f>R144/Results!$B$158</f>
        <v>940</v>
      </c>
      <c r="AA144" s="151"/>
      <c r="AB144" s="151"/>
      <c r="AC144" s="703"/>
      <c r="AD144" s="459"/>
      <c r="AE144" s="459"/>
      <c r="AF144" s="151"/>
      <c r="AG144" s="898" t="s">
        <v>163</v>
      </c>
      <c r="AH144" s="899">
        <v>11.0</v>
      </c>
      <c r="AI144" s="900"/>
      <c r="AJ144" s="899">
        <v>25.0</v>
      </c>
      <c r="AK144" s="900"/>
      <c r="AL144" s="900"/>
      <c r="AM144" s="900"/>
      <c r="AN144" s="900"/>
      <c r="AO144" s="899">
        <v>2.0</v>
      </c>
      <c r="AP144" s="900"/>
      <c r="AQ144" s="900"/>
      <c r="AR144" s="899">
        <v>2.0</v>
      </c>
      <c r="AS144" s="900"/>
      <c r="AT144" s="901">
        <v>5.0</v>
      </c>
      <c r="AU144" s="899">
        <f t="shared" si="36"/>
        <v>45</v>
      </c>
      <c r="AV144" s="900">
        <f t="shared" si="37"/>
        <v>33</v>
      </c>
      <c r="AW144" s="902">
        <f>AU144/(Results!$N$218*(70/190))</f>
        <v>0.782967033</v>
      </c>
      <c r="AX144" s="903" t="str">
        <f t="shared" si="38"/>
        <v>D</v>
      </c>
      <c r="AY144" s="151"/>
      <c r="AZ144" s="151"/>
      <c r="BA144" s="151"/>
      <c r="BB144" s="151"/>
      <c r="BC144" s="552">
        <f>AU144/Results!$B$158</f>
        <v>150</v>
      </c>
      <c r="BD144" s="151"/>
      <c r="BE144" s="151"/>
      <c r="BF144" s="703"/>
    </row>
    <row r="145">
      <c r="A145" s="151"/>
      <c r="B145" s="459"/>
      <c r="C145" s="151"/>
      <c r="D145" s="549" t="s">
        <v>164</v>
      </c>
      <c r="E145" s="603">
        <v>52.0</v>
      </c>
      <c r="F145" s="604">
        <v>1.0</v>
      </c>
      <c r="G145" s="604">
        <v>229.0</v>
      </c>
      <c r="H145" s="534"/>
      <c r="I145" s="534"/>
      <c r="J145" s="604">
        <v>1.0</v>
      </c>
      <c r="K145" s="604">
        <v>1.0</v>
      </c>
      <c r="L145" s="604">
        <v>4.0</v>
      </c>
      <c r="M145" s="534"/>
      <c r="N145" s="534"/>
      <c r="O145" s="604">
        <v>9.0</v>
      </c>
      <c r="P145" s="534"/>
      <c r="Q145" s="604">
        <v>13.0</v>
      </c>
      <c r="R145" s="554">
        <f t="shared" si="33"/>
        <v>310</v>
      </c>
      <c r="S145" s="405">
        <f t="shared" si="34"/>
        <v>200.8</v>
      </c>
      <c r="T145" s="684">
        <f>R145/(Results!$L$218*(70/190))</f>
        <v>0.5950697111</v>
      </c>
      <c r="U145" s="400" t="str">
        <f t="shared" si="35"/>
        <v>C</v>
      </c>
      <c r="V145" s="151"/>
      <c r="W145" s="151"/>
      <c r="X145" s="151"/>
      <c r="Y145" s="151"/>
      <c r="Z145" s="552">
        <f>R145/Results!$B$158</f>
        <v>1033.333333</v>
      </c>
      <c r="AA145" s="151"/>
      <c r="AB145" s="151"/>
      <c r="AC145" s="703"/>
      <c r="AD145" s="459"/>
      <c r="AE145" s="459"/>
      <c r="AF145" s="151"/>
      <c r="AG145" s="898" t="s">
        <v>164</v>
      </c>
      <c r="AH145" s="899">
        <v>20.0</v>
      </c>
      <c r="AI145" s="899">
        <v>2.0</v>
      </c>
      <c r="AJ145" s="899">
        <v>41.0</v>
      </c>
      <c r="AK145" s="900"/>
      <c r="AL145" s="900"/>
      <c r="AM145" s="899">
        <v>1.0</v>
      </c>
      <c r="AN145" s="900"/>
      <c r="AO145" s="899">
        <v>3.0</v>
      </c>
      <c r="AP145" s="900"/>
      <c r="AQ145" s="900"/>
      <c r="AR145" s="899">
        <v>1.0</v>
      </c>
      <c r="AS145" s="900"/>
      <c r="AT145" s="901">
        <v>4.0</v>
      </c>
      <c r="AU145" s="899">
        <f t="shared" si="36"/>
        <v>72</v>
      </c>
      <c r="AV145" s="900">
        <f t="shared" si="37"/>
        <v>52.1</v>
      </c>
      <c r="AW145" s="902">
        <f>AU145/(Results!$N$218*(70/190))</f>
        <v>1.252747253</v>
      </c>
      <c r="AX145" s="903" t="str">
        <f t="shared" si="38"/>
        <v>F</v>
      </c>
      <c r="AY145" s="151"/>
      <c r="AZ145" s="151"/>
      <c r="BA145" s="151"/>
      <c r="BB145" s="151"/>
      <c r="BC145" s="552">
        <f>AU145/Results!$B$158</f>
        <v>240</v>
      </c>
      <c r="BD145" s="151"/>
      <c r="BE145" s="151"/>
      <c r="BF145" s="703"/>
    </row>
    <row r="146">
      <c r="A146" s="151"/>
      <c r="B146" s="459"/>
      <c r="C146" s="151"/>
      <c r="D146" s="555" t="s">
        <v>165</v>
      </c>
      <c r="E146" s="606">
        <v>42.0</v>
      </c>
      <c r="F146" s="607">
        <v>3.0</v>
      </c>
      <c r="G146" s="607">
        <v>296.0</v>
      </c>
      <c r="H146" s="557"/>
      <c r="I146" s="557"/>
      <c r="J146" s="557"/>
      <c r="K146" s="557"/>
      <c r="L146" s="607">
        <v>5.0</v>
      </c>
      <c r="M146" s="557"/>
      <c r="N146" s="557"/>
      <c r="O146" s="607">
        <v>5.0</v>
      </c>
      <c r="P146" s="557"/>
      <c r="Q146" s="607">
        <v>8.0</v>
      </c>
      <c r="R146" s="554">
        <f t="shared" si="33"/>
        <v>359</v>
      </c>
      <c r="S146" s="624">
        <f t="shared" si="34"/>
        <v>213.9</v>
      </c>
      <c r="T146" s="686">
        <f>R146/(Results!$L$218*(70/190))</f>
        <v>0.689129117</v>
      </c>
      <c r="U146" s="687" t="str">
        <f t="shared" si="35"/>
        <v>C</v>
      </c>
      <c r="V146" s="447"/>
      <c r="W146" s="447"/>
      <c r="X146" s="447"/>
      <c r="Y146" s="447"/>
      <c r="Z146" s="562">
        <f>R146/Results!$B$158</f>
        <v>1196.666667</v>
      </c>
      <c r="AA146" s="447"/>
      <c r="AB146" s="447"/>
      <c r="AC146" s="488"/>
      <c r="AD146" s="459"/>
      <c r="AE146" s="459"/>
      <c r="AF146" s="151"/>
      <c r="AG146" s="904" t="s">
        <v>165</v>
      </c>
      <c r="AH146" s="905">
        <v>16.0</v>
      </c>
      <c r="AI146" s="905">
        <v>2.0</v>
      </c>
      <c r="AJ146" s="905">
        <v>44.0</v>
      </c>
      <c r="AK146" s="906"/>
      <c r="AL146" s="906"/>
      <c r="AM146" s="906"/>
      <c r="AN146" s="906"/>
      <c r="AO146" s="905">
        <v>5.0</v>
      </c>
      <c r="AP146" s="906"/>
      <c r="AQ146" s="905">
        <v>1.0</v>
      </c>
      <c r="AR146" s="905">
        <v>2.0</v>
      </c>
      <c r="AS146" s="906"/>
      <c r="AT146" s="907">
        <v>1.0</v>
      </c>
      <c r="AU146" s="899">
        <f t="shared" si="36"/>
        <v>71</v>
      </c>
      <c r="AV146" s="906">
        <f t="shared" si="37"/>
        <v>54.1</v>
      </c>
      <c r="AW146" s="908">
        <f>AU146/(Results!$N$218*(70/190))</f>
        <v>1.235347985</v>
      </c>
      <c r="AX146" s="909" t="str">
        <f t="shared" si="38"/>
        <v>F</v>
      </c>
      <c r="AY146" s="447"/>
      <c r="AZ146" s="447"/>
      <c r="BA146" s="447"/>
      <c r="BB146" s="447"/>
      <c r="BC146" s="562">
        <f>AU146/Results!$B$158</f>
        <v>236.6666667</v>
      </c>
      <c r="BD146" s="447"/>
      <c r="BE146" s="447"/>
      <c r="BF146" s="488"/>
    </row>
    <row r="147">
      <c r="A147" s="151"/>
      <c r="B147" s="459"/>
      <c r="C147" s="151"/>
      <c r="D147" s="492" t="s">
        <v>166</v>
      </c>
      <c r="E147" s="509">
        <v>54.0</v>
      </c>
      <c r="F147" s="594">
        <v>3.0</v>
      </c>
      <c r="G147" s="594">
        <v>241.0</v>
      </c>
      <c r="H147" s="594">
        <v>2.0</v>
      </c>
      <c r="I147" s="514"/>
      <c r="J147" s="514"/>
      <c r="K147" s="594">
        <v>2.0</v>
      </c>
      <c r="L147" s="514"/>
      <c r="M147" s="514"/>
      <c r="N147" s="514"/>
      <c r="O147" s="594">
        <v>4.0</v>
      </c>
      <c r="P147" s="594">
        <v>1.0</v>
      </c>
      <c r="Q147" s="594">
        <v>4.0</v>
      </c>
      <c r="R147" s="574">
        <f t="shared" si="33"/>
        <v>311</v>
      </c>
      <c r="S147" s="722">
        <f t="shared" si="34"/>
        <v>195.4</v>
      </c>
      <c r="T147" s="669">
        <f>R147/(Results!$L$219*(70/190))</f>
        <v>0.6038217862</v>
      </c>
      <c r="U147" s="670" t="str">
        <f t="shared" si="35"/>
        <v>C</v>
      </c>
      <c r="V147" s="641">
        <f>SUM(R147:R150)</f>
        <v>1147</v>
      </c>
      <c r="W147" s="642">
        <f>V147/(4*(MAX(R147:R150)))</f>
        <v>0.9220257235</v>
      </c>
      <c r="X147" s="642">
        <f>AVERAGE(S147:S150)</f>
        <v>192.725</v>
      </c>
      <c r="Y147" s="642">
        <f>V147/(((V147/2))*2)</f>
        <v>1</v>
      </c>
      <c r="Z147" s="511">
        <f>R147/Results!$B$158</f>
        <v>1036.666667</v>
      </c>
      <c r="AA147" s="642">
        <f>sum(Z147:Z150)/4</f>
        <v>955.8333333</v>
      </c>
      <c r="AB147" s="643">
        <v>515.0</v>
      </c>
      <c r="AC147" s="817">
        <f>4*MAX(R147:R150)/Results!L219</f>
        <v>0.8898426323</v>
      </c>
      <c r="AD147" s="459"/>
      <c r="AE147" s="459"/>
      <c r="AF147" s="151"/>
      <c r="AG147" s="910" t="s">
        <v>166</v>
      </c>
      <c r="AH147" s="701">
        <v>14.0</v>
      </c>
      <c r="AI147" s="874"/>
      <c r="AJ147" s="701">
        <v>42.0</v>
      </c>
      <c r="AK147" s="874"/>
      <c r="AL147" s="874"/>
      <c r="AM147" s="701">
        <v>1.0</v>
      </c>
      <c r="AN147" s="874"/>
      <c r="AO147" s="701">
        <v>2.0</v>
      </c>
      <c r="AP147" s="874"/>
      <c r="AQ147" s="701">
        <v>1.0</v>
      </c>
      <c r="AR147" s="874"/>
      <c r="AS147" s="701">
        <v>1.0</v>
      </c>
      <c r="AT147" s="875">
        <v>2.0</v>
      </c>
      <c r="AU147" s="701">
        <f t="shared" si="36"/>
        <v>63</v>
      </c>
      <c r="AV147" s="877">
        <f t="shared" si="37"/>
        <v>45.5</v>
      </c>
      <c r="AW147" s="911">
        <f>AU147/(Results!$N$219*(70/190))</f>
        <v>0.6812749004</v>
      </c>
      <c r="AX147" s="912" t="str">
        <f t="shared" si="38"/>
        <v>C</v>
      </c>
      <c r="AY147" s="641">
        <f>SUM(AU147:AU150)</f>
        <v>251</v>
      </c>
      <c r="AZ147" s="642">
        <f>AY147/(4*(MAX(AU147:AU150)))</f>
        <v>0.9094202899</v>
      </c>
      <c r="BA147" s="642">
        <f>AVERAGE(AV147:AV150)</f>
        <v>52.125</v>
      </c>
      <c r="BB147" s="642">
        <f>AY147/(((AY147))*1)</f>
        <v>1</v>
      </c>
      <c r="BC147" s="511">
        <f>AU147/Results!$B$158</f>
        <v>210</v>
      </c>
      <c r="BD147" s="642">
        <f>sum(BC147:BC150)/4</f>
        <v>209.1666667</v>
      </c>
      <c r="BE147" s="643">
        <v>92.0</v>
      </c>
      <c r="BF147" s="817">
        <f>4*MAX(AU147:AU150)/Results!N219</f>
        <v>1.099601594</v>
      </c>
    </row>
    <row r="148">
      <c r="A148" s="151"/>
      <c r="B148" s="459"/>
      <c r="C148" s="151"/>
      <c r="D148" s="513" t="s">
        <v>167</v>
      </c>
      <c r="E148" s="509">
        <v>42.0</v>
      </c>
      <c r="F148" s="514"/>
      <c r="G148" s="594">
        <v>225.0</v>
      </c>
      <c r="H148" s="594">
        <v>3.0</v>
      </c>
      <c r="I148" s="514"/>
      <c r="J148" s="514"/>
      <c r="K148" s="594">
        <v>1.0</v>
      </c>
      <c r="L148" s="594">
        <v>5.0</v>
      </c>
      <c r="M148" s="514"/>
      <c r="N148" s="594">
        <v>1.0</v>
      </c>
      <c r="O148" s="594">
        <v>8.0</v>
      </c>
      <c r="P148" s="514"/>
      <c r="Q148" s="594">
        <v>10.0</v>
      </c>
      <c r="R148" s="521">
        <f t="shared" si="33"/>
        <v>295</v>
      </c>
      <c r="S148" s="593">
        <f t="shared" si="34"/>
        <v>191.5</v>
      </c>
      <c r="T148" s="673">
        <f>R148/(Results!$L$219*(70/190))</f>
        <v>0.5727569998</v>
      </c>
      <c r="U148" s="674" t="str">
        <f t="shared" si="35"/>
        <v>C</v>
      </c>
      <c r="V148" s="151"/>
      <c r="W148" s="151"/>
      <c r="X148" s="151"/>
      <c r="Y148" s="151"/>
      <c r="Z148" s="517">
        <f>R148/Results!$B$158</f>
        <v>983.3333333</v>
      </c>
      <c r="AA148" s="151"/>
      <c r="AB148" s="151"/>
      <c r="AC148" s="703"/>
      <c r="AD148" s="459"/>
      <c r="AE148" s="459"/>
      <c r="AF148" s="151"/>
      <c r="AG148" s="880" t="s">
        <v>167</v>
      </c>
      <c r="AH148" s="881">
        <v>21.0</v>
      </c>
      <c r="AI148" s="882"/>
      <c r="AJ148" s="881">
        <v>23.0</v>
      </c>
      <c r="AK148" s="882"/>
      <c r="AL148" s="882"/>
      <c r="AM148" s="882"/>
      <c r="AN148" s="882"/>
      <c r="AO148" s="881">
        <v>5.0</v>
      </c>
      <c r="AP148" s="882"/>
      <c r="AQ148" s="882"/>
      <c r="AR148" s="881">
        <v>1.0</v>
      </c>
      <c r="AS148" s="882"/>
      <c r="AT148" s="885"/>
      <c r="AU148" s="881">
        <f t="shared" si="36"/>
        <v>50</v>
      </c>
      <c r="AV148" s="882">
        <f t="shared" si="37"/>
        <v>42</v>
      </c>
      <c r="AW148" s="884">
        <f>AU148/(Results!$N$219*(70/190))</f>
        <v>0.5406943654</v>
      </c>
      <c r="AX148" s="885" t="str">
        <f t="shared" si="38"/>
        <v>C</v>
      </c>
      <c r="AY148" s="151"/>
      <c r="AZ148" s="151"/>
      <c r="BA148" s="151"/>
      <c r="BB148" s="151"/>
      <c r="BC148" s="517">
        <f>AU148/Results!$B$158</f>
        <v>166.6666667</v>
      </c>
      <c r="BD148" s="151"/>
      <c r="BE148" s="151"/>
      <c r="BF148" s="703"/>
    </row>
    <row r="149">
      <c r="A149" s="151"/>
      <c r="B149" s="459"/>
      <c r="C149" s="151"/>
      <c r="D149" s="513" t="s">
        <v>168</v>
      </c>
      <c r="E149" s="509">
        <v>52.0</v>
      </c>
      <c r="F149" s="514"/>
      <c r="G149" s="594">
        <v>189.0</v>
      </c>
      <c r="H149" s="514"/>
      <c r="I149" s="514"/>
      <c r="J149" s="514"/>
      <c r="K149" s="594">
        <v>1.0</v>
      </c>
      <c r="L149" s="594">
        <v>6.0</v>
      </c>
      <c r="M149" s="514"/>
      <c r="N149" s="594">
        <v>3.0</v>
      </c>
      <c r="O149" s="594">
        <v>13.0</v>
      </c>
      <c r="P149" s="514"/>
      <c r="Q149" s="514"/>
      <c r="R149" s="521">
        <f t="shared" si="33"/>
        <v>264</v>
      </c>
      <c r="S149" s="593">
        <f t="shared" si="34"/>
        <v>190.5</v>
      </c>
      <c r="T149" s="673">
        <f>R149/(Results!$L$219*(70/190))</f>
        <v>0.5125689761</v>
      </c>
      <c r="U149" s="674" t="str">
        <f t="shared" si="35"/>
        <v>C</v>
      </c>
      <c r="V149" s="151"/>
      <c r="W149" s="151"/>
      <c r="X149" s="151"/>
      <c r="Y149" s="151"/>
      <c r="Z149" s="517">
        <f>R149/Results!$B$158</f>
        <v>880</v>
      </c>
      <c r="AA149" s="151"/>
      <c r="AB149" s="151"/>
      <c r="AC149" s="703"/>
      <c r="AD149" s="459"/>
      <c r="AE149" s="459"/>
      <c r="AF149" s="151"/>
      <c r="AG149" s="880" t="s">
        <v>168</v>
      </c>
      <c r="AH149" s="881">
        <v>22.0</v>
      </c>
      <c r="AI149" s="882"/>
      <c r="AJ149" s="881">
        <v>33.0</v>
      </c>
      <c r="AK149" s="882"/>
      <c r="AL149" s="882"/>
      <c r="AM149" s="882"/>
      <c r="AN149" s="882"/>
      <c r="AO149" s="881">
        <v>7.0</v>
      </c>
      <c r="AP149" s="882"/>
      <c r="AQ149" s="881">
        <v>4.0</v>
      </c>
      <c r="AR149" s="881">
        <v>2.0</v>
      </c>
      <c r="AS149" s="882"/>
      <c r="AT149" s="883">
        <v>1.0</v>
      </c>
      <c r="AU149" s="881">
        <f t="shared" si="36"/>
        <v>69</v>
      </c>
      <c r="AV149" s="882">
        <f t="shared" si="37"/>
        <v>63.5</v>
      </c>
      <c r="AW149" s="884">
        <f>AU149/(Results!$N$219*(70/190))</f>
        <v>0.7461582242</v>
      </c>
      <c r="AX149" s="885" t="str">
        <f t="shared" si="38"/>
        <v>D</v>
      </c>
      <c r="AY149" s="151"/>
      <c r="AZ149" s="151"/>
      <c r="BA149" s="151"/>
      <c r="BB149" s="151"/>
      <c r="BC149" s="517">
        <f>AU149/Results!$B$158</f>
        <v>230</v>
      </c>
      <c r="BD149" s="151"/>
      <c r="BE149" s="151"/>
      <c r="BF149" s="703"/>
    </row>
    <row r="150">
      <c r="A150" s="151"/>
      <c r="B150" s="459"/>
      <c r="C150" s="151"/>
      <c r="D150" s="522" t="s">
        <v>169</v>
      </c>
      <c r="E150" s="597">
        <v>39.0</v>
      </c>
      <c r="F150" s="524"/>
      <c r="G150" s="598">
        <v>209.0</v>
      </c>
      <c r="H150" s="524"/>
      <c r="I150" s="524"/>
      <c r="J150" s="524"/>
      <c r="K150" s="524"/>
      <c r="L150" s="598">
        <v>8.0</v>
      </c>
      <c r="M150" s="524"/>
      <c r="N150" s="598">
        <v>3.0</v>
      </c>
      <c r="O150" s="598">
        <v>13.0</v>
      </c>
      <c r="P150" s="598">
        <v>1.0</v>
      </c>
      <c r="Q150" s="598">
        <v>4.0</v>
      </c>
      <c r="R150" s="521">
        <f t="shared" si="33"/>
        <v>277</v>
      </c>
      <c r="S150" s="596">
        <f t="shared" si="34"/>
        <v>193.5</v>
      </c>
      <c r="T150" s="677">
        <f>R150/(Results!$L$219*(70/190))</f>
        <v>0.5378091151</v>
      </c>
      <c r="U150" s="678" t="str">
        <f t="shared" si="35"/>
        <v>C</v>
      </c>
      <c r="V150" s="37"/>
      <c r="W150" s="37"/>
      <c r="X150" s="37"/>
      <c r="Y150" s="37"/>
      <c r="Z150" s="531">
        <f>R150/Results!$B$158</f>
        <v>923.3333333</v>
      </c>
      <c r="AA150" s="37"/>
      <c r="AB150" s="37"/>
      <c r="AC150" s="789"/>
      <c r="AD150" s="459"/>
      <c r="AE150" s="459"/>
      <c r="AF150" s="151"/>
      <c r="AG150" s="886" t="s">
        <v>169</v>
      </c>
      <c r="AH150" s="887">
        <v>24.0</v>
      </c>
      <c r="AI150" s="888"/>
      <c r="AJ150" s="887">
        <v>34.0</v>
      </c>
      <c r="AK150" s="888"/>
      <c r="AL150" s="888"/>
      <c r="AM150" s="888"/>
      <c r="AN150" s="888"/>
      <c r="AO150" s="887">
        <v>6.0</v>
      </c>
      <c r="AP150" s="888"/>
      <c r="AQ150" s="887">
        <v>1.0</v>
      </c>
      <c r="AR150" s="887">
        <v>2.0</v>
      </c>
      <c r="AS150" s="888"/>
      <c r="AT150" s="913">
        <v>2.0</v>
      </c>
      <c r="AU150" s="881">
        <f t="shared" si="36"/>
        <v>69</v>
      </c>
      <c r="AV150" s="888">
        <f t="shared" si="37"/>
        <v>57.5</v>
      </c>
      <c r="AW150" s="890">
        <f>AU150/(Results!$N$219*(70/190))</f>
        <v>0.7461582242</v>
      </c>
      <c r="AX150" s="889" t="str">
        <f t="shared" si="38"/>
        <v>D</v>
      </c>
      <c r="AY150" s="37"/>
      <c r="AZ150" s="37"/>
      <c r="BA150" s="37"/>
      <c r="BB150" s="37"/>
      <c r="BC150" s="531">
        <f>AU150/Results!$B$158</f>
        <v>230</v>
      </c>
      <c r="BD150" s="37"/>
      <c r="BE150" s="37"/>
      <c r="BF150" s="789"/>
    </row>
    <row r="151">
      <c r="A151" s="151"/>
      <c r="B151" s="459"/>
      <c r="C151" s="151"/>
      <c r="D151" s="532" t="s">
        <v>170</v>
      </c>
      <c r="E151" s="603">
        <v>36.0</v>
      </c>
      <c r="F151" s="534"/>
      <c r="G151" s="604">
        <v>141.0</v>
      </c>
      <c r="H151" s="604">
        <v>2.0</v>
      </c>
      <c r="I151" s="534"/>
      <c r="J151" s="534"/>
      <c r="K151" s="604">
        <v>1.0</v>
      </c>
      <c r="L151" s="604">
        <v>4.0</v>
      </c>
      <c r="M151" s="534"/>
      <c r="N151" s="604">
        <v>2.0</v>
      </c>
      <c r="O151" s="604">
        <v>14.0</v>
      </c>
      <c r="P151" s="604">
        <v>2.0</v>
      </c>
      <c r="Q151" s="604">
        <v>2.0</v>
      </c>
      <c r="R151" s="545">
        <f t="shared" si="33"/>
        <v>204</v>
      </c>
      <c r="S151" s="582">
        <f t="shared" si="34"/>
        <v>156</v>
      </c>
      <c r="T151" s="681">
        <f>R151/(Results!$L$220*(70/190))</f>
        <v>0.5024630542</v>
      </c>
      <c r="U151" s="692" t="s">
        <v>250</v>
      </c>
      <c r="V151" s="538">
        <f>SUM(R151:R154)</f>
        <v>864</v>
      </c>
      <c r="W151" s="539">
        <f>V151/(4*(MAX(R151:R154)))</f>
        <v>0.9391304348</v>
      </c>
      <c r="X151" s="539">
        <f>AVERAGE(S151:S154)</f>
        <v>165.125</v>
      </c>
      <c r="Y151" s="539">
        <f>V151/(((V151/2))*2)</f>
        <v>1</v>
      </c>
      <c r="Z151" s="540">
        <f>R151/Results!$B$158</f>
        <v>680</v>
      </c>
      <c r="AA151" s="539">
        <f>sum(Z151:Z154)/4</f>
        <v>720</v>
      </c>
      <c r="AB151" s="541">
        <v>406.0</v>
      </c>
      <c r="AC151" s="706">
        <f>4*MAX(R151:R154)/Results!L220</f>
        <v>0.834845735</v>
      </c>
      <c r="AD151" s="459"/>
      <c r="AE151" s="459"/>
      <c r="AF151" s="151"/>
      <c r="AG151" s="891" t="s">
        <v>170</v>
      </c>
      <c r="AH151" s="892">
        <v>21.0</v>
      </c>
      <c r="AI151" s="892">
        <v>1.0</v>
      </c>
      <c r="AJ151" s="892">
        <v>28.0</v>
      </c>
      <c r="AK151" s="893"/>
      <c r="AL151" s="893"/>
      <c r="AM151" s="893"/>
      <c r="AN151" s="893"/>
      <c r="AO151" s="892">
        <v>3.0</v>
      </c>
      <c r="AP151" s="893"/>
      <c r="AQ151" s="892">
        <v>1.0</v>
      </c>
      <c r="AR151" s="892">
        <v>6.0</v>
      </c>
      <c r="AS151" s="893"/>
      <c r="AT151" s="894"/>
      <c r="AU151" s="892">
        <f t="shared" si="36"/>
        <v>60</v>
      </c>
      <c r="AV151" s="895">
        <f t="shared" si="37"/>
        <v>54.8</v>
      </c>
      <c r="AW151" s="896">
        <f>AU151/(Results!$N$220*(70/190))</f>
        <v>0.6842737095</v>
      </c>
      <c r="AX151" s="897" t="str">
        <f t="shared" si="38"/>
        <v>C</v>
      </c>
      <c r="AY151" s="538">
        <f>SUM(AU151:AU154)</f>
        <v>238</v>
      </c>
      <c r="AZ151" s="539">
        <f>AY151/(4*(MAX(AU151:AU154)))</f>
        <v>0.9444444444</v>
      </c>
      <c r="BA151" s="539">
        <f>AVERAGE(AV151:AV154)</f>
        <v>56.525</v>
      </c>
      <c r="BB151" s="539">
        <f>AY151/(((AY151))*1)</f>
        <v>1</v>
      </c>
      <c r="BC151" s="540">
        <f>AU151/Results!$B$158</f>
        <v>200</v>
      </c>
      <c r="BD151" s="539">
        <f>sum(BC151:BC154)/4</f>
        <v>198.3333333</v>
      </c>
      <c r="BE151" s="541">
        <v>88.0</v>
      </c>
      <c r="BF151" s="706">
        <f>4*MAX(AU151:AU154)/Results!N220</f>
        <v>1.058823529</v>
      </c>
    </row>
    <row r="152">
      <c r="A152" s="151"/>
      <c r="B152" s="459"/>
      <c r="C152" s="151"/>
      <c r="D152" s="549" t="s">
        <v>171</v>
      </c>
      <c r="E152" s="603">
        <v>51.0</v>
      </c>
      <c r="F152" s="534"/>
      <c r="G152" s="604">
        <v>159.0</v>
      </c>
      <c r="H152" s="534"/>
      <c r="I152" s="534"/>
      <c r="J152" s="534"/>
      <c r="K152" s="604">
        <v>2.0</v>
      </c>
      <c r="L152" s="604">
        <v>4.0</v>
      </c>
      <c r="M152" s="534"/>
      <c r="N152" s="604">
        <v>1.0</v>
      </c>
      <c r="O152" s="604">
        <v>11.0</v>
      </c>
      <c r="P152" s="534"/>
      <c r="Q152" s="604">
        <v>2.0</v>
      </c>
      <c r="R152" s="554">
        <f t="shared" si="33"/>
        <v>230</v>
      </c>
      <c r="S152" s="405">
        <f t="shared" si="34"/>
        <v>165</v>
      </c>
      <c r="T152" s="684">
        <f>R152/(Results!$L$220*(70/190))</f>
        <v>0.5665024631</v>
      </c>
      <c r="U152" s="400" t="str">
        <f t="shared" ref="U152:U174" si="39">IFS(T152&lt;0.2,"A",AND(T152&gt;=0.21,T152&lt;=0.5),"B",AND(T152&gt;=0.51,T152&lt;=0.7),"C",AND(T152&gt;=0.71,T152&lt;=0.85),"D",AND(T152&gt;=0.86,T152&lt;=1),"E",T152&gt;1,"F")</f>
        <v>C</v>
      </c>
      <c r="V152" s="151"/>
      <c r="W152" s="151"/>
      <c r="X152" s="151"/>
      <c r="Y152" s="151"/>
      <c r="Z152" s="552">
        <f>R152/Results!$B$158</f>
        <v>766.6666667</v>
      </c>
      <c r="AA152" s="151"/>
      <c r="AB152" s="151"/>
      <c r="AC152" s="703"/>
      <c r="AD152" s="459"/>
      <c r="AE152" s="459"/>
      <c r="AF152" s="151"/>
      <c r="AG152" s="898" t="s">
        <v>171</v>
      </c>
      <c r="AH152" s="899">
        <v>16.0</v>
      </c>
      <c r="AI152" s="900"/>
      <c r="AJ152" s="899">
        <v>23.0</v>
      </c>
      <c r="AK152" s="900"/>
      <c r="AL152" s="900"/>
      <c r="AM152" s="900"/>
      <c r="AN152" s="900"/>
      <c r="AO152" s="899">
        <v>8.0</v>
      </c>
      <c r="AP152" s="900"/>
      <c r="AQ152" s="899">
        <v>7.0</v>
      </c>
      <c r="AR152" s="899">
        <v>5.0</v>
      </c>
      <c r="AS152" s="900"/>
      <c r="AT152" s="903"/>
      <c r="AU152" s="899">
        <f t="shared" si="36"/>
        <v>59</v>
      </c>
      <c r="AV152" s="900">
        <f t="shared" si="37"/>
        <v>67</v>
      </c>
      <c r="AW152" s="902">
        <f>AU152/(Results!$N$220*(70/190))</f>
        <v>0.6728691477</v>
      </c>
      <c r="AX152" s="903" t="str">
        <f t="shared" si="38"/>
        <v>C</v>
      </c>
      <c r="AY152" s="151"/>
      <c r="AZ152" s="151"/>
      <c r="BA152" s="151"/>
      <c r="BB152" s="151"/>
      <c r="BC152" s="552">
        <f>AU152/Results!$B$158</f>
        <v>196.6666667</v>
      </c>
      <c r="BD152" s="151"/>
      <c r="BE152" s="151"/>
      <c r="BF152" s="703"/>
    </row>
    <row r="153">
      <c r="A153" s="151"/>
      <c r="B153" s="459"/>
      <c r="C153" s="151"/>
      <c r="D153" s="549" t="s">
        <v>172</v>
      </c>
      <c r="E153" s="603">
        <v>48.0</v>
      </c>
      <c r="F153" s="534"/>
      <c r="G153" s="604">
        <v>131.0</v>
      </c>
      <c r="H153" s="604">
        <v>2.0</v>
      </c>
      <c r="I153" s="534"/>
      <c r="J153" s="534"/>
      <c r="K153" s="534"/>
      <c r="L153" s="604">
        <v>8.0</v>
      </c>
      <c r="M153" s="534"/>
      <c r="N153" s="604">
        <v>3.0</v>
      </c>
      <c r="O153" s="604">
        <v>16.0</v>
      </c>
      <c r="P153" s="534"/>
      <c r="Q153" s="604">
        <v>4.0</v>
      </c>
      <c r="R153" s="554">
        <f t="shared" si="33"/>
        <v>212</v>
      </c>
      <c r="S153" s="405">
        <f t="shared" si="34"/>
        <v>170</v>
      </c>
      <c r="T153" s="684">
        <f>R153/(Results!$L$220*(70/190))</f>
        <v>0.5221674877</v>
      </c>
      <c r="U153" s="400" t="str">
        <f t="shared" si="39"/>
        <v>C</v>
      </c>
      <c r="V153" s="151"/>
      <c r="W153" s="151"/>
      <c r="X153" s="151"/>
      <c r="Y153" s="151"/>
      <c r="Z153" s="552">
        <f>R153/Results!$B$158</f>
        <v>706.6666667</v>
      </c>
      <c r="AA153" s="151"/>
      <c r="AB153" s="151"/>
      <c r="AC153" s="703"/>
      <c r="AD153" s="459"/>
      <c r="AE153" s="459"/>
      <c r="AF153" s="151"/>
      <c r="AG153" s="898" t="s">
        <v>172</v>
      </c>
      <c r="AH153" s="899">
        <v>17.0</v>
      </c>
      <c r="AI153" s="899">
        <v>1.0</v>
      </c>
      <c r="AJ153" s="899">
        <v>27.0</v>
      </c>
      <c r="AK153" s="900"/>
      <c r="AL153" s="900"/>
      <c r="AM153" s="900"/>
      <c r="AN153" s="900"/>
      <c r="AO153" s="899">
        <v>4.0</v>
      </c>
      <c r="AP153" s="900"/>
      <c r="AQ153" s="899">
        <v>2.0</v>
      </c>
      <c r="AR153" s="899">
        <v>3.0</v>
      </c>
      <c r="AS153" s="900"/>
      <c r="AT153" s="901">
        <v>2.0</v>
      </c>
      <c r="AU153" s="899">
        <f t="shared" si="36"/>
        <v>56</v>
      </c>
      <c r="AV153" s="900">
        <f t="shared" si="37"/>
        <v>49.3</v>
      </c>
      <c r="AW153" s="902">
        <f>AU153/(Results!$N$220*(70/190))</f>
        <v>0.6386554622</v>
      </c>
      <c r="AX153" s="903" t="str">
        <f t="shared" si="38"/>
        <v>C</v>
      </c>
      <c r="AY153" s="151"/>
      <c r="AZ153" s="151"/>
      <c r="BA153" s="151"/>
      <c r="BB153" s="151"/>
      <c r="BC153" s="552">
        <f>AU153/Results!$B$158</f>
        <v>186.6666667</v>
      </c>
      <c r="BD153" s="151"/>
      <c r="BE153" s="151"/>
      <c r="BF153" s="703"/>
    </row>
    <row r="154">
      <c r="A154" s="151"/>
      <c r="B154" s="459"/>
      <c r="C154" s="151"/>
      <c r="D154" s="555" t="s">
        <v>173</v>
      </c>
      <c r="E154" s="563">
        <v>50.0</v>
      </c>
      <c r="F154" s="564"/>
      <c r="G154" s="563">
        <v>142.0</v>
      </c>
      <c r="H154" s="564"/>
      <c r="I154" s="564"/>
      <c r="J154" s="563">
        <v>1.0</v>
      </c>
      <c r="K154" s="563">
        <v>2.0</v>
      </c>
      <c r="L154" s="563">
        <v>5.0</v>
      </c>
      <c r="M154" s="564"/>
      <c r="N154" s="563">
        <v>6.0</v>
      </c>
      <c r="O154" s="563">
        <v>9.0</v>
      </c>
      <c r="P154" s="563">
        <v>1.0</v>
      </c>
      <c r="Q154" s="565">
        <v>2.0</v>
      </c>
      <c r="R154" s="554">
        <f t="shared" si="33"/>
        <v>218</v>
      </c>
      <c r="S154" s="624">
        <f t="shared" si="34"/>
        <v>169.5</v>
      </c>
      <c r="T154" s="686">
        <f>R154/(Results!$L$220*(70/190))</f>
        <v>0.5369458128</v>
      </c>
      <c r="U154" s="687" t="str">
        <f t="shared" si="39"/>
        <v>C</v>
      </c>
      <c r="V154" s="447"/>
      <c r="W154" s="447"/>
      <c r="X154" s="447"/>
      <c r="Y154" s="447"/>
      <c r="Z154" s="562">
        <f>R154/Results!$B$158</f>
        <v>726.6666667</v>
      </c>
      <c r="AA154" s="447"/>
      <c r="AB154" s="447"/>
      <c r="AC154" s="488"/>
      <c r="AD154" s="459"/>
      <c r="AE154" s="459"/>
      <c r="AF154" s="151"/>
      <c r="AG154" s="904" t="s">
        <v>173</v>
      </c>
      <c r="AH154" s="905">
        <v>21.0</v>
      </c>
      <c r="AI154" s="906"/>
      <c r="AJ154" s="905">
        <v>28.0</v>
      </c>
      <c r="AK154" s="906"/>
      <c r="AL154" s="906"/>
      <c r="AM154" s="906"/>
      <c r="AN154" s="906"/>
      <c r="AO154" s="905">
        <v>8.0</v>
      </c>
      <c r="AP154" s="906"/>
      <c r="AQ154" s="905">
        <v>1.0</v>
      </c>
      <c r="AR154" s="905">
        <v>2.0</v>
      </c>
      <c r="AS154" s="906"/>
      <c r="AT154" s="907">
        <v>3.0</v>
      </c>
      <c r="AU154" s="899">
        <f t="shared" si="36"/>
        <v>63</v>
      </c>
      <c r="AV154" s="906">
        <f t="shared" si="37"/>
        <v>55</v>
      </c>
      <c r="AW154" s="908">
        <f>AU154/(Results!$N$220*(70/190))</f>
        <v>0.718487395</v>
      </c>
      <c r="AX154" s="909" t="str">
        <f t="shared" si="38"/>
        <v>D</v>
      </c>
      <c r="AY154" s="447"/>
      <c r="AZ154" s="447"/>
      <c r="BA154" s="447"/>
      <c r="BB154" s="447"/>
      <c r="BC154" s="562">
        <f>AU154/Results!$B$158</f>
        <v>210</v>
      </c>
      <c r="BD154" s="447"/>
      <c r="BE154" s="447"/>
      <c r="BF154" s="488"/>
    </row>
    <row r="155">
      <c r="A155" s="151"/>
      <c r="B155" s="459"/>
      <c r="C155" s="151"/>
      <c r="D155" s="492" t="s">
        <v>174</v>
      </c>
      <c r="E155" s="573">
        <v>38.0</v>
      </c>
      <c r="F155" s="570"/>
      <c r="G155" s="573">
        <v>151.0</v>
      </c>
      <c r="H155" s="570"/>
      <c r="I155" s="570"/>
      <c r="J155" s="573">
        <v>1.0</v>
      </c>
      <c r="K155" s="570"/>
      <c r="L155" s="573">
        <v>4.0</v>
      </c>
      <c r="M155" s="570"/>
      <c r="N155" s="573">
        <v>4.0</v>
      </c>
      <c r="O155" s="573">
        <v>12.0</v>
      </c>
      <c r="P155" s="570"/>
      <c r="Q155" s="574">
        <v>3.0</v>
      </c>
      <c r="R155" s="574">
        <f t="shared" si="33"/>
        <v>213</v>
      </c>
      <c r="S155" s="722">
        <f t="shared" si="34"/>
        <v>156.5</v>
      </c>
      <c r="T155" s="669">
        <f>R155/(Results!$L$221*(70/190))</f>
        <v>0.5388097457</v>
      </c>
      <c r="U155" s="670" t="str">
        <f t="shared" si="39"/>
        <v>C</v>
      </c>
      <c r="V155" s="641">
        <f>SUM(R155:R158)</f>
        <v>823</v>
      </c>
      <c r="W155" s="642">
        <f>V155/(4*(MAX(R155:R158)))</f>
        <v>0.9268018018</v>
      </c>
      <c r="X155" s="642">
        <f>AVERAGE(S155:S158)</f>
        <v>159.4</v>
      </c>
      <c r="Y155" s="642">
        <f>V155/(((V155/2))*2)</f>
        <v>1</v>
      </c>
      <c r="Z155" s="511">
        <f>R155/Results!$B$158</f>
        <v>710</v>
      </c>
      <c r="AA155" s="642">
        <f>sum(Z155:Z158)/4</f>
        <v>685.8333333</v>
      </c>
      <c r="AB155" s="643">
        <v>395.0</v>
      </c>
      <c r="AC155" s="817">
        <f>4*MAX(R155:R158)/Results!L221</f>
        <v>0.8275862069</v>
      </c>
      <c r="AD155" s="459"/>
      <c r="AE155" s="459"/>
      <c r="AF155" s="151"/>
      <c r="AG155" s="910" t="s">
        <v>174</v>
      </c>
      <c r="AH155" s="701">
        <v>18.0</v>
      </c>
      <c r="AI155" s="874"/>
      <c r="AJ155" s="701">
        <v>30.0</v>
      </c>
      <c r="AK155" s="874"/>
      <c r="AL155" s="874"/>
      <c r="AM155" s="701">
        <v>1.0</v>
      </c>
      <c r="AN155" s="874"/>
      <c r="AO155" s="701">
        <v>7.0</v>
      </c>
      <c r="AP155" s="874"/>
      <c r="AQ155" s="701">
        <v>1.0</v>
      </c>
      <c r="AR155" s="701">
        <v>6.0</v>
      </c>
      <c r="AS155" s="874"/>
      <c r="AT155" s="912"/>
      <c r="AU155" s="701">
        <f t="shared" si="36"/>
        <v>63</v>
      </c>
      <c r="AV155" s="877">
        <f t="shared" si="37"/>
        <v>59.5</v>
      </c>
      <c r="AW155" s="911">
        <f>AU155/(Results!$N$221*(70/190))</f>
        <v>0.684</v>
      </c>
      <c r="AX155" s="912" t="str">
        <f t="shared" si="38"/>
        <v>C</v>
      </c>
      <c r="AY155" s="641">
        <f>SUM(AU155:AU158)</f>
        <v>250</v>
      </c>
      <c r="AZ155" s="642">
        <f>AY155/(4*(MAX(AU155:AU158)))</f>
        <v>0.8680555556</v>
      </c>
      <c r="BA155" s="642">
        <f>AVERAGE(AV155:AV158)</f>
        <v>55.75</v>
      </c>
      <c r="BB155" s="642">
        <f>AY155/(((AY155))*1)</f>
        <v>1</v>
      </c>
      <c r="BC155" s="511">
        <f>AU155/Results!$B$158</f>
        <v>210</v>
      </c>
      <c r="BD155" s="642">
        <f>sum(BC155:BC158)/4</f>
        <v>208.3333333</v>
      </c>
      <c r="BE155" s="643">
        <v>92.0</v>
      </c>
      <c r="BF155" s="817">
        <f>4*MAX(AU155:AU158)/Results!N221</f>
        <v>1.152</v>
      </c>
    </row>
    <row r="156">
      <c r="A156" s="151"/>
      <c r="B156" s="459"/>
      <c r="C156" s="151"/>
      <c r="D156" s="513" t="s">
        <v>175</v>
      </c>
      <c r="E156" s="520">
        <v>40.0</v>
      </c>
      <c r="F156" s="520">
        <v>1.0</v>
      </c>
      <c r="G156" s="520">
        <v>136.0</v>
      </c>
      <c r="H156" s="520">
        <v>2.0</v>
      </c>
      <c r="I156" s="516"/>
      <c r="J156" s="520">
        <v>1.0</v>
      </c>
      <c r="K156" s="520">
        <v>1.0</v>
      </c>
      <c r="L156" s="520">
        <v>4.0</v>
      </c>
      <c r="M156" s="516"/>
      <c r="N156" s="520">
        <v>1.0</v>
      </c>
      <c r="O156" s="520">
        <v>15.0</v>
      </c>
      <c r="P156" s="516"/>
      <c r="Q156" s="521">
        <v>2.0</v>
      </c>
      <c r="R156" s="521">
        <f t="shared" si="33"/>
        <v>203</v>
      </c>
      <c r="S156" s="593">
        <f t="shared" si="34"/>
        <v>154.3</v>
      </c>
      <c r="T156" s="673">
        <f>R156/(Results!$L$221*(70/190))</f>
        <v>0.5135135135</v>
      </c>
      <c r="U156" s="674" t="str">
        <f t="shared" si="39"/>
        <v>C</v>
      </c>
      <c r="V156" s="151"/>
      <c r="W156" s="151"/>
      <c r="X156" s="151"/>
      <c r="Y156" s="151"/>
      <c r="Z156" s="517">
        <f>R156/Results!$B$158</f>
        <v>676.6666667</v>
      </c>
      <c r="AA156" s="151"/>
      <c r="AB156" s="151"/>
      <c r="AC156" s="703"/>
      <c r="AD156" s="459"/>
      <c r="AE156" s="459"/>
      <c r="AF156" s="151"/>
      <c r="AG156" s="880" t="s">
        <v>175</v>
      </c>
      <c r="AH156" s="881">
        <v>30.0</v>
      </c>
      <c r="AI156" s="882"/>
      <c r="AJ156" s="881">
        <v>31.0</v>
      </c>
      <c r="AK156" s="882"/>
      <c r="AL156" s="882"/>
      <c r="AM156" s="882"/>
      <c r="AN156" s="882"/>
      <c r="AO156" s="881">
        <v>3.0</v>
      </c>
      <c r="AP156" s="882"/>
      <c r="AQ156" s="881">
        <v>1.0</v>
      </c>
      <c r="AR156" s="881">
        <v>7.0</v>
      </c>
      <c r="AS156" s="882"/>
      <c r="AT156" s="885"/>
      <c r="AU156" s="881">
        <f t="shared" si="36"/>
        <v>72</v>
      </c>
      <c r="AV156" s="882">
        <f t="shared" si="37"/>
        <v>66.5</v>
      </c>
      <c r="AW156" s="884">
        <f>AU156/(Results!$N$221*(70/190))</f>
        <v>0.7817142857</v>
      </c>
      <c r="AX156" s="885" t="str">
        <f t="shared" si="38"/>
        <v>D</v>
      </c>
      <c r="AY156" s="151"/>
      <c r="AZ156" s="151"/>
      <c r="BA156" s="151"/>
      <c r="BB156" s="151"/>
      <c r="BC156" s="517">
        <f>AU156/Results!$B$158</f>
        <v>240</v>
      </c>
      <c r="BD156" s="151"/>
      <c r="BE156" s="151"/>
      <c r="BF156" s="703"/>
    </row>
    <row r="157">
      <c r="A157" s="151"/>
      <c r="B157" s="459"/>
      <c r="C157" s="151"/>
      <c r="D157" s="513" t="s">
        <v>176</v>
      </c>
      <c r="E157" s="520">
        <v>55.0</v>
      </c>
      <c r="F157" s="520">
        <v>1.0</v>
      </c>
      <c r="G157" s="520">
        <v>138.0</v>
      </c>
      <c r="H157" s="520">
        <v>1.0</v>
      </c>
      <c r="I157" s="516"/>
      <c r="J157" s="516"/>
      <c r="K157" s="520">
        <v>1.0</v>
      </c>
      <c r="L157" s="520">
        <v>7.0</v>
      </c>
      <c r="M157" s="516"/>
      <c r="N157" s="520">
        <v>1.0</v>
      </c>
      <c r="O157" s="520">
        <v>17.0</v>
      </c>
      <c r="P157" s="516"/>
      <c r="Q157" s="521">
        <v>1.0</v>
      </c>
      <c r="R157" s="521">
        <f t="shared" si="33"/>
        <v>222</v>
      </c>
      <c r="S157" s="593">
        <f t="shared" si="34"/>
        <v>175.3</v>
      </c>
      <c r="T157" s="673">
        <f>R157/(Results!$L$221*(70/190))</f>
        <v>0.5615763547</v>
      </c>
      <c r="U157" s="674" t="str">
        <f t="shared" si="39"/>
        <v>C</v>
      </c>
      <c r="V157" s="151"/>
      <c r="W157" s="151"/>
      <c r="X157" s="151"/>
      <c r="Y157" s="151"/>
      <c r="Z157" s="517">
        <f>R157/Results!$B$158</f>
        <v>740</v>
      </c>
      <c r="AA157" s="151"/>
      <c r="AB157" s="151"/>
      <c r="AC157" s="703"/>
      <c r="AD157" s="459"/>
      <c r="AE157" s="459"/>
      <c r="AF157" s="151"/>
      <c r="AG157" s="880" t="s">
        <v>176</v>
      </c>
      <c r="AH157" s="881">
        <v>14.0</v>
      </c>
      <c r="AI157" s="882"/>
      <c r="AJ157" s="881">
        <v>32.0</v>
      </c>
      <c r="AK157" s="882"/>
      <c r="AL157" s="882"/>
      <c r="AM157" s="882"/>
      <c r="AN157" s="882"/>
      <c r="AO157" s="881">
        <v>2.0</v>
      </c>
      <c r="AP157" s="882"/>
      <c r="AQ157" s="882"/>
      <c r="AR157" s="881">
        <v>2.0</v>
      </c>
      <c r="AS157" s="882"/>
      <c r="AT157" s="883">
        <v>1.0</v>
      </c>
      <c r="AU157" s="881">
        <f t="shared" si="36"/>
        <v>51</v>
      </c>
      <c r="AV157" s="882">
        <f t="shared" si="37"/>
        <v>37.5</v>
      </c>
      <c r="AW157" s="884">
        <f>AU157/(Results!$N$221*(70/190))</f>
        <v>0.5537142857</v>
      </c>
      <c r="AX157" s="885" t="str">
        <f t="shared" si="38"/>
        <v>C</v>
      </c>
      <c r="AY157" s="151"/>
      <c r="AZ157" s="151"/>
      <c r="BA157" s="151"/>
      <c r="BB157" s="151"/>
      <c r="BC157" s="517">
        <f>AU157/Results!$B$158</f>
        <v>170</v>
      </c>
      <c r="BD157" s="151"/>
      <c r="BE157" s="151"/>
      <c r="BF157" s="703"/>
    </row>
    <row r="158">
      <c r="A158" s="151"/>
      <c r="B158" s="459"/>
      <c r="C158" s="151"/>
      <c r="D158" s="522" t="s">
        <v>177</v>
      </c>
      <c r="E158" s="529">
        <v>54.0</v>
      </c>
      <c r="F158" s="530"/>
      <c r="G158" s="529">
        <v>108.0</v>
      </c>
      <c r="H158" s="529">
        <v>1.0</v>
      </c>
      <c r="I158" s="530"/>
      <c r="J158" s="529"/>
      <c r="K158" s="529">
        <v>1.0</v>
      </c>
      <c r="L158" s="529">
        <v>3.0</v>
      </c>
      <c r="M158" s="530"/>
      <c r="N158" s="529">
        <v>3.0</v>
      </c>
      <c r="O158" s="529">
        <v>14.0</v>
      </c>
      <c r="P158" s="530"/>
      <c r="Q158" s="581">
        <v>1.0</v>
      </c>
      <c r="R158" s="521">
        <f t="shared" si="33"/>
        <v>185</v>
      </c>
      <c r="S158" s="596">
        <f t="shared" si="34"/>
        <v>151.5</v>
      </c>
      <c r="T158" s="677">
        <f>R158/(Results!$L$221*(70/190))</f>
        <v>0.4679802956</v>
      </c>
      <c r="U158" s="678" t="str">
        <f t="shared" si="39"/>
        <v>B</v>
      </c>
      <c r="V158" s="37"/>
      <c r="W158" s="37"/>
      <c r="X158" s="37"/>
      <c r="Y158" s="37"/>
      <c r="Z158" s="531">
        <f>R158/Results!$B$158</f>
        <v>616.6666667</v>
      </c>
      <c r="AA158" s="37"/>
      <c r="AB158" s="37"/>
      <c r="AC158" s="789"/>
      <c r="AD158" s="459"/>
      <c r="AE158" s="459"/>
      <c r="AF158" s="151"/>
      <c r="AG158" s="886" t="s">
        <v>177</v>
      </c>
      <c r="AH158" s="887">
        <v>27.0</v>
      </c>
      <c r="AI158" s="888"/>
      <c r="AJ158" s="887">
        <v>26.0</v>
      </c>
      <c r="AK158" s="888"/>
      <c r="AL158" s="888"/>
      <c r="AM158" s="888"/>
      <c r="AN158" s="888"/>
      <c r="AO158" s="887">
        <v>5.0</v>
      </c>
      <c r="AP158" s="888"/>
      <c r="AQ158" s="888"/>
      <c r="AR158" s="887">
        <v>6.0</v>
      </c>
      <c r="AS158" s="888"/>
      <c r="AT158" s="889"/>
      <c r="AU158" s="881">
        <f t="shared" si="36"/>
        <v>64</v>
      </c>
      <c r="AV158" s="888">
        <f t="shared" si="37"/>
        <v>59.5</v>
      </c>
      <c r="AW158" s="890">
        <f>AU158/(Results!$N$221*(70/190))</f>
        <v>0.6948571429</v>
      </c>
      <c r="AX158" s="889" t="str">
        <f t="shared" si="38"/>
        <v>C</v>
      </c>
      <c r="AY158" s="37"/>
      <c r="AZ158" s="37"/>
      <c r="BA158" s="37"/>
      <c r="BB158" s="37"/>
      <c r="BC158" s="531">
        <f>AU158/Results!$B$158</f>
        <v>213.3333333</v>
      </c>
      <c r="BD158" s="37"/>
      <c r="BE158" s="37"/>
      <c r="BF158" s="789"/>
    </row>
    <row r="159">
      <c r="A159" s="151"/>
      <c r="B159" s="459"/>
      <c r="C159" s="151"/>
      <c r="D159" s="532" t="s">
        <v>178</v>
      </c>
      <c r="E159" s="543">
        <v>58.0</v>
      </c>
      <c r="F159" s="543">
        <v>1.0</v>
      </c>
      <c r="G159" s="543">
        <v>146.0</v>
      </c>
      <c r="H159" s="543">
        <v>2.0</v>
      </c>
      <c r="I159" s="543">
        <v>1.0</v>
      </c>
      <c r="J159" s="544"/>
      <c r="K159" s="544"/>
      <c r="L159" s="543">
        <v>3.0</v>
      </c>
      <c r="M159" s="544"/>
      <c r="N159" s="544"/>
      <c r="O159" s="543">
        <v>14.0</v>
      </c>
      <c r="P159" s="544"/>
      <c r="Q159" s="546"/>
      <c r="R159" s="545">
        <f t="shared" si="33"/>
        <v>225</v>
      </c>
      <c r="S159" s="582">
        <f t="shared" si="34"/>
        <v>169.3</v>
      </c>
      <c r="T159" s="681">
        <f>R159/(Results!$L$222*(70/190))</f>
        <v>0.5546905411</v>
      </c>
      <c r="U159" s="682" t="str">
        <f t="shared" si="39"/>
        <v>C</v>
      </c>
      <c r="V159" s="538">
        <f>SUM(R159:R162)</f>
        <v>853</v>
      </c>
      <c r="W159" s="539">
        <f>V159/(4*(MAX(R159:R162)))</f>
        <v>0.9477777778</v>
      </c>
      <c r="X159" s="539">
        <f>AVERAGE(S159:S162)</f>
        <v>161.15</v>
      </c>
      <c r="Y159" s="539">
        <f>V159/(((V159/2))*2)</f>
        <v>1</v>
      </c>
      <c r="Z159" s="540">
        <f>R159/Results!$B$158</f>
        <v>750</v>
      </c>
      <c r="AA159" s="539">
        <f>sum(Z159:Z162)/4</f>
        <v>710.8333333</v>
      </c>
      <c r="AB159" s="541">
        <v>406.0</v>
      </c>
      <c r="AC159" s="706">
        <f>4*MAX(R159:R162)/Results!L222</f>
        <v>0.8174386921</v>
      </c>
      <c r="AD159" s="459"/>
      <c r="AE159" s="459"/>
      <c r="AF159" s="151"/>
      <c r="AG159" s="891" t="s">
        <v>178</v>
      </c>
      <c r="AH159" s="892">
        <v>22.0</v>
      </c>
      <c r="AI159" s="892">
        <v>1.0</v>
      </c>
      <c r="AJ159" s="892">
        <v>31.0</v>
      </c>
      <c r="AK159" s="893"/>
      <c r="AL159" s="893"/>
      <c r="AM159" s="893"/>
      <c r="AN159" s="893"/>
      <c r="AO159" s="892">
        <v>3.0</v>
      </c>
      <c r="AP159" s="893"/>
      <c r="AQ159" s="893"/>
      <c r="AR159" s="892">
        <v>3.0</v>
      </c>
      <c r="AS159" s="893"/>
      <c r="AT159" s="914">
        <v>2.0</v>
      </c>
      <c r="AU159" s="892">
        <f t="shared" si="36"/>
        <v>62</v>
      </c>
      <c r="AV159" s="895">
        <f t="shared" si="37"/>
        <v>49.8</v>
      </c>
      <c r="AW159" s="896">
        <f>AU159/(Results!$N$222*(70/190))</f>
        <v>0.6785714286</v>
      </c>
      <c r="AX159" s="897" t="str">
        <f t="shared" si="38"/>
        <v>C</v>
      </c>
      <c r="AY159" s="538">
        <f>SUM(AU159:AU162)</f>
        <v>248</v>
      </c>
      <c r="AZ159" s="539">
        <f>AY159/(4*(MAX(AU159:AU162)))</f>
        <v>0.8857142857</v>
      </c>
      <c r="BA159" s="539">
        <f>AVERAGE(AV159:AV162)</f>
        <v>53.7</v>
      </c>
      <c r="BB159" s="539">
        <f>AY159/(((AY159))*1)</f>
        <v>1</v>
      </c>
      <c r="BC159" s="540">
        <f>AU159/Results!$B$158</f>
        <v>206.6666667</v>
      </c>
      <c r="BD159" s="539">
        <f>sum(BC159:BC162)/4</f>
        <v>206.6666667</v>
      </c>
      <c r="BE159" s="541">
        <v>91.0</v>
      </c>
      <c r="BF159" s="706">
        <f>4*MAX(AU159:AU162)/Results!N222</f>
        <v>1.129032258</v>
      </c>
    </row>
    <row r="160">
      <c r="A160" s="151"/>
      <c r="B160" s="459"/>
      <c r="C160" s="151"/>
      <c r="D160" s="549" t="s">
        <v>179</v>
      </c>
      <c r="E160" s="553">
        <v>37.0</v>
      </c>
      <c r="F160" s="551"/>
      <c r="G160" s="553">
        <v>129.0</v>
      </c>
      <c r="H160" s="553">
        <v>1.0</v>
      </c>
      <c r="I160" s="551"/>
      <c r="J160" s="551"/>
      <c r="K160" s="553">
        <v>1.0</v>
      </c>
      <c r="L160" s="553">
        <v>8.0</v>
      </c>
      <c r="M160" s="553">
        <v>2.0</v>
      </c>
      <c r="N160" s="551"/>
      <c r="O160" s="553">
        <v>8.0</v>
      </c>
      <c r="P160" s="551"/>
      <c r="Q160" s="554">
        <v>5.0</v>
      </c>
      <c r="R160" s="554">
        <f t="shared" si="33"/>
        <v>191</v>
      </c>
      <c r="S160" s="405">
        <f t="shared" si="34"/>
        <v>140</v>
      </c>
      <c r="T160" s="684">
        <f>R160/(Results!$L$222*(70/190))</f>
        <v>0.4708706371</v>
      </c>
      <c r="U160" s="400" t="str">
        <f t="shared" si="39"/>
        <v>B</v>
      </c>
      <c r="V160" s="151"/>
      <c r="W160" s="151"/>
      <c r="X160" s="151"/>
      <c r="Y160" s="151"/>
      <c r="Z160" s="552">
        <f>R160/Results!$B$158</f>
        <v>636.6666667</v>
      </c>
      <c r="AA160" s="151"/>
      <c r="AB160" s="151"/>
      <c r="AC160" s="703"/>
      <c r="AD160" s="459"/>
      <c r="AE160" s="459"/>
      <c r="AF160" s="151"/>
      <c r="AG160" s="898" t="s">
        <v>179</v>
      </c>
      <c r="AH160" s="899">
        <v>28.0</v>
      </c>
      <c r="AI160" s="900"/>
      <c r="AJ160" s="899">
        <v>32.0</v>
      </c>
      <c r="AK160" s="900"/>
      <c r="AL160" s="900"/>
      <c r="AM160" s="900"/>
      <c r="AN160" s="900"/>
      <c r="AO160" s="899">
        <v>5.0</v>
      </c>
      <c r="AP160" s="899">
        <v>1.0</v>
      </c>
      <c r="AQ160" s="900"/>
      <c r="AR160" s="899">
        <v>4.0</v>
      </c>
      <c r="AS160" s="900"/>
      <c r="AT160" s="903"/>
      <c r="AU160" s="899">
        <f t="shared" si="36"/>
        <v>70</v>
      </c>
      <c r="AV160" s="900">
        <f t="shared" si="37"/>
        <v>62</v>
      </c>
      <c r="AW160" s="902">
        <f>AU160/(Results!$N$222*(70/190))</f>
        <v>0.7661290323</v>
      </c>
      <c r="AX160" s="903" t="str">
        <f t="shared" si="38"/>
        <v>D</v>
      </c>
      <c r="AY160" s="151"/>
      <c r="AZ160" s="151"/>
      <c r="BA160" s="151"/>
      <c r="BB160" s="151"/>
      <c r="BC160" s="552">
        <f>AU160/Results!$B$158</f>
        <v>233.3333333</v>
      </c>
      <c r="BD160" s="151"/>
      <c r="BE160" s="151"/>
      <c r="BF160" s="703"/>
    </row>
    <row r="161">
      <c r="A161" s="151"/>
      <c r="B161" s="459"/>
      <c r="C161" s="151"/>
      <c r="D161" s="549" t="s">
        <v>180</v>
      </c>
      <c r="E161" s="553">
        <v>53.0</v>
      </c>
      <c r="F161" s="551"/>
      <c r="G161" s="553">
        <v>151.0</v>
      </c>
      <c r="H161" s="553">
        <v>2.0</v>
      </c>
      <c r="I161" s="551"/>
      <c r="J161" s="551"/>
      <c r="K161" s="553">
        <v>1.0</v>
      </c>
      <c r="L161" s="553">
        <v>5.0</v>
      </c>
      <c r="M161" s="551"/>
      <c r="N161" s="553">
        <v>1.0</v>
      </c>
      <c r="O161" s="553">
        <v>7.0</v>
      </c>
      <c r="P161" s="553">
        <v>1.0</v>
      </c>
      <c r="Q161" s="554">
        <v>1.0</v>
      </c>
      <c r="R161" s="554">
        <f t="shared" si="33"/>
        <v>222</v>
      </c>
      <c r="S161" s="405">
        <f t="shared" si="34"/>
        <v>160</v>
      </c>
      <c r="T161" s="684">
        <f>R161/(Results!$L$222*(70/190))</f>
        <v>0.5472946672</v>
      </c>
      <c r="U161" s="400" t="str">
        <f t="shared" si="39"/>
        <v>C</v>
      </c>
      <c r="V161" s="151"/>
      <c r="W161" s="151"/>
      <c r="X161" s="151"/>
      <c r="Y161" s="151"/>
      <c r="Z161" s="552">
        <f>R161/Results!$B$158</f>
        <v>740</v>
      </c>
      <c r="AA161" s="151"/>
      <c r="AB161" s="151"/>
      <c r="AC161" s="703"/>
      <c r="AD161" s="459"/>
      <c r="AE161" s="459"/>
      <c r="AF161" s="151"/>
      <c r="AG161" s="898" t="s">
        <v>180</v>
      </c>
      <c r="AH161" s="899">
        <v>18.0</v>
      </c>
      <c r="AI161" s="900"/>
      <c r="AJ161" s="899">
        <v>28.0</v>
      </c>
      <c r="AK161" s="900"/>
      <c r="AL161" s="900"/>
      <c r="AM161" s="900"/>
      <c r="AN161" s="900"/>
      <c r="AO161" s="899">
        <v>5.0</v>
      </c>
      <c r="AP161" s="900"/>
      <c r="AQ161" s="899">
        <v>1.0</v>
      </c>
      <c r="AR161" s="899">
        <v>4.0</v>
      </c>
      <c r="AS161" s="900"/>
      <c r="AT161" s="901">
        <v>2.0</v>
      </c>
      <c r="AU161" s="899">
        <f t="shared" si="36"/>
        <v>58</v>
      </c>
      <c r="AV161" s="900">
        <f t="shared" si="37"/>
        <v>51</v>
      </c>
      <c r="AW161" s="902">
        <f>AU161/(Results!$N$222*(70/190))</f>
        <v>0.6347926267</v>
      </c>
      <c r="AX161" s="903" t="str">
        <f t="shared" si="38"/>
        <v>C</v>
      </c>
      <c r="AY161" s="151"/>
      <c r="AZ161" s="151"/>
      <c r="BA161" s="151"/>
      <c r="BB161" s="151"/>
      <c r="BC161" s="552">
        <f>AU161/Results!$B$158</f>
        <v>193.3333333</v>
      </c>
      <c r="BD161" s="151"/>
      <c r="BE161" s="151"/>
      <c r="BF161" s="703"/>
    </row>
    <row r="162">
      <c r="A162" s="151"/>
      <c r="B162" s="459"/>
      <c r="C162" s="151"/>
      <c r="D162" s="555" t="s">
        <v>181</v>
      </c>
      <c r="E162" s="563">
        <v>63.0</v>
      </c>
      <c r="F162" s="563">
        <v>1.0</v>
      </c>
      <c r="G162" s="563">
        <v>125.0</v>
      </c>
      <c r="H162" s="564"/>
      <c r="I162" s="564"/>
      <c r="J162" s="564"/>
      <c r="K162" s="563">
        <v>2.0</v>
      </c>
      <c r="L162" s="563">
        <v>5.0</v>
      </c>
      <c r="M162" s="563">
        <v>2.0</v>
      </c>
      <c r="N162" s="563">
        <v>1.0</v>
      </c>
      <c r="O162" s="563">
        <v>14.0</v>
      </c>
      <c r="P162" s="563">
        <v>1.0</v>
      </c>
      <c r="Q162" s="565">
        <v>1.0</v>
      </c>
      <c r="R162" s="554">
        <f t="shared" si="33"/>
        <v>215</v>
      </c>
      <c r="S162" s="624">
        <f t="shared" si="34"/>
        <v>175.3</v>
      </c>
      <c r="T162" s="686">
        <f>R162/(Results!$L$222*(70/190))</f>
        <v>0.5300376281</v>
      </c>
      <c r="U162" s="687" t="str">
        <f t="shared" si="39"/>
        <v>C</v>
      </c>
      <c r="V162" s="447"/>
      <c r="W162" s="447"/>
      <c r="X162" s="447"/>
      <c r="Y162" s="447"/>
      <c r="Z162" s="562">
        <f>R162/Results!$B$158</f>
        <v>716.6666667</v>
      </c>
      <c r="AA162" s="447"/>
      <c r="AB162" s="447"/>
      <c r="AC162" s="488"/>
      <c r="AD162" s="459"/>
      <c r="AE162" s="459"/>
      <c r="AF162" s="151"/>
      <c r="AG162" s="904" t="s">
        <v>181</v>
      </c>
      <c r="AH162" s="905">
        <v>24.0</v>
      </c>
      <c r="AI162" s="906"/>
      <c r="AJ162" s="905">
        <v>24.0</v>
      </c>
      <c r="AK162" s="906"/>
      <c r="AL162" s="906"/>
      <c r="AM162" s="906"/>
      <c r="AN162" s="906"/>
      <c r="AO162" s="905">
        <v>5.0</v>
      </c>
      <c r="AP162" s="906"/>
      <c r="AQ162" s="906"/>
      <c r="AR162" s="905">
        <v>4.0</v>
      </c>
      <c r="AS162" s="906"/>
      <c r="AT162" s="907">
        <v>1.0</v>
      </c>
      <c r="AU162" s="899">
        <f t="shared" si="36"/>
        <v>58</v>
      </c>
      <c r="AV162" s="906">
        <f t="shared" si="37"/>
        <v>52</v>
      </c>
      <c r="AW162" s="908">
        <f>AU162/(Results!$N$222*(70/190))</f>
        <v>0.6347926267</v>
      </c>
      <c r="AX162" s="909" t="str">
        <f t="shared" si="38"/>
        <v>C</v>
      </c>
      <c r="AY162" s="447"/>
      <c r="AZ162" s="447"/>
      <c r="BA162" s="447"/>
      <c r="BB162" s="447"/>
      <c r="BC162" s="562">
        <f>AU162/Results!$B$158</f>
        <v>193.3333333</v>
      </c>
      <c r="BD162" s="447"/>
      <c r="BE162" s="447"/>
      <c r="BF162" s="488"/>
    </row>
    <row r="163">
      <c r="A163" s="151"/>
      <c r="B163" s="459"/>
      <c r="C163" s="151"/>
      <c r="D163" s="492" t="s">
        <v>182</v>
      </c>
      <c r="E163" s="573">
        <v>60.0</v>
      </c>
      <c r="F163" s="570"/>
      <c r="G163" s="573">
        <v>125.0</v>
      </c>
      <c r="H163" s="573">
        <v>2.0</v>
      </c>
      <c r="I163" s="570"/>
      <c r="J163" s="570"/>
      <c r="K163" s="573">
        <v>2.0</v>
      </c>
      <c r="L163" s="573">
        <v>3.0</v>
      </c>
      <c r="M163" s="570"/>
      <c r="N163" s="570"/>
      <c r="O163" s="573">
        <v>9.0</v>
      </c>
      <c r="P163" s="573">
        <v>1.0</v>
      </c>
      <c r="Q163" s="574">
        <v>7.0</v>
      </c>
      <c r="R163" s="574">
        <f t="shared" si="33"/>
        <v>209</v>
      </c>
      <c r="S163" s="722">
        <f t="shared" si="34"/>
        <v>157</v>
      </c>
      <c r="T163" s="669">
        <f>R163/(Results!$L$223*(70/190))</f>
        <v>0.5741758242</v>
      </c>
      <c r="U163" s="670" t="str">
        <f t="shared" si="39"/>
        <v>C</v>
      </c>
      <c r="V163" s="641">
        <f>SUM(R163:R166)</f>
        <v>777</v>
      </c>
      <c r="W163" s="642">
        <f>V163/(4*(MAX(R163:R166)))</f>
        <v>0.9294258373</v>
      </c>
      <c r="X163" s="642">
        <f>AVERAGE(S163:S166)</f>
        <v>147.325</v>
      </c>
      <c r="Y163" s="642">
        <f>V163/(((V163/2))*2)</f>
        <v>1</v>
      </c>
      <c r="Z163" s="511">
        <f>R163/Results!$B$158</f>
        <v>696.6666667</v>
      </c>
      <c r="AA163" s="642">
        <f>sum(Z163:Z166)/4</f>
        <v>647.5</v>
      </c>
      <c r="AB163" s="643">
        <v>364.0</v>
      </c>
      <c r="AC163" s="817">
        <f>4*MAX(R163:R166)/Results!L223</f>
        <v>0.8461538462</v>
      </c>
      <c r="AD163" s="459"/>
      <c r="AE163" s="459"/>
      <c r="AF163" s="151"/>
      <c r="AG163" s="910" t="s">
        <v>182</v>
      </c>
      <c r="AH163" s="701">
        <v>22.0</v>
      </c>
      <c r="AI163" s="874"/>
      <c r="AJ163" s="701">
        <v>27.0</v>
      </c>
      <c r="AK163" s="874"/>
      <c r="AL163" s="874"/>
      <c r="AM163" s="874"/>
      <c r="AN163" s="874"/>
      <c r="AO163" s="701">
        <v>6.0</v>
      </c>
      <c r="AP163" s="701">
        <v>1.0</v>
      </c>
      <c r="AQ163" s="874"/>
      <c r="AR163" s="701">
        <v>1.0</v>
      </c>
      <c r="AS163" s="874"/>
      <c r="AT163" s="875">
        <v>1.0</v>
      </c>
      <c r="AU163" s="875">
        <f t="shared" si="36"/>
        <v>58</v>
      </c>
      <c r="AV163" s="915">
        <f t="shared" si="37"/>
        <v>49.5</v>
      </c>
      <c r="AW163" s="911">
        <f>AU163/(Results!$N$223*(70/190))</f>
        <v>0.7461069736</v>
      </c>
      <c r="AX163" s="912" t="str">
        <f t="shared" si="38"/>
        <v>D</v>
      </c>
      <c r="AY163" s="641">
        <f>SUM(AU163:AU166)</f>
        <v>211</v>
      </c>
      <c r="AZ163" s="642">
        <f>AY163/(4*(MAX(AU163:AU166)))</f>
        <v>0.9094827586</v>
      </c>
      <c r="BA163" s="642">
        <f>AVERAGE(AV163:AV166)</f>
        <v>43.125</v>
      </c>
      <c r="BB163" s="642">
        <f>AY163/(((AY163))*1)</f>
        <v>1</v>
      </c>
      <c r="BC163" s="511">
        <f>AU163/Results!$B$158</f>
        <v>193.3333333</v>
      </c>
      <c r="BD163" s="642">
        <f>sum(BC163:BC166)/4</f>
        <v>175.8333333</v>
      </c>
      <c r="BE163" s="643">
        <v>78.0</v>
      </c>
      <c r="BF163" s="817">
        <f>4*MAX(AU163:AU166)/Results!N223</f>
        <v>1.099526066</v>
      </c>
    </row>
    <row r="164">
      <c r="A164" s="151"/>
      <c r="B164" s="459"/>
      <c r="C164" s="151"/>
      <c r="D164" s="513" t="s">
        <v>183</v>
      </c>
      <c r="E164" s="520">
        <v>52.0</v>
      </c>
      <c r="F164" s="520">
        <v>1.0</v>
      </c>
      <c r="G164" s="520">
        <v>114.0</v>
      </c>
      <c r="H164" s="520">
        <v>2.0</v>
      </c>
      <c r="I164" s="516"/>
      <c r="J164" s="516"/>
      <c r="K164" s="516"/>
      <c r="L164" s="520">
        <v>9.0</v>
      </c>
      <c r="M164" s="520">
        <v>1.0</v>
      </c>
      <c r="N164" s="520">
        <v>1.0</v>
      </c>
      <c r="O164" s="520">
        <v>4.0</v>
      </c>
      <c r="P164" s="516"/>
      <c r="Q164" s="521">
        <v>2.0</v>
      </c>
      <c r="R164" s="521">
        <f t="shared" si="33"/>
        <v>186</v>
      </c>
      <c r="S164" s="593">
        <f t="shared" si="34"/>
        <v>140.3</v>
      </c>
      <c r="T164" s="673">
        <f>R164/(Results!$L$223*(70/190))</f>
        <v>0.510989011</v>
      </c>
      <c r="U164" s="674" t="str">
        <f t="shared" si="39"/>
        <v>C</v>
      </c>
      <c r="V164" s="151"/>
      <c r="W164" s="151"/>
      <c r="X164" s="151"/>
      <c r="Y164" s="151"/>
      <c r="Z164" s="517">
        <f>R164/Results!$B$158</f>
        <v>620</v>
      </c>
      <c r="AA164" s="151"/>
      <c r="AB164" s="151"/>
      <c r="AC164" s="703"/>
      <c r="AD164" s="459"/>
      <c r="AE164" s="459"/>
      <c r="AF164" s="151"/>
      <c r="AG164" s="880" t="s">
        <v>183</v>
      </c>
      <c r="AH164" s="881">
        <v>21.0</v>
      </c>
      <c r="AI164" s="882"/>
      <c r="AJ164" s="881">
        <v>30.0</v>
      </c>
      <c r="AK164" s="882"/>
      <c r="AL164" s="882"/>
      <c r="AM164" s="882"/>
      <c r="AN164" s="882"/>
      <c r="AO164" s="881">
        <v>2.0</v>
      </c>
      <c r="AP164" s="882"/>
      <c r="AQ164" s="882"/>
      <c r="AR164" s="882"/>
      <c r="AS164" s="882"/>
      <c r="AT164" s="885"/>
      <c r="AU164" s="883">
        <f t="shared" si="36"/>
        <v>53</v>
      </c>
      <c r="AV164" s="916">
        <f t="shared" si="37"/>
        <v>39</v>
      </c>
      <c r="AW164" s="884">
        <f>AU164/(Results!$N$223*(70/190))</f>
        <v>0.6817874069</v>
      </c>
      <c r="AX164" s="885" t="str">
        <f t="shared" si="38"/>
        <v>C</v>
      </c>
      <c r="AY164" s="151"/>
      <c r="AZ164" s="151"/>
      <c r="BA164" s="151"/>
      <c r="BB164" s="151"/>
      <c r="BC164" s="517">
        <f>AU164/Results!$B$158</f>
        <v>176.6666667</v>
      </c>
      <c r="BD164" s="151"/>
      <c r="BE164" s="151"/>
      <c r="BF164" s="703"/>
    </row>
    <row r="165">
      <c r="A165" s="151"/>
      <c r="B165" s="459"/>
      <c r="C165" s="151"/>
      <c r="D165" s="513" t="s">
        <v>184</v>
      </c>
      <c r="E165" s="520">
        <v>52.0</v>
      </c>
      <c r="F165" s="520"/>
      <c r="G165" s="520">
        <v>122.0</v>
      </c>
      <c r="H165" s="520">
        <v>1.0</v>
      </c>
      <c r="I165" s="516"/>
      <c r="J165" s="516"/>
      <c r="K165" s="520">
        <v>1.0</v>
      </c>
      <c r="L165" s="520">
        <v>4.0</v>
      </c>
      <c r="M165" s="520">
        <v>1.0</v>
      </c>
      <c r="N165" s="516"/>
      <c r="O165" s="520">
        <v>9.0</v>
      </c>
      <c r="P165" s="516"/>
      <c r="Q165" s="515"/>
      <c r="R165" s="521">
        <f t="shared" si="33"/>
        <v>190</v>
      </c>
      <c r="S165" s="593">
        <f t="shared" si="34"/>
        <v>142.5</v>
      </c>
      <c r="T165" s="673">
        <f>R165/(Results!$L$223*(70/190))</f>
        <v>0.521978022</v>
      </c>
      <c r="U165" s="674" t="str">
        <f t="shared" si="39"/>
        <v>C</v>
      </c>
      <c r="V165" s="151"/>
      <c r="W165" s="151"/>
      <c r="X165" s="151"/>
      <c r="Y165" s="151"/>
      <c r="Z165" s="517">
        <f>R165/Results!$B$158</f>
        <v>633.3333333</v>
      </c>
      <c r="AA165" s="151"/>
      <c r="AB165" s="151"/>
      <c r="AC165" s="703"/>
      <c r="AD165" s="459"/>
      <c r="AE165" s="459"/>
      <c r="AF165" s="151"/>
      <c r="AG165" s="880" t="s">
        <v>184</v>
      </c>
      <c r="AH165" s="881">
        <v>18.0</v>
      </c>
      <c r="AI165" s="882"/>
      <c r="AJ165" s="881">
        <v>27.0</v>
      </c>
      <c r="AK165" s="882"/>
      <c r="AL165" s="882"/>
      <c r="AM165" s="882"/>
      <c r="AN165" s="882"/>
      <c r="AO165" s="881">
        <v>7.0</v>
      </c>
      <c r="AP165" s="882"/>
      <c r="AQ165" s="882"/>
      <c r="AR165" s="881">
        <v>1.0</v>
      </c>
      <c r="AS165" s="882"/>
      <c r="AT165" s="885"/>
      <c r="AU165" s="883">
        <f t="shared" si="36"/>
        <v>53</v>
      </c>
      <c r="AV165" s="916">
        <f t="shared" si="37"/>
        <v>44</v>
      </c>
      <c r="AW165" s="884">
        <f>AU165/(Results!$N$223*(70/190))</f>
        <v>0.6817874069</v>
      </c>
      <c r="AX165" s="885" t="str">
        <f t="shared" si="38"/>
        <v>C</v>
      </c>
      <c r="AY165" s="151"/>
      <c r="AZ165" s="151"/>
      <c r="BA165" s="151"/>
      <c r="BB165" s="151"/>
      <c r="BC165" s="517">
        <f>AU165/Results!$B$158</f>
        <v>176.6666667</v>
      </c>
      <c r="BD165" s="151"/>
      <c r="BE165" s="151"/>
      <c r="BF165" s="703"/>
    </row>
    <row r="166">
      <c r="A166" s="151"/>
      <c r="B166" s="459"/>
      <c r="C166" s="151"/>
      <c r="D166" s="522" t="s">
        <v>185</v>
      </c>
      <c r="E166" s="529">
        <v>52.0</v>
      </c>
      <c r="F166" s="530"/>
      <c r="G166" s="529">
        <v>118.0</v>
      </c>
      <c r="H166" s="529">
        <v>1.0</v>
      </c>
      <c r="I166" s="530"/>
      <c r="J166" s="529">
        <v>1.0</v>
      </c>
      <c r="K166" s="530"/>
      <c r="L166" s="529">
        <v>6.0</v>
      </c>
      <c r="M166" s="529">
        <v>3.0</v>
      </c>
      <c r="N166" s="530"/>
      <c r="O166" s="529">
        <v>9.0</v>
      </c>
      <c r="P166" s="530"/>
      <c r="Q166" s="581">
        <v>2.0</v>
      </c>
      <c r="R166" s="521">
        <f t="shared" si="33"/>
        <v>192</v>
      </c>
      <c r="S166" s="596">
        <f t="shared" si="34"/>
        <v>149.5</v>
      </c>
      <c r="T166" s="677">
        <f>R166/(Results!$L$223*(70/190))</f>
        <v>0.5274725275</v>
      </c>
      <c r="U166" s="678" t="str">
        <f t="shared" si="39"/>
        <v>C</v>
      </c>
      <c r="V166" s="37"/>
      <c r="W166" s="37"/>
      <c r="X166" s="37"/>
      <c r="Y166" s="37"/>
      <c r="Z166" s="531">
        <f>R166/Results!$B$158</f>
        <v>640</v>
      </c>
      <c r="AA166" s="37"/>
      <c r="AB166" s="37"/>
      <c r="AC166" s="789"/>
      <c r="AD166" s="459"/>
      <c r="AE166" s="459"/>
      <c r="AF166" s="151"/>
      <c r="AG166" s="886" t="s">
        <v>185</v>
      </c>
      <c r="AH166" s="887">
        <v>16.0</v>
      </c>
      <c r="AI166" s="888"/>
      <c r="AJ166" s="887">
        <v>23.0</v>
      </c>
      <c r="AK166" s="888"/>
      <c r="AL166" s="888"/>
      <c r="AM166" s="888"/>
      <c r="AN166" s="888"/>
      <c r="AO166" s="887">
        <v>4.0</v>
      </c>
      <c r="AP166" s="888"/>
      <c r="AQ166" s="888"/>
      <c r="AR166" s="887">
        <v>3.0</v>
      </c>
      <c r="AS166" s="888"/>
      <c r="AT166" s="913">
        <v>1.0</v>
      </c>
      <c r="AU166" s="883">
        <f t="shared" si="36"/>
        <v>47</v>
      </c>
      <c r="AV166" s="917">
        <f t="shared" si="37"/>
        <v>40</v>
      </c>
      <c r="AW166" s="890">
        <f>AU166/(Results!$N$223*(70/190))</f>
        <v>0.6046039269</v>
      </c>
      <c r="AX166" s="889" t="str">
        <f t="shared" si="38"/>
        <v>C</v>
      </c>
      <c r="AY166" s="37"/>
      <c r="AZ166" s="37"/>
      <c r="BA166" s="37"/>
      <c r="BB166" s="37"/>
      <c r="BC166" s="531">
        <f>AU166/Results!$B$158</f>
        <v>156.6666667</v>
      </c>
      <c r="BD166" s="37"/>
      <c r="BE166" s="37"/>
      <c r="BF166" s="789"/>
    </row>
    <row r="167">
      <c r="A167" s="151"/>
      <c r="B167" s="459"/>
      <c r="C167" s="151"/>
      <c r="D167" s="532" t="s">
        <v>186</v>
      </c>
      <c r="E167" s="543">
        <v>47.0</v>
      </c>
      <c r="F167" s="544"/>
      <c r="G167" s="543">
        <v>122.0</v>
      </c>
      <c r="H167" s="543">
        <v>2.0</v>
      </c>
      <c r="I167" s="544"/>
      <c r="J167" s="543">
        <v>1.0</v>
      </c>
      <c r="K167" s="543">
        <v>1.0</v>
      </c>
      <c r="L167" s="543">
        <v>9.0</v>
      </c>
      <c r="M167" s="543">
        <v>1.0</v>
      </c>
      <c r="N167" s="543">
        <v>1.0</v>
      </c>
      <c r="O167" s="543">
        <v>10.0</v>
      </c>
      <c r="P167" s="544"/>
      <c r="Q167" s="545">
        <v>1.0</v>
      </c>
      <c r="R167" s="545">
        <f t="shared" si="33"/>
        <v>195</v>
      </c>
      <c r="S167" s="582">
        <f t="shared" si="34"/>
        <v>153</v>
      </c>
      <c r="T167" s="681">
        <f>R167/(Results!$L$224*(70/190))</f>
        <v>0.5118817353</v>
      </c>
      <c r="U167" s="682" t="str">
        <f t="shared" si="39"/>
        <v>C</v>
      </c>
      <c r="V167" s="538">
        <f>SUM(R167:R170)</f>
        <v>801</v>
      </c>
      <c r="W167" s="539">
        <f>V167/(4*(MAX(R167:R170)))</f>
        <v>0.9102272727</v>
      </c>
      <c r="X167" s="539">
        <f>AVERAGE(S167:S170)</f>
        <v>160.125</v>
      </c>
      <c r="Y167" s="539">
        <f>V167/(((V167/2))*2)</f>
        <v>1</v>
      </c>
      <c r="Z167" s="540">
        <f>R167/Results!$B$158</f>
        <v>650</v>
      </c>
      <c r="AA167" s="539">
        <f>sum(Z167:Z170)/4</f>
        <v>667.5</v>
      </c>
      <c r="AB167" s="541">
        <v>381.0</v>
      </c>
      <c r="AC167" s="706">
        <f>4*MAX(R167:R170)/Results!L224</f>
        <v>0.8510638298</v>
      </c>
      <c r="AD167" s="459"/>
      <c r="AE167" s="459"/>
      <c r="AF167" s="151"/>
      <c r="AG167" s="891" t="s">
        <v>186</v>
      </c>
      <c r="AH167" s="892">
        <v>25.0</v>
      </c>
      <c r="AI167" s="892">
        <v>1.0</v>
      </c>
      <c r="AJ167" s="892">
        <v>21.0</v>
      </c>
      <c r="AK167" s="893"/>
      <c r="AL167" s="893"/>
      <c r="AM167" s="892">
        <v>1.0</v>
      </c>
      <c r="AN167" s="893"/>
      <c r="AO167" s="892">
        <v>3.0</v>
      </c>
      <c r="AP167" s="892">
        <v>1.0</v>
      </c>
      <c r="AQ167" s="893"/>
      <c r="AR167" s="892">
        <v>2.0</v>
      </c>
      <c r="AS167" s="893"/>
      <c r="AT167" s="914">
        <v>1.0</v>
      </c>
      <c r="AU167" s="892">
        <f t="shared" si="36"/>
        <v>55</v>
      </c>
      <c r="AV167" s="895">
        <f t="shared" si="37"/>
        <v>49.3</v>
      </c>
      <c r="AW167" s="896">
        <f>AU167/(Results!$N$224*(70/190))</f>
        <v>0.6407112201</v>
      </c>
      <c r="AX167" s="897" t="str">
        <f t="shared" si="38"/>
        <v>C</v>
      </c>
      <c r="AY167" s="538">
        <f>SUM(AU167:AU170)</f>
        <v>233</v>
      </c>
      <c r="AZ167" s="539">
        <f>AY167/(4*(MAX(AU167:AU170)))</f>
        <v>0.9549180328</v>
      </c>
      <c r="BA167" s="539">
        <f>AVERAGE(AV167:AV170)</f>
        <v>49.475</v>
      </c>
      <c r="BB167" s="539">
        <f>AY167/(((AY167))*1)</f>
        <v>1</v>
      </c>
      <c r="BC167" s="540">
        <f>AU167/Results!$B$158</f>
        <v>183.3333333</v>
      </c>
      <c r="BD167" s="539">
        <f>sum(BC167:BC170)/4</f>
        <v>194.1666667</v>
      </c>
      <c r="BE167" s="541">
        <v>86.0</v>
      </c>
      <c r="BF167" s="706">
        <f>4*MAX(AU167:AU170)/Results!N224</f>
        <v>1.0472103</v>
      </c>
    </row>
    <row r="168">
      <c r="A168" s="151"/>
      <c r="B168" s="459"/>
      <c r="C168" s="151"/>
      <c r="D168" s="549" t="s">
        <v>187</v>
      </c>
      <c r="E168" s="553">
        <v>57.0</v>
      </c>
      <c r="F168" s="551"/>
      <c r="G168" s="553">
        <v>140.0</v>
      </c>
      <c r="H168" s="553">
        <v>1.0</v>
      </c>
      <c r="I168" s="551"/>
      <c r="J168" s="551"/>
      <c r="K168" s="551"/>
      <c r="L168" s="553">
        <v>3.0</v>
      </c>
      <c r="M168" s="553">
        <v>1.0</v>
      </c>
      <c r="N168" s="551"/>
      <c r="O168" s="553">
        <v>9.0</v>
      </c>
      <c r="P168" s="551"/>
      <c r="Q168" s="554">
        <v>2.0</v>
      </c>
      <c r="R168" s="554">
        <f t="shared" si="33"/>
        <v>213</v>
      </c>
      <c r="S168" s="405">
        <f t="shared" si="34"/>
        <v>154.5</v>
      </c>
      <c r="T168" s="684">
        <f>R168/(Results!$L$224*(70/190))</f>
        <v>0.559132357</v>
      </c>
      <c r="U168" s="400" t="str">
        <f t="shared" si="39"/>
        <v>C</v>
      </c>
      <c r="V168" s="151"/>
      <c r="W168" s="151"/>
      <c r="X168" s="151"/>
      <c r="Y168" s="151"/>
      <c r="Z168" s="552">
        <f>R168/Results!$B$158</f>
        <v>710</v>
      </c>
      <c r="AA168" s="151"/>
      <c r="AB168" s="151"/>
      <c r="AC168" s="703"/>
      <c r="AD168" s="459"/>
      <c r="AE168" s="459"/>
      <c r="AF168" s="151"/>
      <c r="AG168" s="898" t="s">
        <v>187</v>
      </c>
      <c r="AH168" s="899">
        <v>20.0</v>
      </c>
      <c r="AI168" s="899">
        <v>1.0</v>
      </c>
      <c r="AJ168" s="899">
        <v>31.0</v>
      </c>
      <c r="AK168" s="900"/>
      <c r="AL168" s="900"/>
      <c r="AM168" s="900"/>
      <c r="AN168" s="900"/>
      <c r="AO168" s="899">
        <v>5.0</v>
      </c>
      <c r="AP168" s="900"/>
      <c r="AQ168" s="900"/>
      <c r="AR168" s="899">
        <v>3.0</v>
      </c>
      <c r="AS168" s="900"/>
      <c r="AT168" s="903"/>
      <c r="AU168" s="899">
        <f t="shared" si="36"/>
        <v>60</v>
      </c>
      <c r="AV168" s="900">
        <f t="shared" si="37"/>
        <v>49.8</v>
      </c>
      <c r="AW168" s="902">
        <f>AU168/(Results!$N$224*(70/190))</f>
        <v>0.6989576947</v>
      </c>
      <c r="AX168" s="903" t="str">
        <f t="shared" si="38"/>
        <v>C</v>
      </c>
      <c r="AY168" s="151"/>
      <c r="AZ168" s="151"/>
      <c r="BA168" s="151"/>
      <c r="BB168" s="151"/>
      <c r="BC168" s="552">
        <f>AU168/Results!$B$158</f>
        <v>200</v>
      </c>
      <c r="BD168" s="151"/>
      <c r="BE168" s="151"/>
      <c r="BF168" s="703"/>
    </row>
    <row r="169">
      <c r="A169" s="151"/>
      <c r="B169" s="459"/>
      <c r="C169" s="151"/>
      <c r="D169" s="549" t="s">
        <v>188</v>
      </c>
      <c r="E169" s="553">
        <v>62.0</v>
      </c>
      <c r="F169" s="551"/>
      <c r="G169" s="553">
        <v>129.0</v>
      </c>
      <c r="H169" s="553">
        <v>2.0</v>
      </c>
      <c r="I169" s="551"/>
      <c r="J169" s="551"/>
      <c r="K169" s="553">
        <v>2.0</v>
      </c>
      <c r="L169" s="553">
        <v>5.0</v>
      </c>
      <c r="M169" s="553">
        <v>3.0</v>
      </c>
      <c r="N169" s="553">
        <v>1.0</v>
      </c>
      <c r="O169" s="553">
        <v>15.0</v>
      </c>
      <c r="P169" s="553">
        <v>1.0</v>
      </c>
      <c r="Q169" s="550"/>
      <c r="R169" s="554">
        <f t="shared" si="33"/>
        <v>220</v>
      </c>
      <c r="S169" s="405">
        <f t="shared" si="34"/>
        <v>182.5</v>
      </c>
      <c r="T169" s="684">
        <f>R169/(Results!$L$224*(70/190))</f>
        <v>0.5775075988</v>
      </c>
      <c r="U169" s="400" t="str">
        <f t="shared" si="39"/>
        <v>C</v>
      </c>
      <c r="V169" s="151"/>
      <c r="W169" s="151"/>
      <c r="X169" s="151"/>
      <c r="Y169" s="151"/>
      <c r="Z169" s="552">
        <f>R169/Results!$B$158</f>
        <v>733.3333333</v>
      </c>
      <c r="AA169" s="151"/>
      <c r="AB169" s="151"/>
      <c r="AC169" s="703"/>
      <c r="AD169" s="459"/>
      <c r="AE169" s="459"/>
      <c r="AF169" s="151"/>
      <c r="AG169" s="898" t="s">
        <v>188</v>
      </c>
      <c r="AH169" s="899">
        <v>20.0</v>
      </c>
      <c r="AI169" s="900"/>
      <c r="AJ169" s="899">
        <v>33.0</v>
      </c>
      <c r="AK169" s="900"/>
      <c r="AL169" s="900"/>
      <c r="AM169" s="900"/>
      <c r="AN169" s="900"/>
      <c r="AO169" s="899">
        <v>3.0</v>
      </c>
      <c r="AP169" s="900"/>
      <c r="AQ169" s="899">
        <v>1.0</v>
      </c>
      <c r="AR169" s="899">
        <v>1.0</v>
      </c>
      <c r="AS169" s="900"/>
      <c r="AT169" s="901">
        <v>3.0</v>
      </c>
      <c r="AU169" s="899">
        <f t="shared" si="36"/>
        <v>61</v>
      </c>
      <c r="AV169" s="900">
        <f t="shared" si="37"/>
        <v>47</v>
      </c>
      <c r="AW169" s="902">
        <f>AU169/(Results!$N$224*(70/190))</f>
        <v>0.7106069896</v>
      </c>
      <c r="AX169" s="903" t="str">
        <f t="shared" si="38"/>
        <v>D</v>
      </c>
      <c r="AY169" s="151"/>
      <c r="AZ169" s="151"/>
      <c r="BA169" s="151"/>
      <c r="BB169" s="151"/>
      <c r="BC169" s="552">
        <f>AU169/Results!$B$158</f>
        <v>203.3333333</v>
      </c>
      <c r="BD169" s="151"/>
      <c r="BE169" s="151"/>
      <c r="BF169" s="703"/>
    </row>
    <row r="170">
      <c r="A170" s="151"/>
      <c r="B170" s="459"/>
      <c r="C170" s="151"/>
      <c r="D170" s="555" t="s">
        <v>189</v>
      </c>
      <c r="E170" s="563">
        <v>47.0</v>
      </c>
      <c r="F170" s="564"/>
      <c r="G170" s="563">
        <v>97.0</v>
      </c>
      <c r="H170" s="563">
        <v>1.0</v>
      </c>
      <c r="I170" s="564"/>
      <c r="J170" s="564"/>
      <c r="K170" s="564"/>
      <c r="L170" s="563">
        <v>6.0</v>
      </c>
      <c r="M170" s="564"/>
      <c r="N170" s="563">
        <v>4.0</v>
      </c>
      <c r="O170" s="563">
        <v>17.0</v>
      </c>
      <c r="P170" s="564"/>
      <c r="Q170" s="565">
        <v>1.0</v>
      </c>
      <c r="R170" s="554">
        <f t="shared" si="33"/>
        <v>173</v>
      </c>
      <c r="S170" s="624">
        <f t="shared" si="34"/>
        <v>150.5</v>
      </c>
      <c r="T170" s="686">
        <f>R170/(Results!$L$224*(70/190))</f>
        <v>0.4541309754</v>
      </c>
      <c r="U170" s="687" t="str">
        <f t="shared" si="39"/>
        <v>B</v>
      </c>
      <c r="V170" s="447"/>
      <c r="W170" s="447"/>
      <c r="X170" s="447"/>
      <c r="Y170" s="447"/>
      <c r="Z170" s="562">
        <f>R170/Results!$B$158</f>
        <v>576.6666667</v>
      </c>
      <c r="AA170" s="447"/>
      <c r="AB170" s="447"/>
      <c r="AC170" s="488"/>
      <c r="AD170" s="459"/>
      <c r="AE170" s="459"/>
      <c r="AF170" s="151"/>
      <c r="AG170" s="904" t="s">
        <v>189</v>
      </c>
      <c r="AH170" s="905">
        <v>17.0</v>
      </c>
      <c r="AI170" s="905">
        <v>1.0</v>
      </c>
      <c r="AJ170" s="905">
        <v>26.0</v>
      </c>
      <c r="AK170" s="906"/>
      <c r="AL170" s="906"/>
      <c r="AM170" s="906"/>
      <c r="AN170" s="906"/>
      <c r="AO170" s="905">
        <v>8.0</v>
      </c>
      <c r="AP170" s="906"/>
      <c r="AQ170" s="905">
        <v>1.0</v>
      </c>
      <c r="AR170" s="905">
        <v>3.0</v>
      </c>
      <c r="AS170" s="906"/>
      <c r="AT170" s="907">
        <v>1.0</v>
      </c>
      <c r="AU170" s="905">
        <f t="shared" si="36"/>
        <v>57</v>
      </c>
      <c r="AV170" s="906">
        <f t="shared" si="37"/>
        <v>51.8</v>
      </c>
      <c r="AW170" s="908">
        <f>AU170/(Results!$N$224*(70/190))</f>
        <v>0.6640098099</v>
      </c>
      <c r="AX170" s="909" t="str">
        <f t="shared" si="38"/>
        <v>C</v>
      </c>
      <c r="AY170" s="447"/>
      <c r="AZ170" s="447"/>
      <c r="BA170" s="447"/>
      <c r="BB170" s="447"/>
      <c r="BC170" s="562">
        <f>AU170/Results!$B$158</f>
        <v>190</v>
      </c>
      <c r="BD170" s="447"/>
      <c r="BE170" s="447"/>
      <c r="BF170" s="488"/>
    </row>
    <row r="171">
      <c r="A171" s="151"/>
      <c r="B171" s="459"/>
      <c r="C171" s="151"/>
      <c r="D171" s="492" t="s">
        <v>190</v>
      </c>
      <c r="E171" s="573">
        <v>66.0</v>
      </c>
      <c r="F171" s="570"/>
      <c r="G171" s="573">
        <v>126.0</v>
      </c>
      <c r="H171" s="570"/>
      <c r="I171" s="570"/>
      <c r="J171" s="570"/>
      <c r="K171" s="573">
        <v>2.0</v>
      </c>
      <c r="L171" s="573">
        <v>5.0</v>
      </c>
      <c r="M171" s="573">
        <v>1.0</v>
      </c>
      <c r="N171" s="573">
        <v>3.0</v>
      </c>
      <c r="O171" s="573">
        <v>9.0</v>
      </c>
      <c r="P171" s="570"/>
      <c r="Q171" s="574">
        <v>1.0</v>
      </c>
      <c r="R171" s="574">
        <f t="shared" si="33"/>
        <v>213</v>
      </c>
      <c r="S171" s="722">
        <f t="shared" si="34"/>
        <v>168</v>
      </c>
      <c r="T171" s="669">
        <f>R171/(Results!$L$225*(70/190))</f>
        <v>0.5270217476</v>
      </c>
      <c r="U171" s="670" t="str">
        <f t="shared" si="39"/>
        <v>C</v>
      </c>
      <c r="V171" s="641">
        <f>SUM(R171:R174)</f>
        <v>875</v>
      </c>
      <c r="W171" s="642">
        <f>V171/(4*(MAX(R171:R174)))</f>
        <v>0.9552401747</v>
      </c>
      <c r="X171" s="642">
        <f>AVERAGE(S171:S174)</f>
        <v>176.525</v>
      </c>
      <c r="Y171" s="642">
        <f>V171/(((V171/2))*2)</f>
        <v>1</v>
      </c>
      <c r="Z171" s="511">
        <f>R171/Results!$B$158</f>
        <v>710</v>
      </c>
      <c r="AA171" s="642">
        <f>sum(Z171:Z174)/4</f>
        <v>729.1666667</v>
      </c>
      <c r="AB171" s="643">
        <v>404.0</v>
      </c>
      <c r="AC171" s="817">
        <f>4*MAX(R171:R174)/Results!L225</f>
        <v>0.8350045579</v>
      </c>
      <c r="AD171" s="459"/>
      <c r="AE171" s="459"/>
      <c r="AF171" s="151"/>
      <c r="AG171" s="910" t="s">
        <v>190</v>
      </c>
      <c r="AH171" s="701">
        <v>27.0</v>
      </c>
      <c r="AI171" s="701">
        <v>1.0</v>
      </c>
      <c r="AJ171" s="701">
        <v>34.0</v>
      </c>
      <c r="AK171" s="874"/>
      <c r="AL171" s="874"/>
      <c r="AM171" s="874"/>
      <c r="AN171" s="874"/>
      <c r="AO171" s="701">
        <v>6.0</v>
      </c>
      <c r="AP171" s="874"/>
      <c r="AQ171" s="874"/>
      <c r="AR171" s="701">
        <v>2.0</v>
      </c>
      <c r="AS171" s="874"/>
      <c r="AT171" s="912"/>
      <c r="AU171" s="701">
        <f t="shared" si="36"/>
        <v>70</v>
      </c>
      <c r="AV171" s="877">
        <f t="shared" si="37"/>
        <v>57.8</v>
      </c>
      <c r="AW171" s="911">
        <f>AU171/(Results!$N$225*(70/190))</f>
        <v>0.8558558559</v>
      </c>
      <c r="AX171" s="875" t="s">
        <v>70</v>
      </c>
      <c r="AY171" s="641">
        <f>SUM(AU171:AU174)</f>
        <v>222</v>
      </c>
      <c r="AZ171" s="642">
        <f>AY171/(4*(MAX(AU171:AU174)))</f>
        <v>0.7928571429</v>
      </c>
      <c r="BA171" s="642">
        <f>AVERAGE(AV171:AV174)</f>
        <v>47.025</v>
      </c>
      <c r="BB171" s="642">
        <f>AY171/(((AY171))*1)</f>
        <v>1</v>
      </c>
      <c r="BC171" s="511">
        <f>AU171/Results!$B$158</f>
        <v>233.3333333</v>
      </c>
      <c r="BD171" s="642">
        <f>sum(BC171:BC174)/4</f>
        <v>185</v>
      </c>
      <c r="BE171" s="643">
        <v>82.0</v>
      </c>
      <c r="BF171" s="817">
        <f>4*MAX(AU171:AU174)/Results!N225</f>
        <v>1.261261261</v>
      </c>
    </row>
    <row r="172">
      <c r="A172" s="151"/>
      <c r="B172" s="459"/>
      <c r="C172" s="151"/>
      <c r="D172" s="513" t="s">
        <v>191</v>
      </c>
      <c r="E172" s="520">
        <v>66.0</v>
      </c>
      <c r="F172" s="516"/>
      <c r="G172" s="520">
        <v>117.0</v>
      </c>
      <c r="H172" s="520">
        <v>1.0</v>
      </c>
      <c r="I172" s="516"/>
      <c r="J172" s="516"/>
      <c r="K172" s="516"/>
      <c r="L172" s="520">
        <v>3.0</v>
      </c>
      <c r="M172" s="520">
        <v>6.0</v>
      </c>
      <c r="N172" s="520">
        <v>2.0</v>
      </c>
      <c r="O172" s="520">
        <v>12.0</v>
      </c>
      <c r="P172" s="516"/>
      <c r="Q172" s="515"/>
      <c r="R172" s="521">
        <f t="shared" si="33"/>
        <v>207</v>
      </c>
      <c r="S172" s="593">
        <f t="shared" si="34"/>
        <v>174.5</v>
      </c>
      <c r="T172" s="673">
        <f>R172/(Results!$L$225*(70/190))</f>
        <v>0.5121760646</v>
      </c>
      <c r="U172" s="674" t="str">
        <f t="shared" si="39"/>
        <v>C</v>
      </c>
      <c r="V172" s="151"/>
      <c r="W172" s="151"/>
      <c r="X172" s="151"/>
      <c r="Y172" s="151"/>
      <c r="Z172" s="517">
        <f>R172/Results!$B$158</f>
        <v>690</v>
      </c>
      <c r="AA172" s="151"/>
      <c r="AB172" s="151"/>
      <c r="AC172" s="703"/>
      <c r="AD172" s="459"/>
      <c r="AE172" s="459"/>
      <c r="AF172" s="151"/>
      <c r="AG172" s="880" t="s">
        <v>191</v>
      </c>
      <c r="AH172" s="881">
        <v>20.0</v>
      </c>
      <c r="AI172" s="882"/>
      <c r="AJ172" s="881">
        <v>31.0</v>
      </c>
      <c r="AK172" s="882"/>
      <c r="AL172" s="882"/>
      <c r="AM172" s="882"/>
      <c r="AN172" s="882"/>
      <c r="AO172" s="881">
        <v>7.0</v>
      </c>
      <c r="AP172" s="882"/>
      <c r="AQ172" s="882"/>
      <c r="AR172" s="881">
        <v>4.0</v>
      </c>
      <c r="AS172" s="882"/>
      <c r="AT172" s="883">
        <v>1.0</v>
      </c>
      <c r="AU172" s="881">
        <f t="shared" si="36"/>
        <v>63</v>
      </c>
      <c r="AV172" s="882">
        <f t="shared" si="37"/>
        <v>54.5</v>
      </c>
      <c r="AW172" s="884">
        <f>AU172/(Results!$N$225*(70/190))</f>
        <v>0.7702702703</v>
      </c>
      <c r="AX172" s="885" t="str">
        <f t="shared" ref="AX172:AX178" si="40">IFS(AW172&lt;0.2,"A",AND(AW172&gt;=0.21,AW172&lt;=0.5),"B",AND(AW172&gt;=0.51,AW172&lt;=0.7),"C",AND(AW172&gt;=0.71,AW172&lt;=0.85),"D",AND(AW172&gt;=0.86,AW172&lt;=1),"E",AW172&gt;1,"F")</f>
        <v>D</v>
      </c>
      <c r="AY172" s="151"/>
      <c r="AZ172" s="151"/>
      <c r="BA172" s="151"/>
      <c r="BB172" s="151"/>
      <c r="BC172" s="517">
        <f>AU172/Results!$B$158</f>
        <v>210</v>
      </c>
      <c r="BD172" s="151"/>
      <c r="BE172" s="151"/>
      <c r="BF172" s="703"/>
    </row>
    <row r="173">
      <c r="A173" s="151"/>
      <c r="B173" s="459"/>
      <c r="C173" s="151"/>
      <c r="D173" s="513" t="s">
        <v>192</v>
      </c>
      <c r="E173" s="520">
        <v>66.0</v>
      </c>
      <c r="F173" s="520">
        <v>1.0</v>
      </c>
      <c r="G173" s="520">
        <v>128.0</v>
      </c>
      <c r="H173" s="520">
        <v>3.0</v>
      </c>
      <c r="I173" s="516"/>
      <c r="J173" s="516"/>
      <c r="K173" s="516"/>
      <c r="L173" s="520">
        <v>8.0</v>
      </c>
      <c r="M173" s="520">
        <v>5.0</v>
      </c>
      <c r="N173" s="516"/>
      <c r="O173" s="520">
        <v>15.0</v>
      </c>
      <c r="P173" s="516"/>
      <c r="Q173" s="515"/>
      <c r="R173" s="521">
        <f t="shared" si="33"/>
        <v>226</v>
      </c>
      <c r="S173" s="593">
        <f t="shared" si="34"/>
        <v>189.8</v>
      </c>
      <c r="T173" s="673">
        <f>R173/(Results!$L$225*(70/190))</f>
        <v>0.5591873942</v>
      </c>
      <c r="U173" s="674" t="str">
        <f t="shared" si="39"/>
        <v>C</v>
      </c>
      <c r="V173" s="151"/>
      <c r="W173" s="151"/>
      <c r="X173" s="151"/>
      <c r="Y173" s="151"/>
      <c r="Z173" s="517">
        <f>R173/Results!$B$158</f>
        <v>753.3333333</v>
      </c>
      <c r="AA173" s="151"/>
      <c r="AB173" s="151"/>
      <c r="AC173" s="703"/>
      <c r="AD173" s="459"/>
      <c r="AE173" s="459"/>
      <c r="AF173" s="151"/>
      <c r="AG173" s="880" t="s">
        <v>192</v>
      </c>
      <c r="AH173" s="881">
        <v>8.0</v>
      </c>
      <c r="AI173" s="882"/>
      <c r="AJ173" s="881">
        <v>21.0</v>
      </c>
      <c r="AK173" s="882"/>
      <c r="AL173" s="882"/>
      <c r="AM173" s="882"/>
      <c r="AN173" s="882"/>
      <c r="AO173" s="881">
        <v>4.0</v>
      </c>
      <c r="AP173" s="882"/>
      <c r="AQ173" s="882"/>
      <c r="AR173" s="881">
        <v>6.0</v>
      </c>
      <c r="AS173" s="882"/>
      <c r="AT173" s="885"/>
      <c r="AU173" s="881">
        <f t="shared" si="36"/>
        <v>39</v>
      </c>
      <c r="AV173" s="882">
        <f t="shared" si="37"/>
        <v>36.5</v>
      </c>
      <c r="AW173" s="884">
        <f>AU173/(Results!$N$225*(70/190))</f>
        <v>0.4768339768</v>
      </c>
      <c r="AX173" s="885" t="str">
        <f t="shared" si="40"/>
        <v>B</v>
      </c>
      <c r="AY173" s="151"/>
      <c r="AZ173" s="151"/>
      <c r="BA173" s="151"/>
      <c r="BB173" s="151"/>
      <c r="BC173" s="517">
        <f>AU173/Results!$B$158</f>
        <v>130</v>
      </c>
      <c r="BD173" s="151"/>
      <c r="BE173" s="151"/>
      <c r="BF173" s="703"/>
    </row>
    <row r="174">
      <c r="A174" s="151"/>
      <c r="B174" s="459"/>
      <c r="C174" s="151"/>
      <c r="D174" s="886" t="s">
        <v>285</v>
      </c>
      <c r="E174" s="529">
        <v>59.0</v>
      </c>
      <c r="F174" s="529">
        <v>1.0</v>
      </c>
      <c r="G174" s="529">
        <v>141.0</v>
      </c>
      <c r="H174" s="529">
        <v>3.0</v>
      </c>
      <c r="I174" s="529">
        <v>1.0</v>
      </c>
      <c r="J174" s="529">
        <v>1.0</v>
      </c>
      <c r="K174" s="530"/>
      <c r="L174" s="529">
        <v>7.0</v>
      </c>
      <c r="M174" s="529">
        <v>1.0</v>
      </c>
      <c r="N174" s="530"/>
      <c r="O174" s="529">
        <v>10.0</v>
      </c>
      <c r="P174" s="530"/>
      <c r="Q174" s="581">
        <v>5.0</v>
      </c>
      <c r="R174" s="521">
        <f t="shared" si="33"/>
        <v>229</v>
      </c>
      <c r="S174" s="596">
        <f t="shared" si="34"/>
        <v>173.8</v>
      </c>
      <c r="T174" s="677">
        <f>R174/(Results!$L$225*(70/190))</f>
        <v>0.5666102357</v>
      </c>
      <c r="U174" s="678" t="str">
        <f t="shared" si="39"/>
        <v>C</v>
      </c>
      <c r="V174" s="37"/>
      <c r="W174" s="37"/>
      <c r="X174" s="37"/>
      <c r="Y174" s="37"/>
      <c r="Z174" s="531">
        <f>R174/Results!$B$158</f>
        <v>763.3333333</v>
      </c>
      <c r="AA174" s="37"/>
      <c r="AB174" s="37"/>
      <c r="AC174" s="789"/>
      <c r="AD174" s="459"/>
      <c r="AE174" s="459"/>
      <c r="AF174" s="151"/>
      <c r="AG174" s="886" t="s">
        <v>193</v>
      </c>
      <c r="AH174" s="887">
        <v>12.0</v>
      </c>
      <c r="AI174" s="887">
        <v>1.0</v>
      </c>
      <c r="AJ174" s="887">
        <v>28.0</v>
      </c>
      <c r="AK174" s="888"/>
      <c r="AL174" s="888"/>
      <c r="AM174" s="888"/>
      <c r="AN174" s="888"/>
      <c r="AO174" s="887">
        <v>5.0</v>
      </c>
      <c r="AP174" s="888"/>
      <c r="AQ174" s="888"/>
      <c r="AR174" s="887">
        <v>2.0</v>
      </c>
      <c r="AS174" s="888"/>
      <c r="AT174" s="913">
        <v>2.0</v>
      </c>
      <c r="AU174" s="881">
        <f t="shared" si="36"/>
        <v>50</v>
      </c>
      <c r="AV174" s="888">
        <f t="shared" si="37"/>
        <v>39.3</v>
      </c>
      <c r="AW174" s="890">
        <f>AU174/(Results!$N$225*(70/190))</f>
        <v>0.6113256113</v>
      </c>
      <c r="AX174" s="889" t="str">
        <f t="shared" si="40"/>
        <v>C</v>
      </c>
      <c r="AY174" s="37"/>
      <c r="AZ174" s="37"/>
      <c r="BA174" s="37"/>
      <c r="BB174" s="37"/>
      <c r="BC174" s="531">
        <f>AU174/Results!$B$158</f>
        <v>166.6666667</v>
      </c>
      <c r="BD174" s="37"/>
      <c r="BE174" s="37"/>
      <c r="BF174" s="789"/>
    </row>
    <row r="175">
      <c r="A175" s="151"/>
      <c r="B175" s="459"/>
      <c r="C175" s="151"/>
      <c r="D175" s="532" t="s">
        <v>194</v>
      </c>
      <c r="E175" s="543">
        <v>57.0</v>
      </c>
      <c r="F175" s="544"/>
      <c r="G175" s="543">
        <v>129.0</v>
      </c>
      <c r="H175" s="544"/>
      <c r="I175" s="544"/>
      <c r="J175" s="544"/>
      <c r="K175" s="543">
        <v>2.0</v>
      </c>
      <c r="L175" s="543">
        <v>5.0</v>
      </c>
      <c r="M175" s="543">
        <v>1.0</v>
      </c>
      <c r="N175" s="543">
        <v>1.0</v>
      </c>
      <c r="O175" s="543">
        <v>8.0</v>
      </c>
      <c r="P175" s="543">
        <v>1.0</v>
      </c>
      <c r="Q175" s="545">
        <v>2.0</v>
      </c>
      <c r="R175" s="545">
        <f t="shared" si="33"/>
        <v>206</v>
      </c>
      <c r="S175" s="582">
        <f t="shared" si="34"/>
        <v>156.5</v>
      </c>
      <c r="T175" s="681">
        <f>R175/(Results!$L$226*(70/190))</f>
        <v>0.5055541204</v>
      </c>
      <c r="U175" s="692" t="s">
        <v>249</v>
      </c>
      <c r="V175" s="538">
        <f>SUM(R175:R178)</f>
        <v>895</v>
      </c>
      <c r="W175" s="539">
        <f>V175/(4*(MAX(R175:R178)))</f>
        <v>0.9322916667</v>
      </c>
      <c r="X175" s="539">
        <f>AVERAGE(S175:S178)</f>
        <v>171.3</v>
      </c>
      <c r="Y175" s="539">
        <f>V175/(((V175/2))*2)</f>
        <v>1</v>
      </c>
      <c r="Z175" s="540">
        <f>R175/Results!$B$158</f>
        <v>686.6666667</v>
      </c>
      <c r="AA175" s="539">
        <f>sum(Z175:Z178)/4</f>
        <v>745.8333333</v>
      </c>
      <c r="AB175" s="541">
        <v>407.0</v>
      </c>
      <c r="AC175" s="706">
        <f>4*MAX(R175:R178)/Results!L226</f>
        <v>0.8679927667</v>
      </c>
      <c r="AD175" s="459"/>
      <c r="AE175" s="459"/>
      <c r="AF175" s="151"/>
      <c r="AG175" s="891" t="s">
        <v>194</v>
      </c>
      <c r="AH175" s="892">
        <v>18.0</v>
      </c>
      <c r="AI175" s="893"/>
      <c r="AJ175" s="892">
        <v>21.0</v>
      </c>
      <c r="AK175" s="893"/>
      <c r="AL175" s="893"/>
      <c r="AM175" s="893"/>
      <c r="AN175" s="893"/>
      <c r="AO175" s="892">
        <v>4.0</v>
      </c>
      <c r="AP175" s="892">
        <v>1.0</v>
      </c>
      <c r="AQ175" s="893"/>
      <c r="AR175" s="892">
        <v>6.0</v>
      </c>
      <c r="AS175" s="893"/>
      <c r="AT175" s="914">
        <v>2.0</v>
      </c>
      <c r="AU175" s="892">
        <f t="shared" si="36"/>
        <v>52</v>
      </c>
      <c r="AV175" s="895">
        <f t="shared" si="37"/>
        <v>50</v>
      </c>
      <c r="AW175" s="896">
        <f>AU175/(Results!$N$226*(70/190))</f>
        <v>0.6689234936</v>
      </c>
      <c r="AX175" s="897" t="str">
        <f t="shared" si="40"/>
        <v>C</v>
      </c>
      <c r="AY175" s="538">
        <f>SUM(AU175:AU178)</f>
        <v>211</v>
      </c>
      <c r="AZ175" s="539">
        <f>AY175/(4*(MAX(AU175:AU178)))</f>
        <v>0.9094827586</v>
      </c>
      <c r="BA175" s="539">
        <f>AVERAGE(AV175:AV178)</f>
        <v>49.075</v>
      </c>
      <c r="BB175" s="539">
        <f>AY175/(((AY175))*1)</f>
        <v>1</v>
      </c>
      <c r="BC175" s="540">
        <f>AU175/Results!$B$158</f>
        <v>173.3333333</v>
      </c>
      <c r="BD175" s="539">
        <f>sum(BC175:BC178)/4</f>
        <v>175.8333333</v>
      </c>
      <c r="BE175" s="541">
        <v>78.0</v>
      </c>
      <c r="BF175" s="706">
        <f>4*MAX(AU175:AU178)/Results!N226</f>
        <v>1.099526066</v>
      </c>
    </row>
    <row r="176">
      <c r="A176" s="151"/>
      <c r="B176" s="459"/>
      <c r="C176" s="151"/>
      <c r="D176" s="549" t="s">
        <v>195</v>
      </c>
      <c r="E176" s="553">
        <v>65.0</v>
      </c>
      <c r="F176" s="553">
        <v>1.0</v>
      </c>
      <c r="G176" s="553">
        <v>134.0</v>
      </c>
      <c r="H176" s="553">
        <v>1.0</v>
      </c>
      <c r="I176" s="551"/>
      <c r="J176" s="551"/>
      <c r="K176" s="553">
        <v>1.0</v>
      </c>
      <c r="L176" s="551"/>
      <c r="M176" s="553">
        <v>1.0</v>
      </c>
      <c r="N176" s="553">
        <v>1.0</v>
      </c>
      <c r="O176" s="553">
        <v>10.0</v>
      </c>
      <c r="P176" s="551"/>
      <c r="Q176" s="554">
        <v>4.0</v>
      </c>
      <c r="R176" s="554">
        <f t="shared" si="33"/>
        <v>218</v>
      </c>
      <c r="S176" s="405">
        <f t="shared" si="34"/>
        <v>162.8</v>
      </c>
      <c r="T176" s="684">
        <f>R176/(Results!$L$226*(70/190))</f>
        <v>0.535003875</v>
      </c>
      <c r="U176" s="400" t="str">
        <f t="shared" ref="U176:U187" si="41">IFS(T176&lt;0.2,"A",AND(T176&gt;=0.21,T176&lt;=0.5),"B",AND(T176&gt;=0.51,T176&lt;=0.7),"C",AND(T176&gt;=0.71,T176&lt;=0.85),"D",AND(T176&gt;=0.86,T176&lt;=1),"E",T176&gt;1,"F")</f>
        <v>C</v>
      </c>
      <c r="V176" s="151"/>
      <c r="W176" s="151"/>
      <c r="X176" s="151"/>
      <c r="Y176" s="151"/>
      <c r="Z176" s="552">
        <f>R176/Results!$B$158</f>
        <v>726.6666667</v>
      </c>
      <c r="AA176" s="151"/>
      <c r="AB176" s="151"/>
      <c r="AC176" s="703"/>
      <c r="AD176" s="459"/>
      <c r="AE176" s="459"/>
      <c r="AF176" s="151"/>
      <c r="AG176" s="898" t="s">
        <v>195</v>
      </c>
      <c r="AH176" s="899">
        <v>14.0</v>
      </c>
      <c r="AI176" s="899">
        <v>1.0</v>
      </c>
      <c r="AJ176" s="899">
        <v>20.0</v>
      </c>
      <c r="AK176" s="900"/>
      <c r="AL176" s="900"/>
      <c r="AM176" s="899">
        <v>1.0</v>
      </c>
      <c r="AN176" s="900"/>
      <c r="AO176" s="899">
        <v>5.0</v>
      </c>
      <c r="AP176" s="899">
        <v>1.0</v>
      </c>
      <c r="AQ176" s="899">
        <v>1.0</v>
      </c>
      <c r="AR176" s="899">
        <v>7.0</v>
      </c>
      <c r="AS176" s="900"/>
      <c r="AT176" s="903"/>
      <c r="AU176" s="899">
        <f t="shared" si="36"/>
        <v>50</v>
      </c>
      <c r="AV176" s="900">
        <f t="shared" si="37"/>
        <v>52.8</v>
      </c>
      <c r="AW176" s="902">
        <f>AU176/(Results!$N$226*(70/190))</f>
        <v>0.6431956669</v>
      </c>
      <c r="AX176" s="903" t="str">
        <f t="shared" si="40"/>
        <v>C</v>
      </c>
      <c r="AY176" s="151"/>
      <c r="AZ176" s="151"/>
      <c r="BA176" s="151"/>
      <c r="BB176" s="151"/>
      <c r="BC176" s="552">
        <f>AU176/Results!$B$158</f>
        <v>166.6666667</v>
      </c>
      <c r="BD176" s="151"/>
      <c r="BE176" s="151"/>
      <c r="BF176" s="703"/>
    </row>
    <row r="177">
      <c r="A177" s="151"/>
      <c r="B177" s="459"/>
      <c r="C177" s="151"/>
      <c r="D177" s="549" t="s">
        <v>196</v>
      </c>
      <c r="E177" s="553">
        <v>63.0</v>
      </c>
      <c r="F177" s="553">
        <v>2.0</v>
      </c>
      <c r="G177" s="553">
        <v>142.0</v>
      </c>
      <c r="H177" s="551"/>
      <c r="I177" s="551"/>
      <c r="J177" s="551"/>
      <c r="K177" s="553">
        <v>2.0</v>
      </c>
      <c r="L177" s="553">
        <v>8.0</v>
      </c>
      <c r="M177" s="553">
        <v>1.0</v>
      </c>
      <c r="N177" s="551"/>
      <c r="O177" s="553">
        <v>10.0</v>
      </c>
      <c r="P177" s="553">
        <v>1.0</v>
      </c>
      <c r="Q177" s="554">
        <v>2.0</v>
      </c>
      <c r="R177" s="554">
        <f t="shared" si="33"/>
        <v>231</v>
      </c>
      <c r="S177" s="405">
        <f t="shared" si="34"/>
        <v>176.6</v>
      </c>
      <c r="T177" s="684">
        <f>R177/(Results!$L$226*(70/190))</f>
        <v>0.5669077758</v>
      </c>
      <c r="U177" s="400" t="str">
        <f t="shared" si="41"/>
        <v>C</v>
      </c>
      <c r="V177" s="151"/>
      <c r="W177" s="151"/>
      <c r="X177" s="151"/>
      <c r="Y177" s="151"/>
      <c r="Z177" s="552">
        <f>R177/Results!$B$158</f>
        <v>770</v>
      </c>
      <c r="AA177" s="151"/>
      <c r="AB177" s="151"/>
      <c r="AC177" s="703"/>
      <c r="AD177" s="459"/>
      <c r="AE177" s="459"/>
      <c r="AF177" s="151"/>
      <c r="AG177" s="898" t="s">
        <v>196</v>
      </c>
      <c r="AH177" s="899">
        <v>23.0</v>
      </c>
      <c r="AI177" s="900"/>
      <c r="AJ177" s="899">
        <v>21.0</v>
      </c>
      <c r="AK177" s="900"/>
      <c r="AL177" s="900"/>
      <c r="AM177" s="900"/>
      <c r="AN177" s="900"/>
      <c r="AO177" s="899">
        <v>2.0</v>
      </c>
      <c r="AP177" s="899">
        <v>1.0</v>
      </c>
      <c r="AQ177" s="900"/>
      <c r="AR177" s="899">
        <v>2.0</v>
      </c>
      <c r="AS177" s="900"/>
      <c r="AT177" s="901">
        <v>2.0</v>
      </c>
      <c r="AU177" s="899">
        <f t="shared" si="36"/>
        <v>51</v>
      </c>
      <c r="AV177" s="900">
        <f t="shared" si="37"/>
        <v>44</v>
      </c>
      <c r="AW177" s="902">
        <f>AU177/(Results!$N$226*(70/190))</f>
        <v>0.6560595802</v>
      </c>
      <c r="AX177" s="903" t="str">
        <f t="shared" si="40"/>
        <v>C</v>
      </c>
      <c r="AY177" s="151"/>
      <c r="AZ177" s="151"/>
      <c r="BA177" s="151"/>
      <c r="BB177" s="151"/>
      <c r="BC177" s="552">
        <f>AU177/Results!$B$158</f>
        <v>170</v>
      </c>
      <c r="BD177" s="151"/>
      <c r="BE177" s="151"/>
      <c r="BF177" s="703"/>
    </row>
    <row r="178">
      <c r="A178" s="151"/>
      <c r="B178" s="459"/>
      <c r="C178" s="151"/>
      <c r="D178" s="555" t="s">
        <v>286</v>
      </c>
      <c r="E178" s="563">
        <v>80.0</v>
      </c>
      <c r="F178" s="563">
        <v>1.0</v>
      </c>
      <c r="G178" s="563">
        <v>136.0</v>
      </c>
      <c r="H178" s="563">
        <v>2.0</v>
      </c>
      <c r="I178" s="564"/>
      <c r="J178" s="564"/>
      <c r="K178" s="564"/>
      <c r="L178" s="563">
        <v>8.0</v>
      </c>
      <c r="M178" s="563">
        <v>2.0</v>
      </c>
      <c r="N178" s="564"/>
      <c r="O178" s="563">
        <v>10.0</v>
      </c>
      <c r="P178" s="564"/>
      <c r="Q178" s="565">
        <v>1.0</v>
      </c>
      <c r="R178" s="554">
        <f t="shared" si="33"/>
        <v>240</v>
      </c>
      <c r="S178" s="624">
        <f t="shared" si="34"/>
        <v>189.3</v>
      </c>
      <c r="T178" s="686">
        <f>R178/(Results!$L$226*(70/190))</f>
        <v>0.5889950917</v>
      </c>
      <c r="U178" s="687" t="str">
        <f t="shared" si="41"/>
        <v>C</v>
      </c>
      <c r="V178" s="447"/>
      <c r="W178" s="447"/>
      <c r="X178" s="447"/>
      <c r="Y178" s="447"/>
      <c r="Z178" s="562">
        <f>R178/Results!$B$158</f>
        <v>800</v>
      </c>
      <c r="AA178" s="447"/>
      <c r="AB178" s="447"/>
      <c r="AC178" s="488"/>
      <c r="AD178" s="459"/>
      <c r="AE178" s="459"/>
      <c r="AF178" s="151"/>
      <c r="AG178" s="904" t="s">
        <v>286</v>
      </c>
      <c r="AH178" s="905">
        <v>25.0</v>
      </c>
      <c r="AI178" s="906"/>
      <c r="AJ178" s="905">
        <v>27.0</v>
      </c>
      <c r="AK178" s="906"/>
      <c r="AL178" s="906"/>
      <c r="AM178" s="906"/>
      <c r="AN178" s="906"/>
      <c r="AO178" s="905">
        <v>2.0</v>
      </c>
      <c r="AP178" s="906"/>
      <c r="AQ178" s="906"/>
      <c r="AR178" s="905">
        <v>4.0</v>
      </c>
      <c r="AS178" s="906"/>
      <c r="AT178" s="918"/>
      <c r="AU178" s="899">
        <f t="shared" si="36"/>
        <v>58</v>
      </c>
      <c r="AV178" s="906">
        <f t="shared" si="37"/>
        <v>49.5</v>
      </c>
      <c r="AW178" s="908">
        <f>AU178/(Results!$N$226*(70/190))</f>
        <v>0.7461069736</v>
      </c>
      <c r="AX178" s="909" t="str">
        <f t="shared" si="40"/>
        <v>D</v>
      </c>
      <c r="AY178" s="447"/>
      <c r="AZ178" s="447"/>
      <c r="BA178" s="447"/>
      <c r="BB178" s="447"/>
      <c r="BC178" s="562">
        <f>AU178/Results!$B$158</f>
        <v>193.3333333</v>
      </c>
      <c r="BD178" s="447"/>
      <c r="BE178" s="447"/>
      <c r="BF178" s="488"/>
    </row>
    <row r="179">
      <c r="A179" s="151"/>
      <c r="B179" s="459"/>
      <c r="C179" s="151"/>
      <c r="D179" s="492" t="s">
        <v>198</v>
      </c>
      <c r="E179" s="573">
        <v>67.0</v>
      </c>
      <c r="F179" s="570"/>
      <c r="G179" s="573">
        <v>181.0</v>
      </c>
      <c r="H179" s="573">
        <v>3.0</v>
      </c>
      <c r="I179" s="570"/>
      <c r="J179" s="570"/>
      <c r="K179" s="570"/>
      <c r="L179" s="573">
        <v>10.0</v>
      </c>
      <c r="M179" s="570"/>
      <c r="N179" s="573">
        <v>1.0</v>
      </c>
      <c r="O179" s="573">
        <v>2.0</v>
      </c>
      <c r="P179" s="570"/>
      <c r="Q179" s="574">
        <v>8.0</v>
      </c>
      <c r="R179" s="574">
        <f t="shared" si="33"/>
        <v>272</v>
      </c>
      <c r="S179" s="722">
        <f t="shared" si="34"/>
        <v>187.5</v>
      </c>
      <c r="T179" s="669">
        <f>R179/(Results!$L$227*(70/190))</f>
        <v>0.5396825397</v>
      </c>
      <c r="U179" s="670" t="str">
        <f t="shared" si="41"/>
        <v>C</v>
      </c>
      <c r="V179" s="641">
        <f>SUM(R179:R182)</f>
        <v>1145</v>
      </c>
      <c r="W179" s="642">
        <f>V179/(4*(MAX(R179:R182)))</f>
        <v>0.9736394558</v>
      </c>
      <c r="X179" s="642">
        <f>AVERAGE(S179:S182)</f>
        <v>202.725</v>
      </c>
      <c r="Y179" s="642">
        <f>V179/(((V179/2))*2)</f>
        <v>1</v>
      </c>
      <c r="Z179" s="511">
        <f>R179/Results!$B$158</f>
        <v>906.6666667</v>
      </c>
      <c r="AA179" s="642">
        <f>sum(Z179:Z182)/4</f>
        <v>954.1666667</v>
      </c>
      <c r="AB179" s="643">
        <v>504.0</v>
      </c>
      <c r="AC179" s="817">
        <f>4*MAX(R179:R182)/Results!L227</f>
        <v>0.8596491228</v>
      </c>
      <c r="AD179" s="459"/>
      <c r="AE179" s="459"/>
      <c r="AF179" s="151"/>
      <c r="AG179" s="910" t="s">
        <v>198</v>
      </c>
      <c r="AH179" s="701">
        <v>20.0</v>
      </c>
      <c r="AI179" s="874"/>
      <c r="AJ179" s="701">
        <v>28.0</v>
      </c>
      <c r="AK179" s="874"/>
      <c r="AL179" s="874"/>
      <c r="AM179" s="874"/>
      <c r="AN179" s="874"/>
      <c r="AO179" s="701">
        <v>6.0</v>
      </c>
      <c r="AP179" s="874"/>
      <c r="AQ179" s="701">
        <v>1.0</v>
      </c>
      <c r="AR179" s="701">
        <v>2.0</v>
      </c>
      <c r="AS179" s="874"/>
      <c r="AT179" s="875">
        <v>1.0</v>
      </c>
      <c r="AU179" s="875">
        <f t="shared" si="36"/>
        <v>58</v>
      </c>
      <c r="AV179" s="915">
        <f t="shared" si="37"/>
        <v>50</v>
      </c>
      <c r="AW179" s="911">
        <f>AU179/(Results!$N$227*(70/190))</f>
        <v>0.7059577194</v>
      </c>
      <c r="AX179" s="875" t="s">
        <v>257</v>
      </c>
      <c r="AY179" s="641">
        <f>SUM(AU179:AU182)</f>
        <v>223</v>
      </c>
      <c r="AZ179" s="642">
        <f>AY179/(4*(MAX(AU179:AU182)))</f>
        <v>0.8320895522</v>
      </c>
      <c r="BA179" s="642">
        <f>AVERAGE(AV179:AV182)</f>
        <v>44.825</v>
      </c>
      <c r="BB179" s="642">
        <f>AY179/(((AY179))*1)</f>
        <v>1</v>
      </c>
      <c r="BC179" s="511">
        <f>AU179/Results!$B$158</f>
        <v>193.3333333</v>
      </c>
      <c r="BD179" s="642">
        <f>sum(BC179:BC182)/4</f>
        <v>185.8333333</v>
      </c>
      <c r="BE179" s="643">
        <v>82.0</v>
      </c>
      <c r="BF179" s="817">
        <f>4*MAX(AU179:AU182)/Results!N227</f>
        <v>1.201793722</v>
      </c>
    </row>
    <row r="180">
      <c r="A180" s="151"/>
      <c r="B180" s="459"/>
      <c r="C180" s="151"/>
      <c r="D180" s="513" t="s">
        <v>199</v>
      </c>
      <c r="E180" s="520">
        <v>81.0</v>
      </c>
      <c r="F180" s="520">
        <v>1.0</v>
      </c>
      <c r="G180" s="520">
        <v>186.0</v>
      </c>
      <c r="H180" s="516"/>
      <c r="I180" s="516"/>
      <c r="J180" s="516"/>
      <c r="K180" s="516"/>
      <c r="L180" s="520">
        <v>7.0</v>
      </c>
      <c r="M180" s="516"/>
      <c r="N180" s="520">
        <v>2.0</v>
      </c>
      <c r="O180" s="520">
        <v>12.0</v>
      </c>
      <c r="P180" s="516"/>
      <c r="Q180" s="521">
        <v>4.0</v>
      </c>
      <c r="R180" s="521">
        <f t="shared" si="33"/>
        <v>293</v>
      </c>
      <c r="S180" s="593">
        <f t="shared" si="34"/>
        <v>216.3</v>
      </c>
      <c r="T180" s="673">
        <f>R180/(Results!$L$227*(70/190))</f>
        <v>0.5813492063</v>
      </c>
      <c r="U180" s="674" t="str">
        <f t="shared" si="41"/>
        <v>C</v>
      </c>
      <c r="V180" s="151"/>
      <c r="W180" s="151"/>
      <c r="X180" s="151"/>
      <c r="Y180" s="151"/>
      <c r="Z180" s="517">
        <f>R180/Results!$B$158</f>
        <v>976.6666667</v>
      </c>
      <c r="AA180" s="151"/>
      <c r="AB180" s="151"/>
      <c r="AC180" s="703"/>
      <c r="AD180" s="459"/>
      <c r="AE180" s="459"/>
      <c r="AF180" s="151"/>
      <c r="AG180" s="880" t="s">
        <v>199</v>
      </c>
      <c r="AH180" s="881">
        <v>24.0</v>
      </c>
      <c r="AI180" s="882"/>
      <c r="AJ180" s="881">
        <v>29.0</v>
      </c>
      <c r="AK180" s="882"/>
      <c r="AL180" s="882"/>
      <c r="AM180" s="882"/>
      <c r="AN180" s="882"/>
      <c r="AO180" s="881">
        <v>1.0</v>
      </c>
      <c r="AP180" s="882"/>
      <c r="AQ180" s="882"/>
      <c r="AR180" s="881">
        <v>2.0</v>
      </c>
      <c r="AS180" s="882"/>
      <c r="AT180" s="883">
        <v>1.0</v>
      </c>
      <c r="AU180" s="875">
        <f t="shared" si="36"/>
        <v>57</v>
      </c>
      <c r="AV180" s="916">
        <f t="shared" si="37"/>
        <v>44.5</v>
      </c>
      <c r="AW180" s="884">
        <f>AU180/(Results!$N$227*(70/190))</f>
        <v>0.6937860346</v>
      </c>
      <c r="AX180" s="885" t="str">
        <f t="shared" ref="AX180:AX200" si="42">IFS(AW180&lt;0.2,"A",AND(AW180&gt;=0.21,AW180&lt;=0.5),"B",AND(AW180&gt;=0.51,AW180&lt;=0.7),"C",AND(AW180&gt;=0.71,AW180&lt;=0.85),"D",AND(AW180&gt;=0.86,AW180&lt;=1),"E",AW180&gt;1,"F")</f>
        <v>C</v>
      </c>
      <c r="AY180" s="151"/>
      <c r="AZ180" s="151"/>
      <c r="BA180" s="151"/>
      <c r="BB180" s="151"/>
      <c r="BC180" s="517">
        <f>AU180/Results!$B$158</f>
        <v>190</v>
      </c>
      <c r="BD180" s="151"/>
      <c r="BE180" s="151"/>
      <c r="BF180" s="703"/>
    </row>
    <row r="181">
      <c r="A181" s="151"/>
      <c r="B181" s="459"/>
      <c r="C181" s="151"/>
      <c r="D181" s="513" t="s">
        <v>200</v>
      </c>
      <c r="E181" s="520">
        <v>73.0</v>
      </c>
      <c r="F181" s="520">
        <v>2.0</v>
      </c>
      <c r="G181" s="520">
        <v>188.0</v>
      </c>
      <c r="H181" s="520">
        <v>2.0</v>
      </c>
      <c r="I181" s="516"/>
      <c r="J181" s="520">
        <v>1.0</v>
      </c>
      <c r="K181" s="520">
        <v>2.0</v>
      </c>
      <c r="L181" s="520">
        <v>4.0</v>
      </c>
      <c r="M181" s="516"/>
      <c r="N181" s="520">
        <v>1.0</v>
      </c>
      <c r="O181" s="520">
        <v>7.0</v>
      </c>
      <c r="P181" s="516"/>
      <c r="Q181" s="521">
        <v>6.0</v>
      </c>
      <c r="R181" s="521">
        <f t="shared" si="33"/>
        <v>286</v>
      </c>
      <c r="S181" s="593">
        <f t="shared" si="34"/>
        <v>201.6</v>
      </c>
      <c r="T181" s="673">
        <f>R181/(Results!$L$227*(70/190))</f>
        <v>0.5674603175</v>
      </c>
      <c r="U181" s="674" t="str">
        <f t="shared" si="41"/>
        <v>C</v>
      </c>
      <c r="V181" s="151"/>
      <c r="W181" s="151"/>
      <c r="X181" s="151"/>
      <c r="Y181" s="151"/>
      <c r="Z181" s="517">
        <f>R181/Results!$B$158</f>
        <v>953.3333333</v>
      </c>
      <c r="AA181" s="151"/>
      <c r="AB181" s="151"/>
      <c r="AC181" s="703"/>
      <c r="AD181" s="459"/>
      <c r="AE181" s="459"/>
      <c r="AF181" s="151"/>
      <c r="AG181" s="880" t="s">
        <v>200</v>
      </c>
      <c r="AH181" s="881">
        <v>12.0</v>
      </c>
      <c r="AI181" s="882"/>
      <c r="AJ181" s="881">
        <v>21.0</v>
      </c>
      <c r="AK181" s="882"/>
      <c r="AL181" s="882"/>
      <c r="AM181" s="882"/>
      <c r="AN181" s="882"/>
      <c r="AO181" s="881">
        <v>4.0</v>
      </c>
      <c r="AP181" s="882"/>
      <c r="AQ181" s="882"/>
      <c r="AR181" s="881">
        <v>3.0</v>
      </c>
      <c r="AS181" s="882"/>
      <c r="AT181" s="883">
        <v>1.0</v>
      </c>
      <c r="AU181" s="875">
        <f t="shared" si="36"/>
        <v>41</v>
      </c>
      <c r="AV181" s="916">
        <f t="shared" si="37"/>
        <v>35</v>
      </c>
      <c r="AW181" s="884">
        <f>AU181/(Results!$N$227*(70/190))</f>
        <v>0.4990390775</v>
      </c>
      <c r="AX181" s="885" t="str">
        <f t="shared" si="42"/>
        <v>B</v>
      </c>
      <c r="AY181" s="151"/>
      <c r="AZ181" s="151"/>
      <c r="BA181" s="151"/>
      <c r="BB181" s="151"/>
      <c r="BC181" s="517">
        <f>AU181/Results!$B$158</f>
        <v>136.6666667</v>
      </c>
      <c r="BD181" s="151"/>
      <c r="BE181" s="151"/>
      <c r="BF181" s="703"/>
    </row>
    <row r="182">
      <c r="A182" s="151"/>
      <c r="B182" s="459"/>
      <c r="C182" s="151"/>
      <c r="D182" s="522" t="s">
        <v>201</v>
      </c>
      <c r="E182" s="529">
        <v>75.0</v>
      </c>
      <c r="F182" s="530"/>
      <c r="G182" s="529">
        <v>188.0</v>
      </c>
      <c r="H182" s="530"/>
      <c r="I182" s="530"/>
      <c r="J182" s="530"/>
      <c r="K182" s="529">
        <v>3.0</v>
      </c>
      <c r="L182" s="529">
        <v>5.0</v>
      </c>
      <c r="M182" s="529">
        <v>1.0</v>
      </c>
      <c r="N182" s="529">
        <v>1.0</v>
      </c>
      <c r="O182" s="529">
        <v>6.0</v>
      </c>
      <c r="P182" s="530"/>
      <c r="Q182" s="581">
        <v>15.0</v>
      </c>
      <c r="R182" s="521">
        <f t="shared" si="33"/>
        <v>294</v>
      </c>
      <c r="S182" s="596">
        <f t="shared" si="34"/>
        <v>205.5</v>
      </c>
      <c r="T182" s="677">
        <f>R182/(Results!$L$227*(70/190))</f>
        <v>0.5833333333</v>
      </c>
      <c r="U182" s="678" t="str">
        <f t="shared" si="41"/>
        <v>C</v>
      </c>
      <c r="V182" s="37"/>
      <c r="W182" s="37"/>
      <c r="X182" s="37"/>
      <c r="Y182" s="37"/>
      <c r="Z182" s="531">
        <f>R182/Results!$B$158</f>
        <v>980</v>
      </c>
      <c r="AA182" s="37"/>
      <c r="AB182" s="37"/>
      <c r="AC182" s="789"/>
      <c r="AD182" s="459"/>
      <c r="AE182" s="459"/>
      <c r="AF182" s="151"/>
      <c r="AG182" s="886" t="s">
        <v>201</v>
      </c>
      <c r="AH182" s="887">
        <v>21.0</v>
      </c>
      <c r="AI182" s="887">
        <v>1.0</v>
      </c>
      <c r="AJ182" s="887">
        <v>39.0</v>
      </c>
      <c r="AK182" s="888"/>
      <c r="AL182" s="888"/>
      <c r="AM182" s="887">
        <v>1.0</v>
      </c>
      <c r="AN182" s="888"/>
      <c r="AO182" s="887">
        <v>3.0</v>
      </c>
      <c r="AP182" s="888"/>
      <c r="AQ182" s="888"/>
      <c r="AR182" s="887">
        <v>1.0</v>
      </c>
      <c r="AS182" s="888"/>
      <c r="AT182" s="913">
        <v>1.0</v>
      </c>
      <c r="AU182" s="875">
        <f t="shared" si="36"/>
        <v>67</v>
      </c>
      <c r="AV182" s="917">
        <f t="shared" si="37"/>
        <v>49.8</v>
      </c>
      <c r="AW182" s="890">
        <f>AU182/(Results!$N$227*(70/190))</f>
        <v>0.8155028828</v>
      </c>
      <c r="AX182" s="889" t="str">
        <f t="shared" si="42"/>
        <v>D</v>
      </c>
      <c r="AY182" s="37"/>
      <c r="AZ182" s="37"/>
      <c r="BA182" s="37"/>
      <c r="BB182" s="37"/>
      <c r="BC182" s="531">
        <f>AU182/Results!$B$158</f>
        <v>223.3333333</v>
      </c>
      <c r="BD182" s="37"/>
      <c r="BE182" s="37"/>
      <c r="BF182" s="789"/>
    </row>
    <row r="183">
      <c r="A183" s="151"/>
      <c r="B183" s="459"/>
      <c r="C183" s="151"/>
      <c r="D183" s="532" t="s">
        <v>202</v>
      </c>
      <c r="E183" s="543">
        <v>89.0</v>
      </c>
      <c r="F183" s="543">
        <v>1.0</v>
      </c>
      <c r="G183" s="543">
        <v>293.0</v>
      </c>
      <c r="H183" s="543">
        <v>2.0</v>
      </c>
      <c r="I183" s="544"/>
      <c r="J183" s="544"/>
      <c r="K183" s="544"/>
      <c r="L183" s="543">
        <v>9.0</v>
      </c>
      <c r="M183" s="544"/>
      <c r="N183" s="544"/>
      <c r="O183" s="543">
        <v>3.0</v>
      </c>
      <c r="P183" s="544"/>
      <c r="Q183" s="545">
        <v>19.0</v>
      </c>
      <c r="R183" s="545">
        <f t="shared" si="33"/>
        <v>416</v>
      </c>
      <c r="S183" s="582">
        <f t="shared" si="34"/>
        <v>268.3</v>
      </c>
      <c r="T183" s="681">
        <f>R183/(Results!$L$228*(70/190))</f>
        <v>0.5964832843</v>
      </c>
      <c r="U183" s="682" t="str">
        <f t="shared" si="41"/>
        <v>C</v>
      </c>
      <c r="V183" s="538">
        <f>SUM(R183:R186)</f>
        <v>1628</v>
      </c>
      <c r="W183" s="539">
        <f>V183/(4*(MAX(R183:R186)))</f>
        <v>0.9783653846</v>
      </c>
      <c r="X183" s="539">
        <f>AVERAGE(S183:S186)</f>
        <v>257.275</v>
      </c>
      <c r="Y183" s="539">
        <f>V183/(((V183/2))*2)</f>
        <v>1</v>
      </c>
      <c r="Z183" s="540">
        <f>R183/Results!$B$158</f>
        <v>1386.666667</v>
      </c>
      <c r="AA183" s="539">
        <f>sum(Z183:Z186)/4</f>
        <v>1356.666667</v>
      </c>
      <c r="AB183" s="541">
        <v>697.0</v>
      </c>
      <c r="AC183" s="706">
        <f>4*MAX(R183:R186)/Results!L228</f>
        <v>0.8790279979</v>
      </c>
      <c r="AD183" s="459"/>
      <c r="AE183" s="459"/>
      <c r="AF183" s="151"/>
      <c r="AG183" s="891" t="s">
        <v>202</v>
      </c>
      <c r="AH183" s="892">
        <v>26.0</v>
      </c>
      <c r="AI183" s="893"/>
      <c r="AJ183" s="892">
        <v>48.0</v>
      </c>
      <c r="AK183" s="893"/>
      <c r="AL183" s="893"/>
      <c r="AM183" s="893"/>
      <c r="AN183" s="893"/>
      <c r="AO183" s="892">
        <v>4.0</v>
      </c>
      <c r="AP183" s="893"/>
      <c r="AQ183" s="893"/>
      <c r="AR183" s="892">
        <v>1.0</v>
      </c>
      <c r="AS183" s="893"/>
      <c r="AT183" s="894"/>
      <c r="AU183" s="892">
        <f t="shared" si="36"/>
        <v>79</v>
      </c>
      <c r="AV183" s="895">
        <f t="shared" si="37"/>
        <v>58</v>
      </c>
      <c r="AW183" s="896">
        <f>AU183/(Results!$N$228*(70/190))</f>
        <v>0.8091644205</v>
      </c>
      <c r="AX183" s="897" t="str">
        <f t="shared" si="42"/>
        <v>D</v>
      </c>
      <c r="AY183" s="538">
        <f>SUM(AU183:AU186)</f>
        <v>265</v>
      </c>
      <c r="AZ183" s="539">
        <f>AY183/(4*(MAX(AU183:AU186)))</f>
        <v>0.8386075949</v>
      </c>
      <c r="BA183" s="539">
        <f>AVERAGE(AV183:AV186)</f>
        <v>48.25</v>
      </c>
      <c r="BB183" s="539">
        <f>AY183/(((AY183))*1)</f>
        <v>1</v>
      </c>
      <c r="BC183" s="540">
        <f>AU183/Results!$B$158</f>
        <v>263.3333333</v>
      </c>
      <c r="BD183" s="539">
        <f>sum(BC183:BC186)/4</f>
        <v>220.8333333</v>
      </c>
      <c r="BE183" s="541">
        <v>98.0</v>
      </c>
      <c r="BF183" s="706">
        <f>4*MAX(AU183:AU186)/Results!N228</f>
        <v>1.19245283</v>
      </c>
    </row>
    <row r="184">
      <c r="A184" s="151"/>
      <c r="B184" s="459"/>
      <c r="C184" s="151"/>
      <c r="D184" s="549" t="s">
        <v>203</v>
      </c>
      <c r="E184" s="553">
        <v>68.0</v>
      </c>
      <c r="F184" s="553">
        <v>1.0</v>
      </c>
      <c r="G184" s="553">
        <v>314.0</v>
      </c>
      <c r="H184" s="553">
        <v>1.0</v>
      </c>
      <c r="I184" s="551"/>
      <c r="J184" s="551"/>
      <c r="K184" s="551"/>
      <c r="L184" s="553">
        <v>8.0</v>
      </c>
      <c r="M184" s="551"/>
      <c r="N184" s="551"/>
      <c r="O184" s="553">
        <v>1.0</v>
      </c>
      <c r="P184" s="551"/>
      <c r="Q184" s="554">
        <v>19.0</v>
      </c>
      <c r="R184" s="554">
        <f t="shared" si="33"/>
        <v>412</v>
      </c>
      <c r="S184" s="405">
        <f t="shared" si="34"/>
        <v>250.8</v>
      </c>
      <c r="T184" s="684">
        <f>R184/(Results!$L$228*(70/190))</f>
        <v>0.5907478681</v>
      </c>
      <c r="U184" s="400" t="str">
        <f t="shared" si="41"/>
        <v>C</v>
      </c>
      <c r="V184" s="151"/>
      <c r="W184" s="151"/>
      <c r="X184" s="151"/>
      <c r="Y184" s="151"/>
      <c r="Z184" s="552">
        <f>R184/Results!$B$158</f>
        <v>1373.333333</v>
      </c>
      <c r="AA184" s="151"/>
      <c r="AB184" s="151"/>
      <c r="AC184" s="703"/>
      <c r="AD184" s="459"/>
      <c r="AE184" s="459"/>
      <c r="AF184" s="151"/>
      <c r="AG184" s="898" t="s">
        <v>203</v>
      </c>
      <c r="AH184" s="899">
        <v>21.0</v>
      </c>
      <c r="AI184" s="900"/>
      <c r="AJ184" s="899">
        <v>33.0</v>
      </c>
      <c r="AK184" s="900"/>
      <c r="AL184" s="900"/>
      <c r="AM184" s="899">
        <v>1.0</v>
      </c>
      <c r="AN184" s="900"/>
      <c r="AO184" s="899">
        <v>2.0</v>
      </c>
      <c r="AP184" s="900"/>
      <c r="AQ184" s="900"/>
      <c r="AR184" s="900"/>
      <c r="AS184" s="900"/>
      <c r="AT184" s="901">
        <v>5.0</v>
      </c>
      <c r="AU184" s="899">
        <f t="shared" si="36"/>
        <v>62</v>
      </c>
      <c r="AV184" s="900">
        <f t="shared" si="37"/>
        <v>44.5</v>
      </c>
      <c r="AW184" s="902">
        <f>AU184/(Results!$N$228*(70/190))</f>
        <v>0.6350404313</v>
      </c>
      <c r="AX184" s="903" t="str">
        <f t="shared" si="42"/>
        <v>C</v>
      </c>
      <c r="AY184" s="151"/>
      <c r="AZ184" s="151"/>
      <c r="BA184" s="151"/>
      <c r="BB184" s="151"/>
      <c r="BC184" s="552">
        <f>AU184/Results!$B$158</f>
        <v>206.6666667</v>
      </c>
      <c r="BD184" s="151"/>
      <c r="BE184" s="151"/>
      <c r="BF184" s="703"/>
    </row>
    <row r="185">
      <c r="A185" s="151"/>
      <c r="B185" s="459"/>
      <c r="C185" s="151"/>
      <c r="D185" s="549" t="s">
        <v>204</v>
      </c>
      <c r="E185" s="553">
        <v>79.0</v>
      </c>
      <c r="F185" s="551"/>
      <c r="G185" s="553">
        <v>301.0</v>
      </c>
      <c r="H185" s="553">
        <v>2.0</v>
      </c>
      <c r="I185" s="551"/>
      <c r="J185" s="551"/>
      <c r="K185" s="553">
        <v>1.0</v>
      </c>
      <c r="L185" s="553">
        <v>5.0</v>
      </c>
      <c r="M185" s="551"/>
      <c r="N185" s="551"/>
      <c r="O185" s="553">
        <v>2.0</v>
      </c>
      <c r="P185" s="551"/>
      <c r="Q185" s="554">
        <v>12.0</v>
      </c>
      <c r="R185" s="554">
        <f t="shared" si="33"/>
        <v>402</v>
      </c>
      <c r="S185" s="405">
        <f t="shared" si="34"/>
        <v>251.5</v>
      </c>
      <c r="T185" s="684">
        <f>R185/(Results!$L$228*(70/190))</f>
        <v>0.5764093276</v>
      </c>
      <c r="U185" s="400" t="str">
        <f t="shared" si="41"/>
        <v>C</v>
      </c>
      <c r="V185" s="151"/>
      <c r="W185" s="151"/>
      <c r="X185" s="151"/>
      <c r="Y185" s="151"/>
      <c r="Z185" s="552">
        <f>R185/Results!$B$158</f>
        <v>1340</v>
      </c>
      <c r="AA185" s="151"/>
      <c r="AB185" s="151"/>
      <c r="AC185" s="703"/>
      <c r="AD185" s="459"/>
      <c r="AE185" s="459"/>
      <c r="AF185" s="151"/>
      <c r="AG185" s="898" t="s">
        <v>204</v>
      </c>
      <c r="AH185" s="899">
        <v>12.0</v>
      </c>
      <c r="AI185" s="900"/>
      <c r="AJ185" s="899">
        <v>39.0</v>
      </c>
      <c r="AK185" s="900"/>
      <c r="AL185" s="900"/>
      <c r="AM185" s="899">
        <v>1.0</v>
      </c>
      <c r="AN185" s="900"/>
      <c r="AO185" s="899">
        <v>5.0</v>
      </c>
      <c r="AP185" s="900"/>
      <c r="AQ185" s="900"/>
      <c r="AR185" s="900"/>
      <c r="AS185" s="900"/>
      <c r="AT185" s="901">
        <v>1.0</v>
      </c>
      <c r="AU185" s="899">
        <f t="shared" si="36"/>
        <v>58</v>
      </c>
      <c r="AV185" s="900">
        <f t="shared" si="37"/>
        <v>41</v>
      </c>
      <c r="AW185" s="902">
        <f>AU185/(Results!$N$228*(70/190))</f>
        <v>0.5940700809</v>
      </c>
      <c r="AX185" s="903" t="str">
        <f t="shared" si="42"/>
        <v>C</v>
      </c>
      <c r="AY185" s="151"/>
      <c r="AZ185" s="151"/>
      <c r="BA185" s="151"/>
      <c r="BB185" s="151"/>
      <c r="BC185" s="552">
        <f>AU185/Results!$B$158</f>
        <v>193.3333333</v>
      </c>
      <c r="BD185" s="151"/>
      <c r="BE185" s="151"/>
      <c r="BF185" s="703"/>
    </row>
    <row r="186">
      <c r="A186" s="151"/>
      <c r="B186" s="459"/>
      <c r="C186" s="151"/>
      <c r="D186" s="555" t="s">
        <v>205</v>
      </c>
      <c r="E186" s="563">
        <v>88.0</v>
      </c>
      <c r="F186" s="564"/>
      <c r="G186" s="563">
        <v>285.0</v>
      </c>
      <c r="H186" s="563">
        <v>2.0</v>
      </c>
      <c r="I186" s="564"/>
      <c r="J186" s="564"/>
      <c r="K186" s="563">
        <v>2.0</v>
      </c>
      <c r="L186" s="563">
        <v>7.0</v>
      </c>
      <c r="M186" s="564"/>
      <c r="N186" s="564"/>
      <c r="O186" s="563">
        <v>3.0</v>
      </c>
      <c r="P186" s="564"/>
      <c r="Q186" s="565">
        <v>11.0</v>
      </c>
      <c r="R186" s="554">
        <f t="shared" si="33"/>
        <v>398</v>
      </c>
      <c r="S186" s="624">
        <f t="shared" si="34"/>
        <v>258.5</v>
      </c>
      <c r="T186" s="686">
        <f>R186/(Results!$L$228*(70/190))</f>
        <v>0.5706739114</v>
      </c>
      <c r="U186" s="687" t="str">
        <f t="shared" si="41"/>
        <v>C</v>
      </c>
      <c r="V186" s="447"/>
      <c r="W186" s="447"/>
      <c r="X186" s="447"/>
      <c r="Y186" s="447"/>
      <c r="Z186" s="562">
        <f>R186/Results!$B$158</f>
        <v>1326.666667</v>
      </c>
      <c r="AA186" s="447"/>
      <c r="AB186" s="447"/>
      <c r="AC186" s="488"/>
      <c r="AD186" s="459"/>
      <c r="AE186" s="459"/>
      <c r="AF186" s="151"/>
      <c r="AG186" s="904" t="s">
        <v>205</v>
      </c>
      <c r="AH186" s="905">
        <v>25.0</v>
      </c>
      <c r="AI186" s="906"/>
      <c r="AJ186" s="905">
        <v>34.0</v>
      </c>
      <c r="AK186" s="906"/>
      <c r="AL186" s="906"/>
      <c r="AM186" s="906"/>
      <c r="AN186" s="906"/>
      <c r="AO186" s="905">
        <v>4.0</v>
      </c>
      <c r="AP186" s="906"/>
      <c r="AQ186" s="906"/>
      <c r="AR186" s="906"/>
      <c r="AS186" s="906"/>
      <c r="AT186" s="907">
        <v>3.0</v>
      </c>
      <c r="AU186" s="899">
        <f t="shared" si="36"/>
        <v>66</v>
      </c>
      <c r="AV186" s="906">
        <f t="shared" si="37"/>
        <v>49.5</v>
      </c>
      <c r="AW186" s="908">
        <f>AU186/(Results!$N$228*(70/190))</f>
        <v>0.6760107817</v>
      </c>
      <c r="AX186" s="909" t="str">
        <f t="shared" si="42"/>
        <v>C</v>
      </c>
      <c r="AY186" s="447"/>
      <c r="AZ186" s="447"/>
      <c r="BA186" s="447"/>
      <c r="BB186" s="447"/>
      <c r="BC186" s="562">
        <f>AU186/Results!$B$158</f>
        <v>220</v>
      </c>
      <c r="BD186" s="447"/>
      <c r="BE186" s="447"/>
      <c r="BF186" s="488"/>
    </row>
    <row r="187">
      <c r="A187" s="151"/>
      <c r="B187" s="459"/>
      <c r="C187" s="151"/>
      <c r="D187" s="492" t="s">
        <v>206</v>
      </c>
      <c r="E187" s="573">
        <v>81.0</v>
      </c>
      <c r="F187" s="570"/>
      <c r="G187" s="573">
        <v>244.0</v>
      </c>
      <c r="H187" s="573">
        <v>2.0</v>
      </c>
      <c r="I187" s="570"/>
      <c r="J187" s="570"/>
      <c r="K187" s="570"/>
      <c r="L187" s="573">
        <v>5.0</v>
      </c>
      <c r="M187" s="570"/>
      <c r="N187" s="570"/>
      <c r="O187" s="573">
        <v>6.0</v>
      </c>
      <c r="P187" s="570"/>
      <c r="Q187" s="574">
        <v>6.0</v>
      </c>
      <c r="R187" s="574">
        <f t="shared" si="33"/>
        <v>344</v>
      </c>
      <c r="S187" s="722">
        <f t="shared" si="34"/>
        <v>228.5</v>
      </c>
      <c r="T187" s="669">
        <f>R187/(Results!$L$229*(70/190))</f>
        <v>0.5717784971</v>
      </c>
      <c r="U187" s="670" t="str">
        <f t="shared" si="41"/>
        <v>C</v>
      </c>
      <c r="V187" s="641">
        <f>SUM(R187:R190)</f>
        <v>1379</v>
      </c>
      <c r="W187" s="642">
        <f>V187/(4*(MAX(R187:R190)))</f>
        <v>0.8092723005</v>
      </c>
      <c r="X187" s="642">
        <f>AVERAGE(S187:S190)</f>
        <v>223.825</v>
      </c>
      <c r="Y187" s="642">
        <f>V187/(((V187/2))*2)</f>
        <v>1</v>
      </c>
      <c r="Z187" s="511">
        <f>R187/Results!$B$158</f>
        <v>1146.666667</v>
      </c>
      <c r="AA187" s="642">
        <f>sum(Z187:Z190)/4</f>
        <v>1149.166667</v>
      </c>
      <c r="AB187" s="643">
        <v>602.0</v>
      </c>
      <c r="AC187" s="817">
        <f>4*MAX(R187:R190)/Results!L229</f>
        <v>1.043478261</v>
      </c>
      <c r="AD187" s="459"/>
      <c r="AE187" s="459"/>
      <c r="AF187" s="151"/>
      <c r="AG187" s="910" t="s">
        <v>206</v>
      </c>
      <c r="AH187" s="701">
        <v>16.0</v>
      </c>
      <c r="AI187" s="874"/>
      <c r="AJ187" s="701">
        <v>41.0</v>
      </c>
      <c r="AK187" s="874"/>
      <c r="AL187" s="874"/>
      <c r="AM187" s="874"/>
      <c r="AN187" s="874"/>
      <c r="AO187" s="701">
        <v>6.0</v>
      </c>
      <c r="AP187" s="874"/>
      <c r="AQ187" s="874"/>
      <c r="AR187" s="874"/>
      <c r="AS187" s="874"/>
      <c r="AT187" s="912"/>
      <c r="AU187" s="701">
        <f t="shared" si="36"/>
        <v>63</v>
      </c>
      <c r="AV187" s="877">
        <f t="shared" si="37"/>
        <v>45.5</v>
      </c>
      <c r="AW187" s="911">
        <f>AU187/(Results!$N$229*(70/190))</f>
        <v>0.6732283465</v>
      </c>
      <c r="AX187" s="912" t="str">
        <f t="shared" si="42"/>
        <v>C</v>
      </c>
      <c r="AY187" s="641">
        <f>SUM(AU187:AU190)</f>
        <v>254</v>
      </c>
      <c r="AZ187" s="642">
        <f>AY187/(4*(MAX(AU187:AU190)))</f>
        <v>0.8355263158</v>
      </c>
      <c r="BA187" s="642">
        <f>AVERAGE(AV187:AV190)</f>
        <v>46.25</v>
      </c>
      <c r="BB187" s="642">
        <f>AY187/(((AY187))*1)</f>
        <v>1</v>
      </c>
      <c r="BC187" s="511">
        <f>AU187/Results!$B$158</f>
        <v>210</v>
      </c>
      <c r="BD187" s="642">
        <f>sum(BC187:BC190)/4</f>
        <v>211.6666667</v>
      </c>
      <c r="BE187" s="643">
        <v>94.0</v>
      </c>
      <c r="BF187" s="817">
        <f>4*MAX(AU187:AU190)/Results!N229</f>
        <v>1.196850394</v>
      </c>
    </row>
    <row r="188">
      <c r="A188" s="151"/>
      <c r="B188" s="459"/>
      <c r="C188" s="151"/>
      <c r="D188" s="513" t="s">
        <v>207</v>
      </c>
      <c r="E188" s="520">
        <v>95.0</v>
      </c>
      <c r="F188" s="520">
        <v>1.0</v>
      </c>
      <c r="G188" s="520">
        <v>308.0</v>
      </c>
      <c r="H188" s="520">
        <v>2.0</v>
      </c>
      <c r="I188" s="516"/>
      <c r="J188" s="520">
        <v>1.0</v>
      </c>
      <c r="K188" s="520">
        <v>1.0</v>
      </c>
      <c r="L188" s="520">
        <v>7.0</v>
      </c>
      <c r="M188" s="516"/>
      <c r="N188" s="516"/>
      <c r="O188" s="520">
        <v>4.0</v>
      </c>
      <c r="P188" s="516"/>
      <c r="Q188" s="521">
        <v>7.0</v>
      </c>
      <c r="R188" s="521">
        <f t="shared" si="33"/>
        <v>426</v>
      </c>
      <c r="S188" s="593">
        <f t="shared" si="34"/>
        <v>277.8</v>
      </c>
      <c r="T188" s="673">
        <f>R188/(Results!$L$229*(70/190))</f>
        <v>0.7080745342</v>
      </c>
      <c r="U188" s="690" t="s">
        <v>257</v>
      </c>
      <c r="V188" s="151"/>
      <c r="W188" s="151"/>
      <c r="X188" s="151"/>
      <c r="Y188" s="151"/>
      <c r="Z188" s="517">
        <f>R188/Results!$B$158</f>
        <v>1420</v>
      </c>
      <c r="AA188" s="151"/>
      <c r="AB188" s="151"/>
      <c r="AC188" s="703"/>
      <c r="AD188" s="459"/>
      <c r="AE188" s="459"/>
      <c r="AF188" s="151"/>
      <c r="AG188" s="880" t="s">
        <v>207</v>
      </c>
      <c r="AH188" s="881">
        <v>26.0</v>
      </c>
      <c r="AI188" s="882"/>
      <c r="AJ188" s="881">
        <v>33.0</v>
      </c>
      <c r="AK188" s="882"/>
      <c r="AL188" s="882"/>
      <c r="AM188" s="881">
        <v>1.0</v>
      </c>
      <c r="AN188" s="882"/>
      <c r="AO188" s="881">
        <v>3.0</v>
      </c>
      <c r="AP188" s="882"/>
      <c r="AQ188" s="882"/>
      <c r="AR188" s="882"/>
      <c r="AS188" s="882"/>
      <c r="AT188" s="883">
        <v>4.0</v>
      </c>
      <c r="AU188" s="881">
        <f t="shared" si="36"/>
        <v>67</v>
      </c>
      <c r="AV188" s="882">
        <f t="shared" si="37"/>
        <v>50.5</v>
      </c>
      <c r="AW188" s="884">
        <f>AU188/(Results!$N$229*(70/190))</f>
        <v>0.7159730034</v>
      </c>
      <c r="AX188" s="885" t="str">
        <f t="shared" si="42"/>
        <v>D</v>
      </c>
      <c r="AY188" s="151"/>
      <c r="AZ188" s="151"/>
      <c r="BA188" s="151"/>
      <c r="BB188" s="151"/>
      <c r="BC188" s="517">
        <f>AU188/Results!$B$158</f>
        <v>223.3333333</v>
      </c>
      <c r="BD188" s="151"/>
      <c r="BE188" s="151"/>
      <c r="BF188" s="703"/>
    </row>
    <row r="189">
      <c r="A189" s="151"/>
      <c r="B189" s="459"/>
      <c r="C189" s="151"/>
      <c r="D189" s="513" t="s">
        <v>208</v>
      </c>
      <c r="E189" s="520">
        <v>56.0</v>
      </c>
      <c r="F189" s="516"/>
      <c r="G189" s="520">
        <v>219.0</v>
      </c>
      <c r="H189" s="516"/>
      <c r="I189" s="516"/>
      <c r="J189" s="520">
        <v>1.0</v>
      </c>
      <c r="K189" s="520">
        <v>1.0</v>
      </c>
      <c r="L189" s="520">
        <v>5.0</v>
      </c>
      <c r="M189" s="516"/>
      <c r="N189" s="516"/>
      <c r="O189" s="520">
        <v>3.0</v>
      </c>
      <c r="P189" s="516"/>
      <c r="Q189" s="521">
        <v>6.0</v>
      </c>
      <c r="R189" s="521">
        <f t="shared" si="33"/>
        <v>291</v>
      </c>
      <c r="S189" s="593">
        <f t="shared" si="34"/>
        <v>185</v>
      </c>
      <c r="T189" s="673">
        <f>R189/(Results!$L$229*(70/190))</f>
        <v>0.483684717</v>
      </c>
      <c r="U189" s="674" t="str">
        <f t="shared" ref="U189:U193" si="43">IFS(T189&lt;0.2,"A",AND(T189&gt;=0.21,T189&lt;=0.5),"B",AND(T189&gt;=0.51,T189&lt;=0.7),"C",AND(T189&gt;=0.71,T189&lt;=0.85),"D",AND(T189&gt;=0.86,T189&lt;=1),"E",T189&gt;1,"F")</f>
        <v>B</v>
      </c>
      <c r="V189" s="151"/>
      <c r="W189" s="151"/>
      <c r="X189" s="151"/>
      <c r="Y189" s="151"/>
      <c r="Z189" s="517">
        <f>R189/Results!$B$158</f>
        <v>970</v>
      </c>
      <c r="AA189" s="151"/>
      <c r="AB189" s="151"/>
      <c r="AC189" s="703"/>
      <c r="AD189" s="459"/>
      <c r="AE189" s="459"/>
      <c r="AF189" s="151"/>
      <c r="AG189" s="880" t="s">
        <v>208</v>
      </c>
      <c r="AH189" s="881">
        <v>26.0</v>
      </c>
      <c r="AI189" s="882"/>
      <c r="AJ189" s="881">
        <v>46.0</v>
      </c>
      <c r="AK189" s="882"/>
      <c r="AL189" s="882"/>
      <c r="AM189" s="882"/>
      <c r="AN189" s="882"/>
      <c r="AO189" s="881">
        <v>3.0</v>
      </c>
      <c r="AP189" s="882"/>
      <c r="AQ189" s="882"/>
      <c r="AR189" s="882"/>
      <c r="AS189" s="882"/>
      <c r="AT189" s="883">
        <v>1.0</v>
      </c>
      <c r="AU189" s="881">
        <f t="shared" si="36"/>
        <v>76</v>
      </c>
      <c r="AV189" s="882">
        <f t="shared" si="37"/>
        <v>54</v>
      </c>
      <c r="AW189" s="884">
        <f>AU189/(Results!$N$229*(70/190))</f>
        <v>0.8121484814</v>
      </c>
      <c r="AX189" s="885" t="str">
        <f t="shared" si="42"/>
        <v>D</v>
      </c>
      <c r="AY189" s="151"/>
      <c r="AZ189" s="151"/>
      <c r="BA189" s="151"/>
      <c r="BB189" s="151"/>
      <c r="BC189" s="517">
        <f>AU189/Results!$B$158</f>
        <v>253.3333333</v>
      </c>
      <c r="BD189" s="151"/>
      <c r="BE189" s="151"/>
      <c r="BF189" s="703"/>
    </row>
    <row r="190">
      <c r="A190" s="151"/>
      <c r="B190" s="459"/>
      <c r="C190" s="151"/>
      <c r="D190" s="522" t="s">
        <v>209</v>
      </c>
      <c r="E190" s="529">
        <v>60.0</v>
      </c>
      <c r="F190" s="530"/>
      <c r="G190" s="529">
        <v>242.0</v>
      </c>
      <c r="H190" s="529">
        <v>1.0</v>
      </c>
      <c r="I190" s="530"/>
      <c r="J190" s="529">
        <v>2.0</v>
      </c>
      <c r="K190" s="529">
        <v>2.0</v>
      </c>
      <c r="L190" s="529">
        <v>5.0</v>
      </c>
      <c r="M190" s="530"/>
      <c r="N190" s="529">
        <v>1.0</v>
      </c>
      <c r="O190" s="529">
        <v>2.0</v>
      </c>
      <c r="P190" s="530"/>
      <c r="Q190" s="581">
        <v>3.0</v>
      </c>
      <c r="R190" s="521">
        <f t="shared" si="33"/>
        <v>318</v>
      </c>
      <c r="S190" s="596">
        <f t="shared" si="34"/>
        <v>204</v>
      </c>
      <c r="T190" s="677">
        <f>R190/(Results!$L$229*(70/190))</f>
        <v>0.5285626804</v>
      </c>
      <c r="U190" s="678" t="str">
        <f t="shared" si="43"/>
        <v>C</v>
      </c>
      <c r="V190" s="37"/>
      <c r="W190" s="37"/>
      <c r="X190" s="37"/>
      <c r="Y190" s="37"/>
      <c r="Z190" s="531">
        <f>R190/Results!$B$158</f>
        <v>1060</v>
      </c>
      <c r="AA190" s="37"/>
      <c r="AB190" s="37"/>
      <c r="AC190" s="789"/>
      <c r="AD190" s="459"/>
      <c r="AE190" s="459"/>
      <c r="AF190" s="151"/>
      <c r="AG190" s="886" t="s">
        <v>209</v>
      </c>
      <c r="AH190" s="887">
        <v>14.0</v>
      </c>
      <c r="AI190" s="888"/>
      <c r="AJ190" s="887">
        <v>29.0</v>
      </c>
      <c r="AK190" s="888"/>
      <c r="AL190" s="888"/>
      <c r="AM190" s="888"/>
      <c r="AN190" s="888"/>
      <c r="AO190" s="887">
        <v>4.0</v>
      </c>
      <c r="AP190" s="888"/>
      <c r="AQ190" s="888"/>
      <c r="AR190" s="888"/>
      <c r="AS190" s="888"/>
      <c r="AT190" s="913">
        <v>1.0</v>
      </c>
      <c r="AU190" s="881">
        <f t="shared" si="36"/>
        <v>48</v>
      </c>
      <c r="AV190" s="888">
        <f t="shared" si="37"/>
        <v>35</v>
      </c>
      <c r="AW190" s="890">
        <f>AU190/(Results!$N$229*(70/190))</f>
        <v>0.512935883</v>
      </c>
      <c r="AX190" s="889" t="str">
        <f t="shared" si="42"/>
        <v>C</v>
      </c>
      <c r="AY190" s="37"/>
      <c r="AZ190" s="37"/>
      <c r="BA190" s="37"/>
      <c r="BB190" s="37"/>
      <c r="BC190" s="531">
        <f>AU190/Results!$B$158</f>
        <v>160</v>
      </c>
      <c r="BD190" s="37"/>
      <c r="BE190" s="37"/>
      <c r="BF190" s="789"/>
    </row>
    <row r="191">
      <c r="A191" s="151"/>
      <c r="B191" s="459"/>
      <c r="C191" s="151"/>
      <c r="D191" s="532" t="s">
        <v>210</v>
      </c>
      <c r="E191" s="543">
        <v>66.0</v>
      </c>
      <c r="F191" s="544"/>
      <c r="G191" s="543">
        <v>182.0</v>
      </c>
      <c r="H191" s="544"/>
      <c r="I191" s="544"/>
      <c r="J191" s="543">
        <v>1.0</v>
      </c>
      <c r="K191" s="543">
        <v>2.0</v>
      </c>
      <c r="L191" s="543">
        <v>6.0</v>
      </c>
      <c r="M191" s="543">
        <v>3.0</v>
      </c>
      <c r="N191" s="544"/>
      <c r="O191" s="543">
        <v>4.0</v>
      </c>
      <c r="P191" s="544"/>
      <c r="Q191" s="546"/>
      <c r="R191" s="545">
        <f t="shared" si="33"/>
        <v>264</v>
      </c>
      <c r="S191" s="582">
        <f t="shared" si="34"/>
        <v>186</v>
      </c>
      <c r="T191" s="681">
        <f>R191/(Results!$L$230*(70/190))</f>
        <v>0.5576431351</v>
      </c>
      <c r="U191" s="682" t="str">
        <f t="shared" si="43"/>
        <v>C</v>
      </c>
      <c r="V191" s="538">
        <f>SUM(R191:R194)</f>
        <v>1052</v>
      </c>
      <c r="W191" s="539">
        <f>V191/(4*(MAX(R191:R194)))</f>
        <v>0.8825503356</v>
      </c>
      <c r="X191" s="539">
        <f>AVERAGE(S191:S194)</f>
        <v>188.575</v>
      </c>
      <c r="Y191" s="539">
        <f>V191/(((V191/2))*2)</f>
        <v>1</v>
      </c>
      <c r="Z191" s="540">
        <f>R191/Results!$B$158</f>
        <v>880</v>
      </c>
      <c r="AA191" s="539">
        <f>sum(Z191:Z194)/4</f>
        <v>876.6666667</v>
      </c>
      <c r="AB191" s="541">
        <v>473.0</v>
      </c>
      <c r="AC191" s="706">
        <f>4*MAX(R191:R194)/Results!L230</f>
        <v>0.9276264591</v>
      </c>
      <c r="AD191" s="459"/>
      <c r="AE191" s="459"/>
      <c r="AF191" s="151"/>
      <c r="AG191" s="891" t="s">
        <v>210</v>
      </c>
      <c r="AH191" s="892">
        <v>18.0</v>
      </c>
      <c r="AI191" s="893"/>
      <c r="AJ191" s="892">
        <v>39.0</v>
      </c>
      <c r="AK191" s="893"/>
      <c r="AL191" s="893"/>
      <c r="AM191" s="893"/>
      <c r="AN191" s="893"/>
      <c r="AO191" s="892">
        <v>5.0</v>
      </c>
      <c r="AP191" s="892">
        <v>2.0</v>
      </c>
      <c r="AQ191" s="892">
        <v>1.0</v>
      </c>
      <c r="AR191" s="893"/>
      <c r="AS191" s="893"/>
      <c r="AT191" s="914">
        <v>1.0</v>
      </c>
      <c r="AU191" s="892">
        <f t="shared" si="36"/>
        <v>66</v>
      </c>
      <c r="AV191" s="895">
        <f t="shared" si="37"/>
        <v>53</v>
      </c>
      <c r="AW191" s="896">
        <f>AU191/(Results!$N$230*(70/190))</f>
        <v>0.7688534641</v>
      </c>
      <c r="AX191" s="897" t="str">
        <f t="shared" si="42"/>
        <v>D</v>
      </c>
      <c r="AY191" s="538">
        <f>SUM(AU191:AU194)</f>
        <v>233</v>
      </c>
      <c r="AZ191" s="539">
        <f>AY191/(4*(MAX(AU191:AU194)))</f>
        <v>0.8825757576</v>
      </c>
      <c r="BA191" s="539">
        <f>AVERAGE(AV191:AV194)</f>
        <v>44.75</v>
      </c>
      <c r="BB191" s="539">
        <f>AY191/(((AY191))*1)</f>
        <v>1</v>
      </c>
      <c r="BC191" s="540">
        <f>AU191/Results!$B$158</f>
        <v>220</v>
      </c>
      <c r="BD191" s="539">
        <f>sum(BC191:BC194)/4</f>
        <v>194.1666667</v>
      </c>
      <c r="BE191" s="541">
        <v>86.0</v>
      </c>
      <c r="BF191" s="706">
        <f>4*MAX(AU191:AU194)/Results!N230</f>
        <v>1.13304721</v>
      </c>
    </row>
    <row r="192">
      <c r="A192" s="151"/>
      <c r="B192" s="459"/>
      <c r="C192" s="151"/>
      <c r="D192" s="549" t="s">
        <v>211</v>
      </c>
      <c r="E192" s="553">
        <v>60.0</v>
      </c>
      <c r="F192" s="553">
        <v>1.0</v>
      </c>
      <c r="G192" s="553">
        <v>204.0</v>
      </c>
      <c r="H192" s="553">
        <v>1.0</v>
      </c>
      <c r="I192" s="551"/>
      <c r="J192" s="551"/>
      <c r="K192" s="553">
        <v>1.0</v>
      </c>
      <c r="L192" s="553">
        <v>10.0</v>
      </c>
      <c r="M192" s="553">
        <v>6.0</v>
      </c>
      <c r="N192" s="553">
        <v>1.0</v>
      </c>
      <c r="O192" s="553">
        <v>6.0</v>
      </c>
      <c r="P192" s="551"/>
      <c r="Q192" s="554">
        <v>8.0</v>
      </c>
      <c r="R192" s="554">
        <f t="shared" si="33"/>
        <v>298</v>
      </c>
      <c r="S192" s="405">
        <f t="shared" si="34"/>
        <v>214.3</v>
      </c>
      <c r="T192" s="684">
        <f>R192/(Results!$L$230*(70/190))</f>
        <v>0.6294608116</v>
      </c>
      <c r="U192" s="400" t="str">
        <f t="shared" si="43"/>
        <v>C</v>
      </c>
      <c r="V192" s="151"/>
      <c r="W192" s="151"/>
      <c r="X192" s="151"/>
      <c r="Y192" s="151"/>
      <c r="Z192" s="552">
        <f>R192/Results!$B$158</f>
        <v>993.3333333</v>
      </c>
      <c r="AA192" s="151"/>
      <c r="AB192" s="151"/>
      <c r="AC192" s="703"/>
      <c r="AD192" s="459"/>
      <c r="AE192" s="459"/>
      <c r="AF192" s="151"/>
      <c r="AG192" s="898" t="s">
        <v>211</v>
      </c>
      <c r="AH192" s="899">
        <v>21.0</v>
      </c>
      <c r="AI192" s="900"/>
      <c r="AJ192" s="899">
        <v>31.0</v>
      </c>
      <c r="AK192" s="900"/>
      <c r="AL192" s="900"/>
      <c r="AM192" s="900"/>
      <c r="AN192" s="900"/>
      <c r="AO192" s="899">
        <v>4.0</v>
      </c>
      <c r="AP192" s="900"/>
      <c r="AQ192" s="900"/>
      <c r="AR192" s="900"/>
      <c r="AS192" s="900"/>
      <c r="AT192" s="901">
        <v>4.0</v>
      </c>
      <c r="AU192" s="899">
        <f t="shared" si="36"/>
        <v>60</v>
      </c>
      <c r="AV192" s="900">
        <f t="shared" si="37"/>
        <v>44.5</v>
      </c>
      <c r="AW192" s="902">
        <f>AU192/(Results!$N$230*(70/190))</f>
        <v>0.6989576947</v>
      </c>
      <c r="AX192" s="903" t="str">
        <f t="shared" si="42"/>
        <v>C</v>
      </c>
      <c r="AY192" s="151"/>
      <c r="AZ192" s="151"/>
      <c r="BA192" s="151"/>
      <c r="BB192" s="151"/>
      <c r="BC192" s="552">
        <f>AU192/Results!$B$158</f>
        <v>200</v>
      </c>
      <c r="BD192" s="151"/>
      <c r="BE192" s="151"/>
      <c r="BF192" s="703"/>
    </row>
    <row r="193">
      <c r="A193" s="151"/>
      <c r="B193" s="459"/>
      <c r="C193" s="151"/>
      <c r="D193" s="549" t="s">
        <v>212</v>
      </c>
      <c r="E193" s="553">
        <v>73.0</v>
      </c>
      <c r="F193" s="551"/>
      <c r="G193" s="553">
        <v>158.0</v>
      </c>
      <c r="H193" s="553">
        <v>1.0</v>
      </c>
      <c r="I193" s="551"/>
      <c r="J193" s="553">
        <v>1.0</v>
      </c>
      <c r="K193" s="553">
        <v>1.0</v>
      </c>
      <c r="L193" s="553">
        <v>9.0</v>
      </c>
      <c r="M193" s="553">
        <v>2.0</v>
      </c>
      <c r="N193" s="553">
        <v>2.0</v>
      </c>
      <c r="O193" s="553">
        <v>1.0</v>
      </c>
      <c r="P193" s="551"/>
      <c r="Q193" s="554">
        <v>3.0</v>
      </c>
      <c r="R193" s="554">
        <f t="shared" si="33"/>
        <v>251</v>
      </c>
      <c r="S193" s="405">
        <f t="shared" si="34"/>
        <v>183.5</v>
      </c>
      <c r="T193" s="684">
        <f>R193/(Results!$L$230*(70/190))</f>
        <v>0.5301834352</v>
      </c>
      <c r="U193" s="400" t="str">
        <f t="shared" si="43"/>
        <v>C</v>
      </c>
      <c r="V193" s="151"/>
      <c r="W193" s="151"/>
      <c r="X193" s="151"/>
      <c r="Y193" s="151"/>
      <c r="Z193" s="552">
        <f>R193/Results!$B$158</f>
        <v>836.6666667</v>
      </c>
      <c r="AA193" s="151"/>
      <c r="AB193" s="151"/>
      <c r="AC193" s="703"/>
      <c r="AD193" s="459"/>
      <c r="AE193" s="459"/>
      <c r="AF193" s="151"/>
      <c r="AG193" s="898" t="s">
        <v>212</v>
      </c>
      <c r="AH193" s="899">
        <v>10.0</v>
      </c>
      <c r="AI193" s="900"/>
      <c r="AJ193" s="899">
        <v>31.0</v>
      </c>
      <c r="AK193" s="900"/>
      <c r="AL193" s="900"/>
      <c r="AM193" s="900"/>
      <c r="AN193" s="900"/>
      <c r="AO193" s="899">
        <v>4.0</v>
      </c>
      <c r="AP193" s="899">
        <v>2.0</v>
      </c>
      <c r="AQ193" s="900"/>
      <c r="AR193" s="900"/>
      <c r="AS193" s="900"/>
      <c r="AT193" s="901">
        <v>1.0</v>
      </c>
      <c r="AU193" s="899">
        <f t="shared" si="36"/>
        <v>48</v>
      </c>
      <c r="AV193" s="900">
        <f t="shared" si="37"/>
        <v>37</v>
      </c>
      <c r="AW193" s="902">
        <f>AU193/(Results!$N$230*(70/190))</f>
        <v>0.5591661557</v>
      </c>
      <c r="AX193" s="903" t="str">
        <f t="shared" si="42"/>
        <v>C</v>
      </c>
      <c r="AY193" s="151"/>
      <c r="AZ193" s="151"/>
      <c r="BA193" s="151"/>
      <c r="BB193" s="151"/>
      <c r="BC193" s="552">
        <f>AU193/Results!$B$158</f>
        <v>160</v>
      </c>
      <c r="BD193" s="151"/>
      <c r="BE193" s="151"/>
      <c r="BF193" s="703"/>
    </row>
    <row r="194">
      <c r="A194" s="151"/>
      <c r="B194" s="459"/>
      <c r="C194" s="151"/>
      <c r="D194" s="555" t="s">
        <v>213</v>
      </c>
      <c r="E194" s="563">
        <v>54.0</v>
      </c>
      <c r="F194" s="564"/>
      <c r="G194" s="563">
        <v>165.0</v>
      </c>
      <c r="H194" s="563">
        <v>1.0</v>
      </c>
      <c r="I194" s="564"/>
      <c r="J194" s="563">
        <v>1.0</v>
      </c>
      <c r="K194" s="563">
        <v>1.0</v>
      </c>
      <c r="L194" s="563">
        <v>9.0</v>
      </c>
      <c r="M194" s="563">
        <v>2.0</v>
      </c>
      <c r="N194" s="563">
        <v>1.0</v>
      </c>
      <c r="O194" s="563">
        <v>4.0</v>
      </c>
      <c r="P194" s="564"/>
      <c r="Q194" s="565">
        <v>1.0</v>
      </c>
      <c r="R194" s="554">
        <f t="shared" si="33"/>
        <v>239</v>
      </c>
      <c r="S194" s="624">
        <f t="shared" si="34"/>
        <v>170.5</v>
      </c>
      <c r="T194" s="686">
        <f>R194/(Results!$L$230*(70/190))</f>
        <v>0.50483602</v>
      </c>
      <c r="U194" s="919" t="s">
        <v>250</v>
      </c>
      <c r="V194" s="447"/>
      <c r="W194" s="447"/>
      <c r="X194" s="447"/>
      <c r="Y194" s="447"/>
      <c r="Z194" s="562">
        <f>R194/Results!$B$158</f>
        <v>796.6666667</v>
      </c>
      <c r="AA194" s="447"/>
      <c r="AB194" s="447"/>
      <c r="AC194" s="488"/>
      <c r="AD194" s="459"/>
      <c r="AE194" s="459"/>
      <c r="AF194" s="151"/>
      <c r="AG194" s="904" t="s">
        <v>213</v>
      </c>
      <c r="AH194" s="905">
        <v>19.0</v>
      </c>
      <c r="AI194" s="906"/>
      <c r="AJ194" s="905">
        <v>34.0</v>
      </c>
      <c r="AK194" s="906"/>
      <c r="AL194" s="906"/>
      <c r="AM194" s="906"/>
      <c r="AN194" s="906"/>
      <c r="AO194" s="905">
        <v>4.0</v>
      </c>
      <c r="AP194" s="906"/>
      <c r="AQ194" s="906"/>
      <c r="AR194" s="905">
        <v>1.0</v>
      </c>
      <c r="AS194" s="906"/>
      <c r="AT194" s="907">
        <v>1.0</v>
      </c>
      <c r="AU194" s="899">
        <f t="shared" si="36"/>
        <v>59</v>
      </c>
      <c r="AV194" s="906">
        <f t="shared" si="37"/>
        <v>44.5</v>
      </c>
      <c r="AW194" s="908">
        <f>AU194/(Results!$N$230*(70/190))</f>
        <v>0.6873083998</v>
      </c>
      <c r="AX194" s="909" t="str">
        <f t="shared" si="42"/>
        <v>C</v>
      </c>
      <c r="AY194" s="447"/>
      <c r="AZ194" s="447"/>
      <c r="BA194" s="447"/>
      <c r="BB194" s="447"/>
      <c r="BC194" s="562">
        <f>AU194/Results!$B$158</f>
        <v>196.6666667</v>
      </c>
      <c r="BD194" s="447"/>
      <c r="BE194" s="447"/>
      <c r="BF194" s="488"/>
    </row>
    <row r="195">
      <c r="A195" s="151"/>
      <c r="B195" s="459"/>
      <c r="C195" s="151"/>
      <c r="D195" s="492" t="s">
        <v>214</v>
      </c>
      <c r="E195" s="573">
        <v>40.0</v>
      </c>
      <c r="F195" s="573">
        <v>1.0</v>
      </c>
      <c r="G195" s="573">
        <v>155.0</v>
      </c>
      <c r="H195" s="570"/>
      <c r="I195" s="570"/>
      <c r="J195" s="570"/>
      <c r="K195" s="570"/>
      <c r="L195" s="573">
        <v>8.0</v>
      </c>
      <c r="M195" s="570"/>
      <c r="N195" s="570"/>
      <c r="O195" s="573">
        <v>4.0</v>
      </c>
      <c r="P195" s="570"/>
      <c r="Q195" s="574">
        <v>3.0</v>
      </c>
      <c r="R195" s="574">
        <f t="shared" si="33"/>
        <v>211</v>
      </c>
      <c r="S195" s="722">
        <f t="shared" si="34"/>
        <v>139.8</v>
      </c>
      <c r="T195" s="669">
        <f>R195/(Results!$L$231*(70/190))</f>
        <v>0.5362493312</v>
      </c>
      <c r="U195" s="670" t="str">
        <f t="shared" ref="U195:U202" si="44">IFS(T195&lt;0.2,"A",AND(T195&gt;=0.21,T195&lt;=0.5),"B",AND(T195&gt;=0.51,T195&lt;=0.7),"C",AND(T195&gt;=0.71,T195&lt;=0.85),"D",AND(T195&gt;=0.86,T195&lt;=1),"E",T195&gt;1,"F")</f>
        <v>C</v>
      </c>
      <c r="V195" s="641">
        <f>SUM(R195:R198)</f>
        <v>879</v>
      </c>
      <c r="W195" s="642">
        <f>V195/(4*(MAX(R195:R198)))</f>
        <v>0.9043209877</v>
      </c>
      <c r="X195" s="642">
        <f>AVERAGE(S195:S198)</f>
        <v>154.85</v>
      </c>
      <c r="Y195" s="642">
        <f>V195/(((V195/2))*2)</f>
        <v>1</v>
      </c>
      <c r="Z195" s="511">
        <f>R195/Results!$B$158</f>
        <v>703.3333333</v>
      </c>
      <c r="AA195" s="642">
        <f>sum(Z195:Z198)/4</f>
        <v>732.5</v>
      </c>
      <c r="AB195" s="643">
        <v>393.0</v>
      </c>
      <c r="AC195" s="817">
        <f>4*MAX(R195:R198)/Results!L231</f>
        <v>0.9101123596</v>
      </c>
      <c r="AD195" s="459"/>
      <c r="AE195" s="459"/>
      <c r="AF195" s="151"/>
      <c r="AG195" s="910" t="s">
        <v>214</v>
      </c>
      <c r="AH195" s="701">
        <v>18.0</v>
      </c>
      <c r="AI195" s="874"/>
      <c r="AJ195" s="701">
        <v>20.0</v>
      </c>
      <c r="AK195" s="874"/>
      <c r="AL195" s="874"/>
      <c r="AM195" s="874"/>
      <c r="AN195" s="874"/>
      <c r="AO195" s="701">
        <v>2.0</v>
      </c>
      <c r="AP195" s="701">
        <v>1.0</v>
      </c>
      <c r="AQ195" s="874"/>
      <c r="AR195" s="874"/>
      <c r="AS195" s="874"/>
      <c r="AT195" s="875">
        <v>4.0</v>
      </c>
      <c r="AU195" s="701">
        <f t="shared" si="36"/>
        <v>45</v>
      </c>
      <c r="AV195" s="877">
        <f t="shared" si="37"/>
        <v>35.5</v>
      </c>
      <c r="AW195" s="911">
        <f>AU195/(Results!$N$231*(70/190))</f>
        <v>0.6462585034</v>
      </c>
      <c r="AX195" s="912" t="str">
        <f t="shared" si="42"/>
        <v>C</v>
      </c>
      <c r="AY195" s="641">
        <f>SUM(AU195:AU198)</f>
        <v>189</v>
      </c>
      <c r="AZ195" s="642">
        <f>AY195/(4*(MAX(AU195:AU198)))</f>
        <v>0.8590909091</v>
      </c>
      <c r="BA195" s="642">
        <f>AVERAGE(AV195:AV198)</f>
        <v>38.125</v>
      </c>
      <c r="BB195" s="642">
        <f>AY195/(((AY195))*1)</f>
        <v>1</v>
      </c>
      <c r="BC195" s="511">
        <f>AU195/Results!$B$158</f>
        <v>150</v>
      </c>
      <c r="BD195" s="642">
        <f>sum(BC195:BC198)/4</f>
        <v>157.5</v>
      </c>
      <c r="BE195" s="643">
        <v>70.0</v>
      </c>
      <c r="BF195" s="817">
        <f>4*MAX(AU195:AU198)/Results!N231</f>
        <v>1.164021164</v>
      </c>
    </row>
    <row r="196">
      <c r="A196" s="151"/>
      <c r="B196" s="459"/>
      <c r="C196" s="151"/>
      <c r="D196" s="513" t="s">
        <v>215</v>
      </c>
      <c r="E196" s="520">
        <v>58.0</v>
      </c>
      <c r="F196" s="520">
        <v>2.0</v>
      </c>
      <c r="G196" s="520">
        <v>163.0</v>
      </c>
      <c r="H196" s="516"/>
      <c r="I196" s="516"/>
      <c r="J196" s="520">
        <v>1.0</v>
      </c>
      <c r="K196" s="516"/>
      <c r="L196" s="520">
        <v>7.0</v>
      </c>
      <c r="M196" s="520">
        <v>1.0</v>
      </c>
      <c r="N196" s="520">
        <v>2.0</v>
      </c>
      <c r="O196" s="520">
        <v>4.0</v>
      </c>
      <c r="P196" s="516"/>
      <c r="Q196" s="521">
        <v>5.0</v>
      </c>
      <c r="R196" s="521">
        <f t="shared" si="33"/>
        <v>243</v>
      </c>
      <c r="S196" s="593">
        <f t="shared" si="34"/>
        <v>171.1</v>
      </c>
      <c r="T196" s="673">
        <f>R196/(Results!$L$231*(70/190))</f>
        <v>0.617576244</v>
      </c>
      <c r="U196" s="674" t="str">
        <f t="shared" si="44"/>
        <v>C</v>
      </c>
      <c r="V196" s="151"/>
      <c r="W196" s="151"/>
      <c r="X196" s="151"/>
      <c r="Y196" s="151"/>
      <c r="Z196" s="517">
        <f>R196/Results!$B$158</f>
        <v>810</v>
      </c>
      <c r="AA196" s="151"/>
      <c r="AB196" s="151"/>
      <c r="AC196" s="703"/>
      <c r="AD196" s="459"/>
      <c r="AE196" s="459"/>
      <c r="AF196" s="151"/>
      <c r="AG196" s="880" t="s">
        <v>215</v>
      </c>
      <c r="AH196" s="881">
        <v>13.0</v>
      </c>
      <c r="AI196" s="882"/>
      <c r="AJ196" s="881">
        <v>37.0</v>
      </c>
      <c r="AK196" s="882"/>
      <c r="AL196" s="882"/>
      <c r="AM196" s="882"/>
      <c r="AN196" s="882"/>
      <c r="AO196" s="881">
        <v>1.0</v>
      </c>
      <c r="AP196" s="881">
        <v>1.0</v>
      </c>
      <c r="AQ196" s="881">
        <v>2.0</v>
      </c>
      <c r="AR196" s="881">
        <v>1.0</v>
      </c>
      <c r="AS196" s="882"/>
      <c r="AT196" s="885"/>
      <c r="AU196" s="881">
        <f t="shared" si="36"/>
        <v>55</v>
      </c>
      <c r="AV196" s="882">
        <f t="shared" si="37"/>
        <v>42.5</v>
      </c>
      <c r="AW196" s="884">
        <f>AU196/(Results!$N$231*(70/190))</f>
        <v>0.7898715042</v>
      </c>
      <c r="AX196" s="885" t="str">
        <f t="shared" si="42"/>
        <v>D</v>
      </c>
      <c r="AY196" s="151"/>
      <c r="AZ196" s="151"/>
      <c r="BA196" s="151"/>
      <c r="BB196" s="151"/>
      <c r="BC196" s="517">
        <f>AU196/Results!$B$158</f>
        <v>183.3333333</v>
      </c>
      <c r="BD196" s="151"/>
      <c r="BE196" s="151"/>
      <c r="BF196" s="703"/>
    </row>
    <row r="197">
      <c r="A197" s="151"/>
      <c r="B197" s="459"/>
      <c r="C197" s="151"/>
      <c r="D197" s="513" t="s">
        <v>216</v>
      </c>
      <c r="E197" s="520">
        <v>47.0</v>
      </c>
      <c r="F197" s="516"/>
      <c r="G197" s="520">
        <v>151.0</v>
      </c>
      <c r="H197" s="516"/>
      <c r="I197" s="516"/>
      <c r="J197" s="516"/>
      <c r="K197" s="520">
        <v>1.0</v>
      </c>
      <c r="L197" s="520">
        <v>8.0</v>
      </c>
      <c r="M197" s="520">
        <v>2.0</v>
      </c>
      <c r="N197" s="516"/>
      <c r="O197" s="520">
        <v>4.0</v>
      </c>
      <c r="P197" s="516"/>
      <c r="Q197" s="521">
        <v>6.0</v>
      </c>
      <c r="R197" s="521">
        <f t="shared" si="33"/>
        <v>219</v>
      </c>
      <c r="S197" s="593">
        <f t="shared" si="34"/>
        <v>152</v>
      </c>
      <c r="T197" s="673">
        <f>R197/(Results!$L$231*(70/190))</f>
        <v>0.5565810594</v>
      </c>
      <c r="U197" s="674" t="str">
        <f t="shared" si="44"/>
        <v>C</v>
      </c>
      <c r="V197" s="151"/>
      <c r="W197" s="151"/>
      <c r="X197" s="151"/>
      <c r="Y197" s="151"/>
      <c r="Z197" s="517">
        <f>R197/Results!$B$158</f>
        <v>730</v>
      </c>
      <c r="AA197" s="151"/>
      <c r="AB197" s="151"/>
      <c r="AC197" s="703"/>
      <c r="AD197" s="459"/>
      <c r="AE197" s="459"/>
      <c r="AF197" s="151"/>
      <c r="AG197" s="880" t="s">
        <v>216</v>
      </c>
      <c r="AH197" s="881">
        <v>16.0</v>
      </c>
      <c r="AI197" s="882"/>
      <c r="AJ197" s="881">
        <v>24.0</v>
      </c>
      <c r="AK197" s="882"/>
      <c r="AL197" s="882"/>
      <c r="AM197" s="882"/>
      <c r="AN197" s="882"/>
      <c r="AO197" s="881">
        <v>3.0</v>
      </c>
      <c r="AP197" s="882"/>
      <c r="AQ197" s="881">
        <v>2.0</v>
      </c>
      <c r="AR197" s="882"/>
      <c r="AS197" s="882"/>
      <c r="AT197" s="883">
        <v>1.0</v>
      </c>
      <c r="AU197" s="881">
        <f t="shared" si="36"/>
        <v>46</v>
      </c>
      <c r="AV197" s="882">
        <f t="shared" si="37"/>
        <v>38</v>
      </c>
      <c r="AW197" s="884">
        <f>AU197/(Results!$N$231*(70/190))</f>
        <v>0.6606198035</v>
      </c>
      <c r="AX197" s="885" t="str">
        <f t="shared" si="42"/>
        <v>C</v>
      </c>
      <c r="AY197" s="151"/>
      <c r="AZ197" s="151"/>
      <c r="BA197" s="151"/>
      <c r="BB197" s="151"/>
      <c r="BC197" s="517">
        <f>AU197/Results!$B$158</f>
        <v>153.3333333</v>
      </c>
      <c r="BD197" s="151"/>
      <c r="BE197" s="151"/>
      <c r="BF197" s="703"/>
    </row>
    <row r="198">
      <c r="A198" s="151"/>
      <c r="B198" s="459"/>
      <c r="C198" s="151"/>
      <c r="D198" s="522" t="s">
        <v>217</v>
      </c>
      <c r="E198" s="529">
        <v>62.0</v>
      </c>
      <c r="F198" s="530"/>
      <c r="G198" s="529">
        <v>121.0</v>
      </c>
      <c r="H198" s="530"/>
      <c r="I198" s="530"/>
      <c r="J198" s="530"/>
      <c r="K198" s="530"/>
      <c r="L198" s="529">
        <v>14.0</v>
      </c>
      <c r="M198" s="529">
        <v>2.0</v>
      </c>
      <c r="N198" s="530"/>
      <c r="O198" s="529">
        <v>3.0</v>
      </c>
      <c r="P198" s="530"/>
      <c r="Q198" s="581">
        <v>4.0</v>
      </c>
      <c r="R198" s="521">
        <f t="shared" si="33"/>
        <v>206</v>
      </c>
      <c r="S198" s="596">
        <f t="shared" si="34"/>
        <v>156.5</v>
      </c>
      <c r="T198" s="677">
        <f>R198/(Results!$L$231*(70/190))</f>
        <v>0.5235420011</v>
      </c>
      <c r="U198" s="678" t="str">
        <f t="shared" si="44"/>
        <v>C</v>
      </c>
      <c r="V198" s="37"/>
      <c r="W198" s="37"/>
      <c r="X198" s="37"/>
      <c r="Y198" s="37"/>
      <c r="Z198" s="531">
        <f>R198/Results!$B$158</f>
        <v>686.6666667</v>
      </c>
      <c r="AA198" s="37"/>
      <c r="AB198" s="37"/>
      <c r="AC198" s="789"/>
      <c r="AD198" s="459"/>
      <c r="AE198" s="459"/>
      <c r="AF198" s="151"/>
      <c r="AG198" s="886" t="s">
        <v>217</v>
      </c>
      <c r="AH198" s="887">
        <v>13.0</v>
      </c>
      <c r="AI198" s="888"/>
      <c r="AJ198" s="887">
        <v>22.0</v>
      </c>
      <c r="AK198" s="888"/>
      <c r="AL198" s="888"/>
      <c r="AM198" s="888"/>
      <c r="AN198" s="888"/>
      <c r="AO198" s="887">
        <v>7.0</v>
      </c>
      <c r="AP198" s="888"/>
      <c r="AQ198" s="888"/>
      <c r="AR198" s="887">
        <v>1.0</v>
      </c>
      <c r="AS198" s="888"/>
      <c r="AT198" s="889"/>
      <c r="AU198" s="881">
        <f t="shared" si="36"/>
        <v>43</v>
      </c>
      <c r="AV198" s="888">
        <f t="shared" si="37"/>
        <v>36.5</v>
      </c>
      <c r="AW198" s="890">
        <f>AU198/(Results!$N$231*(70/190))</f>
        <v>0.6175359033</v>
      </c>
      <c r="AX198" s="889" t="str">
        <f t="shared" si="42"/>
        <v>C</v>
      </c>
      <c r="AY198" s="37"/>
      <c r="AZ198" s="37"/>
      <c r="BA198" s="37"/>
      <c r="BB198" s="37"/>
      <c r="BC198" s="531">
        <f>AU198/Results!$B$158</f>
        <v>143.3333333</v>
      </c>
      <c r="BD198" s="37"/>
      <c r="BE198" s="37"/>
      <c r="BF198" s="789"/>
    </row>
    <row r="199">
      <c r="A199" s="151"/>
      <c r="B199" s="459"/>
      <c r="C199" s="151"/>
      <c r="D199" s="532" t="s">
        <v>218</v>
      </c>
      <c r="E199" s="543">
        <v>55.0</v>
      </c>
      <c r="F199" s="544"/>
      <c r="G199" s="543">
        <v>120.0</v>
      </c>
      <c r="H199" s="544"/>
      <c r="I199" s="544"/>
      <c r="J199" s="543">
        <v>3.0</v>
      </c>
      <c r="K199" s="544"/>
      <c r="L199" s="543">
        <v>8.0</v>
      </c>
      <c r="M199" s="543">
        <v>6.0</v>
      </c>
      <c r="N199" s="544"/>
      <c r="O199" s="543">
        <v>4.0</v>
      </c>
      <c r="P199" s="544"/>
      <c r="Q199" s="545">
        <v>2.0</v>
      </c>
      <c r="R199" s="545">
        <f t="shared" si="33"/>
        <v>198</v>
      </c>
      <c r="S199" s="582">
        <f t="shared" si="34"/>
        <v>155.5</v>
      </c>
      <c r="T199" s="681">
        <f>R199/(Results!$L$232*(70/190))</f>
        <v>0.5321074965</v>
      </c>
      <c r="U199" s="682" t="str">
        <f t="shared" si="44"/>
        <v>C</v>
      </c>
      <c r="V199" s="538">
        <f>SUM(R199:R202)</f>
        <v>813</v>
      </c>
      <c r="W199" s="539">
        <f>V199/(4*(MAX(R199:R202)))</f>
        <v>0.8295918367</v>
      </c>
      <c r="X199" s="539">
        <f>AVERAGE(S199:S202)</f>
        <v>146.65</v>
      </c>
      <c r="Y199" s="539">
        <f>V199/(((V199/2))*2)</f>
        <v>1</v>
      </c>
      <c r="Z199" s="540">
        <f>R199/Results!$B$158</f>
        <v>660</v>
      </c>
      <c r="AA199" s="539">
        <f>sum(Z199:Z202)/4</f>
        <v>677.5</v>
      </c>
      <c r="AB199" s="541">
        <v>372.0</v>
      </c>
      <c r="AC199" s="706">
        <f>4*MAX(R199:R202)/Results!L232</f>
        <v>0.9702970297</v>
      </c>
      <c r="AD199" s="459"/>
      <c r="AE199" s="459"/>
      <c r="AF199" s="151"/>
      <c r="AG199" s="891" t="s">
        <v>218</v>
      </c>
      <c r="AH199" s="892">
        <v>14.0</v>
      </c>
      <c r="AI199" s="893"/>
      <c r="AJ199" s="892">
        <v>34.0</v>
      </c>
      <c r="AK199" s="893"/>
      <c r="AL199" s="893"/>
      <c r="AM199" s="893"/>
      <c r="AN199" s="893"/>
      <c r="AO199" s="892">
        <v>1.0</v>
      </c>
      <c r="AP199" s="893"/>
      <c r="AQ199" s="893"/>
      <c r="AR199" s="893"/>
      <c r="AS199" s="892">
        <v>1.0</v>
      </c>
      <c r="AT199" s="894"/>
      <c r="AU199" s="914">
        <f t="shared" si="36"/>
        <v>50</v>
      </c>
      <c r="AV199" s="920">
        <f t="shared" si="37"/>
        <v>35</v>
      </c>
      <c r="AW199" s="896">
        <f>AU199/(Results!$N$232*(70/190))</f>
        <v>0.6889050036</v>
      </c>
      <c r="AX199" s="897" t="str">
        <f t="shared" si="42"/>
        <v>C</v>
      </c>
      <c r="AY199" s="538">
        <f>SUM(AU199:AU202)</f>
        <v>197</v>
      </c>
      <c r="AZ199" s="539">
        <f>AY199/(4*(MAX(AU199:AU202)))</f>
        <v>0.8794642857</v>
      </c>
      <c r="BA199" s="539">
        <f>AVERAGE(AV199:AV202)</f>
        <v>37.75</v>
      </c>
      <c r="BB199" s="539">
        <f>AY199/(((AY199))*1)</f>
        <v>1</v>
      </c>
      <c r="BC199" s="540">
        <f>AU199/Results!$B$158</f>
        <v>166.6666667</v>
      </c>
      <c r="BD199" s="539">
        <f>sum(BC199:BC202)/4</f>
        <v>164.1666667</v>
      </c>
      <c r="BE199" s="541">
        <v>73.0</v>
      </c>
      <c r="BF199" s="706">
        <f>4*MAX(AU199:AU202)/Results!N232</f>
        <v>1.137055838</v>
      </c>
    </row>
    <row r="200">
      <c r="A200" s="151"/>
      <c r="B200" s="459"/>
      <c r="C200" s="151"/>
      <c r="D200" s="549" t="s">
        <v>219</v>
      </c>
      <c r="E200" s="553">
        <v>62.0</v>
      </c>
      <c r="F200" s="553">
        <v>1.0</v>
      </c>
      <c r="G200" s="553">
        <v>157.0</v>
      </c>
      <c r="H200" s="551"/>
      <c r="I200" s="551"/>
      <c r="J200" s="551"/>
      <c r="K200" s="553">
        <v>2.0</v>
      </c>
      <c r="L200" s="553">
        <v>10.0</v>
      </c>
      <c r="M200" s="553">
        <v>1.0</v>
      </c>
      <c r="N200" s="551"/>
      <c r="O200" s="553">
        <v>3.0</v>
      </c>
      <c r="P200" s="551"/>
      <c r="Q200" s="554">
        <v>9.0</v>
      </c>
      <c r="R200" s="554">
        <f t="shared" si="33"/>
        <v>245</v>
      </c>
      <c r="S200" s="405">
        <f t="shared" si="34"/>
        <v>172.3</v>
      </c>
      <c r="T200" s="684">
        <f>R200/(Results!$L$232*(70/190))</f>
        <v>0.6584158416</v>
      </c>
      <c r="U200" s="400" t="str">
        <f t="shared" si="44"/>
        <v>C</v>
      </c>
      <c r="V200" s="151"/>
      <c r="W200" s="151"/>
      <c r="X200" s="151"/>
      <c r="Y200" s="151"/>
      <c r="Z200" s="552">
        <f>R200/Results!$B$158</f>
        <v>816.6666667</v>
      </c>
      <c r="AA200" s="151"/>
      <c r="AB200" s="151"/>
      <c r="AC200" s="703"/>
      <c r="AD200" s="459"/>
      <c r="AE200" s="459"/>
      <c r="AF200" s="151"/>
      <c r="AG200" s="898" t="s">
        <v>219</v>
      </c>
      <c r="AH200" s="899">
        <v>13.0</v>
      </c>
      <c r="AI200" s="900"/>
      <c r="AJ200" s="899">
        <v>34.0</v>
      </c>
      <c r="AK200" s="900"/>
      <c r="AL200" s="900"/>
      <c r="AM200" s="900"/>
      <c r="AN200" s="900"/>
      <c r="AO200" s="899">
        <v>8.0</v>
      </c>
      <c r="AP200" s="900"/>
      <c r="AQ200" s="900"/>
      <c r="AR200" s="900"/>
      <c r="AS200" s="900"/>
      <c r="AT200" s="901">
        <v>1.0</v>
      </c>
      <c r="AU200" s="901">
        <f t="shared" si="36"/>
        <v>56</v>
      </c>
      <c r="AV200" s="921">
        <f t="shared" si="37"/>
        <v>42.5</v>
      </c>
      <c r="AW200" s="902">
        <f>AU200/(Results!$N$232*(70/190))</f>
        <v>0.7715736041</v>
      </c>
      <c r="AX200" s="903" t="str">
        <f t="shared" si="42"/>
        <v>D</v>
      </c>
      <c r="AY200" s="151"/>
      <c r="AZ200" s="151"/>
      <c r="BA200" s="151"/>
      <c r="BB200" s="151"/>
      <c r="BC200" s="552">
        <f>AU200/Results!$B$158</f>
        <v>186.6666667</v>
      </c>
      <c r="BD200" s="151"/>
      <c r="BE200" s="151"/>
      <c r="BF200" s="703"/>
    </row>
    <row r="201">
      <c r="A201" s="151"/>
      <c r="B201" s="459"/>
      <c r="C201" s="151"/>
      <c r="D201" s="549" t="s">
        <v>220</v>
      </c>
      <c r="E201" s="553">
        <v>43.0</v>
      </c>
      <c r="F201" s="551"/>
      <c r="G201" s="553">
        <v>130.0</v>
      </c>
      <c r="H201" s="551"/>
      <c r="I201" s="551"/>
      <c r="J201" s="553">
        <v>3.0</v>
      </c>
      <c r="K201" s="551"/>
      <c r="L201" s="553">
        <v>8.0</v>
      </c>
      <c r="M201" s="553">
        <v>1.0</v>
      </c>
      <c r="N201" s="551"/>
      <c r="O201" s="553">
        <v>2.0</v>
      </c>
      <c r="P201" s="551"/>
      <c r="Q201" s="554">
        <v>3.0</v>
      </c>
      <c r="R201" s="554">
        <f t="shared" si="33"/>
        <v>190</v>
      </c>
      <c r="S201" s="405">
        <f t="shared" si="34"/>
        <v>132.5</v>
      </c>
      <c r="T201" s="684">
        <f>R201/(Results!$L$232*(70/190))</f>
        <v>0.5106082037</v>
      </c>
      <c r="U201" s="400" t="str">
        <f t="shared" si="44"/>
        <v>C</v>
      </c>
      <c r="V201" s="151"/>
      <c r="W201" s="151"/>
      <c r="X201" s="151"/>
      <c r="Y201" s="151"/>
      <c r="Z201" s="552">
        <f>R201/Results!$B$158</f>
        <v>633.3333333</v>
      </c>
      <c r="AA201" s="151"/>
      <c r="AB201" s="151"/>
      <c r="AC201" s="703"/>
      <c r="AD201" s="459"/>
      <c r="AE201" s="459"/>
      <c r="AF201" s="151"/>
      <c r="AG201" s="898" t="s">
        <v>220</v>
      </c>
      <c r="AH201" s="899">
        <v>17.0</v>
      </c>
      <c r="AI201" s="900"/>
      <c r="AJ201" s="899">
        <v>25.0</v>
      </c>
      <c r="AK201" s="900"/>
      <c r="AL201" s="900"/>
      <c r="AM201" s="900"/>
      <c r="AN201" s="900"/>
      <c r="AO201" s="899">
        <v>7.0</v>
      </c>
      <c r="AP201" s="900"/>
      <c r="AQ201" s="900"/>
      <c r="AR201" s="899">
        <v>2.0</v>
      </c>
      <c r="AS201" s="900"/>
      <c r="AT201" s="903"/>
      <c r="AU201" s="901">
        <f t="shared" si="36"/>
        <v>51</v>
      </c>
      <c r="AV201" s="921">
        <f t="shared" si="37"/>
        <v>44</v>
      </c>
      <c r="AW201" s="902">
        <f>AU201/(Results!$N$232*(70/190))</f>
        <v>0.7026831037</v>
      </c>
      <c r="AX201" s="901" t="s">
        <v>249</v>
      </c>
      <c r="AY201" s="151"/>
      <c r="AZ201" s="151"/>
      <c r="BA201" s="151"/>
      <c r="BB201" s="151"/>
      <c r="BC201" s="552">
        <f>AU201/Results!$B$158</f>
        <v>170</v>
      </c>
      <c r="BD201" s="151"/>
      <c r="BE201" s="151"/>
      <c r="BF201" s="703"/>
    </row>
    <row r="202">
      <c r="A202" s="37"/>
      <c r="B202" s="60"/>
      <c r="C202" s="37"/>
      <c r="D202" s="555" t="s">
        <v>221</v>
      </c>
      <c r="E202" s="563">
        <v>32.0</v>
      </c>
      <c r="F202" s="563">
        <v>1.0</v>
      </c>
      <c r="G202" s="563">
        <v>132.0</v>
      </c>
      <c r="H202" s="564"/>
      <c r="I202" s="564"/>
      <c r="J202" s="563">
        <v>2.0</v>
      </c>
      <c r="K202" s="563">
        <v>1.0</v>
      </c>
      <c r="L202" s="563">
        <v>4.0</v>
      </c>
      <c r="M202" s="563">
        <v>2.0</v>
      </c>
      <c r="N202" s="564"/>
      <c r="O202" s="563">
        <v>6.0</v>
      </c>
      <c r="P202" s="564"/>
      <c r="Q202" s="558"/>
      <c r="R202" s="565">
        <f t="shared" si="33"/>
        <v>180</v>
      </c>
      <c r="S202" s="624">
        <f t="shared" si="34"/>
        <v>126.3</v>
      </c>
      <c r="T202" s="693">
        <f>R202/(Results!$L$232*(70/190))</f>
        <v>0.4837340877</v>
      </c>
      <c r="U202" s="694" t="str">
        <f t="shared" si="44"/>
        <v>B</v>
      </c>
      <c r="V202" s="447"/>
      <c r="W202" s="447"/>
      <c r="X202" s="447"/>
      <c r="Y202" s="447"/>
      <c r="Z202" s="562">
        <f>R202/Results!$B$158</f>
        <v>600</v>
      </c>
      <c r="AA202" s="447"/>
      <c r="AB202" s="447"/>
      <c r="AC202" s="488"/>
      <c r="AD202" s="60"/>
      <c r="AE202" s="60"/>
      <c r="AF202" s="37"/>
      <c r="AG202" s="904" t="s">
        <v>221</v>
      </c>
      <c r="AH202" s="905">
        <v>10.0</v>
      </c>
      <c r="AI202" s="906"/>
      <c r="AJ202" s="905">
        <v>25.0</v>
      </c>
      <c r="AK202" s="906"/>
      <c r="AL202" s="906"/>
      <c r="AM202" s="906"/>
      <c r="AN202" s="906"/>
      <c r="AO202" s="905">
        <v>3.0</v>
      </c>
      <c r="AP202" s="906"/>
      <c r="AQ202" s="906"/>
      <c r="AR202" s="905">
        <v>1.0</v>
      </c>
      <c r="AS202" s="906"/>
      <c r="AT202" s="907">
        <v>1.0</v>
      </c>
      <c r="AU202" s="907">
        <f t="shared" si="36"/>
        <v>40</v>
      </c>
      <c r="AV202" s="922">
        <f t="shared" si="37"/>
        <v>29.5</v>
      </c>
      <c r="AW202" s="923">
        <f>AU202/(Results!$N$232*(70/190))</f>
        <v>0.5511240029</v>
      </c>
      <c r="AX202" s="918" t="str">
        <f>IFS(AW202&lt;0.2,"A",AND(AW202&gt;=0.21,AW202&lt;=0.5),"B",AND(AW202&gt;=0.51,AW202&lt;=0.7),"C",AND(AW202&gt;=0.71,AW202&lt;=0.85),"D",AND(AW202&gt;=0.86,AW202&lt;=1),"E",AW202&gt;1,"F")</f>
        <v>C</v>
      </c>
      <c r="AY202" s="447"/>
      <c r="AZ202" s="447"/>
      <c r="BA202" s="447"/>
      <c r="BB202" s="447"/>
      <c r="BC202" s="562">
        <f>AU202/Results!$B$158</f>
        <v>133.3333333</v>
      </c>
      <c r="BD202" s="447"/>
      <c r="BE202" s="447"/>
      <c r="BF202" s="488"/>
    </row>
    <row r="203">
      <c r="A203" s="630"/>
      <c r="B203" s="630"/>
      <c r="C203" s="630"/>
      <c r="D203" s="561"/>
      <c r="E203" s="561">
        <f t="shared" ref="E203:Q203" si="45">sum(E139:E202)</f>
        <v>3630</v>
      </c>
      <c r="F203" s="561">
        <f t="shared" si="45"/>
        <v>39</v>
      </c>
      <c r="G203" s="561">
        <f t="shared" si="45"/>
        <v>10909</v>
      </c>
      <c r="H203" s="561">
        <f t="shared" si="45"/>
        <v>67</v>
      </c>
      <c r="I203" s="561">
        <f t="shared" si="45"/>
        <v>2</v>
      </c>
      <c r="J203" s="561">
        <f t="shared" si="45"/>
        <v>26</v>
      </c>
      <c r="K203" s="561">
        <f t="shared" si="45"/>
        <v>55</v>
      </c>
      <c r="L203" s="561">
        <f t="shared" si="45"/>
        <v>376</v>
      </c>
      <c r="M203" s="561">
        <f t="shared" si="45"/>
        <v>61</v>
      </c>
      <c r="N203" s="561">
        <f t="shared" si="45"/>
        <v>56</v>
      </c>
      <c r="O203" s="561">
        <f t="shared" si="45"/>
        <v>484</v>
      </c>
      <c r="P203" s="561">
        <f t="shared" si="45"/>
        <v>12</v>
      </c>
      <c r="Q203" s="409">
        <f t="shared" si="45"/>
        <v>295</v>
      </c>
      <c r="R203" s="561">
        <f>SUM(R139:R202)</f>
        <v>16012</v>
      </c>
      <c r="S203" s="561"/>
      <c r="T203" s="561"/>
      <c r="U203" s="561"/>
      <c r="V203" s="561"/>
      <c r="W203" s="561"/>
      <c r="X203" s="561"/>
      <c r="Y203" s="561"/>
      <c r="Z203" s="561"/>
      <c r="AA203" s="561"/>
      <c r="AB203" s="631"/>
      <c r="AC203" s="867"/>
      <c r="AD203" s="561"/>
      <c r="AE203" s="561"/>
      <c r="AF203" s="561"/>
      <c r="AG203" s="561"/>
      <c r="AH203" s="561">
        <f t="shared" ref="AH203:AT203" si="46">sum(AH139:AH202)</f>
        <v>1160</v>
      </c>
      <c r="AI203" s="561">
        <f t="shared" si="46"/>
        <v>14</v>
      </c>
      <c r="AJ203" s="561">
        <f t="shared" si="46"/>
        <v>1901</v>
      </c>
      <c r="AK203" s="561">
        <f t="shared" si="46"/>
        <v>0</v>
      </c>
      <c r="AL203" s="561">
        <f t="shared" si="46"/>
        <v>0</v>
      </c>
      <c r="AM203" s="561">
        <f t="shared" si="46"/>
        <v>10</v>
      </c>
      <c r="AN203" s="561">
        <f t="shared" si="46"/>
        <v>0</v>
      </c>
      <c r="AO203" s="561">
        <f t="shared" si="46"/>
        <v>276</v>
      </c>
      <c r="AP203" s="561">
        <f t="shared" si="46"/>
        <v>12</v>
      </c>
      <c r="AQ203" s="561">
        <f t="shared" si="46"/>
        <v>30</v>
      </c>
      <c r="AR203" s="561">
        <f t="shared" si="46"/>
        <v>128</v>
      </c>
      <c r="AS203" s="561">
        <f t="shared" si="46"/>
        <v>3</v>
      </c>
      <c r="AT203" s="409">
        <f t="shared" si="46"/>
        <v>77</v>
      </c>
      <c r="AU203" s="561">
        <f>SUM(AU139:AU202)</f>
        <v>3611</v>
      </c>
      <c r="AV203" s="561"/>
      <c r="AW203" s="561"/>
      <c r="AX203" s="561"/>
      <c r="AY203" s="561"/>
      <c r="AZ203" s="561"/>
      <c r="BA203" s="561"/>
      <c r="BB203" s="561"/>
      <c r="BC203" s="561"/>
      <c r="BD203" s="561"/>
      <c r="BE203" s="631"/>
      <c r="BF203" s="867"/>
    </row>
    <row r="204">
      <c r="A204" s="630"/>
      <c r="B204" s="630"/>
      <c r="C204" s="630"/>
      <c r="D204" s="561"/>
      <c r="E204" s="561"/>
      <c r="F204" s="561"/>
      <c r="G204" s="561"/>
      <c r="H204" s="561"/>
      <c r="I204" s="561"/>
      <c r="J204" s="561"/>
      <c r="K204" s="561"/>
      <c r="L204" s="561"/>
      <c r="M204" s="561"/>
      <c r="N204" s="561"/>
      <c r="O204" s="561"/>
      <c r="P204" s="561"/>
      <c r="Q204" s="561"/>
      <c r="R204" s="561"/>
      <c r="S204" s="561"/>
      <c r="T204" s="561"/>
      <c r="U204" s="561"/>
      <c r="V204" s="561"/>
      <c r="W204" s="561"/>
      <c r="X204" s="561"/>
      <c r="Y204" s="561"/>
      <c r="Z204" s="561"/>
      <c r="AA204" s="561"/>
      <c r="AB204" s="631"/>
      <c r="AC204" s="867"/>
      <c r="AD204" s="561"/>
      <c r="AE204" s="561"/>
      <c r="AF204" s="561"/>
      <c r="AG204" s="561"/>
      <c r="AH204" s="561"/>
      <c r="AI204" s="561"/>
      <c r="AJ204" s="561"/>
      <c r="AK204" s="561"/>
      <c r="AL204" s="561"/>
      <c r="AM204" s="561"/>
      <c r="AN204" s="561"/>
      <c r="AO204" s="561"/>
      <c r="AP204" s="561"/>
      <c r="AQ204" s="561"/>
      <c r="AR204" s="561"/>
      <c r="AS204" s="561"/>
      <c r="AT204" s="561"/>
      <c r="AU204" s="561"/>
      <c r="AV204" s="561"/>
      <c r="AW204" s="561"/>
      <c r="AX204" s="561"/>
      <c r="AY204" s="561"/>
      <c r="AZ204" s="561"/>
      <c r="BA204" s="561"/>
      <c r="BB204" s="561"/>
      <c r="BC204" s="561"/>
      <c r="BD204" s="561"/>
      <c r="BE204" s="631"/>
      <c r="BF204" s="867"/>
    </row>
    <row r="205">
      <c r="A205" s="463" t="s">
        <v>227</v>
      </c>
      <c r="B205" s="463" t="s">
        <v>258</v>
      </c>
      <c r="C205" s="463" t="s">
        <v>259</v>
      </c>
      <c r="D205" s="465" t="s">
        <v>156</v>
      </c>
      <c r="E205" s="479" t="s">
        <v>260</v>
      </c>
      <c r="F205" s="467"/>
      <c r="G205" s="467"/>
      <c r="H205" s="467"/>
      <c r="I205" s="467"/>
      <c r="J205" s="467"/>
      <c r="K205" s="467"/>
      <c r="L205" s="467"/>
      <c r="M205" s="467"/>
      <c r="N205" s="467"/>
      <c r="O205" s="467"/>
      <c r="P205" s="467"/>
      <c r="Q205" s="468"/>
      <c r="R205" s="480" t="s">
        <v>261</v>
      </c>
      <c r="S205" s="481" t="s">
        <v>262</v>
      </c>
      <c r="T205" s="470" t="s">
        <v>263</v>
      </c>
      <c r="U205" s="470" t="s">
        <v>157</v>
      </c>
      <c r="V205" s="471" t="s">
        <v>264</v>
      </c>
      <c r="W205" s="472" t="s">
        <v>265</v>
      </c>
      <c r="X205" s="472" t="s">
        <v>266</v>
      </c>
      <c r="Y205" s="473" t="s">
        <v>267</v>
      </c>
      <c r="Z205" s="473" t="s">
        <v>268</v>
      </c>
      <c r="AA205" s="471" t="s">
        <v>269</v>
      </c>
      <c r="AB205" s="482" t="s">
        <v>112</v>
      </c>
      <c r="AC205" s="483" t="s">
        <v>270</v>
      </c>
      <c r="AD205" s="476" t="s">
        <v>227</v>
      </c>
      <c r="AE205" s="477" t="s">
        <v>258</v>
      </c>
      <c r="AF205" s="477" t="s">
        <v>259</v>
      </c>
      <c r="AG205" s="465" t="s">
        <v>156</v>
      </c>
      <c r="AH205" s="479" t="s">
        <v>260</v>
      </c>
      <c r="AI205" s="467"/>
      <c r="AJ205" s="467"/>
      <c r="AK205" s="467"/>
      <c r="AL205" s="467"/>
      <c r="AM205" s="467"/>
      <c r="AN205" s="467"/>
      <c r="AO205" s="467"/>
      <c r="AP205" s="467"/>
      <c r="AQ205" s="467"/>
      <c r="AR205" s="467"/>
      <c r="AS205" s="467"/>
      <c r="AT205" s="468"/>
      <c r="AU205" s="480" t="s">
        <v>261</v>
      </c>
      <c r="AV205" s="481" t="s">
        <v>262</v>
      </c>
      <c r="AW205" s="470" t="s">
        <v>263</v>
      </c>
      <c r="AX205" s="470" t="s">
        <v>157</v>
      </c>
      <c r="AY205" s="471" t="s">
        <v>264</v>
      </c>
      <c r="AZ205" s="472" t="s">
        <v>265</v>
      </c>
      <c r="BA205" s="472" t="s">
        <v>266</v>
      </c>
      <c r="BB205" s="473" t="s">
        <v>267</v>
      </c>
      <c r="BC205" s="473" t="s">
        <v>268</v>
      </c>
      <c r="BD205" s="471" t="s">
        <v>269</v>
      </c>
      <c r="BE205" s="482" t="s">
        <v>112</v>
      </c>
      <c r="BF205" s="483" t="s">
        <v>270</v>
      </c>
    </row>
    <row r="206">
      <c r="A206" s="37"/>
      <c r="B206" s="37"/>
      <c r="C206" s="37"/>
      <c r="D206" s="484"/>
      <c r="E206" s="485" t="s">
        <v>271</v>
      </c>
      <c r="F206" s="486" t="s">
        <v>272</v>
      </c>
      <c r="G206" s="486" t="s">
        <v>273</v>
      </c>
      <c r="H206" s="486" t="s">
        <v>274</v>
      </c>
      <c r="I206" s="486" t="s">
        <v>275</v>
      </c>
      <c r="J206" s="486" t="s">
        <v>276</v>
      </c>
      <c r="K206" s="486" t="s">
        <v>277</v>
      </c>
      <c r="L206" s="486" t="s">
        <v>278</v>
      </c>
      <c r="M206" s="486" t="s">
        <v>279</v>
      </c>
      <c r="N206" s="485" t="s">
        <v>280</v>
      </c>
      <c r="O206" s="485" t="s">
        <v>281</v>
      </c>
      <c r="P206" s="486" t="s">
        <v>282</v>
      </c>
      <c r="Q206" s="487" t="s">
        <v>283</v>
      </c>
      <c r="R206" s="224"/>
      <c r="S206" s="489"/>
      <c r="T206" s="447"/>
      <c r="U206" s="447"/>
      <c r="V206" s="447"/>
      <c r="W206" s="447"/>
      <c r="X206" s="447"/>
      <c r="Y206" s="447"/>
      <c r="Z206" s="447"/>
      <c r="AA206" s="447"/>
      <c r="AB206" s="447"/>
      <c r="AC206" s="184"/>
      <c r="AD206" s="60"/>
      <c r="AE206" s="37"/>
      <c r="AF206" s="37"/>
      <c r="AG206" s="484"/>
      <c r="AH206" s="485" t="s">
        <v>271</v>
      </c>
      <c r="AI206" s="486" t="s">
        <v>272</v>
      </c>
      <c r="AJ206" s="486" t="s">
        <v>273</v>
      </c>
      <c r="AK206" s="486" t="s">
        <v>274</v>
      </c>
      <c r="AL206" s="486" t="s">
        <v>275</v>
      </c>
      <c r="AM206" s="486" t="s">
        <v>276</v>
      </c>
      <c r="AN206" s="486" t="s">
        <v>277</v>
      </c>
      <c r="AO206" s="486" t="s">
        <v>278</v>
      </c>
      <c r="AP206" s="486" t="s">
        <v>279</v>
      </c>
      <c r="AQ206" s="485" t="s">
        <v>280</v>
      </c>
      <c r="AR206" s="485" t="s">
        <v>281</v>
      </c>
      <c r="AS206" s="486" t="s">
        <v>282</v>
      </c>
      <c r="AT206" s="487" t="s">
        <v>283</v>
      </c>
      <c r="AU206" s="224"/>
      <c r="AV206" s="489"/>
      <c r="AW206" s="447"/>
      <c r="AX206" s="447"/>
      <c r="AY206" s="447"/>
      <c r="AZ206" s="447"/>
      <c r="BA206" s="447"/>
      <c r="BB206" s="447"/>
      <c r="BC206" s="447"/>
      <c r="BD206" s="447"/>
      <c r="BE206" s="447"/>
      <c r="BF206" s="184"/>
    </row>
    <row r="207">
      <c r="A207" s="490" t="s">
        <v>284</v>
      </c>
      <c r="B207" s="638">
        <v>45350.0</v>
      </c>
      <c r="C207" s="639" t="s">
        <v>50</v>
      </c>
      <c r="D207" s="924" t="s">
        <v>158</v>
      </c>
      <c r="E207" s="925">
        <v>15.0</v>
      </c>
      <c r="F207" s="925">
        <v>3.0</v>
      </c>
      <c r="G207" s="925">
        <v>98.0</v>
      </c>
      <c r="H207" s="925">
        <v>0.0</v>
      </c>
      <c r="I207" s="925">
        <v>1.0</v>
      </c>
      <c r="J207" s="925">
        <v>0.0</v>
      </c>
      <c r="K207" s="925">
        <v>3.0</v>
      </c>
      <c r="L207" s="925">
        <v>2.0</v>
      </c>
      <c r="M207" s="925">
        <v>0.0</v>
      </c>
      <c r="N207" s="925">
        <v>0.0</v>
      </c>
      <c r="O207" s="925">
        <v>7.0</v>
      </c>
      <c r="P207" s="925">
        <v>0.0</v>
      </c>
      <c r="Q207" s="926">
        <v>8.0</v>
      </c>
      <c r="R207" s="927">
        <f t="shared" ref="R207:R270" si="47">sum(E207:Q207)</f>
        <v>137</v>
      </c>
      <c r="S207" s="928">
        <f t="shared" ref="S207:S270" si="48">(E207*1)+(F207*0.8)+(G207*0.5)+(H207*1.5)+(I207*2)+(J207*1.5)+(K207*1.5)+(L207*1.5)+(M207*2.5)+(N207*2.5)+(O207*2)+(P207*2.5)+(Q207*0.5)</f>
        <v>93.9</v>
      </c>
      <c r="T207" s="929">
        <f>R207/(Results!$L$234*(70/190))</f>
        <v>0.293262731</v>
      </c>
      <c r="U207" s="927" t="str">
        <f t="shared" ref="U207:U270" si="49">IFS(T207&lt;0.2,"A",AND(T207&gt;=0.21,T207&lt;=0.5),"B",AND(T207&gt;=0.51,T207&lt;=0.7),"C",AND(T207&gt;=0.71,T207&lt;=0.85),"D",AND(T207&gt;=0.86,T207&lt;=1),"E",T207&gt;1,"F")</f>
        <v>B</v>
      </c>
      <c r="V207" s="732">
        <f>SUM(R207:R210)</f>
        <v>676</v>
      </c>
      <c r="W207" s="774">
        <f>V207/(4*(MAX(R207:R210)))</f>
        <v>0.8086124402</v>
      </c>
      <c r="X207" s="774">
        <f>AVERAGE(S207:S210)</f>
        <v>120.125</v>
      </c>
      <c r="Y207" s="774">
        <f>V207/(((V207/2))*2)</f>
        <v>1</v>
      </c>
      <c r="Z207" s="502">
        <f>R207/Results!$B$158</f>
        <v>456.6666667</v>
      </c>
      <c r="AA207" s="774">
        <f>sum(Z207:Z210)/4</f>
        <v>563.3333333</v>
      </c>
      <c r="AB207" s="775">
        <v>467.0</v>
      </c>
      <c r="AC207" s="776">
        <f>4*MAX(R207:R210)/Results!L234</f>
        <v>0.6593059937</v>
      </c>
      <c r="AD207" s="505" t="s">
        <v>284</v>
      </c>
      <c r="AE207" s="724">
        <v>45350.0</v>
      </c>
      <c r="AF207" s="725" t="s">
        <v>49</v>
      </c>
      <c r="AG207" s="873" t="s">
        <v>158</v>
      </c>
      <c r="AH207" s="874">
        <v>15.0</v>
      </c>
      <c r="AI207" s="874">
        <v>0.0</v>
      </c>
      <c r="AJ207" s="874">
        <v>88.0</v>
      </c>
      <c r="AK207" s="874">
        <v>0.0</v>
      </c>
      <c r="AL207" s="874">
        <v>0.0</v>
      </c>
      <c r="AM207" s="874">
        <v>1.0</v>
      </c>
      <c r="AN207" s="874">
        <v>0.0</v>
      </c>
      <c r="AO207" s="874">
        <v>2.0</v>
      </c>
      <c r="AP207" s="874">
        <v>0.0</v>
      </c>
      <c r="AQ207" s="874">
        <v>0.0</v>
      </c>
      <c r="AR207" s="874">
        <v>5.0</v>
      </c>
      <c r="AS207" s="874">
        <v>0.0</v>
      </c>
      <c r="AT207" s="874">
        <v>0.0</v>
      </c>
      <c r="AU207" s="930">
        <f t="shared" ref="AU207:AU270" si="50">sum(AH207:AT207)</f>
        <v>111</v>
      </c>
      <c r="AV207" s="931">
        <f t="shared" ref="AV207:AV270" si="51">(AH207*1)+(AI207*0.8)+(AJ207*0.5)+(AK207*1.5)+(AL207*2)+(AM207*1.5)+(AN207*1.5)+(AO207*1.5)+(AP207*2.5)+(AQ207*2.5)+(AR207*2)+(AS207*2.5)+(AT207*0.5)</f>
        <v>73.5</v>
      </c>
      <c r="AW207" s="932">
        <f>AU207/(Results!$N$234*(70/190))</f>
        <v>0.5089285714</v>
      </c>
      <c r="AX207" s="933" t="s">
        <v>249</v>
      </c>
      <c r="AY207" s="732">
        <f>SUM(AU207:AU210)</f>
        <v>592</v>
      </c>
      <c r="AZ207" s="774">
        <f>AY207/(4*(MAX(AU207:AU210)))</f>
        <v>0.8</v>
      </c>
      <c r="BA207" s="774">
        <f>AVERAGE(AV207:AV210)</f>
        <v>90.4</v>
      </c>
      <c r="BB207" s="774">
        <f>AY207/(((AY207))*1)</f>
        <v>1</v>
      </c>
      <c r="BC207" s="502">
        <f>AU207/Results!$B$158</f>
        <v>370</v>
      </c>
      <c r="BD207" s="774">
        <f>sum(BC207:BC210)/4</f>
        <v>493.3333333</v>
      </c>
      <c r="BE207" s="775">
        <v>218.0</v>
      </c>
      <c r="BF207" s="776">
        <f>4*MAX(AU207:AU210)/Results!N234</f>
        <v>1.25</v>
      </c>
    </row>
    <row r="208">
      <c r="A208" s="151"/>
      <c r="B208" s="459"/>
      <c r="C208" s="151"/>
      <c r="D208" s="934" t="s">
        <v>159</v>
      </c>
      <c r="E208" s="935">
        <v>35.0</v>
      </c>
      <c r="F208" s="935">
        <v>0.0</v>
      </c>
      <c r="G208" s="935">
        <v>95.0</v>
      </c>
      <c r="H208" s="935">
        <v>0.0</v>
      </c>
      <c r="I208" s="935">
        <v>0.0</v>
      </c>
      <c r="J208" s="935">
        <v>0.0</v>
      </c>
      <c r="K208" s="935">
        <v>1.0</v>
      </c>
      <c r="L208" s="935">
        <v>4.0</v>
      </c>
      <c r="M208" s="935">
        <v>0.0</v>
      </c>
      <c r="N208" s="935">
        <v>0.0</v>
      </c>
      <c r="O208" s="935">
        <v>5.0</v>
      </c>
      <c r="P208" s="935">
        <v>0.0</v>
      </c>
      <c r="Q208" s="936">
        <v>2.0</v>
      </c>
      <c r="R208" s="936">
        <f t="shared" si="47"/>
        <v>142</v>
      </c>
      <c r="S208" s="935">
        <f t="shared" si="48"/>
        <v>101</v>
      </c>
      <c r="T208" s="937">
        <f>R208/(Results!$L$234*(70/190))</f>
        <v>0.3039657503</v>
      </c>
      <c r="U208" s="936" t="str">
        <f t="shared" si="49"/>
        <v>B</v>
      </c>
      <c r="V208" s="151"/>
      <c r="W208" s="151"/>
      <c r="X208" s="151"/>
      <c r="Y208" s="151"/>
      <c r="Z208" s="517">
        <f>R208/Results!$B$158</f>
        <v>473.3333333</v>
      </c>
      <c r="AA208" s="151"/>
      <c r="AB208" s="151"/>
      <c r="AC208" s="703"/>
      <c r="AD208" s="459"/>
      <c r="AE208" s="459"/>
      <c r="AF208" s="151"/>
      <c r="AG208" s="880" t="s">
        <v>159</v>
      </c>
      <c r="AH208" s="938">
        <v>18.0</v>
      </c>
      <c r="AI208" s="882">
        <v>0.0</v>
      </c>
      <c r="AJ208" s="882">
        <v>150.0</v>
      </c>
      <c r="AK208" s="882">
        <v>0.0</v>
      </c>
      <c r="AL208" s="882">
        <v>0.0</v>
      </c>
      <c r="AM208" s="882">
        <v>0.0</v>
      </c>
      <c r="AN208" s="882">
        <v>0.0</v>
      </c>
      <c r="AO208" s="882">
        <v>1.0</v>
      </c>
      <c r="AP208" s="882">
        <v>0.0</v>
      </c>
      <c r="AQ208" s="882">
        <v>0.0</v>
      </c>
      <c r="AR208" s="882">
        <v>4.0</v>
      </c>
      <c r="AS208" s="882">
        <v>0.0</v>
      </c>
      <c r="AT208" s="882">
        <v>0.0</v>
      </c>
      <c r="AU208" s="931">
        <f t="shared" si="50"/>
        <v>173</v>
      </c>
      <c r="AV208" s="939">
        <f t="shared" si="51"/>
        <v>102.5</v>
      </c>
      <c r="AW208" s="940">
        <f>AU208/(Results!$N$234*(70/190))</f>
        <v>0.7931949807</v>
      </c>
      <c r="AX208" s="885" t="str">
        <f t="shared" ref="AX208:AX213" si="52">IFS(AW208&lt;0.2,"A",AND(AW208&gt;=0.21,AW208&lt;=0.5),"B",AND(AW208&gt;=0.51,AW208&lt;=0.7),"C",AND(AW208&gt;=0.71,AW208&lt;=0.85),"D",AND(AW208&gt;=0.86,AW208&lt;=1),"E",AW208&gt;1,"F")</f>
        <v>D</v>
      </c>
      <c r="AY208" s="151"/>
      <c r="AZ208" s="151"/>
      <c r="BA208" s="151"/>
      <c r="BB208" s="151"/>
      <c r="BC208" s="517">
        <f>AU208/Results!$B$158</f>
        <v>576.6666667</v>
      </c>
      <c r="BD208" s="151"/>
      <c r="BE208" s="151"/>
      <c r="BF208" s="703"/>
    </row>
    <row r="209">
      <c r="A209" s="151"/>
      <c r="B209" s="459"/>
      <c r="C209" s="151"/>
      <c r="D209" s="934" t="s">
        <v>160</v>
      </c>
      <c r="E209" s="935">
        <v>56.0</v>
      </c>
      <c r="F209" s="935">
        <v>1.0</v>
      </c>
      <c r="G209" s="935">
        <v>132.0</v>
      </c>
      <c r="H209" s="935">
        <v>0.0</v>
      </c>
      <c r="I209" s="935">
        <v>0.0</v>
      </c>
      <c r="J209" s="935">
        <v>0.0</v>
      </c>
      <c r="K209" s="935">
        <v>2.0</v>
      </c>
      <c r="L209" s="935">
        <v>2.0</v>
      </c>
      <c r="M209" s="935">
        <v>0.0</v>
      </c>
      <c r="N209" s="935">
        <v>0.0</v>
      </c>
      <c r="O209" s="935">
        <v>3.0</v>
      </c>
      <c r="P209" s="935">
        <v>0.0</v>
      </c>
      <c r="Q209" s="936">
        <v>13.0</v>
      </c>
      <c r="R209" s="936">
        <f t="shared" si="47"/>
        <v>209</v>
      </c>
      <c r="S209" s="935">
        <f t="shared" si="48"/>
        <v>141.3</v>
      </c>
      <c r="T209" s="937">
        <f>R209/(Results!$L$234*(70/190))</f>
        <v>0.44738621</v>
      </c>
      <c r="U209" s="936" t="str">
        <f t="shared" si="49"/>
        <v>B</v>
      </c>
      <c r="V209" s="151"/>
      <c r="W209" s="151"/>
      <c r="X209" s="151"/>
      <c r="Y209" s="151"/>
      <c r="Z209" s="517">
        <f>R209/Results!$B$158</f>
        <v>696.6666667</v>
      </c>
      <c r="AA209" s="151"/>
      <c r="AB209" s="151"/>
      <c r="AC209" s="703"/>
      <c r="AD209" s="459"/>
      <c r="AE209" s="459"/>
      <c r="AF209" s="151"/>
      <c r="AG209" s="880" t="s">
        <v>160</v>
      </c>
      <c r="AH209" s="882">
        <v>23.0</v>
      </c>
      <c r="AI209" s="882">
        <v>2.0</v>
      </c>
      <c r="AJ209" s="882">
        <v>146.0</v>
      </c>
      <c r="AK209" s="882">
        <v>0.0</v>
      </c>
      <c r="AL209" s="882">
        <v>0.0</v>
      </c>
      <c r="AM209" s="882">
        <v>0.0</v>
      </c>
      <c r="AN209" s="882">
        <v>0.0</v>
      </c>
      <c r="AO209" s="882">
        <v>2.0</v>
      </c>
      <c r="AP209" s="882">
        <v>0.0</v>
      </c>
      <c r="AQ209" s="882">
        <v>0.0</v>
      </c>
      <c r="AR209" s="882">
        <v>3.0</v>
      </c>
      <c r="AS209" s="882">
        <v>0.0</v>
      </c>
      <c r="AT209" s="882">
        <v>9.0</v>
      </c>
      <c r="AU209" s="931">
        <f t="shared" si="50"/>
        <v>185</v>
      </c>
      <c r="AV209" s="939">
        <f t="shared" si="51"/>
        <v>111.1</v>
      </c>
      <c r="AW209" s="940">
        <f>AU209/(Results!$N$234*(70/190))</f>
        <v>0.8482142857</v>
      </c>
      <c r="AX209" s="885" t="str">
        <f t="shared" si="52"/>
        <v>D</v>
      </c>
      <c r="AY209" s="151"/>
      <c r="AZ209" s="151"/>
      <c r="BA209" s="151"/>
      <c r="BB209" s="151"/>
      <c r="BC209" s="517">
        <f>AU209/Results!$B$158</f>
        <v>616.6666667</v>
      </c>
      <c r="BD209" s="151"/>
      <c r="BE209" s="151"/>
      <c r="BF209" s="703"/>
    </row>
    <row r="210">
      <c r="A210" s="151"/>
      <c r="B210" s="459"/>
      <c r="C210" s="151"/>
      <c r="D210" s="941" t="s">
        <v>161</v>
      </c>
      <c r="E210" s="942">
        <v>62.0</v>
      </c>
      <c r="F210" s="942">
        <v>1.0</v>
      </c>
      <c r="G210" s="942">
        <v>104.0</v>
      </c>
      <c r="H210" s="942">
        <v>0.0</v>
      </c>
      <c r="I210" s="942">
        <v>0.0</v>
      </c>
      <c r="J210" s="942">
        <v>0.0</v>
      </c>
      <c r="K210" s="942">
        <v>4.0</v>
      </c>
      <c r="L210" s="942">
        <v>3.0</v>
      </c>
      <c r="M210" s="942">
        <v>0.0</v>
      </c>
      <c r="N210" s="942">
        <v>0.0</v>
      </c>
      <c r="O210" s="942">
        <v>8.0</v>
      </c>
      <c r="P210" s="942">
        <v>0.0</v>
      </c>
      <c r="Q210" s="943">
        <v>6.0</v>
      </c>
      <c r="R210" s="943">
        <f t="shared" si="47"/>
        <v>188</v>
      </c>
      <c r="S210" s="942">
        <f t="shared" si="48"/>
        <v>144.3</v>
      </c>
      <c r="T210" s="944">
        <f>R210/(Results!$L$234*(70/190))</f>
        <v>0.4024335286</v>
      </c>
      <c r="U210" s="943" t="str">
        <f t="shared" si="49"/>
        <v>B</v>
      </c>
      <c r="V210" s="37"/>
      <c r="W210" s="37"/>
      <c r="X210" s="37"/>
      <c r="Y210" s="37"/>
      <c r="Z210" s="531">
        <f>R210/Results!$B$158</f>
        <v>626.6666667</v>
      </c>
      <c r="AA210" s="37"/>
      <c r="AB210" s="37"/>
      <c r="AC210" s="789"/>
      <c r="AD210" s="459"/>
      <c r="AE210" s="459"/>
      <c r="AF210" s="151"/>
      <c r="AG210" s="886" t="s">
        <v>161</v>
      </c>
      <c r="AH210" s="888">
        <v>15.0</v>
      </c>
      <c r="AI210" s="888">
        <v>0.0</v>
      </c>
      <c r="AJ210" s="888">
        <v>102.0</v>
      </c>
      <c r="AK210" s="888">
        <v>0.0</v>
      </c>
      <c r="AL210" s="888">
        <v>0.0</v>
      </c>
      <c r="AM210" s="888">
        <v>1.0</v>
      </c>
      <c r="AN210" s="888">
        <v>0.0</v>
      </c>
      <c r="AO210" s="888">
        <v>3.0</v>
      </c>
      <c r="AP210" s="888">
        <v>0.0</v>
      </c>
      <c r="AQ210" s="888">
        <v>0.0</v>
      </c>
      <c r="AR210" s="888">
        <v>1.0</v>
      </c>
      <c r="AS210" s="888">
        <v>0.0</v>
      </c>
      <c r="AT210" s="888">
        <v>1.0</v>
      </c>
      <c r="AU210" s="945">
        <f t="shared" si="50"/>
        <v>123</v>
      </c>
      <c r="AV210" s="939">
        <f t="shared" si="51"/>
        <v>74.5</v>
      </c>
      <c r="AW210" s="946">
        <f>AU210/(Results!$N$234*(70/190))</f>
        <v>0.5639478764</v>
      </c>
      <c r="AX210" s="889" t="str">
        <f t="shared" si="52"/>
        <v>C</v>
      </c>
      <c r="AY210" s="37"/>
      <c r="AZ210" s="37"/>
      <c r="BA210" s="37"/>
      <c r="BB210" s="37"/>
      <c r="BC210" s="531">
        <f>AU210/Results!$B$158</f>
        <v>410</v>
      </c>
      <c r="BD210" s="37"/>
      <c r="BE210" s="37"/>
      <c r="BF210" s="789"/>
    </row>
    <row r="211">
      <c r="A211" s="151"/>
      <c r="B211" s="459"/>
      <c r="C211" s="151"/>
      <c r="D211" s="947" t="s">
        <v>162</v>
      </c>
      <c r="E211" s="948">
        <v>63.0</v>
      </c>
      <c r="F211" s="948">
        <v>1.0</v>
      </c>
      <c r="G211" s="948">
        <v>169.0</v>
      </c>
      <c r="H211" s="948">
        <v>0.0</v>
      </c>
      <c r="I211" s="948">
        <v>0.0</v>
      </c>
      <c r="J211" s="948">
        <v>0.0</v>
      </c>
      <c r="K211" s="948">
        <v>5.0</v>
      </c>
      <c r="L211" s="948">
        <v>6.0</v>
      </c>
      <c r="M211" s="948">
        <v>0.0</v>
      </c>
      <c r="N211" s="948">
        <v>0.0</v>
      </c>
      <c r="O211" s="948">
        <v>9.0</v>
      </c>
      <c r="P211" s="948">
        <v>0.0</v>
      </c>
      <c r="Q211" s="949">
        <v>14.0</v>
      </c>
      <c r="R211" s="949">
        <f t="shared" si="47"/>
        <v>267</v>
      </c>
      <c r="S211" s="950">
        <f t="shared" si="48"/>
        <v>189.8</v>
      </c>
      <c r="T211" s="951">
        <f>R211/(Results!$L$235*(70/190))</f>
        <v>0.4012814428</v>
      </c>
      <c r="U211" s="952" t="str">
        <f t="shared" si="49"/>
        <v>B</v>
      </c>
      <c r="V211" s="538">
        <f>SUM(R211:R214)</f>
        <v>1041</v>
      </c>
      <c r="W211" s="539">
        <f>V211/(4*(MAX(R211:R214)))</f>
        <v>0.9747191011</v>
      </c>
      <c r="X211" s="539">
        <f>AVERAGE(S211:S214)</f>
        <v>178.1</v>
      </c>
      <c r="Y211" s="539">
        <f>V211/(((V211/2))*2)</f>
        <v>1</v>
      </c>
      <c r="Z211" s="540">
        <f>R211/Results!$B$158</f>
        <v>890</v>
      </c>
      <c r="AA211" s="539">
        <f>sum(Z211:Z214)/4</f>
        <v>867.5</v>
      </c>
      <c r="AB211" s="541">
        <v>665.0</v>
      </c>
      <c r="AC211" s="706">
        <f>4*MAX(R211:R214)/Results!L235</f>
        <v>0.5913621262</v>
      </c>
      <c r="AD211" s="459"/>
      <c r="AE211" s="459"/>
      <c r="AF211" s="151"/>
      <c r="AG211" s="891" t="s">
        <v>162</v>
      </c>
      <c r="AH211" s="893">
        <v>32.0</v>
      </c>
      <c r="AI211" s="893">
        <v>0.0</v>
      </c>
      <c r="AJ211" s="893">
        <v>173.0</v>
      </c>
      <c r="AK211" s="893">
        <v>0.0</v>
      </c>
      <c r="AL211" s="893">
        <v>0.0</v>
      </c>
      <c r="AM211" s="893">
        <v>0.0</v>
      </c>
      <c r="AN211" s="893">
        <v>0.0</v>
      </c>
      <c r="AO211" s="893">
        <v>6.0</v>
      </c>
      <c r="AP211" s="893">
        <v>0.0</v>
      </c>
      <c r="AQ211" s="893">
        <v>0.0</v>
      </c>
      <c r="AR211" s="893">
        <v>1.0</v>
      </c>
      <c r="AS211" s="893">
        <v>0.0</v>
      </c>
      <c r="AT211" s="893">
        <v>1.0</v>
      </c>
      <c r="AU211" s="953">
        <f t="shared" si="50"/>
        <v>213</v>
      </c>
      <c r="AV211" s="954">
        <f t="shared" si="51"/>
        <v>130</v>
      </c>
      <c r="AW211" s="955">
        <f>AU211/(Results!$N$235*(70/190))</f>
        <v>0.7557422969</v>
      </c>
      <c r="AX211" s="897" t="str">
        <f t="shared" si="52"/>
        <v>D</v>
      </c>
      <c r="AY211" s="538">
        <f>SUM(AU211:AU214)</f>
        <v>765</v>
      </c>
      <c r="AZ211" s="539">
        <f>AY211/(4*(MAX(AU211:AU214)))</f>
        <v>0.8978873239</v>
      </c>
      <c r="BA211" s="539">
        <f>AVERAGE(AV211:AV214)</f>
        <v>126.45</v>
      </c>
      <c r="BB211" s="539">
        <f>AY211/(((AY211))*1)</f>
        <v>1</v>
      </c>
      <c r="BC211" s="540">
        <f>AU211/Results!$B$158</f>
        <v>710</v>
      </c>
      <c r="BD211" s="539">
        <f>sum(BC211:BC214)/4</f>
        <v>637.5</v>
      </c>
      <c r="BE211" s="541">
        <v>282.0</v>
      </c>
      <c r="BF211" s="706">
        <f>4*MAX(AU211:AU214)/Results!N235</f>
        <v>1.11372549</v>
      </c>
    </row>
    <row r="212">
      <c r="A212" s="151"/>
      <c r="B212" s="459"/>
      <c r="C212" s="151"/>
      <c r="D212" s="956" t="s">
        <v>163</v>
      </c>
      <c r="E212" s="957">
        <v>48.0</v>
      </c>
      <c r="F212" s="957">
        <v>0.0</v>
      </c>
      <c r="G212" s="957">
        <v>185.0</v>
      </c>
      <c r="H212" s="957">
        <v>0.0</v>
      </c>
      <c r="I212" s="957">
        <v>0.0</v>
      </c>
      <c r="J212" s="957">
        <v>0.0</v>
      </c>
      <c r="K212" s="957">
        <v>0.0</v>
      </c>
      <c r="L212" s="957">
        <v>2.0</v>
      </c>
      <c r="M212" s="957">
        <v>0.0</v>
      </c>
      <c r="N212" s="957">
        <v>0.0</v>
      </c>
      <c r="O212" s="957">
        <v>12.0</v>
      </c>
      <c r="P212" s="957">
        <v>0.0</v>
      </c>
      <c r="Q212" s="958">
        <v>10.0</v>
      </c>
      <c r="R212" s="958">
        <f t="shared" si="47"/>
        <v>257</v>
      </c>
      <c r="S212" s="959">
        <f t="shared" si="48"/>
        <v>172.5</v>
      </c>
      <c r="T212" s="960">
        <f>R212/(Results!$L$235*(70/190))</f>
        <v>0.3862521753</v>
      </c>
      <c r="U212" s="958" t="str">
        <f t="shared" si="49"/>
        <v>B</v>
      </c>
      <c r="V212" s="151"/>
      <c r="W212" s="151"/>
      <c r="X212" s="151"/>
      <c r="Y212" s="151"/>
      <c r="Z212" s="552">
        <f>R212/Results!$B$158</f>
        <v>856.6666667</v>
      </c>
      <c r="AA212" s="151"/>
      <c r="AB212" s="151"/>
      <c r="AC212" s="703"/>
      <c r="AD212" s="459"/>
      <c r="AE212" s="459"/>
      <c r="AF212" s="151"/>
      <c r="AG212" s="898" t="s">
        <v>163</v>
      </c>
      <c r="AH212" s="900">
        <v>35.0</v>
      </c>
      <c r="AI212" s="900">
        <v>0.0</v>
      </c>
      <c r="AJ212" s="900">
        <v>135.0</v>
      </c>
      <c r="AK212" s="900">
        <v>0.0</v>
      </c>
      <c r="AL212" s="900">
        <v>0.0</v>
      </c>
      <c r="AM212" s="900">
        <v>0.0</v>
      </c>
      <c r="AN212" s="900">
        <v>0.0</v>
      </c>
      <c r="AO212" s="900">
        <v>5.0</v>
      </c>
      <c r="AP212" s="900">
        <v>0.0</v>
      </c>
      <c r="AQ212" s="900">
        <v>0.0</v>
      </c>
      <c r="AR212" s="900">
        <v>5.0</v>
      </c>
      <c r="AS212" s="900">
        <v>0.0</v>
      </c>
      <c r="AT212" s="900">
        <v>0.0</v>
      </c>
      <c r="AU212" s="953">
        <f t="shared" si="50"/>
        <v>180</v>
      </c>
      <c r="AV212" s="961">
        <f t="shared" si="51"/>
        <v>120</v>
      </c>
      <c r="AW212" s="962">
        <f>AU212/(Results!$N$235*(70/190))</f>
        <v>0.6386554622</v>
      </c>
      <c r="AX212" s="903" t="str">
        <f t="shared" si="52"/>
        <v>C</v>
      </c>
      <c r="AY212" s="151"/>
      <c r="AZ212" s="151"/>
      <c r="BA212" s="151"/>
      <c r="BB212" s="151"/>
      <c r="BC212" s="552">
        <f>AU212/Results!$B$158</f>
        <v>600</v>
      </c>
      <c r="BD212" s="151"/>
      <c r="BE212" s="151"/>
      <c r="BF212" s="703"/>
    </row>
    <row r="213">
      <c r="A213" s="151"/>
      <c r="B213" s="459"/>
      <c r="C213" s="151"/>
      <c r="D213" s="956" t="s">
        <v>164</v>
      </c>
      <c r="E213" s="957">
        <v>59.0</v>
      </c>
      <c r="F213" s="957">
        <v>2.0</v>
      </c>
      <c r="G213" s="957">
        <v>174.0</v>
      </c>
      <c r="H213" s="957">
        <v>0.0</v>
      </c>
      <c r="I213" s="957">
        <v>0.0</v>
      </c>
      <c r="J213" s="957">
        <v>0.0</v>
      </c>
      <c r="K213" s="957">
        <v>2.0</v>
      </c>
      <c r="L213" s="957">
        <v>1.0</v>
      </c>
      <c r="M213" s="957">
        <v>0.0</v>
      </c>
      <c r="N213" s="957">
        <v>0.0</v>
      </c>
      <c r="O213" s="957">
        <v>9.0</v>
      </c>
      <c r="P213" s="957">
        <v>0.0</v>
      </c>
      <c r="Q213" s="958">
        <v>5.0</v>
      </c>
      <c r="R213" s="958">
        <f t="shared" si="47"/>
        <v>252</v>
      </c>
      <c r="S213" s="959">
        <f t="shared" si="48"/>
        <v>172.6</v>
      </c>
      <c r="T213" s="960">
        <f>R213/(Results!$L$235*(70/190))</f>
        <v>0.3787375415</v>
      </c>
      <c r="U213" s="958" t="str">
        <f t="shared" si="49"/>
        <v>B</v>
      </c>
      <c r="V213" s="151"/>
      <c r="W213" s="151"/>
      <c r="X213" s="151"/>
      <c r="Y213" s="151"/>
      <c r="Z213" s="552">
        <f>R213/Results!$B$158</f>
        <v>840</v>
      </c>
      <c r="AA213" s="151"/>
      <c r="AB213" s="151"/>
      <c r="AC213" s="703"/>
      <c r="AD213" s="459"/>
      <c r="AE213" s="459"/>
      <c r="AF213" s="151"/>
      <c r="AG213" s="898" t="s">
        <v>164</v>
      </c>
      <c r="AH213" s="900">
        <v>33.0</v>
      </c>
      <c r="AI213" s="900">
        <v>0.0</v>
      </c>
      <c r="AJ213" s="900">
        <v>124.0</v>
      </c>
      <c r="AK213" s="900">
        <v>0.0</v>
      </c>
      <c r="AL213" s="900">
        <v>0.0</v>
      </c>
      <c r="AM213" s="900">
        <v>0.0</v>
      </c>
      <c r="AN213" s="900">
        <v>0.0</v>
      </c>
      <c r="AO213" s="900">
        <v>4.0</v>
      </c>
      <c r="AP213" s="900">
        <v>0.0</v>
      </c>
      <c r="AQ213" s="900">
        <v>0.0</v>
      </c>
      <c r="AR213" s="900">
        <v>10.0</v>
      </c>
      <c r="AS213" s="900">
        <v>0.0</v>
      </c>
      <c r="AT213" s="900">
        <v>2.0</v>
      </c>
      <c r="AU213" s="953">
        <f t="shared" si="50"/>
        <v>173</v>
      </c>
      <c r="AV213" s="961">
        <f t="shared" si="51"/>
        <v>122</v>
      </c>
      <c r="AW213" s="962">
        <f>AU213/(Results!$N$235*(70/190))</f>
        <v>0.6138188609</v>
      </c>
      <c r="AX213" s="903" t="str">
        <f t="shared" si="52"/>
        <v>C</v>
      </c>
      <c r="AY213" s="151"/>
      <c r="AZ213" s="151"/>
      <c r="BA213" s="151"/>
      <c r="BB213" s="151"/>
      <c r="BC213" s="552">
        <f>AU213/Results!$B$158</f>
        <v>576.6666667</v>
      </c>
      <c r="BD213" s="151"/>
      <c r="BE213" s="151"/>
      <c r="BF213" s="703"/>
    </row>
    <row r="214">
      <c r="A214" s="151"/>
      <c r="B214" s="459"/>
      <c r="C214" s="151"/>
      <c r="D214" s="963" t="s">
        <v>165</v>
      </c>
      <c r="E214" s="964">
        <v>63.0</v>
      </c>
      <c r="F214" s="964">
        <v>0.0</v>
      </c>
      <c r="G214" s="964">
        <v>189.0</v>
      </c>
      <c r="H214" s="964">
        <v>0.0</v>
      </c>
      <c r="I214" s="964">
        <v>0.0</v>
      </c>
      <c r="J214" s="964">
        <v>0.0</v>
      </c>
      <c r="K214" s="964">
        <v>1.0</v>
      </c>
      <c r="L214" s="964">
        <v>5.0</v>
      </c>
      <c r="M214" s="964">
        <v>0.0</v>
      </c>
      <c r="N214" s="964">
        <v>0.0</v>
      </c>
      <c r="O214" s="964">
        <v>5.0</v>
      </c>
      <c r="P214" s="964">
        <v>0.0</v>
      </c>
      <c r="Q214" s="965">
        <v>2.0</v>
      </c>
      <c r="R214" s="965">
        <f t="shared" si="47"/>
        <v>265</v>
      </c>
      <c r="S214" s="966">
        <f t="shared" si="48"/>
        <v>177.5</v>
      </c>
      <c r="T214" s="967">
        <f>R214/(Results!$L$235*(70/190))</f>
        <v>0.3982755893</v>
      </c>
      <c r="U214" s="968" t="str">
        <f t="shared" si="49"/>
        <v>B</v>
      </c>
      <c r="V214" s="447"/>
      <c r="W214" s="447"/>
      <c r="X214" s="447"/>
      <c r="Y214" s="447"/>
      <c r="Z214" s="562">
        <f>R214/Results!$B$158</f>
        <v>883.3333333</v>
      </c>
      <c r="AA214" s="447"/>
      <c r="AB214" s="447"/>
      <c r="AC214" s="488"/>
      <c r="AD214" s="459"/>
      <c r="AE214" s="459"/>
      <c r="AF214" s="151"/>
      <c r="AG214" s="904" t="s">
        <v>165</v>
      </c>
      <c r="AH214" s="906">
        <v>40.0</v>
      </c>
      <c r="AI214" s="906">
        <v>1.0</v>
      </c>
      <c r="AJ214" s="906">
        <v>148.0</v>
      </c>
      <c r="AK214" s="906">
        <v>0.0</v>
      </c>
      <c r="AL214" s="906">
        <v>0.0</v>
      </c>
      <c r="AM214" s="906">
        <v>1.0</v>
      </c>
      <c r="AN214" s="906">
        <v>0.0</v>
      </c>
      <c r="AO214" s="906">
        <v>1.0</v>
      </c>
      <c r="AP214" s="906">
        <v>0.0</v>
      </c>
      <c r="AQ214" s="906">
        <v>0.0</v>
      </c>
      <c r="AR214" s="906">
        <v>8.0</v>
      </c>
      <c r="AS214" s="906">
        <v>0.0</v>
      </c>
      <c r="AT214" s="906">
        <v>0.0</v>
      </c>
      <c r="AU214" s="969">
        <f t="shared" si="50"/>
        <v>199</v>
      </c>
      <c r="AV214" s="961">
        <f t="shared" si="51"/>
        <v>133.8</v>
      </c>
      <c r="AW214" s="970">
        <f>AU214/(Results!$N$235*(70/190))</f>
        <v>0.7060690943</v>
      </c>
      <c r="AX214" s="971" t="s">
        <v>257</v>
      </c>
      <c r="AY214" s="447"/>
      <c r="AZ214" s="447"/>
      <c r="BA214" s="447"/>
      <c r="BB214" s="447"/>
      <c r="BC214" s="562">
        <f>AU214/Results!$B$158</f>
        <v>663.3333333</v>
      </c>
      <c r="BD214" s="447"/>
      <c r="BE214" s="447"/>
      <c r="BF214" s="488"/>
    </row>
    <row r="215">
      <c r="A215" s="151"/>
      <c r="B215" s="459"/>
      <c r="C215" s="151"/>
      <c r="D215" s="972" t="s">
        <v>166</v>
      </c>
      <c r="E215" s="925">
        <v>43.0</v>
      </c>
      <c r="F215" s="925">
        <v>1.0</v>
      </c>
      <c r="G215" s="925">
        <v>206.0</v>
      </c>
      <c r="H215" s="925">
        <v>0.0</v>
      </c>
      <c r="I215" s="925">
        <v>0.0</v>
      </c>
      <c r="J215" s="925">
        <v>2.0</v>
      </c>
      <c r="K215" s="925">
        <v>3.0</v>
      </c>
      <c r="L215" s="925">
        <v>4.0</v>
      </c>
      <c r="M215" s="925">
        <v>0.0</v>
      </c>
      <c r="N215" s="925">
        <v>0.0</v>
      </c>
      <c r="O215" s="925">
        <v>8.0</v>
      </c>
      <c r="P215" s="925">
        <v>0.0</v>
      </c>
      <c r="Q215" s="926">
        <v>4.0</v>
      </c>
      <c r="R215" s="926">
        <f t="shared" si="47"/>
        <v>271</v>
      </c>
      <c r="S215" s="973">
        <f t="shared" si="48"/>
        <v>178.3</v>
      </c>
      <c r="T215" s="974">
        <f>R215/(Results!$L$236*(70/190))</f>
        <v>0.5213121393</v>
      </c>
      <c r="U215" s="926" t="str">
        <f t="shared" si="49"/>
        <v>C</v>
      </c>
      <c r="V215" s="641">
        <f>SUM(R215:R218)</f>
        <v>884</v>
      </c>
      <c r="W215" s="642">
        <f>V215/(4*(MAX(R215:R218)))</f>
        <v>0.815498155</v>
      </c>
      <c r="X215" s="642">
        <f>AVERAGE(S215:S218)</f>
        <v>153.95</v>
      </c>
      <c r="Y215" s="642">
        <f>V215/(((V215/2))*2)</f>
        <v>1</v>
      </c>
      <c r="Z215" s="502">
        <f>R215/Results!$B$158</f>
        <v>903.3333333</v>
      </c>
      <c r="AA215" s="642">
        <f>sum(Z215:Z218)/4</f>
        <v>736.6666667</v>
      </c>
      <c r="AB215" s="643">
        <v>520.0</v>
      </c>
      <c r="AC215" s="817">
        <f>4*MAX(R215:R218)/Results!L236</f>
        <v>0.7682494685</v>
      </c>
      <c r="AD215" s="459"/>
      <c r="AE215" s="459"/>
      <c r="AF215" s="151"/>
      <c r="AG215" s="910" t="s">
        <v>166</v>
      </c>
      <c r="AH215" s="874">
        <v>33.0</v>
      </c>
      <c r="AI215" s="874">
        <v>0.0</v>
      </c>
      <c r="AJ215" s="874">
        <v>105.0</v>
      </c>
      <c r="AK215" s="874">
        <v>0.0</v>
      </c>
      <c r="AL215" s="874">
        <v>0.0</v>
      </c>
      <c r="AM215" s="874">
        <v>0.0</v>
      </c>
      <c r="AN215" s="874">
        <v>0.0</v>
      </c>
      <c r="AO215" s="874">
        <v>3.0</v>
      </c>
      <c r="AP215" s="874">
        <v>0.0</v>
      </c>
      <c r="AQ215" s="874">
        <v>0.0</v>
      </c>
      <c r="AR215" s="874">
        <v>11.0</v>
      </c>
      <c r="AS215" s="874">
        <v>0.0</v>
      </c>
      <c r="AT215" s="874">
        <v>1.0</v>
      </c>
      <c r="AU215" s="931">
        <f t="shared" si="50"/>
        <v>153</v>
      </c>
      <c r="AV215" s="975">
        <f t="shared" si="51"/>
        <v>112.5</v>
      </c>
      <c r="AW215" s="976">
        <f>AU215/(Results!$N$236*(70/190))</f>
        <v>0.7880184332</v>
      </c>
      <c r="AX215" s="912" t="str">
        <f t="shared" ref="AX215:AX245" si="53">IFS(AW215&lt;0.2,"A",AND(AW215&gt;=0.21,AW215&lt;=0.5),"B",AND(AW215&gt;=0.51,AW215&lt;=0.7),"C",AND(AW215&gt;=0.71,AW215&lt;=0.85),"D",AND(AW215&gt;=0.86,AW215&lt;=1),"E",AW215&gt;1,"F")</f>
        <v>D</v>
      </c>
      <c r="AY215" s="641">
        <f>SUM(AU215:AU218)</f>
        <v>527</v>
      </c>
      <c r="AZ215" s="642">
        <f>AY215/(4*(MAX(AU215:AU218)))</f>
        <v>0.8611111111</v>
      </c>
      <c r="BA215" s="642">
        <f>AVERAGE(AV215:AV218)</f>
        <v>102.075</v>
      </c>
      <c r="BB215" s="642">
        <f>AY215/(((AY215))*1)</f>
        <v>1</v>
      </c>
      <c r="BC215" s="502">
        <f>AU215/Results!$B$158</f>
        <v>510</v>
      </c>
      <c r="BD215" s="642">
        <f>sum(BC215:BC218)/4</f>
        <v>439.1666667</v>
      </c>
      <c r="BE215" s="643">
        <v>194.0</v>
      </c>
      <c r="BF215" s="817">
        <f>4*MAX(AU215:AU218)/Results!N236</f>
        <v>1.161290323</v>
      </c>
    </row>
    <row r="216">
      <c r="A216" s="151"/>
      <c r="B216" s="459"/>
      <c r="C216" s="151"/>
      <c r="D216" s="934" t="s">
        <v>167</v>
      </c>
      <c r="E216" s="935">
        <v>35.0</v>
      </c>
      <c r="F216" s="935">
        <v>0.0</v>
      </c>
      <c r="G216" s="935">
        <v>172.0</v>
      </c>
      <c r="H216" s="935">
        <v>0.0</v>
      </c>
      <c r="I216" s="935">
        <v>0.0</v>
      </c>
      <c r="J216" s="935">
        <v>0.0</v>
      </c>
      <c r="K216" s="935">
        <v>0.0</v>
      </c>
      <c r="L216" s="935">
        <v>9.0</v>
      </c>
      <c r="M216" s="935">
        <v>0.0</v>
      </c>
      <c r="N216" s="935">
        <v>0.0</v>
      </c>
      <c r="O216" s="935">
        <v>9.0</v>
      </c>
      <c r="P216" s="935">
        <v>0.0</v>
      </c>
      <c r="Q216" s="936">
        <v>6.0</v>
      </c>
      <c r="R216" s="936">
        <f t="shared" si="47"/>
        <v>231</v>
      </c>
      <c r="S216" s="977">
        <f t="shared" si="48"/>
        <v>155.5</v>
      </c>
      <c r="T216" s="937">
        <f>R216/(Results!$L$236*(70/190))</f>
        <v>0.4443656981</v>
      </c>
      <c r="U216" s="936" t="str">
        <f t="shared" si="49"/>
        <v>B</v>
      </c>
      <c r="V216" s="151"/>
      <c r="W216" s="151"/>
      <c r="X216" s="151"/>
      <c r="Y216" s="151"/>
      <c r="Z216" s="517">
        <f>R216/Results!$B$158</f>
        <v>770</v>
      </c>
      <c r="AA216" s="151"/>
      <c r="AB216" s="151"/>
      <c r="AC216" s="703"/>
      <c r="AD216" s="459"/>
      <c r="AE216" s="459"/>
      <c r="AF216" s="151"/>
      <c r="AG216" s="880" t="s">
        <v>167</v>
      </c>
      <c r="AH216" s="882">
        <v>25.0</v>
      </c>
      <c r="AI216" s="882">
        <v>0.0</v>
      </c>
      <c r="AJ216" s="882">
        <v>95.0</v>
      </c>
      <c r="AK216" s="882">
        <v>0.0</v>
      </c>
      <c r="AL216" s="882">
        <v>0.0</v>
      </c>
      <c r="AM216" s="882">
        <v>0.0</v>
      </c>
      <c r="AN216" s="882">
        <v>0.0</v>
      </c>
      <c r="AO216" s="882">
        <v>2.0</v>
      </c>
      <c r="AP216" s="882">
        <v>0.0</v>
      </c>
      <c r="AQ216" s="882">
        <v>0.0</v>
      </c>
      <c r="AR216" s="882">
        <v>12.0</v>
      </c>
      <c r="AS216" s="882">
        <v>0.0</v>
      </c>
      <c r="AT216" s="882">
        <v>0.0</v>
      </c>
      <c r="AU216" s="931">
        <f t="shared" si="50"/>
        <v>134</v>
      </c>
      <c r="AV216" s="939">
        <f t="shared" si="51"/>
        <v>99.5</v>
      </c>
      <c r="AW216" s="940">
        <f>AU216/(Results!$N$236*(70/190))</f>
        <v>0.6901599349</v>
      </c>
      <c r="AX216" s="885" t="str">
        <f t="shared" si="53"/>
        <v>C</v>
      </c>
      <c r="AY216" s="151"/>
      <c r="AZ216" s="151"/>
      <c r="BA216" s="151"/>
      <c r="BB216" s="151"/>
      <c r="BC216" s="517">
        <f>AU216/Results!$B$158</f>
        <v>446.6666667</v>
      </c>
      <c r="BD216" s="151"/>
      <c r="BE216" s="151"/>
      <c r="BF216" s="703"/>
    </row>
    <row r="217">
      <c r="A217" s="151"/>
      <c r="B217" s="459"/>
      <c r="C217" s="151"/>
      <c r="D217" s="934" t="s">
        <v>168</v>
      </c>
      <c r="E217" s="935">
        <v>38.0</v>
      </c>
      <c r="F217" s="935">
        <v>0.0</v>
      </c>
      <c r="G217" s="935">
        <v>153.0</v>
      </c>
      <c r="H217" s="935">
        <v>0.0</v>
      </c>
      <c r="I217" s="935">
        <v>0.0</v>
      </c>
      <c r="J217" s="935">
        <v>0.0</v>
      </c>
      <c r="K217" s="935">
        <v>2.0</v>
      </c>
      <c r="L217" s="935">
        <v>7.0</v>
      </c>
      <c r="M217" s="935">
        <v>0.0</v>
      </c>
      <c r="N217" s="935">
        <v>0.0</v>
      </c>
      <c r="O217" s="935">
        <v>13.0</v>
      </c>
      <c r="P217" s="935">
        <v>0.0</v>
      </c>
      <c r="Q217" s="936">
        <v>4.0</v>
      </c>
      <c r="R217" s="936">
        <f t="shared" si="47"/>
        <v>217</v>
      </c>
      <c r="S217" s="977">
        <f t="shared" si="48"/>
        <v>156</v>
      </c>
      <c r="T217" s="937">
        <f>R217/(Results!$L$236*(70/190))</f>
        <v>0.4174344437</v>
      </c>
      <c r="U217" s="936" t="str">
        <f t="shared" si="49"/>
        <v>B</v>
      </c>
      <c r="V217" s="151"/>
      <c r="W217" s="151"/>
      <c r="X217" s="151"/>
      <c r="Y217" s="151"/>
      <c r="Z217" s="517">
        <f>R217/Results!$B$158</f>
        <v>723.3333333</v>
      </c>
      <c r="AA217" s="151"/>
      <c r="AB217" s="151"/>
      <c r="AC217" s="703"/>
      <c r="AD217" s="459"/>
      <c r="AE217" s="459"/>
      <c r="AF217" s="151"/>
      <c r="AG217" s="880" t="s">
        <v>168</v>
      </c>
      <c r="AH217" s="882">
        <v>32.0</v>
      </c>
      <c r="AI217" s="882">
        <v>0.0</v>
      </c>
      <c r="AJ217" s="882">
        <v>68.0</v>
      </c>
      <c r="AK217" s="882">
        <v>0.0</v>
      </c>
      <c r="AL217" s="882">
        <v>0.0</v>
      </c>
      <c r="AM217" s="882">
        <v>0.0</v>
      </c>
      <c r="AN217" s="882">
        <v>0.0</v>
      </c>
      <c r="AO217" s="882">
        <v>11.0</v>
      </c>
      <c r="AP217" s="882">
        <v>0.0</v>
      </c>
      <c r="AQ217" s="882">
        <v>0.0</v>
      </c>
      <c r="AR217" s="882">
        <v>12.0</v>
      </c>
      <c r="AS217" s="882">
        <v>0.0</v>
      </c>
      <c r="AT217" s="882">
        <v>0.0</v>
      </c>
      <c r="AU217" s="931">
        <f t="shared" si="50"/>
        <v>123</v>
      </c>
      <c r="AV217" s="939">
        <f t="shared" si="51"/>
        <v>106.5</v>
      </c>
      <c r="AW217" s="940">
        <f>AU217/(Results!$N$236*(70/190))</f>
        <v>0.6335050149</v>
      </c>
      <c r="AX217" s="885" t="str">
        <f t="shared" si="53"/>
        <v>C</v>
      </c>
      <c r="AY217" s="151"/>
      <c r="AZ217" s="151"/>
      <c r="BA217" s="151"/>
      <c r="BB217" s="151"/>
      <c r="BC217" s="517">
        <f>AU217/Results!$B$158</f>
        <v>410</v>
      </c>
      <c r="BD217" s="151"/>
      <c r="BE217" s="151"/>
      <c r="BF217" s="703"/>
    </row>
    <row r="218">
      <c r="A218" s="151"/>
      <c r="B218" s="459"/>
      <c r="C218" s="151"/>
      <c r="D218" s="941" t="s">
        <v>169</v>
      </c>
      <c r="E218" s="942">
        <v>39.0</v>
      </c>
      <c r="F218" s="942">
        <v>0.0</v>
      </c>
      <c r="G218" s="942">
        <v>106.0</v>
      </c>
      <c r="H218" s="942">
        <v>0.0</v>
      </c>
      <c r="I218" s="942">
        <v>0.0</v>
      </c>
      <c r="J218" s="942">
        <v>0.0</v>
      </c>
      <c r="K218" s="942">
        <v>3.0</v>
      </c>
      <c r="L218" s="942">
        <v>6.0</v>
      </c>
      <c r="M218" s="942">
        <v>0.0</v>
      </c>
      <c r="N218" s="942">
        <v>0.0</v>
      </c>
      <c r="O218" s="942">
        <v>10.0</v>
      </c>
      <c r="P218" s="942">
        <v>0.0</v>
      </c>
      <c r="Q218" s="943">
        <v>1.0</v>
      </c>
      <c r="R218" s="943">
        <f t="shared" si="47"/>
        <v>165</v>
      </c>
      <c r="S218" s="978">
        <f t="shared" si="48"/>
        <v>126</v>
      </c>
      <c r="T218" s="944">
        <f>R218/(Results!$L$236*(70/190))</f>
        <v>0.3174040701</v>
      </c>
      <c r="U218" s="943" t="str">
        <f t="shared" si="49"/>
        <v>B</v>
      </c>
      <c r="V218" s="37"/>
      <c r="W218" s="37"/>
      <c r="X218" s="37"/>
      <c r="Y218" s="37"/>
      <c r="Z218" s="531">
        <f>R218/Results!$B$158</f>
        <v>550</v>
      </c>
      <c r="AA218" s="37"/>
      <c r="AB218" s="37"/>
      <c r="AC218" s="789"/>
      <c r="AD218" s="459"/>
      <c r="AE218" s="459"/>
      <c r="AF218" s="151"/>
      <c r="AG218" s="886" t="s">
        <v>169</v>
      </c>
      <c r="AH218" s="888">
        <v>29.0</v>
      </c>
      <c r="AI218" s="888">
        <v>1.0</v>
      </c>
      <c r="AJ218" s="888">
        <v>72.0</v>
      </c>
      <c r="AK218" s="888">
        <v>0.0</v>
      </c>
      <c r="AL218" s="888">
        <v>0.0</v>
      </c>
      <c r="AM218" s="888">
        <v>0.0</v>
      </c>
      <c r="AN218" s="888">
        <v>0.0</v>
      </c>
      <c r="AO218" s="888">
        <v>9.0</v>
      </c>
      <c r="AP218" s="888">
        <v>0.0</v>
      </c>
      <c r="AQ218" s="888">
        <v>0.0</v>
      </c>
      <c r="AR218" s="888">
        <v>5.0</v>
      </c>
      <c r="AS218" s="888">
        <v>0.0</v>
      </c>
      <c r="AT218" s="888">
        <v>1.0</v>
      </c>
      <c r="AU218" s="945">
        <f t="shared" si="50"/>
        <v>117</v>
      </c>
      <c r="AV218" s="939">
        <f t="shared" si="51"/>
        <v>89.8</v>
      </c>
      <c r="AW218" s="946">
        <f>AU218/(Results!$N$236*(70/190))</f>
        <v>0.6026023313</v>
      </c>
      <c r="AX218" s="889" t="str">
        <f t="shared" si="53"/>
        <v>C</v>
      </c>
      <c r="AY218" s="37"/>
      <c r="AZ218" s="37"/>
      <c r="BA218" s="37"/>
      <c r="BB218" s="37"/>
      <c r="BC218" s="531">
        <f>AU218/Results!$B$158</f>
        <v>390</v>
      </c>
      <c r="BD218" s="37"/>
      <c r="BE218" s="37"/>
      <c r="BF218" s="789"/>
    </row>
    <row r="219">
      <c r="A219" s="151"/>
      <c r="B219" s="459"/>
      <c r="C219" s="151"/>
      <c r="D219" s="947" t="s">
        <v>170</v>
      </c>
      <c r="E219" s="948">
        <v>43.0</v>
      </c>
      <c r="F219" s="948">
        <v>2.0</v>
      </c>
      <c r="G219" s="948">
        <v>127.0</v>
      </c>
      <c r="H219" s="948">
        <v>0.0</v>
      </c>
      <c r="I219" s="948">
        <v>0.0</v>
      </c>
      <c r="J219" s="948">
        <v>0.0</v>
      </c>
      <c r="K219" s="948">
        <v>1.0</v>
      </c>
      <c r="L219" s="948">
        <v>6.0</v>
      </c>
      <c r="M219" s="948">
        <v>0.0</v>
      </c>
      <c r="N219" s="948">
        <v>3.0</v>
      </c>
      <c r="O219" s="948">
        <v>19.0</v>
      </c>
      <c r="P219" s="948">
        <v>0.0</v>
      </c>
      <c r="Q219" s="949">
        <v>2.0</v>
      </c>
      <c r="R219" s="979">
        <f t="shared" si="47"/>
        <v>203</v>
      </c>
      <c r="S219" s="980">
        <f t="shared" si="48"/>
        <v>165.1</v>
      </c>
      <c r="T219" s="951">
        <f>R219/(Results!$L$237*(70/190))</f>
        <v>0.4342001576</v>
      </c>
      <c r="U219" s="952" t="str">
        <f t="shared" si="49"/>
        <v>B</v>
      </c>
      <c r="V219" s="538">
        <f>SUM(R219:R222)</f>
        <v>804</v>
      </c>
      <c r="W219" s="539">
        <f>V219/(4*(MAX(R219:R222)))</f>
        <v>0.9571428571</v>
      </c>
      <c r="X219" s="539">
        <f>AVERAGE(S219:S222)</f>
        <v>156.6</v>
      </c>
      <c r="Y219" s="539">
        <f>V219/(((V219/2))*2)</f>
        <v>1</v>
      </c>
      <c r="Z219" s="540">
        <f>R219/Results!$B$158</f>
        <v>676.6666667</v>
      </c>
      <c r="AA219" s="539">
        <f>sum(Z219:Z222)/4</f>
        <v>670</v>
      </c>
      <c r="AB219" s="541">
        <v>468.0</v>
      </c>
      <c r="AC219" s="706">
        <f>4*MAX(R219:R222)/Results!L237</f>
        <v>0.6619385343</v>
      </c>
      <c r="AD219" s="459"/>
      <c r="AE219" s="459"/>
      <c r="AF219" s="151"/>
      <c r="AG219" s="891" t="s">
        <v>170</v>
      </c>
      <c r="AH219" s="893">
        <v>28.0</v>
      </c>
      <c r="AI219" s="893">
        <v>0.0</v>
      </c>
      <c r="AJ219" s="893">
        <v>61.0</v>
      </c>
      <c r="AK219" s="893">
        <v>0.0</v>
      </c>
      <c r="AL219" s="893">
        <v>0.0</v>
      </c>
      <c r="AM219" s="893">
        <v>0.0</v>
      </c>
      <c r="AN219" s="893">
        <v>0.0</v>
      </c>
      <c r="AO219" s="893">
        <v>2.0</v>
      </c>
      <c r="AP219" s="893">
        <v>0.0</v>
      </c>
      <c r="AQ219" s="893">
        <v>0.0</v>
      </c>
      <c r="AR219" s="893">
        <v>7.0</v>
      </c>
      <c r="AS219" s="893">
        <v>0.0</v>
      </c>
      <c r="AT219" s="893">
        <v>0.0</v>
      </c>
      <c r="AU219" s="953">
        <f t="shared" si="50"/>
        <v>98</v>
      </c>
      <c r="AV219" s="954">
        <f t="shared" si="51"/>
        <v>75.5</v>
      </c>
      <c r="AW219" s="955">
        <f>AU219/(Results!$N$237*(70/190))</f>
        <v>0.5720430108</v>
      </c>
      <c r="AX219" s="897" t="str">
        <f t="shared" si="53"/>
        <v>C</v>
      </c>
      <c r="AY219" s="538">
        <f>SUM(AU219:AU222)</f>
        <v>465</v>
      </c>
      <c r="AZ219" s="539">
        <f>AY219/(4*(MAX(AU219:AU222)))</f>
        <v>0.93</v>
      </c>
      <c r="BA219" s="539">
        <f>AVERAGE(AV219:AV222)</f>
        <v>96.375</v>
      </c>
      <c r="BB219" s="539">
        <f>AY219/(((AY219))*1)</f>
        <v>1</v>
      </c>
      <c r="BC219" s="540">
        <f>AU219/Results!$B$158</f>
        <v>326.6666667</v>
      </c>
      <c r="BD219" s="539">
        <f>sum(BC219:BC222)/4</f>
        <v>387.5</v>
      </c>
      <c r="BE219" s="541">
        <v>171.0</v>
      </c>
      <c r="BF219" s="706">
        <f>4*MAX(AU219:AU222)/Results!N237</f>
        <v>1.075268817</v>
      </c>
    </row>
    <row r="220">
      <c r="A220" s="151"/>
      <c r="B220" s="459"/>
      <c r="C220" s="151"/>
      <c r="D220" s="956" t="s">
        <v>171</v>
      </c>
      <c r="E220" s="957">
        <v>40.0</v>
      </c>
      <c r="F220" s="957">
        <v>0.0</v>
      </c>
      <c r="G220" s="957">
        <v>132.0</v>
      </c>
      <c r="H220" s="957">
        <v>0.0</v>
      </c>
      <c r="I220" s="957">
        <v>0.0</v>
      </c>
      <c r="J220" s="957">
        <v>0.0</v>
      </c>
      <c r="K220" s="957">
        <v>0.0</v>
      </c>
      <c r="L220" s="957">
        <v>5.0</v>
      </c>
      <c r="M220" s="957">
        <v>0.0</v>
      </c>
      <c r="N220" s="957">
        <v>0.0</v>
      </c>
      <c r="O220" s="957">
        <v>15.0</v>
      </c>
      <c r="P220" s="957">
        <v>0.0</v>
      </c>
      <c r="Q220" s="958">
        <v>1.0</v>
      </c>
      <c r="R220" s="957">
        <f t="shared" si="47"/>
        <v>193</v>
      </c>
      <c r="S220" s="959">
        <f t="shared" si="48"/>
        <v>144</v>
      </c>
      <c r="T220" s="960">
        <f>R220/(Results!$L$237*(70/190))</f>
        <v>0.4128109873</v>
      </c>
      <c r="U220" s="958" t="str">
        <f t="shared" si="49"/>
        <v>B</v>
      </c>
      <c r="V220" s="151"/>
      <c r="W220" s="151"/>
      <c r="X220" s="151"/>
      <c r="Y220" s="151"/>
      <c r="Z220" s="552">
        <f>R220/Results!$B$158</f>
        <v>643.3333333</v>
      </c>
      <c r="AA220" s="151"/>
      <c r="AB220" s="151"/>
      <c r="AC220" s="703"/>
      <c r="AD220" s="459"/>
      <c r="AE220" s="459"/>
      <c r="AF220" s="151"/>
      <c r="AG220" s="898" t="s">
        <v>171</v>
      </c>
      <c r="AH220" s="900">
        <v>31.0</v>
      </c>
      <c r="AI220" s="900">
        <v>0.0</v>
      </c>
      <c r="AJ220" s="900">
        <v>77.0</v>
      </c>
      <c r="AK220" s="900">
        <v>0.0</v>
      </c>
      <c r="AL220" s="900">
        <v>0.0</v>
      </c>
      <c r="AM220" s="900">
        <v>0.0</v>
      </c>
      <c r="AN220" s="900">
        <v>0.0</v>
      </c>
      <c r="AO220" s="900">
        <v>5.0</v>
      </c>
      <c r="AP220" s="900">
        <v>0.0</v>
      </c>
      <c r="AQ220" s="900">
        <v>0.0</v>
      </c>
      <c r="AR220" s="900">
        <v>12.0</v>
      </c>
      <c r="AS220" s="900">
        <v>0.0</v>
      </c>
      <c r="AT220" s="900">
        <v>0.0</v>
      </c>
      <c r="AU220" s="953">
        <f t="shared" si="50"/>
        <v>125</v>
      </c>
      <c r="AV220" s="961">
        <f t="shared" si="51"/>
        <v>101</v>
      </c>
      <c r="AW220" s="962">
        <f>AU220/(Results!$N$237*(70/190))</f>
        <v>0.7296466974</v>
      </c>
      <c r="AX220" s="903" t="str">
        <f t="shared" si="53"/>
        <v>D</v>
      </c>
      <c r="AY220" s="151"/>
      <c r="AZ220" s="151"/>
      <c r="BA220" s="151"/>
      <c r="BB220" s="151"/>
      <c r="BC220" s="552">
        <f>AU220/Results!$B$158</f>
        <v>416.6666667</v>
      </c>
      <c r="BD220" s="151"/>
      <c r="BE220" s="151"/>
      <c r="BF220" s="703"/>
    </row>
    <row r="221">
      <c r="A221" s="151"/>
      <c r="B221" s="459"/>
      <c r="C221" s="151"/>
      <c r="D221" s="956" t="s">
        <v>172</v>
      </c>
      <c r="E221" s="957">
        <v>32.0</v>
      </c>
      <c r="F221" s="957">
        <v>1.0</v>
      </c>
      <c r="G221" s="957">
        <v>142.0</v>
      </c>
      <c r="H221" s="957">
        <v>0.0</v>
      </c>
      <c r="I221" s="957">
        <v>0.0</v>
      </c>
      <c r="J221" s="957">
        <v>0.0</v>
      </c>
      <c r="K221" s="957">
        <v>3.0</v>
      </c>
      <c r="L221" s="957">
        <v>4.0</v>
      </c>
      <c r="M221" s="957">
        <v>1.0</v>
      </c>
      <c r="N221" s="957">
        <v>4.0</v>
      </c>
      <c r="O221" s="957">
        <v>19.0</v>
      </c>
      <c r="P221" s="957">
        <v>0.0</v>
      </c>
      <c r="Q221" s="958">
        <v>4.0</v>
      </c>
      <c r="R221" s="952">
        <f t="shared" si="47"/>
        <v>210</v>
      </c>
      <c r="S221" s="959">
        <f t="shared" si="48"/>
        <v>166.8</v>
      </c>
      <c r="T221" s="960">
        <f>R221/(Results!$L$237*(70/190))</f>
        <v>0.4491725768</v>
      </c>
      <c r="U221" s="958" t="str">
        <f t="shared" si="49"/>
        <v>B</v>
      </c>
      <c r="V221" s="151"/>
      <c r="W221" s="151"/>
      <c r="X221" s="151"/>
      <c r="Y221" s="151"/>
      <c r="Z221" s="552">
        <f>R221/Results!$B$158</f>
        <v>700</v>
      </c>
      <c r="AA221" s="151"/>
      <c r="AB221" s="151"/>
      <c r="AC221" s="703"/>
      <c r="AD221" s="459"/>
      <c r="AE221" s="459"/>
      <c r="AF221" s="151"/>
      <c r="AG221" s="898" t="s">
        <v>172</v>
      </c>
      <c r="AH221" s="900">
        <v>36.0</v>
      </c>
      <c r="AI221" s="900">
        <v>0.0</v>
      </c>
      <c r="AJ221" s="900">
        <v>65.0</v>
      </c>
      <c r="AK221" s="900">
        <v>0.0</v>
      </c>
      <c r="AL221" s="900">
        <v>0.0</v>
      </c>
      <c r="AM221" s="900">
        <v>0.0</v>
      </c>
      <c r="AN221" s="900">
        <v>0.0</v>
      </c>
      <c r="AO221" s="900">
        <v>2.0</v>
      </c>
      <c r="AP221" s="900">
        <v>0.0</v>
      </c>
      <c r="AQ221" s="900">
        <v>0.0</v>
      </c>
      <c r="AR221" s="900">
        <v>14.0</v>
      </c>
      <c r="AS221" s="900">
        <v>0.0</v>
      </c>
      <c r="AT221" s="900">
        <v>0.0</v>
      </c>
      <c r="AU221" s="953">
        <f t="shared" si="50"/>
        <v>117</v>
      </c>
      <c r="AV221" s="961">
        <f t="shared" si="51"/>
        <v>99.5</v>
      </c>
      <c r="AW221" s="962">
        <f>AU221/(Results!$N$237*(70/190))</f>
        <v>0.6829493088</v>
      </c>
      <c r="AX221" s="903" t="str">
        <f t="shared" si="53"/>
        <v>C</v>
      </c>
      <c r="AY221" s="151"/>
      <c r="AZ221" s="151"/>
      <c r="BA221" s="151"/>
      <c r="BB221" s="151"/>
      <c r="BC221" s="552">
        <f>AU221/Results!$B$158</f>
        <v>390</v>
      </c>
      <c r="BD221" s="151"/>
      <c r="BE221" s="151"/>
      <c r="BF221" s="703"/>
    </row>
    <row r="222">
      <c r="A222" s="151"/>
      <c r="B222" s="459"/>
      <c r="C222" s="151"/>
      <c r="D222" s="963" t="s">
        <v>173</v>
      </c>
      <c r="E222" s="964">
        <v>35.0</v>
      </c>
      <c r="F222" s="964">
        <v>0.0</v>
      </c>
      <c r="G222" s="964">
        <v>136.0</v>
      </c>
      <c r="H222" s="964">
        <v>0.0</v>
      </c>
      <c r="I222" s="964">
        <v>0.0</v>
      </c>
      <c r="J222" s="964">
        <v>1.0</v>
      </c>
      <c r="K222" s="964">
        <v>1.0</v>
      </c>
      <c r="L222" s="964">
        <v>5.0</v>
      </c>
      <c r="M222" s="964">
        <v>0.0</v>
      </c>
      <c r="N222" s="964">
        <v>0.0</v>
      </c>
      <c r="O222" s="964">
        <v>18.0</v>
      </c>
      <c r="P222" s="964">
        <v>0.0</v>
      </c>
      <c r="Q222" s="965">
        <v>2.0</v>
      </c>
      <c r="R222" s="952">
        <f t="shared" si="47"/>
        <v>198</v>
      </c>
      <c r="S222" s="966">
        <f t="shared" si="48"/>
        <v>150.5</v>
      </c>
      <c r="T222" s="967">
        <f>R222/(Results!$L$237*(70/190))</f>
        <v>0.4235055724</v>
      </c>
      <c r="U222" s="968" t="str">
        <f t="shared" si="49"/>
        <v>B</v>
      </c>
      <c r="V222" s="447"/>
      <c r="W222" s="447"/>
      <c r="X222" s="447"/>
      <c r="Y222" s="447"/>
      <c r="Z222" s="562">
        <f>R222/Results!$B$158</f>
        <v>660</v>
      </c>
      <c r="AA222" s="447"/>
      <c r="AB222" s="447"/>
      <c r="AC222" s="488"/>
      <c r="AD222" s="459"/>
      <c r="AE222" s="459"/>
      <c r="AF222" s="151"/>
      <c r="AG222" s="904" t="s">
        <v>173</v>
      </c>
      <c r="AH222" s="906">
        <v>34.0</v>
      </c>
      <c r="AI222" s="906">
        <v>0.0</v>
      </c>
      <c r="AJ222" s="906">
        <v>69.0</v>
      </c>
      <c r="AK222" s="906">
        <v>0.0</v>
      </c>
      <c r="AL222" s="906">
        <v>0.0</v>
      </c>
      <c r="AM222" s="906">
        <v>0.0</v>
      </c>
      <c r="AN222" s="906">
        <v>0.0</v>
      </c>
      <c r="AO222" s="906">
        <v>6.0</v>
      </c>
      <c r="AP222" s="906">
        <v>0.0</v>
      </c>
      <c r="AQ222" s="906">
        <v>0.0</v>
      </c>
      <c r="AR222" s="906">
        <v>16.0</v>
      </c>
      <c r="AS222" s="906">
        <v>0.0</v>
      </c>
      <c r="AT222" s="906">
        <v>0.0</v>
      </c>
      <c r="AU222" s="969">
        <f t="shared" si="50"/>
        <v>125</v>
      </c>
      <c r="AV222" s="961">
        <f t="shared" si="51"/>
        <v>109.5</v>
      </c>
      <c r="AW222" s="970">
        <f>AU222/(Results!$N$237*(70/190))</f>
        <v>0.7296466974</v>
      </c>
      <c r="AX222" s="909" t="str">
        <f t="shared" si="53"/>
        <v>D</v>
      </c>
      <c r="AY222" s="447"/>
      <c r="AZ222" s="447"/>
      <c r="BA222" s="447"/>
      <c r="BB222" s="447"/>
      <c r="BC222" s="562">
        <f>AU222/Results!$B$158</f>
        <v>416.6666667</v>
      </c>
      <c r="BD222" s="447"/>
      <c r="BE222" s="447"/>
      <c r="BF222" s="488"/>
    </row>
    <row r="223">
      <c r="A223" s="151"/>
      <c r="B223" s="459"/>
      <c r="C223" s="151"/>
      <c r="D223" s="972" t="s">
        <v>174</v>
      </c>
      <c r="E223" s="925">
        <v>31.0</v>
      </c>
      <c r="F223" s="925">
        <v>0.0</v>
      </c>
      <c r="G223" s="925">
        <v>148.0</v>
      </c>
      <c r="H223" s="925">
        <v>0.0</v>
      </c>
      <c r="I223" s="925">
        <v>0.0</v>
      </c>
      <c r="J223" s="925">
        <v>0.0</v>
      </c>
      <c r="K223" s="925">
        <v>0.0</v>
      </c>
      <c r="L223" s="925">
        <v>3.0</v>
      </c>
      <c r="M223" s="925">
        <v>2.0</v>
      </c>
      <c r="N223" s="925">
        <v>2.0</v>
      </c>
      <c r="O223" s="925">
        <v>14.0</v>
      </c>
      <c r="P223" s="925">
        <v>0.0</v>
      </c>
      <c r="Q223" s="926">
        <v>1.0</v>
      </c>
      <c r="R223" s="981">
        <f t="shared" si="47"/>
        <v>201</v>
      </c>
      <c r="S223" s="973">
        <f t="shared" si="48"/>
        <v>148</v>
      </c>
      <c r="T223" s="974">
        <f>R223/(Results!$L$238*(70/190))</f>
        <v>0.4535090844</v>
      </c>
      <c r="U223" s="926" t="str">
        <f t="shared" si="49"/>
        <v>B</v>
      </c>
      <c r="V223" s="641">
        <f>SUM(R223:R226)</f>
        <v>679</v>
      </c>
      <c r="W223" s="642">
        <f>V223/(4*(MAX(R223:R226)))</f>
        <v>0.8445273632</v>
      </c>
      <c r="X223" s="642">
        <f>AVERAGE(S223:S226)</f>
        <v>142.575</v>
      </c>
      <c r="Y223" s="642">
        <f>V223/(((V223/2))*2)</f>
        <v>1</v>
      </c>
      <c r="Z223" s="502">
        <f>R223/Results!$B$158</f>
        <v>670</v>
      </c>
      <c r="AA223" s="642">
        <f>sum(Z223:Z226)/4</f>
        <v>565.8333333</v>
      </c>
      <c r="AB223" s="643">
        <v>443.0</v>
      </c>
      <c r="AC223" s="817">
        <f>4*MAX(R223:R226)/Results!L238</f>
        <v>0.6683291771</v>
      </c>
      <c r="AD223" s="459"/>
      <c r="AE223" s="459"/>
      <c r="AF223" s="151"/>
      <c r="AG223" s="910" t="s">
        <v>174</v>
      </c>
      <c r="AH223" s="874">
        <v>39.0</v>
      </c>
      <c r="AI223" s="874">
        <v>0.0</v>
      </c>
      <c r="AJ223" s="874">
        <v>72.0</v>
      </c>
      <c r="AK223" s="874">
        <v>0.0</v>
      </c>
      <c r="AL223" s="874">
        <v>0.0</v>
      </c>
      <c r="AM223" s="874">
        <v>0.0</v>
      </c>
      <c r="AN223" s="874">
        <v>0.0</v>
      </c>
      <c r="AO223" s="874">
        <v>10.0</v>
      </c>
      <c r="AP223" s="874">
        <v>0.0</v>
      </c>
      <c r="AQ223" s="874">
        <v>0.0</v>
      </c>
      <c r="AR223" s="874">
        <v>9.0</v>
      </c>
      <c r="AS223" s="874">
        <v>0.0</v>
      </c>
      <c r="AT223" s="874">
        <v>0.0</v>
      </c>
      <c r="AU223" s="931">
        <f t="shared" si="50"/>
        <v>130</v>
      </c>
      <c r="AV223" s="975">
        <f t="shared" si="51"/>
        <v>108</v>
      </c>
      <c r="AW223" s="976">
        <f>AU223/(Results!$N$238*(70/190))</f>
        <v>0.673391494</v>
      </c>
      <c r="AX223" s="912" t="str">
        <f t="shared" si="53"/>
        <v>C</v>
      </c>
      <c r="AY223" s="641">
        <f>SUM(AU223:AU226)</f>
        <v>524</v>
      </c>
      <c r="AZ223" s="642">
        <f>AY223/(4*(MAX(AU223:AU226)))</f>
        <v>0.9703703704</v>
      </c>
      <c r="BA223" s="642">
        <f>AVERAGE(AV223:AV226)</f>
        <v>105.25</v>
      </c>
      <c r="BB223" s="642">
        <f>AY223/(((AY223))*1)</f>
        <v>1</v>
      </c>
      <c r="BC223" s="502">
        <f>AU223/Results!$B$158</f>
        <v>433.3333333</v>
      </c>
      <c r="BD223" s="642">
        <f>sum(BC223:BC226)/4</f>
        <v>436.6666667</v>
      </c>
      <c r="BE223" s="643">
        <v>193.0</v>
      </c>
      <c r="BF223" s="817">
        <f>4*MAX(AU223:AU226)/Results!N238</f>
        <v>1.030534351</v>
      </c>
    </row>
    <row r="224">
      <c r="A224" s="151"/>
      <c r="B224" s="459"/>
      <c r="C224" s="151"/>
      <c r="D224" s="934" t="s">
        <v>175</v>
      </c>
      <c r="E224" s="935">
        <v>42.0</v>
      </c>
      <c r="F224" s="935">
        <v>1.0</v>
      </c>
      <c r="G224" s="935">
        <v>95.0</v>
      </c>
      <c r="H224" s="935">
        <v>0.0</v>
      </c>
      <c r="I224" s="935">
        <v>0.0</v>
      </c>
      <c r="J224" s="935">
        <v>0.0</v>
      </c>
      <c r="K224" s="935">
        <v>1.0</v>
      </c>
      <c r="L224" s="935">
        <v>4.0</v>
      </c>
      <c r="M224" s="935">
        <v>1.0</v>
      </c>
      <c r="N224" s="935">
        <v>3.0</v>
      </c>
      <c r="O224" s="935">
        <v>20.0</v>
      </c>
      <c r="P224" s="935">
        <v>0.0</v>
      </c>
      <c r="Q224" s="936">
        <v>0.0</v>
      </c>
      <c r="R224" s="982">
        <f t="shared" si="47"/>
        <v>167</v>
      </c>
      <c r="S224" s="977">
        <f t="shared" si="48"/>
        <v>147.8</v>
      </c>
      <c r="T224" s="937">
        <f>R224/(Results!$L$238*(70/190))</f>
        <v>0.376796105</v>
      </c>
      <c r="U224" s="936" t="str">
        <f t="shared" si="49"/>
        <v>B</v>
      </c>
      <c r="V224" s="151"/>
      <c r="W224" s="151"/>
      <c r="X224" s="151"/>
      <c r="Y224" s="151"/>
      <c r="Z224" s="517">
        <f>R224/Results!$B$158</f>
        <v>556.6666667</v>
      </c>
      <c r="AA224" s="151"/>
      <c r="AB224" s="151"/>
      <c r="AC224" s="703"/>
      <c r="AD224" s="459"/>
      <c r="AE224" s="459"/>
      <c r="AF224" s="151"/>
      <c r="AG224" s="880" t="s">
        <v>175</v>
      </c>
      <c r="AH224" s="882">
        <v>31.0</v>
      </c>
      <c r="AI224" s="882">
        <v>0.0</v>
      </c>
      <c r="AJ224" s="882">
        <v>82.0</v>
      </c>
      <c r="AK224" s="882">
        <v>0.0</v>
      </c>
      <c r="AL224" s="882">
        <v>0.0</v>
      </c>
      <c r="AM224" s="882">
        <v>0.0</v>
      </c>
      <c r="AN224" s="882">
        <v>0.0</v>
      </c>
      <c r="AO224" s="882">
        <v>9.0</v>
      </c>
      <c r="AP224" s="882">
        <v>0.0</v>
      </c>
      <c r="AQ224" s="882">
        <v>0.0</v>
      </c>
      <c r="AR224" s="882">
        <v>10.0</v>
      </c>
      <c r="AS224" s="882">
        <v>0.0</v>
      </c>
      <c r="AT224" s="882">
        <v>3.0</v>
      </c>
      <c r="AU224" s="931">
        <f t="shared" si="50"/>
        <v>135</v>
      </c>
      <c r="AV224" s="939">
        <f t="shared" si="51"/>
        <v>107</v>
      </c>
      <c r="AW224" s="940">
        <f>AU224/(Results!$N$238*(70/190))</f>
        <v>0.6992911668</v>
      </c>
      <c r="AX224" s="885" t="str">
        <f t="shared" si="53"/>
        <v>C</v>
      </c>
      <c r="AY224" s="151"/>
      <c r="AZ224" s="151"/>
      <c r="BA224" s="151"/>
      <c r="BB224" s="151"/>
      <c r="BC224" s="517">
        <f>AU224/Results!$B$158</f>
        <v>450</v>
      </c>
      <c r="BD224" s="151"/>
      <c r="BE224" s="151"/>
      <c r="BF224" s="703"/>
    </row>
    <row r="225">
      <c r="A225" s="151"/>
      <c r="B225" s="459"/>
      <c r="C225" s="151"/>
      <c r="D225" s="934" t="s">
        <v>176</v>
      </c>
      <c r="E225" s="935">
        <v>33.0</v>
      </c>
      <c r="F225" s="935">
        <v>0.0</v>
      </c>
      <c r="G225" s="935">
        <v>88.0</v>
      </c>
      <c r="H225" s="935">
        <v>0.0</v>
      </c>
      <c r="I225" s="935">
        <v>0.0</v>
      </c>
      <c r="J225" s="935">
        <v>1.0</v>
      </c>
      <c r="K225" s="935">
        <v>2.0</v>
      </c>
      <c r="L225" s="935">
        <v>6.0</v>
      </c>
      <c r="M225" s="935">
        <v>0.0</v>
      </c>
      <c r="N225" s="935">
        <v>1.0</v>
      </c>
      <c r="O225" s="935">
        <v>23.0</v>
      </c>
      <c r="P225" s="935">
        <v>0.0</v>
      </c>
      <c r="Q225" s="936">
        <v>1.0</v>
      </c>
      <c r="R225" s="982">
        <f t="shared" si="47"/>
        <v>155</v>
      </c>
      <c r="S225" s="977">
        <f t="shared" si="48"/>
        <v>139.5</v>
      </c>
      <c r="T225" s="937">
        <f>R225/(Results!$L$238*(70/190))</f>
        <v>0.3497209358</v>
      </c>
      <c r="U225" s="936" t="str">
        <f t="shared" si="49"/>
        <v>B</v>
      </c>
      <c r="V225" s="151"/>
      <c r="W225" s="151"/>
      <c r="X225" s="151"/>
      <c r="Y225" s="151"/>
      <c r="Z225" s="517">
        <f>R225/Results!$B$158</f>
        <v>516.6666667</v>
      </c>
      <c r="AA225" s="151"/>
      <c r="AB225" s="151"/>
      <c r="AC225" s="703"/>
      <c r="AD225" s="459"/>
      <c r="AE225" s="459"/>
      <c r="AF225" s="151"/>
      <c r="AG225" s="880" t="s">
        <v>176</v>
      </c>
      <c r="AH225" s="882">
        <v>35.0</v>
      </c>
      <c r="AI225" s="882">
        <v>0.0</v>
      </c>
      <c r="AJ225" s="882">
        <v>75.0</v>
      </c>
      <c r="AK225" s="882">
        <v>0.0</v>
      </c>
      <c r="AL225" s="882">
        <v>0.0</v>
      </c>
      <c r="AM225" s="882">
        <v>0.0</v>
      </c>
      <c r="AN225" s="882">
        <v>0.0</v>
      </c>
      <c r="AO225" s="882">
        <v>4.0</v>
      </c>
      <c r="AP225" s="882">
        <v>0.0</v>
      </c>
      <c r="AQ225" s="882">
        <v>0.0</v>
      </c>
      <c r="AR225" s="882">
        <v>12.0</v>
      </c>
      <c r="AS225" s="882">
        <v>0.0</v>
      </c>
      <c r="AT225" s="882">
        <v>0.0</v>
      </c>
      <c r="AU225" s="931">
        <f t="shared" si="50"/>
        <v>126</v>
      </c>
      <c r="AV225" s="939">
        <f t="shared" si="51"/>
        <v>102.5</v>
      </c>
      <c r="AW225" s="940">
        <f>AU225/(Results!$N$238*(70/190))</f>
        <v>0.6526717557</v>
      </c>
      <c r="AX225" s="885" t="str">
        <f t="shared" si="53"/>
        <v>C</v>
      </c>
      <c r="AY225" s="151"/>
      <c r="AZ225" s="151"/>
      <c r="BA225" s="151"/>
      <c r="BB225" s="151"/>
      <c r="BC225" s="517">
        <f>AU225/Results!$B$158</f>
        <v>420</v>
      </c>
      <c r="BD225" s="151"/>
      <c r="BE225" s="151"/>
      <c r="BF225" s="703"/>
    </row>
    <row r="226">
      <c r="A226" s="151"/>
      <c r="B226" s="459"/>
      <c r="C226" s="151"/>
      <c r="D226" s="941" t="s">
        <v>177</v>
      </c>
      <c r="E226" s="942">
        <v>46.0</v>
      </c>
      <c r="F226" s="942">
        <v>0.0</v>
      </c>
      <c r="G226" s="942">
        <v>86.0</v>
      </c>
      <c r="H226" s="942">
        <v>0.0</v>
      </c>
      <c r="I226" s="942">
        <v>0.0</v>
      </c>
      <c r="J226" s="942">
        <v>1.0</v>
      </c>
      <c r="K226" s="942">
        <v>0.0</v>
      </c>
      <c r="L226" s="942">
        <v>2.0</v>
      </c>
      <c r="M226" s="942">
        <v>1.0</v>
      </c>
      <c r="N226" s="942">
        <v>1.0</v>
      </c>
      <c r="O226" s="942">
        <v>18.0</v>
      </c>
      <c r="P226" s="942">
        <v>0.0</v>
      </c>
      <c r="Q226" s="943">
        <v>1.0</v>
      </c>
      <c r="R226" s="983">
        <f t="shared" si="47"/>
        <v>156</v>
      </c>
      <c r="S226" s="978">
        <f t="shared" si="48"/>
        <v>135</v>
      </c>
      <c r="T226" s="944">
        <f>R226/(Results!$L$238*(70/190))</f>
        <v>0.3519771999</v>
      </c>
      <c r="U226" s="943" t="str">
        <f t="shared" si="49"/>
        <v>B</v>
      </c>
      <c r="V226" s="37"/>
      <c r="W226" s="37"/>
      <c r="X226" s="37"/>
      <c r="Y226" s="37"/>
      <c r="Z226" s="531">
        <f>R226/Results!$B$158</f>
        <v>520</v>
      </c>
      <c r="AA226" s="37"/>
      <c r="AB226" s="37"/>
      <c r="AC226" s="789"/>
      <c r="AD226" s="459"/>
      <c r="AE226" s="459"/>
      <c r="AF226" s="151"/>
      <c r="AG226" s="886" t="s">
        <v>177</v>
      </c>
      <c r="AH226" s="888">
        <v>29.0</v>
      </c>
      <c r="AI226" s="888">
        <v>0.0</v>
      </c>
      <c r="AJ226" s="888">
        <v>83.0</v>
      </c>
      <c r="AK226" s="888">
        <v>0.0</v>
      </c>
      <c r="AL226" s="888">
        <v>0.0</v>
      </c>
      <c r="AM226" s="888">
        <v>0.0</v>
      </c>
      <c r="AN226" s="888">
        <v>0.0</v>
      </c>
      <c r="AO226" s="888">
        <v>12.0</v>
      </c>
      <c r="AP226" s="888">
        <v>0.0</v>
      </c>
      <c r="AQ226" s="888">
        <v>0.0</v>
      </c>
      <c r="AR226" s="888">
        <v>7.0</v>
      </c>
      <c r="AS226" s="888">
        <v>0.0</v>
      </c>
      <c r="AT226" s="888">
        <v>2.0</v>
      </c>
      <c r="AU226" s="945">
        <f t="shared" si="50"/>
        <v>133</v>
      </c>
      <c r="AV226" s="939">
        <f t="shared" si="51"/>
        <v>103.5</v>
      </c>
      <c r="AW226" s="946">
        <f>AU226/(Results!$N$238*(70/190))</f>
        <v>0.6889312977</v>
      </c>
      <c r="AX226" s="889" t="str">
        <f t="shared" si="53"/>
        <v>C</v>
      </c>
      <c r="AY226" s="37"/>
      <c r="AZ226" s="37"/>
      <c r="BA226" s="37"/>
      <c r="BB226" s="37"/>
      <c r="BC226" s="531">
        <f>AU226/Results!$B$158</f>
        <v>443.3333333</v>
      </c>
      <c r="BD226" s="37"/>
      <c r="BE226" s="37"/>
      <c r="BF226" s="789"/>
    </row>
    <row r="227">
      <c r="A227" s="151"/>
      <c r="B227" s="459"/>
      <c r="C227" s="151"/>
      <c r="D227" s="947" t="s">
        <v>178</v>
      </c>
      <c r="E227" s="948">
        <v>35.0</v>
      </c>
      <c r="F227" s="948">
        <v>0.0</v>
      </c>
      <c r="G227" s="948">
        <v>93.0</v>
      </c>
      <c r="H227" s="948">
        <v>0.0</v>
      </c>
      <c r="I227" s="948">
        <v>0.0</v>
      </c>
      <c r="J227" s="948">
        <v>0.0</v>
      </c>
      <c r="K227" s="948">
        <v>0.0</v>
      </c>
      <c r="L227" s="948">
        <v>2.0</v>
      </c>
      <c r="M227" s="948">
        <v>0.0</v>
      </c>
      <c r="N227" s="948">
        <v>0.0</v>
      </c>
      <c r="O227" s="948">
        <v>16.0</v>
      </c>
      <c r="P227" s="948">
        <v>0.0</v>
      </c>
      <c r="Q227" s="949">
        <v>0.0</v>
      </c>
      <c r="R227" s="984">
        <f t="shared" si="47"/>
        <v>146</v>
      </c>
      <c r="S227" s="980">
        <f t="shared" si="48"/>
        <v>116.5</v>
      </c>
      <c r="T227" s="951">
        <f>R227/(Results!$L$239*(70/190))</f>
        <v>0.36932499</v>
      </c>
      <c r="U227" s="952" t="str">
        <f t="shared" si="49"/>
        <v>B</v>
      </c>
      <c r="V227" s="538">
        <f>SUM(R227:R230)</f>
        <v>570</v>
      </c>
      <c r="W227" s="539">
        <f>V227/(4*(MAX(R227:R230)))</f>
        <v>0.9628378378</v>
      </c>
      <c r="X227" s="539">
        <f>AVERAGE(S227:S230)</f>
        <v>121.075</v>
      </c>
      <c r="Y227" s="539">
        <f>V227/(((V227/2))*2)</f>
        <v>1</v>
      </c>
      <c r="Z227" s="540">
        <f>R227/Results!$B$158</f>
        <v>486.6666667</v>
      </c>
      <c r="AA227" s="539">
        <f>sum(Z227:Z230)/4</f>
        <v>475</v>
      </c>
      <c r="AB227" s="541">
        <v>395.0</v>
      </c>
      <c r="AC227" s="706">
        <f>4*MAX(R227:R230)/Results!L239</f>
        <v>0.5517241379</v>
      </c>
      <c r="AD227" s="459"/>
      <c r="AE227" s="459"/>
      <c r="AF227" s="151"/>
      <c r="AG227" s="891" t="s">
        <v>178</v>
      </c>
      <c r="AH227" s="893">
        <v>32.0</v>
      </c>
      <c r="AI227" s="893">
        <v>0.0</v>
      </c>
      <c r="AJ227" s="893">
        <v>81.0</v>
      </c>
      <c r="AK227" s="893">
        <v>0.0</v>
      </c>
      <c r="AL227" s="893">
        <v>0.0</v>
      </c>
      <c r="AM227" s="893">
        <v>0.0</v>
      </c>
      <c r="AN227" s="893">
        <v>0.0</v>
      </c>
      <c r="AO227" s="893">
        <v>5.0</v>
      </c>
      <c r="AP227" s="893">
        <v>0.0</v>
      </c>
      <c r="AQ227" s="893">
        <v>0.0</v>
      </c>
      <c r="AR227" s="893">
        <v>9.0</v>
      </c>
      <c r="AS227" s="893">
        <v>0.0</v>
      </c>
      <c r="AT227" s="893">
        <v>0.0</v>
      </c>
      <c r="AU227" s="953">
        <f t="shared" si="50"/>
        <v>127</v>
      </c>
      <c r="AV227" s="954">
        <f t="shared" si="51"/>
        <v>98</v>
      </c>
      <c r="AW227" s="955">
        <f>AU227/(Results!$N$239*(70/190))</f>
        <v>0.6853166714</v>
      </c>
      <c r="AX227" s="897" t="str">
        <f t="shared" si="53"/>
        <v>C</v>
      </c>
      <c r="AY227" s="538">
        <f>SUM(AU227:AU230)</f>
        <v>503</v>
      </c>
      <c r="AZ227" s="539">
        <f>AY227/(4*(MAX(AU227:AU230)))</f>
        <v>0.9526515152</v>
      </c>
      <c r="BA227" s="539">
        <f>AVERAGE(AV227:AV230)</f>
        <v>92.35</v>
      </c>
      <c r="BB227" s="539">
        <f>AY227/(((AY227))*1)</f>
        <v>1</v>
      </c>
      <c r="BC227" s="540">
        <f>AU227/Results!$B$158</f>
        <v>423.3333333</v>
      </c>
      <c r="BD227" s="539">
        <f>sum(BC227:BC230)/4</f>
        <v>419.1666667</v>
      </c>
      <c r="BE227" s="541">
        <v>185.0</v>
      </c>
      <c r="BF227" s="706">
        <f>4*MAX(AU227:AU230)/Results!N239</f>
        <v>1.049701789</v>
      </c>
    </row>
    <row r="228">
      <c r="A228" s="151"/>
      <c r="B228" s="459"/>
      <c r="C228" s="151"/>
      <c r="D228" s="956" t="s">
        <v>179</v>
      </c>
      <c r="E228" s="957">
        <v>38.0</v>
      </c>
      <c r="F228" s="957">
        <v>0.0</v>
      </c>
      <c r="G228" s="957">
        <v>76.0</v>
      </c>
      <c r="H228" s="957">
        <v>0.0</v>
      </c>
      <c r="I228" s="957">
        <v>0.0</v>
      </c>
      <c r="J228" s="957">
        <v>0.0</v>
      </c>
      <c r="K228" s="957">
        <v>1.0</v>
      </c>
      <c r="L228" s="957">
        <v>6.0</v>
      </c>
      <c r="M228" s="957">
        <v>0.0</v>
      </c>
      <c r="N228" s="957">
        <v>0.0</v>
      </c>
      <c r="O228" s="957">
        <v>12.0</v>
      </c>
      <c r="P228" s="957">
        <v>0.0</v>
      </c>
      <c r="Q228" s="958">
        <v>0.0</v>
      </c>
      <c r="R228" s="985">
        <f t="shared" si="47"/>
        <v>133</v>
      </c>
      <c r="S228" s="959">
        <f t="shared" si="48"/>
        <v>110.5</v>
      </c>
      <c r="T228" s="960">
        <f>R228/(Results!$L$239*(70/190))</f>
        <v>0.3364398882</v>
      </c>
      <c r="U228" s="958" t="str">
        <f t="shared" si="49"/>
        <v>B</v>
      </c>
      <c r="V228" s="151"/>
      <c r="W228" s="151"/>
      <c r="X228" s="151"/>
      <c r="Y228" s="151"/>
      <c r="Z228" s="552">
        <f>R228/Results!$B$158</f>
        <v>443.3333333</v>
      </c>
      <c r="AA228" s="151"/>
      <c r="AB228" s="151"/>
      <c r="AC228" s="703"/>
      <c r="AD228" s="459"/>
      <c r="AE228" s="459"/>
      <c r="AF228" s="151"/>
      <c r="AG228" s="898" t="s">
        <v>179</v>
      </c>
      <c r="AH228" s="900">
        <v>38.0</v>
      </c>
      <c r="AI228" s="900">
        <v>1.0</v>
      </c>
      <c r="AJ228" s="900">
        <v>85.0</v>
      </c>
      <c r="AK228" s="900">
        <v>0.0</v>
      </c>
      <c r="AL228" s="900">
        <v>0.0</v>
      </c>
      <c r="AM228" s="900">
        <v>0.0</v>
      </c>
      <c r="AN228" s="900">
        <v>0.0</v>
      </c>
      <c r="AO228" s="900">
        <v>1.0</v>
      </c>
      <c r="AP228" s="900">
        <v>0.0</v>
      </c>
      <c r="AQ228" s="900">
        <v>0.0</v>
      </c>
      <c r="AR228" s="900">
        <v>5.0</v>
      </c>
      <c r="AS228" s="900">
        <v>1.0</v>
      </c>
      <c r="AT228" s="900">
        <v>1.0</v>
      </c>
      <c r="AU228" s="953">
        <f t="shared" si="50"/>
        <v>132</v>
      </c>
      <c r="AV228" s="961">
        <f t="shared" si="51"/>
        <v>95.8</v>
      </c>
      <c r="AW228" s="962">
        <f>AU228/(Results!$N$239*(70/190))</f>
        <v>0.7122976427</v>
      </c>
      <c r="AX228" s="903" t="str">
        <f t="shared" si="53"/>
        <v>D</v>
      </c>
      <c r="AY228" s="151"/>
      <c r="AZ228" s="151"/>
      <c r="BA228" s="151"/>
      <c r="BB228" s="151"/>
      <c r="BC228" s="552">
        <f>AU228/Results!$B$158</f>
        <v>440</v>
      </c>
      <c r="BD228" s="151"/>
      <c r="BE228" s="151"/>
      <c r="BF228" s="703"/>
    </row>
    <row r="229">
      <c r="A229" s="151"/>
      <c r="B229" s="459"/>
      <c r="C229" s="151"/>
      <c r="D229" s="956" t="s">
        <v>180</v>
      </c>
      <c r="E229" s="957">
        <v>35.0</v>
      </c>
      <c r="F229" s="957">
        <v>1.0</v>
      </c>
      <c r="G229" s="957">
        <v>81.0</v>
      </c>
      <c r="H229" s="957">
        <v>0.0</v>
      </c>
      <c r="I229" s="957">
        <v>0.0</v>
      </c>
      <c r="J229" s="957">
        <v>0.0</v>
      </c>
      <c r="K229" s="957">
        <v>3.0</v>
      </c>
      <c r="L229" s="957">
        <v>6.0</v>
      </c>
      <c r="M229" s="957">
        <v>0.0</v>
      </c>
      <c r="N229" s="957">
        <v>3.0</v>
      </c>
      <c r="O229" s="957">
        <v>18.0</v>
      </c>
      <c r="P229" s="957">
        <v>0.0</v>
      </c>
      <c r="Q229" s="958">
        <v>1.0</v>
      </c>
      <c r="R229" s="985">
        <f t="shared" si="47"/>
        <v>148</v>
      </c>
      <c r="S229" s="959">
        <f t="shared" si="48"/>
        <v>133.8</v>
      </c>
      <c r="T229" s="960">
        <f>R229/(Results!$L$239*(70/190))</f>
        <v>0.3743842365</v>
      </c>
      <c r="U229" s="958" t="str">
        <f t="shared" si="49"/>
        <v>B</v>
      </c>
      <c r="V229" s="151"/>
      <c r="W229" s="151"/>
      <c r="X229" s="151"/>
      <c r="Y229" s="151"/>
      <c r="Z229" s="552">
        <f>R229/Results!$B$158</f>
        <v>493.3333333</v>
      </c>
      <c r="AA229" s="151"/>
      <c r="AB229" s="151"/>
      <c r="AC229" s="703"/>
      <c r="AD229" s="459"/>
      <c r="AE229" s="459"/>
      <c r="AF229" s="151"/>
      <c r="AG229" s="898" t="s">
        <v>180</v>
      </c>
      <c r="AH229" s="900">
        <v>32.0</v>
      </c>
      <c r="AI229" s="900">
        <v>0.0</v>
      </c>
      <c r="AJ229" s="900">
        <v>75.0</v>
      </c>
      <c r="AK229" s="900">
        <v>0.0</v>
      </c>
      <c r="AL229" s="900">
        <v>0.0</v>
      </c>
      <c r="AM229" s="900">
        <v>0.0</v>
      </c>
      <c r="AN229" s="900">
        <v>0.0</v>
      </c>
      <c r="AO229" s="900">
        <v>3.0</v>
      </c>
      <c r="AP229" s="900">
        <v>0.0</v>
      </c>
      <c r="AQ229" s="900">
        <v>0.0</v>
      </c>
      <c r="AR229" s="900">
        <v>6.0</v>
      </c>
      <c r="AS229" s="900">
        <v>0.0</v>
      </c>
      <c r="AT229" s="900">
        <v>1.0</v>
      </c>
      <c r="AU229" s="953">
        <f t="shared" si="50"/>
        <v>117</v>
      </c>
      <c r="AV229" s="961">
        <f t="shared" si="51"/>
        <v>86.5</v>
      </c>
      <c r="AW229" s="962">
        <f>AU229/(Results!$N$239*(70/190))</f>
        <v>0.6313547288</v>
      </c>
      <c r="AX229" s="903" t="str">
        <f t="shared" si="53"/>
        <v>C</v>
      </c>
      <c r="AY229" s="151"/>
      <c r="AZ229" s="151"/>
      <c r="BA229" s="151"/>
      <c r="BB229" s="151"/>
      <c r="BC229" s="552">
        <f>AU229/Results!$B$158</f>
        <v>390</v>
      </c>
      <c r="BD229" s="151"/>
      <c r="BE229" s="151"/>
      <c r="BF229" s="703"/>
    </row>
    <row r="230">
      <c r="A230" s="151"/>
      <c r="B230" s="459"/>
      <c r="C230" s="151"/>
      <c r="D230" s="963" t="s">
        <v>181</v>
      </c>
      <c r="E230" s="964">
        <v>39.0</v>
      </c>
      <c r="F230" s="964">
        <v>0.0</v>
      </c>
      <c r="G230" s="964">
        <v>80.0</v>
      </c>
      <c r="H230" s="964">
        <v>0.0</v>
      </c>
      <c r="I230" s="964">
        <v>0.0</v>
      </c>
      <c r="J230" s="964">
        <v>0.0</v>
      </c>
      <c r="K230" s="964">
        <v>1.0</v>
      </c>
      <c r="L230" s="964">
        <v>5.0</v>
      </c>
      <c r="M230" s="964">
        <v>0.0</v>
      </c>
      <c r="N230" s="964">
        <v>2.0</v>
      </c>
      <c r="O230" s="964">
        <v>15.0</v>
      </c>
      <c r="P230" s="964">
        <v>0.0</v>
      </c>
      <c r="Q230" s="965">
        <v>1.0</v>
      </c>
      <c r="R230" s="986">
        <f t="shared" si="47"/>
        <v>143</v>
      </c>
      <c r="S230" s="966">
        <f t="shared" si="48"/>
        <v>123.5</v>
      </c>
      <c r="T230" s="967">
        <f>R230/(Results!$L$239*(70/190))</f>
        <v>0.3617361204</v>
      </c>
      <c r="U230" s="968" t="str">
        <f t="shared" si="49"/>
        <v>B</v>
      </c>
      <c r="V230" s="447"/>
      <c r="W230" s="447"/>
      <c r="X230" s="447"/>
      <c r="Y230" s="447"/>
      <c r="Z230" s="562">
        <f>R230/Results!$B$158</f>
        <v>476.6666667</v>
      </c>
      <c r="AA230" s="447"/>
      <c r="AB230" s="447"/>
      <c r="AC230" s="488"/>
      <c r="AD230" s="459"/>
      <c r="AE230" s="459"/>
      <c r="AF230" s="151"/>
      <c r="AG230" s="904" t="s">
        <v>181</v>
      </c>
      <c r="AH230" s="906">
        <v>29.0</v>
      </c>
      <c r="AI230" s="906">
        <v>2.0</v>
      </c>
      <c r="AJ230" s="906">
        <v>86.0</v>
      </c>
      <c r="AK230" s="906">
        <v>0.0</v>
      </c>
      <c r="AL230" s="906">
        <v>0.0</v>
      </c>
      <c r="AM230" s="906">
        <v>0.0</v>
      </c>
      <c r="AN230" s="906">
        <v>0.0</v>
      </c>
      <c r="AO230" s="906">
        <v>9.0</v>
      </c>
      <c r="AP230" s="906">
        <v>0.0</v>
      </c>
      <c r="AQ230" s="906">
        <v>0.0</v>
      </c>
      <c r="AR230" s="906">
        <v>1.0</v>
      </c>
      <c r="AS230" s="906">
        <v>0.0</v>
      </c>
      <c r="AT230" s="906">
        <v>0.0</v>
      </c>
      <c r="AU230" s="969">
        <f t="shared" si="50"/>
        <v>127</v>
      </c>
      <c r="AV230" s="961">
        <f t="shared" si="51"/>
        <v>89.1</v>
      </c>
      <c r="AW230" s="970">
        <f>AU230/(Results!$N$239*(70/190))</f>
        <v>0.6853166714</v>
      </c>
      <c r="AX230" s="909" t="str">
        <f t="shared" si="53"/>
        <v>C</v>
      </c>
      <c r="AY230" s="447"/>
      <c r="AZ230" s="447"/>
      <c r="BA230" s="447"/>
      <c r="BB230" s="447"/>
      <c r="BC230" s="562">
        <f>AU230/Results!$B$158</f>
        <v>423.3333333</v>
      </c>
      <c r="BD230" s="447"/>
      <c r="BE230" s="447"/>
      <c r="BF230" s="488"/>
    </row>
    <row r="231">
      <c r="A231" s="151"/>
      <c r="B231" s="459"/>
      <c r="C231" s="151"/>
      <c r="D231" s="972" t="s">
        <v>182</v>
      </c>
      <c r="E231" s="925">
        <v>46.0</v>
      </c>
      <c r="F231" s="925">
        <v>1.0</v>
      </c>
      <c r="G231" s="925">
        <v>83.0</v>
      </c>
      <c r="H231" s="925">
        <v>0.0</v>
      </c>
      <c r="I231" s="925">
        <v>0.0</v>
      </c>
      <c r="J231" s="925">
        <v>0.0</v>
      </c>
      <c r="K231" s="925">
        <v>1.0</v>
      </c>
      <c r="L231" s="925">
        <v>4.0</v>
      </c>
      <c r="M231" s="925">
        <v>0.0</v>
      </c>
      <c r="N231" s="925">
        <v>1.0</v>
      </c>
      <c r="O231" s="925">
        <v>21.0</v>
      </c>
      <c r="P231" s="925">
        <v>0.0</v>
      </c>
      <c r="Q231" s="926">
        <v>1.0</v>
      </c>
      <c r="R231" s="981">
        <f t="shared" si="47"/>
        <v>158</v>
      </c>
      <c r="S231" s="973">
        <f t="shared" si="48"/>
        <v>140.8</v>
      </c>
      <c r="T231" s="974">
        <f>R231/(Results!$L$240*(70/190))</f>
        <v>0.4000533049</v>
      </c>
      <c r="U231" s="926" t="str">
        <f t="shared" si="49"/>
        <v>B</v>
      </c>
      <c r="V231" s="641">
        <f>SUM(R231:R234)</f>
        <v>571</v>
      </c>
      <c r="W231" s="642">
        <f>V231/(4*(MAX(R231:R234)))</f>
        <v>0.9034810127</v>
      </c>
      <c r="X231" s="642">
        <f>AVERAGE(S231:S234)</f>
        <v>122.475</v>
      </c>
      <c r="Y231" s="642">
        <f>V231/(((V231/2))*2)</f>
        <v>1</v>
      </c>
      <c r="Z231" s="502">
        <f>R231/Results!$B$158</f>
        <v>526.6666667</v>
      </c>
      <c r="AA231" s="642">
        <f>sum(Z231:Z234)/4</f>
        <v>475.8333333</v>
      </c>
      <c r="AB231" s="643">
        <v>395.0</v>
      </c>
      <c r="AC231" s="817">
        <f>4*MAX(R231:R234)/Results!L240</f>
        <v>0.5895522388</v>
      </c>
      <c r="AD231" s="459"/>
      <c r="AE231" s="459"/>
      <c r="AF231" s="151"/>
      <c r="AG231" s="910" t="s">
        <v>182</v>
      </c>
      <c r="AH231" s="874">
        <v>27.0</v>
      </c>
      <c r="AI231" s="874">
        <v>0.0</v>
      </c>
      <c r="AJ231" s="874">
        <v>74.0</v>
      </c>
      <c r="AK231" s="874">
        <v>0.0</v>
      </c>
      <c r="AL231" s="874">
        <v>0.0</v>
      </c>
      <c r="AM231" s="874">
        <v>0.0</v>
      </c>
      <c r="AN231" s="874">
        <v>0.0</v>
      </c>
      <c r="AO231" s="874">
        <v>12.0</v>
      </c>
      <c r="AP231" s="874">
        <v>0.0</v>
      </c>
      <c r="AQ231" s="874">
        <v>0.0</v>
      </c>
      <c r="AR231" s="874">
        <v>3.0</v>
      </c>
      <c r="AS231" s="874">
        <v>0.0</v>
      </c>
      <c r="AT231" s="874">
        <v>2.0</v>
      </c>
      <c r="AU231" s="931">
        <f t="shared" si="50"/>
        <v>118</v>
      </c>
      <c r="AV231" s="975">
        <f t="shared" si="51"/>
        <v>89</v>
      </c>
      <c r="AW231" s="976">
        <f>AU231/(Results!$N$240*(70/190))</f>
        <v>0.6392928429</v>
      </c>
      <c r="AX231" s="912" t="str">
        <f t="shared" si="53"/>
        <v>C</v>
      </c>
      <c r="AY231" s="641">
        <f>SUM(AU231:AU234)</f>
        <v>501</v>
      </c>
      <c r="AZ231" s="642">
        <f>AY231/(4*(MAX(AU231:AU234)))</f>
        <v>0.9347014925</v>
      </c>
      <c r="BA231" s="642">
        <f>AVERAGE(AV231:AV234)</f>
        <v>98.575</v>
      </c>
      <c r="BB231" s="642">
        <f>AY231/(((AY231))*1)</f>
        <v>1</v>
      </c>
      <c r="BC231" s="502">
        <f>AU231/Results!$B$158</f>
        <v>393.3333333</v>
      </c>
      <c r="BD231" s="642">
        <f>sum(BC231:BC234)/4</f>
        <v>417.5</v>
      </c>
      <c r="BE231" s="643">
        <v>185.0</v>
      </c>
      <c r="BF231" s="817">
        <f>4*MAX(AU231:AU234)/Results!N240</f>
        <v>1.069860279</v>
      </c>
    </row>
    <row r="232">
      <c r="A232" s="151"/>
      <c r="B232" s="459"/>
      <c r="C232" s="151"/>
      <c r="D232" s="934" t="s">
        <v>183</v>
      </c>
      <c r="E232" s="935">
        <v>49.0</v>
      </c>
      <c r="F232" s="935">
        <v>1.0</v>
      </c>
      <c r="G232" s="935">
        <v>75.0</v>
      </c>
      <c r="H232" s="935">
        <v>0.0</v>
      </c>
      <c r="I232" s="935">
        <v>0.0</v>
      </c>
      <c r="J232" s="935">
        <v>0.0</v>
      </c>
      <c r="K232" s="935">
        <v>0.0</v>
      </c>
      <c r="L232" s="935">
        <v>2.0</v>
      </c>
      <c r="M232" s="935">
        <v>1.0</v>
      </c>
      <c r="N232" s="935">
        <v>2.0</v>
      </c>
      <c r="O232" s="935">
        <v>13.0</v>
      </c>
      <c r="P232" s="935">
        <v>0.0</v>
      </c>
      <c r="Q232" s="936">
        <v>2.0</v>
      </c>
      <c r="R232" s="987">
        <f t="shared" si="47"/>
        <v>145</v>
      </c>
      <c r="S232" s="977">
        <f t="shared" si="48"/>
        <v>124.8</v>
      </c>
      <c r="T232" s="937">
        <f>R232/(Results!$L$240*(70/190))</f>
        <v>0.3671375267</v>
      </c>
      <c r="U232" s="936" t="str">
        <f t="shared" si="49"/>
        <v>B</v>
      </c>
      <c r="V232" s="151"/>
      <c r="W232" s="151"/>
      <c r="X232" s="151"/>
      <c r="Y232" s="151"/>
      <c r="Z232" s="517">
        <f>R232/Results!$B$158</f>
        <v>483.3333333</v>
      </c>
      <c r="AA232" s="151"/>
      <c r="AB232" s="151"/>
      <c r="AC232" s="703"/>
      <c r="AD232" s="459"/>
      <c r="AE232" s="459"/>
      <c r="AF232" s="151"/>
      <c r="AG232" s="880" t="s">
        <v>183</v>
      </c>
      <c r="AH232" s="882">
        <v>31.0</v>
      </c>
      <c r="AI232" s="882">
        <v>0.0</v>
      </c>
      <c r="AJ232" s="882">
        <v>79.0</v>
      </c>
      <c r="AK232" s="882">
        <v>0.0</v>
      </c>
      <c r="AL232" s="882">
        <v>0.0</v>
      </c>
      <c r="AM232" s="882">
        <v>0.0</v>
      </c>
      <c r="AN232" s="882">
        <v>0.0</v>
      </c>
      <c r="AO232" s="882">
        <v>8.0</v>
      </c>
      <c r="AP232" s="882">
        <v>0.0</v>
      </c>
      <c r="AQ232" s="882">
        <v>0.0</v>
      </c>
      <c r="AR232" s="882">
        <v>10.0</v>
      </c>
      <c r="AS232" s="882">
        <v>0.0</v>
      </c>
      <c r="AT232" s="882">
        <v>1.0</v>
      </c>
      <c r="AU232" s="931">
        <f t="shared" si="50"/>
        <v>129</v>
      </c>
      <c r="AV232" s="939">
        <f t="shared" si="51"/>
        <v>103</v>
      </c>
      <c r="AW232" s="940">
        <f>AU232/(Results!$N$240*(70/190))</f>
        <v>0.6988879384</v>
      </c>
      <c r="AX232" s="885" t="str">
        <f t="shared" si="53"/>
        <v>C</v>
      </c>
      <c r="AY232" s="151"/>
      <c r="AZ232" s="151"/>
      <c r="BA232" s="151"/>
      <c r="BB232" s="151"/>
      <c r="BC232" s="517">
        <f>AU232/Results!$B$158</f>
        <v>430</v>
      </c>
      <c r="BD232" s="151"/>
      <c r="BE232" s="151"/>
      <c r="BF232" s="703"/>
    </row>
    <row r="233">
      <c r="A233" s="151"/>
      <c r="B233" s="459"/>
      <c r="C233" s="151"/>
      <c r="D233" s="934" t="s">
        <v>184</v>
      </c>
      <c r="E233" s="935">
        <v>35.0</v>
      </c>
      <c r="F233" s="935">
        <v>0.0</v>
      </c>
      <c r="G233" s="935">
        <v>73.0</v>
      </c>
      <c r="H233" s="935">
        <v>0.0</v>
      </c>
      <c r="I233" s="935">
        <v>0.0</v>
      </c>
      <c r="J233" s="935">
        <v>0.0</v>
      </c>
      <c r="K233" s="935">
        <v>0.0</v>
      </c>
      <c r="L233" s="935">
        <v>6.0</v>
      </c>
      <c r="M233" s="935">
        <v>0.0</v>
      </c>
      <c r="N233" s="935">
        <v>0.0</v>
      </c>
      <c r="O233" s="935">
        <v>15.0</v>
      </c>
      <c r="P233" s="935">
        <v>0.0</v>
      </c>
      <c r="Q233" s="936">
        <v>1.0</v>
      </c>
      <c r="R233" s="987">
        <f t="shared" si="47"/>
        <v>130</v>
      </c>
      <c r="S233" s="977">
        <f t="shared" si="48"/>
        <v>111</v>
      </c>
      <c r="T233" s="937">
        <f>R233/(Results!$L$240*(70/190))</f>
        <v>0.3291577825</v>
      </c>
      <c r="U233" s="936" t="str">
        <f t="shared" si="49"/>
        <v>B</v>
      </c>
      <c r="V233" s="151"/>
      <c r="W233" s="151"/>
      <c r="X233" s="151"/>
      <c r="Y233" s="151"/>
      <c r="Z233" s="517">
        <f>R233/Results!$B$158</f>
        <v>433.3333333</v>
      </c>
      <c r="AA233" s="151"/>
      <c r="AB233" s="151"/>
      <c r="AC233" s="703"/>
      <c r="AD233" s="459"/>
      <c r="AE233" s="459"/>
      <c r="AF233" s="151"/>
      <c r="AG233" s="880" t="s">
        <v>184</v>
      </c>
      <c r="AH233" s="882">
        <v>29.0</v>
      </c>
      <c r="AI233" s="882">
        <v>1.0</v>
      </c>
      <c r="AJ233" s="882">
        <v>71.0</v>
      </c>
      <c r="AK233" s="882">
        <v>0.0</v>
      </c>
      <c r="AL233" s="882">
        <v>0.0</v>
      </c>
      <c r="AM233" s="882">
        <v>0.0</v>
      </c>
      <c r="AN233" s="882">
        <v>0.0</v>
      </c>
      <c r="AO233" s="882">
        <v>6.0</v>
      </c>
      <c r="AP233" s="882">
        <v>0.0</v>
      </c>
      <c r="AQ233" s="882">
        <v>0.0</v>
      </c>
      <c r="AR233" s="882">
        <v>12.0</v>
      </c>
      <c r="AS233" s="882">
        <v>0.0</v>
      </c>
      <c r="AT233" s="882">
        <v>1.0</v>
      </c>
      <c r="AU233" s="931">
        <f t="shared" si="50"/>
        <v>120</v>
      </c>
      <c r="AV233" s="939">
        <f t="shared" si="51"/>
        <v>98.8</v>
      </c>
      <c r="AW233" s="940">
        <f>AU233/(Results!$N$240*(70/190))</f>
        <v>0.6501283148</v>
      </c>
      <c r="AX233" s="885" t="str">
        <f t="shared" si="53"/>
        <v>C</v>
      </c>
      <c r="AY233" s="151"/>
      <c r="AZ233" s="151"/>
      <c r="BA233" s="151"/>
      <c r="BB233" s="151"/>
      <c r="BC233" s="517">
        <f>AU233/Results!$B$158</f>
        <v>400</v>
      </c>
      <c r="BD233" s="151"/>
      <c r="BE233" s="151"/>
      <c r="BF233" s="703"/>
    </row>
    <row r="234">
      <c r="A234" s="151"/>
      <c r="B234" s="459"/>
      <c r="C234" s="151"/>
      <c r="D234" s="941" t="s">
        <v>185</v>
      </c>
      <c r="E234" s="942">
        <v>40.0</v>
      </c>
      <c r="F234" s="942">
        <v>1.0</v>
      </c>
      <c r="G234" s="942">
        <v>78.0</v>
      </c>
      <c r="H234" s="942">
        <v>0.0</v>
      </c>
      <c r="I234" s="942">
        <v>0.0</v>
      </c>
      <c r="J234" s="942">
        <v>0.0</v>
      </c>
      <c r="K234" s="942">
        <v>3.0</v>
      </c>
      <c r="L234" s="942">
        <v>4.0</v>
      </c>
      <c r="M234" s="942">
        <v>0.0</v>
      </c>
      <c r="N234" s="942">
        <v>1.0</v>
      </c>
      <c r="O234" s="942">
        <v>10.0</v>
      </c>
      <c r="P234" s="942">
        <v>0.0</v>
      </c>
      <c r="Q234" s="943">
        <v>1.0</v>
      </c>
      <c r="R234" s="983">
        <f t="shared" si="47"/>
        <v>138</v>
      </c>
      <c r="S234" s="978">
        <f t="shared" si="48"/>
        <v>113.3</v>
      </c>
      <c r="T234" s="944">
        <f>R240/(Results!$L$240*(70/190))</f>
        <v>0.306369936</v>
      </c>
      <c r="U234" s="943" t="str">
        <f t="shared" si="49"/>
        <v>B</v>
      </c>
      <c r="V234" s="37"/>
      <c r="W234" s="37"/>
      <c r="X234" s="37"/>
      <c r="Y234" s="37"/>
      <c r="Z234" s="531">
        <f>R234/Results!$B$158</f>
        <v>460</v>
      </c>
      <c r="AA234" s="37"/>
      <c r="AB234" s="37"/>
      <c r="AC234" s="789"/>
      <c r="AD234" s="459"/>
      <c r="AE234" s="459"/>
      <c r="AF234" s="151"/>
      <c r="AG234" s="886" t="s">
        <v>185</v>
      </c>
      <c r="AH234" s="888">
        <v>33.0</v>
      </c>
      <c r="AI234" s="888">
        <v>0.0</v>
      </c>
      <c r="AJ234" s="888">
        <v>82.0</v>
      </c>
      <c r="AK234" s="888">
        <v>0.0</v>
      </c>
      <c r="AL234" s="888">
        <v>0.0</v>
      </c>
      <c r="AM234" s="888">
        <v>0.0</v>
      </c>
      <c r="AN234" s="888">
        <v>0.0</v>
      </c>
      <c r="AO234" s="888">
        <v>11.0</v>
      </c>
      <c r="AP234" s="888">
        <v>0.0</v>
      </c>
      <c r="AQ234" s="888">
        <v>0.0</v>
      </c>
      <c r="AR234" s="888">
        <v>6.0</v>
      </c>
      <c r="AS234" s="888">
        <v>0.0</v>
      </c>
      <c r="AT234" s="888">
        <v>2.0</v>
      </c>
      <c r="AU234" s="945">
        <f t="shared" si="50"/>
        <v>134</v>
      </c>
      <c r="AV234" s="939">
        <f t="shared" si="51"/>
        <v>103.5</v>
      </c>
      <c r="AW234" s="946">
        <f>AU240/(Results!$N$240*(70/190))</f>
        <v>0.8018249216</v>
      </c>
      <c r="AX234" s="889" t="str">
        <f t="shared" si="53"/>
        <v>D</v>
      </c>
      <c r="AY234" s="37"/>
      <c r="AZ234" s="37"/>
      <c r="BA234" s="37"/>
      <c r="BB234" s="37"/>
      <c r="BC234" s="531">
        <f>AU234/Results!$B$158</f>
        <v>446.6666667</v>
      </c>
      <c r="BD234" s="37"/>
      <c r="BE234" s="37"/>
      <c r="BF234" s="789"/>
    </row>
    <row r="235">
      <c r="A235" s="151"/>
      <c r="B235" s="459"/>
      <c r="C235" s="151"/>
      <c r="D235" s="947" t="s">
        <v>186</v>
      </c>
      <c r="E235" s="948">
        <v>36.0</v>
      </c>
      <c r="F235" s="948">
        <v>0.0</v>
      </c>
      <c r="G235" s="948">
        <v>75.0</v>
      </c>
      <c r="H235" s="948">
        <v>0.0</v>
      </c>
      <c r="I235" s="948">
        <v>0.0</v>
      </c>
      <c r="J235" s="948">
        <v>0.0</v>
      </c>
      <c r="K235" s="948">
        <v>2.0</v>
      </c>
      <c r="L235" s="948">
        <v>6.0</v>
      </c>
      <c r="M235" s="948">
        <v>0.0</v>
      </c>
      <c r="N235" s="948">
        <v>0.0</v>
      </c>
      <c r="O235" s="948">
        <v>15.0</v>
      </c>
      <c r="P235" s="948">
        <v>0.0</v>
      </c>
      <c r="Q235" s="949">
        <v>0.0</v>
      </c>
      <c r="R235" s="988">
        <f t="shared" si="47"/>
        <v>134</v>
      </c>
      <c r="S235" s="980">
        <f t="shared" si="48"/>
        <v>115.5</v>
      </c>
      <c r="T235" s="951">
        <f>R235/(Results!$L$241*(70/190))</f>
        <v>0.3780813781</v>
      </c>
      <c r="U235" s="952" t="str">
        <f t="shared" si="49"/>
        <v>B</v>
      </c>
      <c r="V235" s="538">
        <f>SUM(R235:R238)</f>
        <v>502</v>
      </c>
      <c r="W235" s="539">
        <f>V235/(4*(MAX(R235:R238)))</f>
        <v>0.9365671642</v>
      </c>
      <c r="X235" s="539">
        <f>AVERAGE(S235:S238)</f>
        <v>105.7</v>
      </c>
      <c r="Y235" s="539">
        <f>V235/(((V235/2))*2)</f>
        <v>1</v>
      </c>
      <c r="Z235" s="540">
        <f>R235/Results!$B$158</f>
        <v>446.6666667</v>
      </c>
      <c r="AA235" s="539">
        <f>sum(Z235:Z238)/4</f>
        <v>418.3333333</v>
      </c>
      <c r="AB235" s="541">
        <v>354.0</v>
      </c>
      <c r="AC235" s="706">
        <f>4*MAX(R235:R238)/Results!L241</f>
        <v>0.5571725572</v>
      </c>
      <c r="AD235" s="459"/>
      <c r="AE235" s="459"/>
      <c r="AF235" s="151"/>
      <c r="AG235" s="891" t="s">
        <v>186</v>
      </c>
      <c r="AH235" s="893">
        <v>35.0</v>
      </c>
      <c r="AI235" s="893">
        <v>0.0</v>
      </c>
      <c r="AJ235" s="893">
        <v>73.0</v>
      </c>
      <c r="AK235" s="893">
        <v>0.0</v>
      </c>
      <c r="AL235" s="893">
        <v>0.0</v>
      </c>
      <c r="AM235" s="893">
        <v>0.0</v>
      </c>
      <c r="AN235" s="893">
        <v>0.0</v>
      </c>
      <c r="AO235" s="893">
        <v>13.0</v>
      </c>
      <c r="AP235" s="893">
        <v>0.0</v>
      </c>
      <c r="AQ235" s="893">
        <v>0.0</v>
      </c>
      <c r="AR235" s="893">
        <v>8.0</v>
      </c>
      <c r="AS235" s="893">
        <v>0.0</v>
      </c>
      <c r="AT235" s="893">
        <v>1.0</v>
      </c>
      <c r="AU235" s="953">
        <f t="shared" si="50"/>
        <v>130</v>
      </c>
      <c r="AV235" s="954">
        <f t="shared" si="51"/>
        <v>107.5</v>
      </c>
      <c r="AW235" s="955">
        <f>AU235/(Results!$N$241*(70/190))</f>
        <v>0.7670807453</v>
      </c>
      <c r="AX235" s="897" t="str">
        <f t="shared" si="53"/>
        <v>D</v>
      </c>
      <c r="AY235" s="538">
        <f>SUM(AU235:AU238)</f>
        <v>460</v>
      </c>
      <c r="AZ235" s="539">
        <f>AY235/(4*(MAX(AU235:AU238)))</f>
        <v>0.8846153846</v>
      </c>
      <c r="BA235" s="539">
        <f>AVERAGE(AV235:AV238)</f>
        <v>89.875</v>
      </c>
      <c r="BB235" s="539">
        <f>AY235/(((AY235))*1)</f>
        <v>1</v>
      </c>
      <c r="BC235" s="540">
        <f>AU235/Results!$B$158</f>
        <v>433.3333333</v>
      </c>
      <c r="BD235" s="539">
        <f>sum(BC235:BC238)/4</f>
        <v>383.3333333</v>
      </c>
      <c r="BE235" s="541">
        <v>169.0</v>
      </c>
      <c r="BF235" s="706">
        <f>4*MAX(AU235:AU238)/Results!N241</f>
        <v>1.130434783</v>
      </c>
    </row>
    <row r="236">
      <c r="A236" s="151"/>
      <c r="B236" s="459"/>
      <c r="C236" s="151"/>
      <c r="D236" s="956" t="s">
        <v>187</v>
      </c>
      <c r="E236" s="957">
        <v>42.0</v>
      </c>
      <c r="F236" s="957">
        <v>0.0</v>
      </c>
      <c r="G236" s="957">
        <v>65.0</v>
      </c>
      <c r="H236" s="957">
        <v>0.0</v>
      </c>
      <c r="I236" s="957">
        <v>0.0</v>
      </c>
      <c r="J236" s="957">
        <v>0.0</v>
      </c>
      <c r="K236" s="957">
        <v>0.0</v>
      </c>
      <c r="L236" s="957">
        <v>5.0</v>
      </c>
      <c r="M236" s="957">
        <v>0.0</v>
      </c>
      <c r="N236" s="957">
        <v>0.0</v>
      </c>
      <c r="O236" s="957">
        <v>9.0</v>
      </c>
      <c r="P236" s="957">
        <v>0.0</v>
      </c>
      <c r="Q236" s="958">
        <v>1.0</v>
      </c>
      <c r="R236" s="989">
        <f t="shared" si="47"/>
        <v>122</v>
      </c>
      <c r="S236" s="959">
        <f t="shared" si="48"/>
        <v>100.5</v>
      </c>
      <c r="T236" s="960">
        <f>R236/(Results!$L$241*(70/190))</f>
        <v>0.3442233442</v>
      </c>
      <c r="U236" s="958" t="str">
        <f t="shared" si="49"/>
        <v>B</v>
      </c>
      <c r="V236" s="151"/>
      <c r="W236" s="151"/>
      <c r="X236" s="151"/>
      <c r="Y236" s="151"/>
      <c r="Z236" s="552">
        <f>R236/Results!$B$158</f>
        <v>406.6666667</v>
      </c>
      <c r="AA236" s="151"/>
      <c r="AB236" s="151"/>
      <c r="AC236" s="703"/>
      <c r="AD236" s="459"/>
      <c r="AE236" s="459"/>
      <c r="AF236" s="151"/>
      <c r="AG236" s="898" t="s">
        <v>187</v>
      </c>
      <c r="AH236" s="900">
        <v>32.0</v>
      </c>
      <c r="AI236" s="900">
        <v>0.0</v>
      </c>
      <c r="AJ236" s="900">
        <v>59.0</v>
      </c>
      <c r="AK236" s="900">
        <v>0.0</v>
      </c>
      <c r="AL236" s="900">
        <v>0.0</v>
      </c>
      <c r="AM236" s="900">
        <v>0.0</v>
      </c>
      <c r="AN236" s="900">
        <v>0.0</v>
      </c>
      <c r="AO236" s="900">
        <v>1.0</v>
      </c>
      <c r="AP236" s="900">
        <v>0.0</v>
      </c>
      <c r="AQ236" s="900">
        <v>0.0</v>
      </c>
      <c r="AR236" s="900">
        <v>3.0</v>
      </c>
      <c r="AS236" s="900">
        <v>0.0</v>
      </c>
      <c r="AT236" s="900">
        <v>0.0</v>
      </c>
      <c r="AU236" s="953">
        <f t="shared" si="50"/>
        <v>95</v>
      </c>
      <c r="AV236" s="961">
        <f t="shared" si="51"/>
        <v>69</v>
      </c>
      <c r="AW236" s="962">
        <f>AU236/(Results!$N$241*(70/190))</f>
        <v>0.5605590062</v>
      </c>
      <c r="AX236" s="903" t="str">
        <f t="shared" si="53"/>
        <v>C</v>
      </c>
      <c r="AY236" s="151"/>
      <c r="AZ236" s="151"/>
      <c r="BA236" s="151"/>
      <c r="BB236" s="151"/>
      <c r="BC236" s="552">
        <f>AU236/Results!$B$158</f>
        <v>316.6666667</v>
      </c>
      <c r="BD236" s="151"/>
      <c r="BE236" s="151"/>
      <c r="BF236" s="703"/>
    </row>
    <row r="237">
      <c r="A237" s="151"/>
      <c r="B237" s="459"/>
      <c r="C237" s="151"/>
      <c r="D237" s="956" t="s">
        <v>188</v>
      </c>
      <c r="E237" s="957">
        <v>31.0</v>
      </c>
      <c r="F237" s="957">
        <v>1.0</v>
      </c>
      <c r="G237" s="957">
        <v>74.0</v>
      </c>
      <c r="H237" s="957">
        <v>0.0</v>
      </c>
      <c r="I237" s="957">
        <v>0.0</v>
      </c>
      <c r="J237" s="957">
        <v>0.0</v>
      </c>
      <c r="K237" s="957">
        <v>1.0</v>
      </c>
      <c r="L237" s="957">
        <v>6.0</v>
      </c>
      <c r="M237" s="957">
        <v>2.0</v>
      </c>
      <c r="N237" s="957">
        <v>0.0</v>
      </c>
      <c r="O237" s="957">
        <v>12.0</v>
      </c>
      <c r="P237" s="957">
        <v>0.0</v>
      </c>
      <c r="Q237" s="958">
        <v>0.0</v>
      </c>
      <c r="R237" s="989">
        <f t="shared" si="47"/>
        <v>127</v>
      </c>
      <c r="S237" s="959">
        <f t="shared" si="48"/>
        <v>108.3</v>
      </c>
      <c r="T237" s="960">
        <f>R237/(Results!$L$241*(70/190))</f>
        <v>0.3583308583</v>
      </c>
      <c r="U237" s="958" t="str">
        <f t="shared" si="49"/>
        <v>B</v>
      </c>
      <c r="V237" s="151"/>
      <c r="W237" s="151"/>
      <c r="X237" s="151"/>
      <c r="Y237" s="151"/>
      <c r="Z237" s="552">
        <f>R237/Results!$B$158</f>
        <v>423.3333333</v>
      </c>
      <c r="AA237" s="151"/>
      <c r="AB237" s="151"/>
      <c r="AC237" s="703"/>
      <c r="AD237" s="459"/>
      <c r="AE237" s="459"/>
      <c r="AF237" s="151"/>
      <c r="AG237" s="898" t="s">
        <v>188</v>
      </c>
      <c r="AH237" s="900">
        <v>31.0</v>
      </c>
      <c r="AI237" s="900">
        <v>0.0</v>
      </c>
      <c r="AJ237" s="900">
        <v>72.0</v>
      </c>
      <c r="AK237" s="900">
        <v>0.0</v>
      </c>
      <c r="AL237" s="900">
        <v>0.0</v>
      </c>
      <c r="AM237" s="900">
        <v>0.0</v>
      </c>
      <c r="AN237" s="900">
        <v>0.0</v>
      </c>
      <c r="AO237" s="900">
        <v>8.0</v>
      </c>
      <c r="AP237" s="900">
        <v>0.0</v>
      </c>
      <c r="AQ237" s="900">
        <v>0.0</v>
      </c>
      <c r="AR237" s="900">
        <v>7.0</v>
      </c>
      <c r="AS237" s="900">
        <v>0.0</v>
      </c>
      <c r="AT237" s="900">
        <v>3.0</v>
      </c>
      <c r="AU237" s="953">
        <f t="shared" si="50"/>
        <v>121</v>
      </c>
      <c r="AV237" s="961">
        <f t="shared" si="51"/>
        <v>94.5</v>
      </c>
      <c r="AW237" s="962">
        <f>AU237/(Results!$N$241*(70/190))</f>
        <v>0.7139751553</v>
      </c>
      <c r="AX237" s="903" t="str">
        <f t="shared" si="53"/>
        <v>D</v>
      </c>
      <c r="AY237" s="151"/>
      <c r="AZ237" s="151"/>
      <c r="BA237" s="151"/>
      <c r="BB237" s="151"/>
      <c r="BC237" s="552">
        <f>AU237/Results!$B$158</f>
        <v>403.3333333</v>
      </c>
      <c r="BD237" s="151"/>
      <c r="BE237" s="151"/>
      <c r="BF237" s="703"/>
    </row>
    <row r="238">
      <c r="A238" s="151"/>
      <c r="B238" s="459"/>
      <c r="C238" s="151"/>
      <c r="D238" s="963" t="s">
        <v>189</v>
      </c>
      <c r="E238" s="964">
        <v>28.0</v>
      </c>
      <c r="F238" s="964">
        <v>0.0</v>
      </c>
      <c r="G238" s="964">
        <v>72.0</v>
      </c>
      <c r="H238" s="964">
        <v>0.0</v>
      </c>
      <c r="I238" s="964">
        <v>0.0</v>
      </c>
      <c r="J238" s="964">
        <v>1.0</v>
      </c>
      <c r="K238" s="964">
        <v>3.0</v>
      </c>
      <c r="L238" s="964">
        <v>2.0</v>
      </c>
      <c r="M238" s="964">
        <v>0.0</v>
      </c>
      <c r="N238" s="964">
        <v>2.0</v>
      </c>
      <c r="O238" s="964">
        <v>10.0</v>
      </c>
      <c r="P238" s="964">
        <v>0.0</v>
      </c>
      <c r="Q238" s="965">
        <v>1.0</v>
      </c>
      <c r="R238" s="990">
        <f t="shared" si="47"/>
        <v>119</v>
      </c>
      <c r="S238" s="966">
        <f t="shared" si="48"/>
        <v>98.5</v>
      </c>
      <c r="T238" s="967">
        <f>R238/(Results!$L$241*(70/190))</f>
        <v>0.3357588358</v>
      </c>
      <c r="U238" s="968" t="str">
        <f t="shared" si="49"/>
        <v>B</v>
      </c>
      <c r="V238" s="447"/>
      <c r="W238" s="447"/>
      <c r="X238" s="447"/>
      <c r="Y238" s="447"/>
      <c r="Z238" s="562">
        <f>R238/Results!$B$158</f>
        <v>396.6666667</v>
      </c>
      <c r="AA238" s="447"/>
      <c r="AB238" s="447"/>
      <c r="AC238" s="488"/>
      <c r="AD238" s="459"/>
      <c r="AE238" s="459"/>
      <c r="AF238" s="151"/>
      <c r="AG238" s="904" t="s">
        <v>189</v>
      </c>
      <c r="AH238" s="906">
        <v>25.0</v>
      </c>
      <c r="AI238" s="906">
        <v>0.0</v>
      </c>
      <c r="AJ238" s="906">
        <v>68.0</v>
      </c>
      <c r="AK238" s="906">
        <v>0.0</v>
      </c>
      <c r="AL238" s="906">
        <v>0.0</v>
      </c>
      <c r="AM238" s="906">
        <v>0.0</v>
      </c>
      <c r="AN238" s="906">
        <v>0.0</v>
      </c>
      <c r="AO238" s="906">
        <v>10.0</v>
      </c>
      <c r="AP238" s="906">
        <v>0.0</v>
      </c>
      <c r="AQ238" s="906">
        <v>0.0</v>
      </c>
      <c r="AR238" s="906">
        <v>6.0</v>
      </c>
      <c r="AS238" s="906">
        <v>0.0</v>
      </c>
      <c r="AT238" s="906">
        <v>5.0</v>
      </c>
      <c r="AU238" s="969">
        <f t="shared" si="50"/>
        <v>114</v>
      </c>
      <c r="AV238" s="961">
        <f t="shared" si="51"/>
        <v>88.5</v>
      </c>
      <c r="AW238" s="970">
        <f>AU238/(Results!$N$241*(70/190))</f>
        <v>0.6726708075</v>
      </c>
      <c r="AX238" s="909" t="str">
        <f t="shared" si="53"/>
        <v>C</v>
      </c>
      <c r="AY238" s="447"/>
      <c r="AZ238" s="447"/>
      <c r="BA238" s="447"/>
      <c r="BB238" s="447"/>
      <c r="BC238" s="562">
        <f>AU238/Results!$B$158</f>
        <v>380</v>
      </c>
      <c r="BD238" s="447"/>
      <c r="BE238" s="447"/>
      <c r="BF238" s="488"/>
    </row>
    <row r="239">
      <c r="A239" s="151"/>
      <c r="B239" s="459"/>
      <c r="C239" s="151"/>
      <c r="D239" s="972" t="s">
        <v>190</v>
      </c>
      <c r="E239" s="925">
        <v>24.0</v>
      </c>
      <c r="F239" s="925">
        <v>1.0</v>
      </c>
      <c r="G239" s="925">
        <v>70.0</v>
      </c>
      <c r="H239" s="925">
        <v>0.0</v>
      </c>
      <c r="I239" s="925">
        <v>0.0</v>
      </c>
      <c r="J239" s="925">
        <v>0.0</v>
      </c>
      <c r="K239" s="925">
        <v>2.0</v>
      </c>
      <c r="L239" s="925">
        <v>7.0</v>
      </c>
      <c r="M239" s="925">
        <v>1.0</v>
      </c>
      <c r="N239" s="925">
        <v>0.0</v>
      </c>
      <c r="O239" s="925">
        <v>12.0</v>
      </c>
      <c r="P239" s="925">
        <v>0.0</v>
      </c>
      <c r="Q239" s="926">
        <v>0.0</v>
      </c>
      <c r="R239" s="991">
        <f t="shared" si="47"/>
        <v>117</v>
      </c>
      <c r="S239" s="973">
        <f t="shared" si="48"/>
        <v>99.8</v>
      </c>
      <c r="T239" s="974">
        <f>R239/(Results!$L$242*(70/190))</f>
        <v>0.3013011656</v>
      </c>
      <c r="U239" s="926" t="str">
        <f t="shared" si="49"/>
        <v>B</v>
      </c>
      <c r="V239" s="641">
        <f>SUM(R239:R242)</f>
        <v>499</v>
      </c>
      <c r="W239" s="642">
        <f>V239/(4*(MAX(R239:R242)))</f>
        <v>0.8910714286</v>
      </c>
      <c r="X239" s="642">
        <f>AVERAGE(S239:S242)</f>
        <v>104.075</v>
      </c>
      <c r="Y239" s="642">
        <f>V239/(((V239/2))*2)</f>
        <v>1</v>
      </c>
      <c r="Z239" s="502">
        <f>R239/Results!$B$158</f>
        <v>390</v>
      </c>
      <c r="AA239" s="642">
        <f>sum(Z239:Z242)/4</f>
        <v>415.8333333</v>
      </c>
      <c r="AB239" s="643">
        <v>388.0</v>
      </c>
      <c r="AC239" s="817">
        <f>4*MAX(R239:R242)/Results!L242</f>
        <v>0.5313092979</v>
      </c>
      <c r="AD239" s="459"/>
      <c r="AE239" s="459"/>
      <c r="AF239" s="151"/>
      <c r="AG239" s="910" t="s">
        <v>190</v>
      </c>
      <c r="AH239" s="874">
        <v>30.0</v>
      </c>
      <c r="AI239" s="874">
        <v>0.0</v>
      </c>
      <c r="AJ239" s="874">
        <v>69.0</v>
      </c>
      <c r="AK239" s="874">
        <v>0.0</v>
      </c>
      <c r="AL239" s="874">
        <v>0.0</v>
      </c>
      <c r="AM239" s="874">
        <v>0.0</v>
      </c>
      <c r="AN239" s="874">
        <v>0.0</v>
      </c>
      <c r="AO239" s="874">
        <v>9.0</v>
      </c>
      <c r="AP239" s="874">
        <v>0.0</v>
      </c>
      <c r="AQ239" s="874">
        <v>0.0</v>
      </c>
      <c r="AR239" s="874">
        <v>2.0</v>
      </c>
      <c r="AS239" s="874">
        <v>0.0</v>
      </c>
      <c r="AT239" s="874">
        <v>1.0</v>
      </c>
      <c r="AU239" s="931">
        <f t="shared" si="50"/>
        <v>111</v>
      </c>
      <c r="AV239" s="975">
        <f t="shared" si="51"/>
        <v>82.5</v>
      </c>
      <c r="AW239" s="976">
        <f>AU239/(Results!$N$242*(70/190))</f>
        <v>0.5428571429</v>
      </c>
      <c r="AX239" s="912" t="str">
        <f t="shared" si="53"/>
        <v>C</v>
      </c>
      <c r="AY239" s="641">
        <f>SUM(AU239:AU242)</f>
        <v>555</v>
      </c>
      <c r="AZ239" s="642">
        <f>AY239/(4*(MAX(AU239:AU242)))</f>
        <v>0.9068627451</v>
      </c>
      <c r="BA239" s="642">
        <f>AVERAGE(AV239:AV242)</f>
        <v>109.2</v>
      </c>
      <c r="BB239" s="642">
        <f>AY239/(((AY239))*1)</f>
        <v>1</v>
      </c>
      <c r="BC239" s="502">
        <f>AU239/Results!$B$158</f>
        <v>370</v>
      </c>
      <c r="BD239" s="642">
        <f>sum(BC239:BC242)/4</f>
        <v>462.5</v>
      </c>
      <c r="BE239" s="643">
        <v>204.0</v>
      </c>
      <c r="BF239" s="817">
        <f>4*MAX(AU239:AU242)/Results!N242</f>
        <v>1.102702703</v>
      </c>
    </row>
    <row r="240">
      <c r="A240" s="151"/>
      <c r="B240" s="459"/>
      <c r="C240" s="151"/>
      <c r="D240" s="934" t="s">
        <v>191</v>
      </c>
      <c r="E240" s="935">
        <v>28.0</v>
      </c>
      <c r="F240" s="935">
        <v>0.0</v>
      </c>
      <c r="G240" s="935">
        <v>69.0</v>
      </c>
      <c r="H240" s="935">
        <v>0.0</v>
      </c>
      <c r="I240" s="935">
        <v>0.0</v>
      </c>
      <c r="J240" s="935">
        <v>1.0</v>
      </c>
      <c r="K240" s="935">
        <v>2.0</v>
      </c>
      <c r="L240" s="935">
        <v>3.0</v>
      </c>
      <c r="M240" s="935">
        <v>0.0</v>
      </c>
      <c r="N240" s="935">
        <v>0.0</v>
      </c>
      <c r="O240" s="935">
        <v>16.0</v>
      </c>
      <c r="P240" s="935">
        <v>0.0</v>
      </c>
      <c r="Q240" s="936">
        <v>2.0</v>
      </c>
      <c r="R240" s="982">
        <f t="shared" si="47"/>
        <v>121</v>
      </c>
      <c r="S240" s="977">
        <f t="shared" si="48"/>
        <v>104.5</v>
      </c>
      <c r="T240" s="937">
        <f>R240/(Results!$L$242*(70/190))</f>
        <v>0.3116020602</v>
      </c>
      <c r="U240" s="936" t="str">
        <f t="shared" si="49"/>
        <v>B</v>
      </c>
      <c r="V240" s="151"/>
      <c r="W240" s="151"/>
      <c r="X240" s="151"/>
      <c r="Y240" s="151"/>
      <c r="Z240" s="517">
        <f>R240/Results!$B$158</f>
        <v>403.3333333</v>
      </c>
      <c r="AA240" s="151"/>
      <c r="AB240" s="151"/>
      <c r="AC240" s="703"/>
      <c r="AD240" s="459"/>
      <c r="AE240" s="459"/>
      <c r="AF240" s="151"/>
      <c r="AG240" s="880" t="s">
        <v>191</v>
      </c>
      <c r="AH240" s="882">
        <v>51.0</v>
      </c>
      <c r="AI240" s="882">
        <v>1.0</v>
      </c>
      <c r="AJ240" s="882">
        <v>81.0</v>
      </c>
      <c r="AK240" s="882">
        <v>0.0</v>
      </c>
      <c r="AL240" s="882">
        <v>0.0</v>
      </c>
      <c r="AM240" s="882">
        <v>0.0</v>
      </c>
      <c r="AN240" s="882">
        <v>0.0</v>
      </c>
      <c r="AO240" s="882">
        <v>7.0</v>
      </c>
      <c r="AP240" s="882">
        <v>0.0</v>
      </c>
      <c r="AQ240" s="882">
        <v>0.0</v>
      </c>
      <c r="AR240" s="882">
        <v>8.0</v>
      </c>
      <c r="AS240" s="882">
        <v>0.0</v>
      </c>
      <c r="AT240" s="882">
        <v>0.0</v>
      </c>
      <c r="AU240" s="931">
        <f t="shared" si="50"/>
        <v>148</v>
      </c>
      <c r="AV240" s="939">
        <f t="shared" si="51"/>
        <v>118.8</v>
      </c>
      <c r="AW240" s="940">
        <f>AU240/(Results!$N$242*(70/190))</f>
        <v>0.7238095238</v>
      </c>
      <c r="AX240" s="885" t="str">
        <f t="shared" si="53"/>
        <v>D</v>
      </c>
      <c r="AY240" s="151"/>
      <c r="AZ240" s="151"/>
      <c r="BA240" s="151"/>
      <c r="BB240" s="151"/>
      <c r="BC240" s="517">
        <f>AU240/Results!$B$158</f>
        <v>493.3333333</v>
      </c>
      <c r="BD240" s="151"/>
      <c r="BE240" s="151"/>
      <c r="BF240" s="703"/>
    </row>
    <row r="241">
      <c r="A241" s="151"/>
      <c r="B241" s="459"/>
      <c r="C241" s="151"/>
      <c r="D241" s="934" t="s">
        <v>192</v>
      </c>
      <c r="E241" s="935">
        <v>32.0</v>
      </c>
      <c r="F241" s="935">
        <v>0.0</v>
      </c>
      <c r="G241" s="935">
        <v>75.0</v>
      </c>
      <c r="H241" s="935">
        <v>0.0</v>
      </c>
      <c r="I241" s="935">
        <v>0.0</v>
      </c>
      <c r="J241" s="935">
        <v>0.0</v>
      </c>
      <c r="K241" s="935">
        <v>0.0</v>
      </c>
      <c r="L241" s="935">
        <v>1.0</v>
      </c>
      <c r="M241" s="935">
        <v>0.0</v>
      </c>
      <c r="N241" s="935">
        <v>0.0</v>
      </c>
      <c r="O241" s="935">
        <v>12.0</v>
      </c>
      <c r="P241" s="935">
        <v>0.0</v>
      </c>
      <c r="Q241" s="936">
        <v>1.0</v>
      </c>
      <c r="R241" s="982">
        <f t="shared" si="47"/>
        <v>121</v>
      </c>
      <c r="S241" s="977">
        <f t="shared" si="48"/>
        <v>95.5</v>
      </c>
      <c r="T241" s="937">
        <f>R241/(Results!$L$242*(70/190))</f>
        <v>0.3116020602</v>
      </c>
      <c r="U241" s="936" t="str">
        <f t="shared" si="49"/>
        <v>B</v>
      </c>
      <c r="V241" s="151"/>
      <c r="W241" s="151"/>
      <c r="X241" s="151"/>
      <c r="Y241" s="151"/>
      <c r="Z241" s="517">
        <f>R241/Results!$B$158</f>
        <v>403.3333333</v>
      </c>
      <c r="AA241" s="151"/>
      <c r="AB241" s="151"/>
      <c r="AC241" s="703"/>
      <c r="AD241" s="459"/>
      <c r="AE241" s="459"/>
      <c r="AF241" s="151"/>
      <c r="AG241" s="880" t="s">
        <v>192</v>
      </c>
      <c r="AH241" s="882">
        <v>53.0</v>
      </c>
      <c r="AI241" s="882">
        <v>0.0</v>
      </c>
      <c r="AJ241" s="882">
        <v>79.0</v>
      </c>
      <c r="AK241" s="882">
        <v>0.0</v>
      </c>
      <c r="AL241" s="882">
        <v>0.0</v>
      </c>
      <c r="AM241" s="882">
        <v>0.0</v>
      </c>
      <c r="AN241" s="882">
        <v>0.0</v>
      </c>
      <c r="AO241" s="882">
        <v>9.0</v>
      </c>
      <c r="AP241" s="882">
        <v>0.0</v>
      </c>
      <c r="AQ241" s="882">
        <v>1.0</v>
      </c>
      <c r="AR241" s="882">
        <v>11.0</v>
      </c>
      <c r="AS241" s="882">
        <v>0.0</v>
      </c>
      <c r="AT241" s="882">
        <v>0.0</v>
      </c>
      <c r="AU241" s="931">
        <f t="shared" si="50"/>
        <v>153</v>
      </c>
      <c r="AV241" s="939">
        <f t="shared" si="51"/>
        <v>130.5</v>
      </c>
      <c r="AW241" s="940">
        <f>AU241/(Results!$N$242*(70/190))</f>
        <v>0.7482625483</v>
      </c>
      <c r="AX241" s="885" t="str">
        <f t="shared" si="53"/>
        <v>D</v>
      </c>
      <c r="AY241" s="151"/>
      <c r="AZ241" s="151"/>
      <c r="BA241" s="151"/>
      <c r="BB241" s="151"/>
      <c r="BC241" s="517">
        <f>AU241/Results!$B$158</f>
        <v>510</v>
      </c>
      <c r="BD241" s="151"/>
      <c r="BE241" s="151"/>
      <c r="BF241" s="703"/>
    </row>
    <row r="242">
      <c r="A242" s="151"/>
      <c r="B242" s="459"/>
      <c r="C242" s="151"/>
      <c r="D242" s="941" t="s">
        <v>193</v>
      </c>
      <c r="E242" s="942">
        <v>34.0</v>
      </c>
      <c r="F242" s="942">
        <v>0.0</v>
      </c>
      <c r="G242" s="942">
        <v>84.0</v>
      </c>
      <c r="H242" s="942">
        <v>0.0</v>
      </c>
      <c r="I242" s="942">
        <v>0.0</v>
      </c>
      <c r="J242" s="942">
        <v>0.0</v>
      </c>
      <c r="K242" s="942">
        <v>1.0</v>
      </c>
      <c r="L242" s="942">
        <v>5.0</v>
      </c>
      <c r="M242" s="942">
        <v>2.0</v>
      </c>
      <c r="N242" s="942">
        <v>0.0</v>
      </c>
      <c r="O242" s="942">
        <v>13.0</v>
      </c>
      <c r="P242" s="942">
        <v>0.0</v>
      </c>
      <c r="Q242" s="943">
        <v>1.0</v>
      </c>
      <c r="R242" s="992">
        <f t="shared" si="47"/>
        <v>140</v>
      </c>
      <c r="S242" s="978">
        <f t="shared" si="48"/>
        <v>116.5</v>
      </c>
      <c r="T242" s="944">
        <f>R242/(Results!$L$242*(70/190))</f>
        <v>0.3605313093</v>
      </c>
      <c r="U242" s="943" t="str">
        <f t="shared" si="49"/>
        <v>B</v>
      </c>
      <c r="V242" s="37"/>
      <c r="W242" s="37"/>
      <c r="X242" s="37"/>
      <c r="Y242" s="37"/>
      <c r="Z242" s="531">
        <f>R242/Results!$B$158</f>
        <v>466.6666667</v>
      </c>
      <c r="AA242" s="37"/>
      <c r="AB242" s="37"/>
      <c r="AC242" s="789"/>
      <c r="AD242" s="459"/>
      <c r="AE242" s="459"/>
      <c r="AF242" s="151"/>
      <c r="AG242" s="886" t="s">
        <v>193</v>
      </c>
      <c r="AH242" s="888">
        <v>45.0</v>
      </c>
      <c r="AI242" s="888">
        <v>0.0</v>
      </c>
      <c r="AJ242" s="888">
        <v>88.0</v>
      </c>
      <c r="AK242" s="888">
        <v>0.0</v>
      </c>
      <c r="AL242" s="888">
        <v>0.0</v>
      </c>
      <c r="AM242" s="888">
        <v>0.0</v>
      </c>
      <c r="AN242" s="888">
        <v>0.0</v>
      </c>
      <c r="AO242" s="888">
        <v>8.0</v>
      </c>
      <c r="AP242" s="888">
        <v>0.0</v>
      </c>
      <c r="AQ242" s="888">
        <v>0.0</v>
      </c>
      <c r="AR242" s="888">
        <v>2.0</v>
      </c>
      <c r="AS242" s="888">
        <v>0.0</v>
      </c>
      <c r="AT242" s="888">
        <v>0.0</v>
      </c>
      <c r="AU242" s="945">
        <f t="shared" si="50"/>
        <v>143</v>
      </c>
      <c r="AV242" s="939">
        <f t="shared" si="51"/>
        <v>105</v>
      </c>
      <c r="AW242" s="946">
        <f>AU242/(Results!$N$242*(70/190))</f>
        <v>0.6993564994</v>
      </c>
      <c r="AX242" s="889" t="str">
        <f t="shared" si="53"/>
        <v>C</v>
      </c>
      <c r="AY242" s="37"/>
      <c r="AZ242" s="37"/>
      <c r="BA242" s="37"/>
      <c r="BB242" s="37"/>
      <c r="BC242" s="531">
        <f>AU242/Results!$B$158</f>
        <v>476.6666667</v>
      </c>
      <c r="BD242" s="37"/>
      <c r="BE242" s="37"/>
      <c r="BF242" s="789"/>
    </row>
    <row r="243">
      <c r="A243" s="151"/>
      <c r="B243" s="459"/>
      <c r="C243" s="151"/>
      <c r="D243" s="947" t="s">
        <v>194</v>
      </c>
      <c r="E243" s="948">
        <v>37.0</v>
      </c>
      <c r="F243" s="948">
        <v>1.0</v>
      </c>
      <c r="G243" s="948">
        <v>80.0</v>
      </c>
      <c r="H243" s="948">
        <v>1.0</v>
      </c>
      <c r="I243" s="948">
        <v>0.0</v>
      </c>
      <c r="J243" s="948">
        <v>1.0</v>
      </c>
      <c r="K243" s="948">
        <v>4.0</v>
      </c>
      <c r="L243" s="948">
        <v>8.0</v>
      </c>
      <c r="M243" s="948">
        <v>1.0</v>
      </c>
      <c r="N243" s="948">
        <v>0.0</v>
      </c>
      <c r="O243" s="948">
        <v>10.0</v>
      </c>
      <c r="P243" s="948">
        <v>0.0</v>
      </c>
      <c r="Q243" s="949">
        <v>1.0</v>
      </c>
      <c r="R243" s="993">
        <f t="shared" si="47"/>
        <v>144</v>
      </c>
      <c r="S243" s="980">
        <f t="shared" si="48"/>
        <v>121.8</v>
      </c>
      <c r="T243" s="951">
        <f>R243/(Results!$L$243*(70/190))</f>
        <v>0.3468120167</v>
      </c>
      <c r="U243" s="952" t="str">
        <f t="shared" si="49"/>
        <v>B</v>
      </c>
      <c r="V243" s="538">
        <f>SUM(R243:R246)</f>
        <v>561</v>
      </c>
      <c r="W243" s="539">
        <f>V243/(4*(MAX(R243:R246)))</f>
        <v>0.9739583333</v>
      </c>
      <c r="X243" s="539">
        <f>AVERAGE(S243:S246)</f>
        <v>113.575</v>
      </c>
      <c r="Y243" s="539">
        <f>V243/(((V243/2))*2)</f>
        <v>1</v>
      </c>
      <c r="Z243" s="540">
        <f>R243/Results!$B$158</f>
        <v>480</v>
      </c>
      <c r="AA243" s="539">
        <f>sum(Z243:Z246)/4</f>
        <v>467.5</v>
      </c>
      <c r="AB243" s="541">
        <v>415.0</v>
      </c>
      <c r="AC243" s="706">
        <f>4*MAX(R243:R246)/Results!L243</f>
        <v>0.5110913931</v>
      </c>
      <c r="AD243" s="459"/>
      <c r="AE243" s="459"/>
      <c r="AF243" s="151"/>
      <c r="AG243" s="891" t="s">
        <v>194</v>
      </c>
      <c r="AH243" s="893">
        <v>31.0</v>
      </c>
      <c r="AI243" s="893">
        <v>0.0</v>
      </c>
      <c r="AJ243" s="893">
        <v>83.0</v>
      </c>
      <c r="AK243" s="893">
        <v>0.0</v>
      </c>
      <c r="AL243" s="893">
        <v>0.0</v>
      </c>
      <c r="AM243" s="893">
        <v>0.0</v>
      </c>
      <c r="AN243" s="893">
        <v>0.0</v>
      </c>
      <c r="AO243" s="893">
        <v>5.0</v>
      </c>
      <c r="AP243" s="893">
        <v>0.0</v>
      </c>
      <c r="AQ243" s="893">
        <v>0.0</v>
      </c>
      <c r="AR243" s="893">
        <v>9.0</v>
      </c>
      <c r="AS243" s="893">
        <v>0.0</v>
      </c>
      <c r="AT243" s="893">
        <v>1.0</v>
      </c>
      <c r="AU243" s="953">
        <f t="shared" si="50"/>
        <v>129</v>
      </c>
      <c r="AV243" s="954">
        <f t="shared" si="51"/>
        <v>98.5</v>
      </c>
      <c r="AW243" s="955">
        <f>AU243/(Results!$N$243*(70/190))</f>
        <v>0.6186269561</v>
      </c>
      <c r="AX243" s="897" t="str">
        <f t="shared" si="53"/>
        <v>C</v>
      </c>
      <c r="AY243" s="538">
        <f>SUM(AU243:AU246)</f>
        <v>566</v>
      </c>
      <c r="AZ243" s="539">
        <f>AY243/(4*(MAX(AU243:AU246)))</f>
        <v>0.9309210526</v>
      </c>
      <c r="BA243" s="539">
        <f>AVERAGE(AV243:AV246)</f>
        <v>111.2</v>
      </c>
      <c r="BB243" s="539">
        <f>AY243/(((AY243))*1)</f>
        <v>1</v>
      </c>
      <c r="BC243" s="540">
        <f>AU243/Results!$B$158</f>
        <v>430</v>
      </c>
      <c r="BD243" s="539">
        <f>sum(BC243:BC246)/4</f>
        <v>471.6666667</v>
      </c>
      <c r="BE243" s="541">
        <v>209.0</v>
      </c>
      <c r="BF243" s="706">
        <f>4*MAX(AU243:AU246)/Results!N243</f>
        <v>1.074204947</v>
      </c>
    </row>
    <row r="244">
      <c r="A244" s="151"/>
      <c r="B244" s="459"/>
      <c r="C244" s="151"/>
      <c r="D244" s="956" t="s">
        <v>195</v>
      </c>
      <c r="E244" s="957">
        <v>32.0</v>
      </c>
      <c r="F244" s="957">
        <v>0.0</v>
      </c>
      <c r="G244" s="957">
        <v>85.0</v>
      </c>
      <c r="H244" s="957">
        <v>0.0</v>
      </c>
      <c r="I244" s="957">
        <v>0.0</v>
      </c>
      <c r="J244" s="957">
        <v>0.0</v>
      </c>
      <c r="K244" s="957">
        <v>2.0</v>
      </c>
      <c r="L244" s="957">
        <v>10.0</v>
      </c>
      <c r="M244" s="957">
        <v>0.0</v>
      </c>
      <c r="N244" s="957">
        <v>0.0</v>
      </c>
      <c r="O244" s="957">
        <v>15.0</v>
      </c>
      <c r="P244" s="957">
        <v>0.0</v>
      </c>
      <c r="Q244" s="958">
        <v>0.0</v>
      </c>
      <c r="R244" s="989">
        <f t="shared" si="47"/>
        <v>144</v>
      </c>
      <c r="S244" s="959">
        <f t="shared" si="48"/>
        <v>122.5</v>
      </c>
      <c r="T244" s="960">
        <f>R244/(Results!$L$243*(70/190))</f>
        <v>0.3468120167</v>
      </c>
      <c r="U244" s="958" t="str">
        <f t="shared" si="49"/>
        <v>B</v>
      </c>
      <c r="V244" s="151"/>
      <c r="W244" s="151"/>
      <c r="X244" s="151"/>
      <c r="Y244" s="151"/>
      <c r="Z244" s="552">
        <f>R244/Results!$B$158</f>
        <v>480</v>
      </c>
      <c r="AA244" s="151"/>
      <c r="AB244" s="151"/>
      <c r="AC244" s="703"/>
      <c r="AD244" s="459"/>
      <c r="AE244" s="459"/>
      <c r="AF244" s="151"/>
      <c r="AG244" s="898" t="s">
        <v>195</v>
      </c>
      <c r="AH244" s="900">
        <v>37.0</v>
      </c>
      <c r="AI244" s="900">
        <v>0.0</v>
      </c>
      <c r="AJ244" s="900">
        <v>92.0</v>
      </c>
      <c r="AK244" s="900">
        <v>0.0</v>
      </c>
      <c r="AL244" s="900">
        <v>0.0</v>
      </c>
      <c r="AM244" s="900">
        <v>1.0</v>
      </c>
      <c r="AN244" s="900">
        <v>0.0</v>
      </c>
      <c r="AO244" s="900">
        <v>9.0</v>
      </c>
      <c r="AP244" s="900">
        <v>0.0</v>
      </c>
      <c r="AQ244" s="900">
        <v>0.0</v>
      </c>
      <c r="AR244" s="900">
        <v>12.0</v>
      </c>
      <c r="AS244" s="900">
        <v>0.0</v>
      </c>
      <c r="AT244" s="900">
        <v>1.0</v>
      </c>
      <c r="AU244" s="953">
        <f t="shared" si="50"/>
        <v>152</v>
      </c>
      <c r="AV244" s="961">
        <f t="shared" si="51"/>
        <v>122.5</v>
      </c>
      <c r="AW244" s="962">
        <f>AU244/(Results!$N$243*(70/190))</f>
        <v>0.7289247855</v>
      </c>
      <c r="AX244" s="903" t="str">
        <f t="shared" si="53"/>
        <v>D</v>
      </c>
      <c r="AY244" s="151"/>
      <c r="AZ244" s="151"/>
      <c r="BA244" s="151"/>
      <c r="BB244" s="151"/>
      <c r="BC244" s="552">
        <f>AU244/Results!$B$158</f>
        <v>506.6666667</v>
      </c>
      <c r="BD244" s="151"/>
      <c r="BE244" s="151"/>
      <c r="BF244" s="703"/>
    </row>
    <row r="245">
      <c r="A245" s="151"/>
      <c r="B245" s="459"/>
      <c r="C245" s="151"/>
      <c r="D245" s="956" t="s">
        <v>196</v>
      </c>
      <c r="E245" s="957">
        <v>36.0</v>
      </c>
      <c r="F245" s="957">
        <v>0.0</v>
      </c>
      <c r="G245" s="957">
        <v>83.0</v>
      </c>
      <c r="H245" s="957">
        <v>0.0</v>
      </c>
      <c r="I245" s="957">
        <v>0.0</v>
      </c>
      <c r="J245" s="957">
        <v>0.0</v>
      </c>
      <c r="K245" s="957">
        <v>0.0</v>
      </c>
      <c r="L245" s="957">
        <v>5.0</v>
      </c>
      <c r="M245" s="957">
        <v>0.0</v>
      </c>
      <c r="N245" s="957">
        <v>0.0</v>
      </c>
      <c r="O245" s="957">
        <v>12.0</v>
      </c>
      <c r="P245" s="957">
        <v>0.0</v>
      </c>
      <c r="Q245" s="958">
        <v>0.0</v>
      </c>
      <c r="R245" s="989">
        <f t="shared" si="47"/>
        <v>136</v>
      </c>
      <c r="S245" s="959">
        <f t="shared" si="48"/>
        <v>109</v>
      </c>
      <c r="T245" s="960">
        <f>R245/(Results!$L$243*(70/190))</f>
        <v>0.3275446825</v>
      </c>
      <c r="U245" s="958" t="str">
        <f t="shared" si="49"/>
        <v>B</v>
      </c>
      <c r="V245" s="151"/>
      <c r="W245" s="151"/>
      <c r="X245" s="151"/>
      <c r="Y245" s="151"/>
      <c r="Z245" s="552">
        <f>R245/Results!$B$158</f>
        <v>453.3333333</v>
      </c>
      <c r="AA245" s="151"/>
      <c r="AB245" s="151"/>
      <c r="AC245" s="703"/>
      <c r="AD245" s="459"/>
      <c r="AE245" s="459"/>
      <c r="AF245" s="151"/>
      <c r="AG245" s="898" t="s">
        <v>196</v>
      </c>
      <c r="AH245" s="900">
        <v>32.0</v>
      </c>
      <c r="AI245" s="900">
        <v>1.0</v>
      </c>
      <c r="AJ245" s="900">
        <v>88.0</v>
      </c>
      <c r="AK245" s="900">
        <v>0.0</v>
      </c>
      <c r="AL245" s="900">
        <v>0.0</v>
      </c>
      <c r="AM245" s="900">
        <v>0.0</v>
      </c>
      <c r="AN245" s="900">
        <v>0.0</v>
      </c>
      <c r="AO245" s="900">
        <v>10.0</v>
      </c>
      <c r="AP245" s="900">
        <v>0.0</v>
      </c>
      <c r="AQ245" s="900">
        <v>0.0</v>
      </c>
      <c r="AR245" s="900">
        <v>6.0</v>
      </c>
      <c r="AS245" s="900">
        <v>0.0</v>
      </c>
      <c r="AT245" s="900">
        <v>2.0</v>
      </c>
      <c r="AU245" s="953">
        <f t="shared" si="50"/>
        <v>139</v>
      </c>
      <c r="AV245" s="961">
        <f t="shared" si="51"/>
        <v>104.8</v>
      </c>
      <c r="AW245" s="962">
        <f>AU245/(Results!$N$243*(70/190))</f>
        <v>0.6665825341</v>
      </c>
      <c r="AX245" s="903" t="str">
        <f t="shared" si="53"/>
        <v>C</v>
      </c>
      <c r="AY245" s="151"/>
      <c r="AZ245" s="151"/>
      <c r="BA245" s="151"/>
      <c r="BB245" s="151"/>
      <c r="BC245" s="552">
        <f>AU245/Results!$B$158</f>
        <v>463.3333333</v>
      </c>
      <c r="BD245" s="151"/>
      <c r="BE245" s="151"/>
      <c r="BF245" s="703"/>
    </row>
    <row r="246">
      <c r="A246" s="151"/>
      <c r="B246" s="459"/>
      <c r="C246" s="151"/>
      <c r="D246" s="809" t="s">
        <v>197</v>
      </c>
      <c r="E246" s="964">
        <v>28.0</v>
      </c>
      <c r="F246" s="964">
        <v>0.0</v>
      </c>
      <c r="G246" s="964">
        <v>95.0</v>
      </c>
      <c r="H246" s="964">
        <v>0.0</v>
      </c>
      <c r="I246" s="964">
        <v>0.0</v>
      </c>
      <c r="J246" s="964">
        <v>0.0</v>
      </c>
      <c r="K246" s="964">
        <v>1.0</v>
      </c>
      <c r="L246" s="964">
        <v>4.0</v>
      </c>
      <c r="M246" s="964">
        <v>0.0</v>
      </c>
      <c r="N246" s="964">
        <v>0.0</v>
      </c>
      <c r="O246" s="964">
        <v>9.0</v>
      </c>
      <c r="P246" s="964">
        <v>0.0</v>
      </c>
      <c r="Q246" s="965">
        <v>0.0</v>
      </c>
      <c r="R246" s="994">
        <f t="shared" si="47"/>
        <v>137</v>
      </c>
      <c r="S246" s="966">
        <f t="shared" si="48"/>
        <v>101</v>
      </c>
      <c r="T246" s="967">
        <f>R246/(Results!$L$243*(70/190))</f>
        <v>0.3299530993</v>
      </c>
      <c r="U246" s="968" t="str">
        <f t="shared" si="49"/>
        <v>B</v>
      </c>
      <c r="V246" s="447"/>
      <c r="W246" s="447"/>
      <c r="X246" s="447"/>
      <c r="Y246" s="447"/>
      <c r="Z246" s="562">
        <f>R246/Results!$B$158</f>
        <v>456.6666667</v>
      </c>
      <c r="AA246" s="447"/>
      <c r="AB246" s="447"/>
      <c r="AC246" s="488"/>
      <c r="AD246" s="459"/>
      <c r="AE246" s="459"/>
      <c r="AF246" s="151"/>
      <c r="AG246" s="904" t="s">
        <v>286</v>
      </c>
      <c r="AH246" s="906">
        <v>39.0</v>
      </c>
      <c r="AI246" s="906">
        <v>0.0</v>
      </c>
      <c r="AJ246" s="906">
        <v>86.0</v>
      </c>
      <c r="AK246" s="906">
        <v>0.0</v>
      </c>
      <c r="AL246" s="906">
        <v>0.0</v>
      </c>
      <c r="AM246" s="906">
        <v>1.0</v>
      </c>
      <c r="AN246" s="906">
        <v>0.0</v>
      </c>
      <c r="AO246" s="906">
        <v>9.0</v>
      </c>
      <c r="AP246" s="906">
        <v>0.0</v>
      </c>
      <c r="AQ246" s="906">
        <v>0.0</v>
      </c>
      <c r="AR246" s="906">
        <v>11.0</v>
      </c>
      <c r="AS246" s="906">
        <v>0.0</v>
      </c>
      <c r="AT246" s="906">
        <v>0.0</v>
      </c>
      <c r="AU246" s="969">
        <f t="shared" si="50"/>
        <v>146</v>
      </c>
      <c r="AV246" s="961">
        <f t="shared" si="51"/>
        <v>119</v>
      </c>
      <c r="AW246" s="970">
        <f>AU246/(Results!$N$243*(70/190))</f>
        <v>0.7001514387</v>
      </c>
      <c r="AX246" s="971" t="s">
        <v>249</v>
      </c>
      <c r="AY246" s="447"/>
      <c r="AZ246" s="447"/>
      <c r="BA246" s="447"/>
      <c r="BB246" s="447"/>
      <c r="BC246" s="562">
        <f>AU246/Results!$B$158</f>
        <v>486.6666667</v>
      </c>
      <c r="BD246" s="447"/>
      <c r="BE246" s="447"/>
      <c r="BF246" s="488"/>
    </row>
    <row r="247">
      <c r="A247" s="151"/>
      <c r="B247" s="459"/>
      <c r="C247" s="151"/>
      <c r="D247" s="972" t="s">
        <v>198</v>
      </c>
      <c r="E247" s="925">
        <v>32.0</v>
      </c>
      <c r="F247" s="925">
        <v>1.0</v>
      </c>
      <c r="G247" s="925">
        <v>91.0</v>
      </c>
      <c r="H247" s="925">
        <v>0.0</v>
      </c>
      <c r="I247" s="925">
        <v>0.0</v>
      </c>
      <c r="J247" s="925">
        <v>0.0</v>
      </c>
      <c r="K247" s="925">
        <v>2.0</v>
      </c>
      <c r="L247" s="925">
        <v>9.0</v>
      </c>
      <c r="M247" s="925">
        <v>0.0</v>
      </c>
      <c r="N247" s="925">
        <v>2.0</v>
      </c>
      <c r="O247" s="925">
        <v>10.0</v>
      </c>
      <c r="P247" s="925">
        <v>0.0</v>
      </c>
      <c r="Q247" s="926">
        <v>2.0</v>
      </c>
      <c r="R247" s="991">
        <f t="shared" si="47"/>
        <v>149</v>
      </c>
      <c r="S247" s="973">
        <f t="shared" si="48"/>
        <v>120.8</v>
      </c>
      <c r="T247" s="974">
        <f>R247/(Results!$L$244*(70/190))</f>
        <v>0.3421561518</v>
      </c>
      <c r="U247" s="926" t="str">
        <f t="shared" si="49"/>
        <v>B</v>
      </c>
      <c r="V247" s="641">
        <f>SUM(R247:R250)</f>
        <v>622</v>
      </c>
      <c r="W247" s="642">
        <f>V247/(4*(MAX(R247:R250)))</f>
        <v>0.9424242424</v>
      </c>
      <c r="X247" s="642">
        <f>AVERAGE(S247:S250)</f>
        <v>112.4</v>
      </c>
      <c r="Y247" s="642">
        <f>V247/(((V247/2))*2)</f>
        <v>1</v>
      </c>
      <c r="Z247" s="502">
        <f>R247/Results!$B$158</f>
        <v>496.6666667</v>
      </c>
      <c r="AA247" s="642">
        <f>sum(Z247:Z250)/4</f>
        <v>518.3333333</v>
      </c>
      <c r="AB247" s="643">
        <v>435.0</v>
      </c>
      <c r="AC247" s="817">
        <f>4*max(R247:R250)/Results!L244</f>
        <v>0.5583756345</v>
      </c>
      <c r="AD247" s="459"/>
      <c r="AE247" s="459"/>
      <c r="AF247" s="151"/>
      <c r="AG247" s="910" t="s">
        <v>198</v>
      </c>
      <c r="AH247" s="874">
        <v>31.0</v>
      </c>
      <c r="AI247" s="874">
        <v>0.0</v>
      </c>
      <c r="AJ247" s="874">
        <v>93.0</v>
      </c>
      <c r="AK247" s="874">
        <v>0.0</v>
      </c>
      <c r="AL247" s="874">
        <v>0.0</v>
      </c>
      <c r="AM247" s="874">
        <v>0.0</v>
      </c>
      <c r="AN247" s="874">
        <v>0.0</v>
      </c>
      <c r="AO247" s="874">
        <v>5.0</v>
      </c>
      <c r="AP247" s="874">
        <v>0.0</v>
      </c>
      <c r="AQ247" s="874">
        <v>0.0</v>
      </c>
      <c r="AR247" s="874">
        <v>15.0</v>
      </c>
      <c r="AS247" s="874">
        <v>0.0</v>
      </c>
      <c r="AT247" s="874">
        <v>6.0</v>
      </c>
      <c r="AU247" s="931">
        <f t="shared" si="50"/>
        <v>150</v>
      </c>
      <c r="AV247" s="975">
        <f t="shared" si="51"/>
        <v>118</v>
      </c>
      <c r="AW247" s="976">
        <f>AU247/(Results!$N$244*(70/190))</f>
        <v>0.7270408163</v>
      </c>
      <c r="AX247" s="912" t="str">
        <f t="shared" ref="AX247:AX249" si="54">IFS(AW247&lt;0.2,"A",AND(AW247&gt;=0.21,AW247&lt;=0.5),"B",AND(AW247&gt;=0.51,AW247&lt;=0.7),"C",AND(AW247&gt;=0.71,AW247&lt;=0.85),"D",AND(AW247&gt;=0.86,AW247&lt;=1),"E",AW247&gt;1,"F")</f>
        <v>D</v>
      </c>
      <c r="AY247" s="641">
        <f>SUM(AU247:AU250)</f>
        <v>560</v>
      </c>
      <c r="AZ247" s="642">
        <f>AY247/(4*(MAX(AU247:AU250)))</f>
        <v>0.9090909091</v>
      </c>
      <c r="BA247" s="642">
        <f>AVERAGE(AV247:AV250)</f>
        <v>112.775</v>
      </c>
      <c r="BB247" s="642">
        <f>AY247/(((AY247))*1)</f>
        <v>1</v>
      </c>
      <c r="BC247" s="502">
        <f>AU247/Results!$B$158</f>
        <v>500</v>
      </c>
      <c r="BD247" s="642">
        <f>sum(BC247:BC250)/4</f>
        <v>466.6666667</v>
      </c>
      <c r="BE247" s="643">
        <v>206.0</v>
      </c>
      <c r="BF247" s="817">
        <f>4*max(AU247:AU250)/Results!N244</f>
        <v>1.1</v>
      </c>
    </row>
    <row r="248">
      <c r="A248" s="151"/>
      <c r="B248" s="459"/>
      <c r="C248" s="151"/>
      <c r="D248" s="934" t="s">
        <v>199</v>
      </c>
      <c r="E248" s="935">
        <v>35.0</v>
      </c>
      <c r="F248" s="935">
        <v>0.0</v>
      </c>
      <c r="G248" s="995">
        <v>101.0</v>
      </c>
      <c r="H248" s="935">
        <v>0.0</v>
      </c>
      <c r="I248" s="935">
        <v>0.0</v>
      </c>
      <c r="J248" s="935">
        <v>0.0</v>
      </c>
      <c r="K248" s="935">
        <v>4.0</v>
      </c>
      <c r="L248" s="935">
        <v>5.0</v>
      </c>
      <c r="M248" s="935">
        <v>0.0</v>
      </c>
      <c r="N248" s="935">
        <v>0.0</v>
      </c>
      <c r="O248" s="935">
        <v>8.0</v>
      </c>
      <c r="P248" s="935">
        <v>0.0</v>
      </c>
      <c r="Q248" s="936">
        <v>1.0</v>
      </c>
      <c r="R248" s="982">
        <f t="shared" si="47"/>
        <v>154</v>
      </c>
      <c r="S248" s="977">
        <f t="shared" si="48"/>
        <v>115.5</v>
      </c>
      <c r="T248" s="937">
        <f>R248/(Results!$L$244*(70/190))</f>
        <v>0.3536379019</v>
      </c>
      <c r="U248" s="936" t="str">
        <f t="shared" si="49"/>
        <v>B</v>
      </c>
      <c r="V248" s="151"/>
      <c r="W248" s="151"/>
      <c r="X248" s="151"/>
      <c r="Y248" s="151"/>
      <c r="Z248" s="517">
        <f>R248/Results!$B$158</f>
        <v>513.3333333</v>
      </c>
      <c r="AA248" s="151"/>
      <c r="AB248" s="151"/>
      <c r="AC248" s="703"/>
      <c r="AD248" s="459"/>
      <c r="AE248" s="459"/>
      <c r="AF248" s="151"/>
      <c r="AG248" s="880" t="s">
        <v>199</v>
      </c>
      <c r="AH248" s="882">
        <v>35.0</v>
      </c>
      <c r="AI248" s="882">
        <v>0.0</v>
      </c>
      <c r="AJ248" s="882">
        <v>84.0</v>
      </c>
      <c r="AK248" s="882">
        <v>0.0</v>
      </c>
      <c r="AL248" s="882">
        <v>0.0</v>
      </c>
      <c r="AM248" s="882">
        <v>0.0</v>
      </c>
      <c r="AN248" s="882">
        <v>0.0</v>
      </c>
      <c r="AO248" s="882">
        <v>11.0</v>
      </c>
      <c r="AP248" s="882">
        <v>0.0</v>
      </c>
      <c r="AQ248" s="882">
        <v>0.0</v>
      </c>
      <c r="AR248" s="882">
        <v>21.0</v>
      </c>
      <c r="AS248" s="882">
        <v>0.0</v>
      </c>
      <c r="AT248" s="882">
        <v>3.0</v>
      </c>
      <c r="AU248" s="931">
        <f t="shared" si="50"/>
        <v>154</v>
      </c>
      <c r="AV248" s="939">
        <f t="shared" si="51"/>
        <v>137</v>
      </c>
      <c r="AW248" s="940">
        <f>AU248/(Results!$N$244*(70/190))</f>
        <v>0.7464285714</v>
      </c>
      <c r="AX248" s="885" t="str">
        <f t="shared" si="54"/>
        <v>D</v>
      </c>
      <c r="AY248" s="151"/>
      <c r="AZ248" s="151"/>
      <c r="BA248" s="151"/>
      <c r="BB248" s="151"/>
      <c r="BC248" s="517">
        <f>AU248/Results!$B$158</f>
        <v>513.3333333</v>
      </c>
      <c r="BD248" s="151"/>
      <c r="BE248" s="151"/>
      <c r="BF248" s="703"/>
    </row>
    <row r="249">
      <c r="A249" s="151"/>
      <c r="B249" s="459"/>
      <c r="C249" s="151"/>
      <c r="D249" s="934" t="s">
        <v>200</v>
      </c>
      <c r="E249" s="935">
        <v>29.0</v>
      </c>
      <c r="F249" s="935">
        <v>0.0</v>
      </c>
      <c r="G249" s="935">
        <v>122.0</v>
      </c>
      <c r="H249" s="935">
        <v>0.0</v>
      </c>
      <c r="I249" s="935">
        <v>0.0</v>
      </c>
      <c r="J249" s="935">
        <v>0.0</v>
      </c>
      <c r="K249" s="935">
        <v>2.0</v>
      </c>
      <c r="L249" s="935">
        <v>3.0</v>
      </c>
      <c r="M249" s="935">
        <v>0.0</v>
      </c>
      <c r="N249" s="935">
        <v>1.0</v>
      </c>
      <c r="O249" s="935">
        <v>6.0</v>
      </c>
      <c r="P249" s="935">
        <v>0.0</v>
      </c>
      <c r="Q249" s="936">
        <v>2.0</v>
      </c>
      <c r="R249" s="982">
        <f t="shared" si="47"/>
        <v>165</v>
      </c>
      <c r="S249" s="977">
        <f t="shared" si="48"/>
        <v>113</v>
      </c>
      <c r="T249" s="937">
        <f>R249/(Results!$L$244*(70/190))</f>
        <v>0.378897752</v>
      </c>
      <c r="U249" s="936" t="str">
        <f t="shared" si="49"/>
        <v>B</v>
      </c>
      <c r="V249" s="151"/>
      <c r="W249" s="151"/>
      <c r="X249" s="151"/>
      <c r="Y249" s="151"/>
      <c r="Z249" s="517">
        <f>R249/Results!$B$158</f>
        <v>550</v>
      </c>
      <c r="AA249" s="151"/>
      <c r="AB249" s="151"/>
      <c r="AC249" s="703"/>
      <c r="AD249" s="459"/>
      <c r="AE249" s="459"/>
      <c r="AF249" s="151"/>
      <c r="AG249" s="880" t="s">
        <v>200</v>
      </c>
      <c r="AH249" s="882">
        <v>24.0</v>
      </c>
      <c r="AI249" s="882">
        <v>1.0</v>
      </c>
      <c r="AJ249" s="882">
        <v>74.0</v>
      </c>
      <c r="AK249" s="882">
        <v>0.0</v>
      </c>
      <c r="AL249" s="882">
        <v>0.0</v>
      </c>
      <c r="AM249" s="882">
        <v>0.0</v>
      </c>
      <c r="AN249" s="882">
        <v>0.0</v>
      </c>
      <c r="AO249" s="882">
        <v>5.0</v>
      </c>
      <c r="AP249" s="882">
        <v>0.0</v>
      </c>
      <c r="AQ249" s="882">
        <v>0.0</v>
      </c>
      <c r="AR249" s="882">
        <v>6.0</v>
      </c>
      <c r="AS249" s="882">
        <v>0.0</v>
      </c>
      <c r="AT249" s="882">
        <v>0.0</v>
      </c>
      <c r="AU249" s="931">
        <f t="shared" si="50"/>
        <v>110</v>
      </c>
      <c r="AV249" s="939">
        <f t="shared" si="51"/>
        <v>81.3</v>
      </c>
      <c r="AW249" s="940">
        <f>AU249/(Results!$N$244*(70/190))</f>
        <v>0.5331632653</v>
      </c>
      <c r="AX249" s="885" t="str">
        <f t="shared" si="54"/>
        <v>C</v>
      </c>
      <c r="AY249" s="151"/>
      <c r="AZ249" s="151"/>
      <c r="BA249" s="151"/>
      <c r="BB249" s="151"/>
      <c r="BC249" s="517">
        <f>AU249/Results!$B$158</f>
        <v>366.6666667</v>
      </c>
      <c r="BD249" s="151"/>
      <c r="BE249" s="151"/>
      <c r="BF249" s="703"/>
    </row>
    <row r="250">
      <c r="A250" s="151"/>
      <c r="B250" s="459"/>
      <c r="C250" s="151"/>
      <c r="D250" s="941" t="s">
        <v>201</v>
      </c>
      <c r="E250" s="996">
        <v>25.0</v>
      </c>
      <c r="F250" s="942">
        <v>1.0</v>
      </c>
      <c r="G250" s="942">
        <v>119.0</v>
      </c>
      <c r="H250" s="942">
        <v>0.0</v>
      </c>
      <c r="I250" s="942">
        <v>0.0</v>
      </c>
      <c r="J250" s="942">
        <v>0.0</v>
      </c>
      <c r="K250" s="942">
        <v>1.0</v>
      </c>
      <c r="L250" s="942">
        <v>2.0</v>
      </c>
      <c r="M250" s="942">
        <v>0.0</v>
      </c>
      <c r="N250" s="942">
        <v>0.0</v>
      </c>
      <c r="O250" s="942">
        <v>5.0</v>
      </c>
      <c r="P250" s="942">
        <v>0.0</v>
      </c>
      <c r="Q250" s="943">
        <v>1.0</v>
      </c>
      <c r="R250" s="997">
        <f t="shared" si="47"/>
        <v>154</v>
      </c>
      <c r="S250" s="978">
        <f t="shared" si="48"/>
        <v>100.3</v>
      </c>
      <c r="T250" s="944">
        <f>R250/(Results!$L$244*(70/190))</f>
        <v>0.3536379019</v>
      </c>
      <c r="U250" s="943" t="str">
        <f t="shared" si="49"/>
        <v>B</v>
      </c>
      <c r="V250" s="37"/>
      <c r="W250" s="37"/>
      <c r="X250" s="37"/>
      <c r="Y250" s="37"/>
      <c r="Z250" s="531">
        <f>R250/Results!$B$158</f>
        <v>513.3333333</v>
      </c>
      <c r="AA250" s="37"/>
      <c r="AB250" s="37"/>
      <c r="AC250" s="789"/>
      <c r="AD250" s="459"/>
      <c r="AE250" s="459"/>
      <c r="AF250" s="151"/>
      <c r="AG250" s="886" t="s">
        <v>201</v>
      </c>
      <c r="AH250" s="888">
        <v>39.0</v>
      </c>
      <c r="AI250" s="888">
        <v>1.0</v>
      </c>
      <c r="AJ250" s="888">
        <v>89.0</v>
      </c>
      <c r="AK250" s="888">
        <v>0.0</v>
      </c>
      <c r="AL250" s="888">
        <v>0.0</v>
      </c>
      <c r="AM250" s="888">
        <v>1.0</v>
      </c>
      <c r="AN250" s="888">
        <v>0.0</v>
      </c>
      <c r="AO250" s="888">
        <v>0.0</v>
      </c>
      <c r="AP250" s="888">
        <v>0.0</v>
      </c>
      <c r="AQ250" s="888">
        <v>0.0</v>
      </c>
      <c r="AR250" s="888">
        <v>14.0</v>
      </c>
      <c r="AS250" s="888">
        <v>0.0</v>
      </c>
      <c r="AT250" s="888">
        <v>2.0</v>
      </c>
      <c r="AU250" s="945">
        <f t="shared" si="50"/>
        <v>146</v>
      </c>
      <c r="AV250" s="939">
        <f t="shared" si="51"/>
        <v>114.8</v>
      </c>
      <c r="AW250" s="946">
        <f>AU250/(Results!$N$244*(70/190))</f>
        <v>0.7076530612</v>
      </c>
      <c r="AX250" s="913" t="s">
        <v>257</v>
      </c>
      <c r="AY250" s="37"/>
      <c r="AZ250" s="37"/>
      <c r="BA250" s="37"/>
      <c r="BB250" s="37"/>
      <c r="BC250" s="531">
        <f>AU250/Results!$B$158</f>
        <v>486.6666667</v>
      </c>
      <c r="BD250" s="37"/>
      <c r="BE250" s="37"/>
      <c r="BF250" s="789"/>
    </row>
    <row r="251">
      <c r="A251" s="151"/>
      <c r="B251" s="459"/>
      <c r="C251" s="151"/>
      <c r="D251" s="947" t="s">
        <v>202</v>
      </c>
      <c r="E251" s="948">
        <v>24.0</v>
      </c>
      <c r="F251" s="948">
        <v>1.0</v>
      </c>
      <c r="G251" s="948">
        <v>125.0</v>
      </c>
      <c r="H251" s="948">
        <v>0.0</v>
      </c>
      <c r="I251" s="948">
        <v>0.0</v>
      </c>
      <c r="J251" s="948">
        <v>1.0</v>
      </c>
      <c r="K251" s="948">
        <v>1.0</v>
      </c>
      <c r="L251" s="948">
        <v>8.0</v>
      </c>
      <c r="M251" s="948">
        <v>1.0</v>
      </c>
      <c r="N251" s="948">
        <v>1.0</v>
      </c>
      <c r="O251" s="948">
        <v>10.0</v>
      </c>
      <c r="P251" s="948">
        <v>0.0</v>
      </c>
      <c r="Q251" s="949">
        <v>0.0</v>
      </c>
      <c r="R251" s="998">
        <f t="shared" si="47"/>
        <v>172</v>
      </c>
      <c r="S251" s="980">
        <f t="shared" si="48"/>
        <v>127.3</v>
      </c>
      <c r="T251" s="951">
        <f>R251/(Results!$L$245*(70/190))</f>
        <v>0.3719977234</v>
      </c>
      <c r="U251" s="952" t="str">
        <f t="shared" si="49"/>
        <v>B</v>
      </c>
      <c r="V251" s="538">
        <f>SUM(R251:R254)</f>
        <v>674</v>
      </c>
      <c r="W251" s="539">
        <f>V251/(4*(MAX(R251:R254)))</f>
        <v>0.9519774011</v>
      </c>
      <c r="X251" s="539">
        <f>AVERAGE(S251:S254)</f>
        <v>116.95</v>
      </c>
      <c r="Y251" s="539">
        <f>V251/(((V251/2))*2)</f>
        <v>1</v>
      </c>
      <c r="Z251" s="540">
        <f>R251/Results!$B$158</f>
        <v>573.3333333</v>
      </c>
      <c r="AA251" s="539">
        <f>sum(Z251:Z254)/4</f>
        <v>561.6666667</v>
      </c>
      <c r="AB251" s="541">
        <v>462.0</v>
      </c>
      <c r="AC251" s="706">
        <f>4*max(R251:R254)/Results!L245</f>
        <v>0.5641434263</v>
      </c>
      <c r="AD251" s="459"/>
      <c r="AE251" s="459"/>
      <c r="AF251" s="151"/>
      <c r="AG251" s="891" t="s">
        <v>202</v>
      </c>
      <c r="AH251" s="893">
        <v>37.0</v>
      </c>
      <c r="AI251" s="893">
        <v>0.0</v>
      </c>
      <c r="AJ251" s="893">
        <v>87.0</v>
      </c>
      <c r="AK251" s="893">
        <v>0.0</v>
      </c>
      <c r="AL251" s="893">
        <v>0.0</v>
      </c>
      <c r="AM251" s="893">
        <v>0.0</v>
      </c>
      <c r="AN251" s="893">
        <v>0.0</v>
      </c>
      <c r="AO251" s="893">
        <v>10.0</v>
      </c>
      <c r="AP251" s="893">
        <v>0.0</v>
      </c>
      <c r="AQ251" s="893">
        <v>0.0</v>
      </c>
      <c r="AR251" s="893">
        <v>12.0</v>
      </c>
      <c r="AS251" s="893">
        <v>0.0</v>
      </c>
      <c r="AT251" s="893">
        <v>3.0</v>
      </c>
      <c r="AU251" s="953">
        <f t="shared" si="50"/>
        <v>149</v>
      </c>
      <c r="AV251" s="954">
        <f t="shared" si="51"/>
        <v>121</v>
      </c>
      <c r="AW251" s="955">
        <f>AU251/(Results!$N$245*(70/190))</f>
        <v>0.6960904844</v>
      </c>
      <c r="AX251" s="897" t="str">
        <f>IFS(AW251&lt;0.2,"A",AND(AW251&gt;=0.21,AW251&lt;=0.5),"B",AND(AW251&gt;=0.51,AW251&lt;=0.7),"C",AND(AW251&gt;=0.71,AW251&lt;=0.85),"D",AND(AW251&gt;=0.86,AW251&lt;=1),"E",AW251&gt;1,"F")</f>
        <v>C</v>
      </c>
      <c r="AY251" s="538">
        <f>SUM(AU251:AU254)</f>
        <v>581</v>
      </c>
      <c r="AZ251" s="539">
        <f>AY251/(4*(MAX(AU251:AU254)))</f>
        <v>0.9619205298</v>
      </c>
      <c r="BA251" s="539">
        <f>AVERAGE(AV251:AV254)</f>
        <v>117.15</v>
      </c>
      <c r="BB251" s="539">
        <f>AY251/(((AY251))*1)</f>
        <v>1</v>
      </c>
      <c r="BC251" s="540">
        <f>AU251/Results!$B$158</f>
        <v>496.6666667</v>
      </c>
      <c r="BD251" s="539">
        <f>sum(BC251:BC254)/4</f>
        <v>484.1666667</v>
      </c>
      <c r="BE251" s="541">
        <v>214.0</v>
      </c>
      <c r="BF251" s="706">
        <f>4*max(AU251:AU254)/Results!N245</f>
        <v>1.039586919</v>
      </c>
    </row>
    <row r="252">
      <c r="A252" s="151"/>
      <c r="B252" s="459"/>
      <c r="C252" s="151"/>
      <c r="D252" s="956" t="s">
        <v>203</v>
      </c>
      <c r="E252" s="957">
        <v>26.0</v>
      </c>
      <c r="F252" s="957">
        <v>0.0</v>
      </c>
      <c r="G252" s="957">
        <v>115.0</v>
      </c>
      <c r="H252" s="957">
        <v>0.0</v>
      </c>
      <c r="I252" s="957">
        <v>0.0</v>
      </c>
      <c r="J252" s="957">
        <v>0.0</v>
      </c>
      <c r="K252" s="957">
        <v>2.0</v>
      </c>
      <c r="L252" s="957">
        <v>4.0</v>
      </c>
      <c r="M252" s="957">
        <v>0.0</v>
      </c>
      <c r="N252" s="957">
        <v>1.0</v>
      </c>
      <c r="O252" s="957">
        <v>3.0</v>
      </c>
      <c r="P252" s="957">
        <v>0.0</v>
      </c>
      <c r="Q252" s="958">
        <v>2.0</v>
      </c>
      <c r="R252" s="989">
        <f t="shared" si="47"/>
        <v>153</v>
      </c>
      <c r="S252" s="959">
        <f t="shared" si="48"/>
        <v>102</v>
      </c>
      <c r="T252" s="960">
        <f>R252/(Results!$L$245*(70/190))</f>
        <v>0.3309049516</v>
      </c>
      <c r="U252" s="958" t="str">
        <f t="shared" si="49"/>
        <v>B</v>
      </c>
      <c r="V252" s="151"/>
      <c r="W252" s="151"/>
      <c r="X252" s="151"/>
      <c r="Y252" s="151"/>
      <c r="Z252" s="552">
        <f>R252/Results!$B$158</f>
        <v>510</v>
      </c>
      <c r="AA252" s="151"/>
      <c r="AB252" s="151"/>
      <c r="AC252" s="703"/>
      <c r="AD252" s="459"/>
      <c r="AE252" s="459"/>
      <c r="AF252" s="151"/>
      <c r="AG252" s="898" t="s">
        <v>203</v>
      </c>
      <c r="AH252" s="900">
        <v>35.0</v>
      </c>
      <c r="AI252" s="900">
        <v>0.0</v>
      </c>
      <c r="AJ252" s="900">
        <v>91.0</v>
      </c>
      <c r="AK252" s="900">
        <v>0.0</v>
      </c>
      <c r="AL252" s="900">
        <v>0.0</v>
      </c>
      <c r="AM252" s="900">
        <v>2.0</v>
      </c>
      <c r="AN252" s="900">
        <v>0.0</v>
      </c>
      <c r="AO252" s="900">
        <v>11.0</v>
      </c>
      <c r="AP252" s="900">
        <v>0.0</v>
      </c>
      <c r="AQ252" s="900">
        <v>0.0</v>
      </c>
      <c r="AR252" s="900">
        <v>11.0</v>
      </c>
      <c r="AS252" s="900">
        <v>0.0</v>
      </c>
      <c r="AT252" s="900">
        <v>1.0</v>
      </c>
      <c r="AU252" s="953">
        <f t="shared" si="50"/>
        <v>151</v>
      </c>
      <c r="AV252" s="961">
        <f t="shared" si="51"/>
        <v>122.5</v>
      </c>
      <c r="AW252" s="962">
        <f>AU252/(Results!$N$245*(70/190))</f>
        <v>0.7054339808</v>
      </c>
      <c r="AX252" s="901" t="s">
        <v>257</v>
      </c>
      <c r="AY252" s="151"/>
      <c r="AZ252" s="151"/>
      <c r="BA252" s="151"/>
      <c r="BB252" s="151"/>
      <c r="BC252" s="552">
        <f>AU252/Results!$B$158</f>
        <v>503.3333333</v>
      </c>
      <c r="BD252" s="151"/>
      <c r="BE252" s="151"/>
      <c r="BF252" s="703"/>
    </row>
    <row r="253">
      <c r="A253" s="151"/>
      <c r="B253" s="459"/>
      <c r="C253" s="151"/>
      <c r="D253" s="956" t="s">
        <v>204</v>
      </c>
      <c r="E253" s="957">
        <v>31.0</v>
      </c>
      <c r="F253" s="957">
        <v>0.0</v>
      </c>
      <c r="G253" s="957">
        <v>127.0</v>
      </c>
      <c r="H253" s="957">
        <v>0.0</v>
      </c>
      <c r="I253" s="957">
        <v>0.0</v>
      </c>
      <c r="J253" s="957">
        <v>0.0</v>
      </c>
      <c r="K253" s="957">
        <v>2.0</v>
      </c>
      <c r="L253" s="957">
        <v>3.0</v>
      </c>
      <c r="M253" s="957">
        <v>0.0</v>
      </c>
      <c r="N253" s="957">
        <v>0.0</v>
      </c>
      <c r="O253" s="957">
        <v>9.0</v>
      </c>
      <c r="P253" s="957">
        <v>0.0</v>
      </c>
      <c r="Q253" s="958">
        <v>5.0</v>
      </c>
      <c r="R253" s="999">
        <f t="shared" si="47"/>
        <v>177</v>
      </c>
      <c r="S253" s="959">
        <f t="shared" si="48"/>
        <v>122.5</v>
      </c>
      <c r="T253" s="960">
        <f>R253/(Results!$L$245*(70/190))</f>
        <v>0.3828116107</v>
      </c>
      <c r="U253" s="958" t="str">
        <f t="shared" si="49"/>
        <v>B</v>
      </c>
      <c r="V253" s="151"/>
      <c r="W253" s="151"/>
      <c r="X253" s="151"/>
      <c r="Y253" s="151"/>
      <c r="Z253" s="552">
        <f>R253/Results!$B$158</f>
        <v>590</v>
      </c>
      <c r="AA253" s="151"/>
      <c r="AB253" s="151"/>
      <c r="AC253" s="703"/>
      <c r="AD253" s="459"/>
      <c r="AE253" s="459"/>
      <c r="AF253" s="151"/>
      <c r="AG253" s="898" t="s">
        <v>204</v>
      </c>
      <c r="AH253" s="900">
        <v>29.0</v>
      </c>
      <c r="AI253" s="900">
        <v>0.0</v>
      </c>
      <c r="AJ253" s="900">
        <v>89.0</v>
      </c>
      <c r="AK253" s="900">
        <v>0.0</v>
      </c>
      <c r="AL253" s="900">
        <v>0.0</v>
      </c>
      <c r="AM253" s="900">
        <v>0.0</v>
      </c>
      <c r="AN253" s="900">
        <v>0.0</v>
      </c>
      <c r="AO253" s="900">
        <v>12.0</v>
      </c>
      <c r="AP253" s="900">
        <v>0.0</v>
      </c>
      <c r="AQ253" s="900">
        <v>0.0</v>
      </c>
      <c r="AR253" s="900">
        <v>6.0</v>
      </c>
      <c r="AS253" s="900">
        <v>0.0</v>
      </c>
      <c r="AT253" s="900">
        <v>0.0</v>
      </c>
      <c r="AU253" s="953">
        <f t="shared" si="50"/>
        <v>136</v>
      </c>
      <c r="AV253" s="961">
        <f t="shared" si="51"/>
        <v>103.5</v>
      </c>
      <c r="AW253" s="962">
        <f>AU253/(Results!$N$245*(70/190))</f>
        <v>0.6353577576</v>
      </c>
      <c r="AX253" s="903" t="str">
        <f t="shared" ref="AX253:AX265" si="55">IFS(AW253&lt;0.2,"A",AND(AW253&gt;=0.21,AW253&lt;=0.5),"B",AND(AW253&gt;=0.51,AW253&lt;=0.7),"C",AND(AW253&gt;=0.71,AW253&lt;=0.85),"D",AND(AW253&gt;=0.86,AW253&lt;=1),"E",AW253&gt;1,"F")</f>
        <v>C</v>
      </c>
      <c r="AY253" s="151"/>
      <c r="AZ253" s="151"/>
      <c r="BA253" s="151"/>
      <c r="BB253" s="151"/>
      <c r="BC253" s="552">
        <f>AU253/Results!$B$158</f>
        <v>453.3333333</v>
      </c>
      <c r="BD253" s="151"/>
      <c r="BE253" s="151"/>
      <c r="BF253" s="703"/>
    </row>
    <row r="254">
      <c r="A254" s="151"/>
      <c r="B254" s="459"/>
      <c r="C254" s="151"/>
      <c r="D254" s="963" t="s">
        <v>205</v>
      </c>
      <c r="E254" s="964">
        <v>25.0</v>
      </c>
      <c r="F254" s="964">
        <v>0.0</v>
      </c>
      <c r="G254" s="964">
        <v>133.0</v>
      </c>
      <c r="H254" s="964">
        <v>0.0</v>
      </c>
      <c r="I254" s="964">
        <v>0.0</v>
      </c>
      <c r="J254" s="964">
        <v>0.0</v>
      </c>
      <c r="K254" s="964">
        <v>2.0</v>
      </c>
      <c r="L254" s="964">
        <v>5.0</v>
      </c>
      <c r="M254" s="964">
        <v>0.0</v>
      </c>
      <c r="N254" s="964">
        <v>0.0</v>
      </c>
      <c r="O254" s="964">
        <v>7.0</v>
      </c>
      <c r="P254" s="964">
        <v>0.0</v>
      </c>
      <c r="Q254" s="965">
        <v>0.0</v>
      </c>
      <c r="R254" s="999">
        <f t="shared" si="47"/>
        <v>172</v>
      </c>
      <c r="S254" s="966">
        <f t="shared" si="48"/>
        <v>116</v>
      </c>
      <c r="T254" s="967">
        <f>R254/(Results!$L$245*(70/190))</f>
        <v>0.3719977234</v>
      </c>
      <c r="U254" s="968" t="str">
        <f t="shared" si="49"/>
        <v>B</v>
      </c>
      <c r="V254" s="447"/>
      <c r="W254" s="447"/>
      <c r="X254" s="447"/>
      <c r="Y254" s="447"/>
      <c r="Z254" s="562">
        <f>R254/Results!$B$158</f>
        <v>573.3333333</v>
      </c>
      <c r="AA254" s="447"/>
      <c r="AB254" s="447"/>
      <c r="AC254" s="488"/>
      <c r="AD254" s="459"/>
      <c r="AE254" s="459"/>
      <c r="AF254" s="151"/>
      <c r="AG254" s="904" t="s">
        <v>205</v>
      </c>
      <c r="AH254" s="906">
        <v>41.0</v>
      </c>
      <c r="AI254" s="906">
        <v>2.0</v>
      </c>
      <c r="AJ254" s="906">
        <v>81.0</v>
      </c>
      <c r="AK254" s="906">
        <v>0.0</v>
      </c>
      <c r="AL254" s="906">
        <v>0.0</v>
      </c>
      <c r="AM254" s="906">
        <v>0.0</v>
      </c>
      <c r="AN254" s="906">
        <v>0.0</v>
      </c>
      <c r="AO254" s="906">
        <v>8.0</v>
      </c>
      <c r="AP254" s="906">
        <v>0.0</v>
      </c>
      <c r="AQ254" s="906">
        <v>1.0</v>
      </c>
      <c r="AR254" s="906">
        <v>12.0</v>
      </c>
      <c r="AS254" s="906">
        <v>0.0</v>
      </c>
      <c r="AT254" s="906">
        <v>0.0</v>
      </c>
      <c r="AU254" s="969">
        <f t="shared" si="50"/>
        <v>145</v>
      </c>
      <c r="AV254" s="961">
        <f t="shared" si="51"/>
        <v>121.6</v>
      </c>
      <c r="AW254" s="970">
        <f>AU254/(Results!$N$245*(70/190))</f>
        <v>0.6774034915</v>
      </c>
      <c r="AX254" s="909" t="str">
        <f t="shared" si="55"/>
        <v>C</v>
      </c>
      <c r="AY254" s="447"/>
      <c r="AZ254" s="447"/>
      <c r="BA254" s="447"/>
      <c r="BB254" s="447"/>
      <c r="BC254" s="562">
        <f>AU254/Results!$B$158</f>
        <v>483.3333333</v>
      </c>
      <c r="BD254" s="447"/>
      <c r="BE254" s="447"/>
      <c r="BF254" s="488"/>
    </row>
    <row r="255">
      <c r="A255" s="151"/>
      <c r="B255" s="459"/>
      <c r="C255" s="151"/>
      <c r="D255" s="972" t="s">
        <v>206</v>
      </c>
      <c r="E255" s="925">
        <v>26.0</v>
      </c>
      <c r="F255" s="925">
        <v>0.0</v>
      </c>
      <c r="G255" s="925">
        <v>135.0</v>
      </c>
      <c r="H255" s="925">
        <v>0.0</v>
      </c>
      <c r="I255" s="925">
        <v>0.0</v>
      </c>
      <c r="J255" s="925">
        <v>0.0</v>
      </c>
      <c r="K255" s="925">
        <v>4.0</v>
      </c>
      <c r="L255" s="925">
        <v>10.0</v>
      </c>
      <c r="M255" s="925">
        <v>1.0</v>
      </c>
      <c r="N255" s="925">
        <v>0.0</v>
      </c>
      <c r="O255" s="925">
        <v>11.0</v>
      </c>
      <c r="P255" s="925">
        <v>0.0</v>
      </c>
      <c r="Q255" s="926">
        <v>0.0</v>
      </c>
      <c r="R255" s="1000">
        <f t="shared" si="47"/>
        <v>187</v>
      </c>
      <c r="S255" s="973">
        <f t="shared" si="48"/>
        <v>139</v>
      </c>
      <c r="T255" s="974">
        <f>R255/(Results!$L$246*(70/190))</f>
        <v>0.4268893428</v>
      </c>
      <c r="U255" s="926" t="str">
        <f t="shared" si="49"/>
        <v>B</v>
      </c>
      <c r="V255" s="641">
        <f>SUM(R255:R258)</f>
        <v>632</v>
      </c>
      <c r="W255" s="642">
        <f>V255/(4*(MAX(R255:R258)))</f>
        <v>0.8449197861</v>
      </c>
      <c r="X255" s="642">
        <f>AVERAGE(S255:S258)</f>
        <v>111.7</v>
      </c>
      <c r="Y255" s="642">
        <f>V255/(((V255/2))*2)</f>
        <v>1</v>
      </c>
      <c r="Z255" s="502">
        <f>R255/Results!$B$158</f>
        <v>623.3333333</v>
      </c>
      <c r="AA255" s="642">
        <f>sum(Z255:Z258)/4</f>
        <v>526.6666667</v>
      </c>
      <c r="AB255" s="643">
        <v>438.0</v>
      </c>
      <c r="AC255" s="817">
        <f>4*max(R255:R258)/Results!L246</f>
        <v>0.6291000841</v>
      </c>
      <c r="AD255" s="459"/>
      <c r="AE255" s="459"/>
      <c r="AF255" s="151"/>
      <c r="AG255" s="910" t="s">
        <v>206</v>
      </c>
      <c r="AH255" s="874">
        <v>32.0</v>
      </c>
      <c r="AI255" s="874">
        <v>0.0</v>
      </c>
      <c r="AJ255" s="874">
        <v>75.0</v>
      </c>
      <c r="AK255" s="874">
        <v>0.0</v>
      </c>
      <c r="AL255" s="874">
        <v>0.0</v>
      </c>
      <c r="AM255" s="874">
        <v>1.0</v>
      </c>
      <c r="AN255" s="874">
        <v>0.0</v>
      </c>
      <c r="AO255" s="874">
        <v>8.0</v>
      </c>
      <c r="AP255" s="874">
        <v>0.0</v>
      </c>
      <c r="AQ255" s="874">
        <v>0.0</v>
      </c>
      <c r="AR255" s="874">
        <v>10.0</v>
      </c>
      <c r="AS255" s="874">
        <v>0.0</v>
      </c>
      <c r="AT255" s="874">
        <v>1.0</v>
      </c>
      <c r="AU255" s="931">
        <f t="shared" si="50"/>
        <v>127</v>
      </c>
      <c r="AV255" s="975">
        <f t="shared" si="51"/>
        <v>103.5</v>
      </c>
      <c r="AW255" s="976">
        <f>AU255/(Results!$N$246*(70/190))</f>
        <v>0.618876635</v>
      </c>
      <c r="AX255" s="912" t="str">
        <f t="shared" si="55"/>
        <v>C</v>
      </c>
      <c r="AY255" s="641">
        <f>SUM(AU255:AU258)</f>
        <v>557</v>
      </c>
      <c r="AZ255" s="642">
        <f>AY255/(4*(MAX(AU255:AU258)))</f>
        <v>0.8869426752</v>
      </c>
      <c r="BA255" s="642">
        <f>AVERAGE(AV255:AV258)</f>
        <v>115.325</v>
      </c>
      <c r="BB255" s="642">
        <f>AY255/(((AY255))*1)</f>
        <v>1</v>
      </c>
      <c r="BC255" s="502">
        <f>AU255/Results!$B$158</f>
        <v>423.3333333</v>
      </c>
      <c r="BD255" s="642">
        <f>sum(BC255:BC258)/4</f>
        <v>464.1666667</v>
      </c>
      <c r="BE255" s="643">
        <v>205.0</v>
      </c>
      <c r="BF255" s="817">
        <f>4*max(AU255:AU258)/Results!N246</f>
        <v>1.127468582</v>
      </c>
    </row>
    <row r="256">
      <c r="A256" s="151"/>
      <c r="B256" s="459"/>
      <c r="C256" s="151"/>
      <c r="D256" s="934" t="s">
        <v>207</v>
      </c>
      <c r="E256" s="935">
        <v>23.0</v>
      </c>
      <c r="F256" s="935">
        <v>0.0</v>
      </c>
      <c r="G256" s="935">
        <v>121.0</v>
      </c>
      <c r="H256" s="935">
        <v>0.0</v>
      </c>
      <c r="I256" s="935">
        <v>0.0</v>
      </c>
      <c r="J256" s="935">
        <v>0.0</v>
      </c>
      <c r="K256" s="935">
        <v>3.0</v>
      </c>
      <c r="L256" s="935">
        <v>8.0</v>
      </c>
      <c r="M256" s="935">
        <v>1.0</v>
      </c>
      <c r="N256" s="935">
        <v>0.0</v>
      </c>
      <c r="O256" s="935">
        <v>8.0</v>
      </c>
      <c r="P256" s="935">
        <v>0.0</v>
      </c>
      <c r="Q256" s="936">
        <v>0.0</v>
      </c>
      <c r="R256" s="982">
        <f t="shared" si="47"/>
        <v>164</v>
      </c>
      <c r="S256" s="977">
        <f t="shared" si="48"/>
        <v>118.5</v>
      </c>
      <c r="T256" s="937">
        <f>R256/(Results!$L$246*(70/190))</f>
        <v>0.3743842365</v>
      </c>
      <c r="U256" s="936" t="str">
        <f t="shared" si="49"/>
        <v>B</v>
      </c>
      <c r="V256" s="151"/>
      <c r="W256" s="151"/>
      <c r="X256" s="151"/>
      <c r="Y256" s="151"/>
      <c r="Z256" s="517">
        <f>R256/Results!$B$158</f>
        <v>546.6666667</v>
      </c>
      <c r="AA256" s="151"/>
      <c r="AB256" s="151"/>
      <c r="AC256" s="703"/>
      <c r="AD256" s="459"/>
      <c r="AE256" s="459"/>
      <c r="AF256" s="151"/>
      <c r="AG256" s="880" t="s">
        <v>207</v>
      </c>
      <c r="AH256" s="882">
        <v>40.0</v>
      </c>
      <c r="AI256" s="882">
        <v>0.0</v>
      </c>
      <c r="AJ256" s="882">
        <v>86.0</v>
      </c>
      <c r="AK256" s="882">
        <v>0.0</v>
      </c>
      <c r="AL256" s="882">
        <v>0.0</v>
      </c>
      <c r="AM256" s="882">
        <v>0.0</v>
      </c>
      <c r="AN256" s="882">
        <v>0.0</v>
      </c>
      <c r="AO256" s="882">
        <v>10.0</v>
      </c>
      <c r="AP256" s="882">
        <v>0.0</v>
      </c>
      <c r="AQ256" s="882">
        <v>0.0</v>
      </c>
      <c r="AR256" s="882">
        <v>18.0</v>
      </c>
      <c r="AS256" s="882">
        <v>0.0</v>
      </c>
      <c r="AT256" s="882">
        <v>3.0</v>
      </c>
      <c r="AU256" s="931">
        <f t="shared" si="50"/>
        <v>157</v>
      </c>
      <c r="AV256" s="939">
        <f t="shared" si="51"/>
        <v>135.5</v>
      </c>
      <c r="AW256" s="940">
        <f>AU256/(Results!$N$246*(70/190))</f>
        <v>0.7650679661</v>
      </c>
      <c r="AX256" s="885" t="str">
        <f t="shared" si="55"/>
        <v>D</v>
      </c>
      <c r="AY256" s="151"/>
      <c r="AZ256" s="151"/>
      <c r="BA256" s="151"/>
      <c r="BB256" s="151"/>
      <c r="BC256" s="517">
        <f>AU256/Results!$B$158</f>
        <v>523.3333333</v>
      </c>
      <c r="BD256" s="151"/>
      <c r="BE256" s="151"/>
      <c r="BF256" s="703"/>
    </row>
    <row r="257">
      <c r="A257" s="151"/>
      <c r="B257" s="459"/>
      <c r="C257" s="151"/>
      <c r="D257" s="934" t="s">
        <v>208</v>
      </c>
      <c r="E257" s="935">
        <v>20.0</v>
      </c>
      <c r="F257" s="935">
        <v>1.0</v>
      </c>
      <c r="G257" s="935">
        <v>95.0</v>
      </c>
      <c r="H257" s="935">
        <v>0.0</v>
      </c>
      <c r="I257" s="935">
        <v>0.0</v>
      </c>
      <c r="J257" s="935">
        <v>0.0</v>
      </c>
      <c r="K257" s="935">
        <v>0.0</v>
      </c>
      <c r="L257" s="935">
        <v>4.0</v>
      </c>
      <c r="M257" s="935">
        <v>0.0</v>
      </c>
      <c r="N257" s="935">
        <v>1.0</v>
      </c>
      <c r="O257" s="935">
        <v>8.0</v>
      </c>
      <c r="P257" s="935">
        <v>0.0</v>
      </c>
      <c r="Q257" s="936">
        <v>0.0</v>
      </c>
      <c r="R257" s="982">
        <f t="shared" si="47"/>
        <v>129</v>
      </c>
      <c r="S257" s="977">
        <f t="shared" si="48"/>
        <v>92.8</v>
      </c>
      <c r="T257" s="937">
        <f>R257/(Results!$L$246*(70/190))</f>
        <v>0.2944851616</v>
      </c>
      <c r="U257" s="936" t="str">
        <f t="shared" si="49"/>
        <v>B</v>
      </c>
      <c r="V257" s="151"/>
      <c r="W257" s="151"/>
      <c r="X257" s="151"/>
      <c r="Y257" s="151"/>
      <c r="Z257" s="517">
        <f>R257/Results!$B$158</f>
        <v>430</v>
      </c>
      <c r="AA257" s="151"/>
      <c r="AB257" s="151"/>
      <c r="AC257" s="703"/>
      <c r="AD257" s="459"/>
      <c r="AE257" s="459"/>
      <c r="AF257" s="151"/>
      <c r="AG257" s="880" t="s">
        <v>208</v>
      </c>
      <c r="AH257" s="882">
        <v>30.0</v>
      </c>
      <c r="AI257" s="882">
        <v>0.0</v>
      </c>
      <c r="AJ257" s="882">
        <v>88.0</v>
      </c>
      <c r="AK257" s="882">
        <v>0.0</v>
      </c>
      <c r="AL257" s="882">
        <v>0.0</v>
      </c>
      <c r="AM257" s="882">
        <v>0.0</v>
      </c>
      <c r="AN257" s="882">
        <v>0.0</v>
      </c>
      <c r="AO257" s="882">
        <v>4.0</v>
      </c>
      <c r="AP257" s="882">
        <v>0.0</v>
      </c>
      <c r="AQ257" s="882">
        <v>0.0</v>
      </c>
      <c r="AR257" s="882">
        <v>8.0</v>
      </c>
      <c r="AS257" s="882">
        <v>0.0</v>
      </c>
      <c r="AT257" s="882">
        <v>5.0</v>
      </c>
      <c r="AU257" s="931">
        <f t="shared" si="50"/>
        <v>135</v>
      </c>
      <c r="AV257" s="939">
        <f t="shared" si="51"/>
        <v>98.5</v>
      </c>
      <c r="AW257" s="940">
        <f>AU257/(Results!$N$246*(70/190))</f>
        <v>0.65786099</v>
      </c>
      <c r="AX257" s="885" t="str">
        <f t="shared" si="55"/>
        <v>C</v>
      </c>
      <c r="AY257" s="151"/>
      <c r="AZ257" s="151"/>
      <c r="BA257" s="151"/>
      <c r="BB257" s="151"/>
      <c r="BC257" s="517">
        <f>AU257/Results!$B$158</f>
        <v>450</v>
      </c>
      <c r="BD257" s="151"/>
      <c r="BE257" s="151"/>
      <c r="BF257" s="703"/>
    </row>
    <row r="258">
      <c r="A258" s="151"/>
      <c r="B258" s="459"/>
      <c r="C258" s="151"/>
      <c r="D258" s="941" t="s">
        <v>209</v>
      </c>
      <c r="E258" s="942">
        <v>14.0</v>
      </c>
      <c r="F258" s="942">
        <v>0.0</v>
      </c>
      <c r="G258" s="942">
        <v>123.0</v>
      </c>
      <c r="H258" s="942">
        <v>0.0</v>
      </c>
      <c r="I258" s="942">
        <v>0.0</v>
      </c>
      <c r="J258" s="942">
        <v>0.0</v>
      </c>
      <c r="K258" s="942">
        <v>3.0</v>
      </c>
      <c r="L258" s="942">
        <v>6.0</v>
      </c>
      <c r="M258" s="942">
        <v>0.0</v>
      </c>
      <c r="N258" s="942">
        <v>0.0</v>
      </c>
      <c r="O258" s="942">
        <v>3.0</v>
      </c>
      <c r="P258" s="942">
        <v>0.0</v>
      </c>
      <c r="Q258" s="943">
        <v>3.0</v>
      </c>
      <c r="R258" s="997">
        <f t="shared" si="47"/>
        <v>152</v>
      </c>
      <c r="S258" s="978">
        <f t="shared" si="48"/>
        <v>96.5</v>
      </c>
      <c r="T258" s="944">
        <f>R258/(Results!$L$246*(70/190))</f>
        <v>0.3469902679</v>
      </c>
      <c r="U258" s="943" t="str">
        <f t="shared" si="49"/>
        <v>B</v>
      </c>
      <c r="V258" s="37"/>
      <c r="W258" s="37"/>
      <c r="X258" s="37"/>
      <c r="Y258" s="37"/>
      <c r="Z258" s="531">
        <f>R258/Results!$B$158</f>
        <v>506.6666667</v>
      </c>
      <c r="AA258" s="37"/>
      <c r="AB258" s="37"/>
      <c r="AC258" s="789"/>
      <c r="AD258" s="459"/>
      <c r="AE258" s="459"/>
      <c r="AF258" s="151"/>
      <c r="AG258" s="886" t="s">
        <v>209</v>
      </c>
      <c r="AH258" s="888">
        <v>31.0</v>
      </c>
      <c r="AI258" s="888">
        <v>1.0</v>
      </c>
      <c r="AJ258" s="888">
        <v>73.0</v>
      </c>
      <c r="AK258" s="888">
        <v>0.0</v>
      </c>
      <c r="AL258" s="888">
        <v>0.0</v>
      </c>
      <c r="AM258" s="888">
        <v>0.0</v>
      </c>
      <c r="AN258" s="888">
        <v>0.0</v>
      </c>
      <c r="AO258" s="888">
        <v>15.0</v>
      </c>
      <c r="AP258" s="888">
        <v>0.0</v>
      </c>
      <c r="AQ258" s="888">
        <v>0.0</v>
      </c>
      <c r="AR258" s="888">
        <v>16.0</v>
      </c>
      <c r="AS258" s="888">
        <v>0.0</v>
      </c>
      <c r="AT258" s="888">
        <v>2.0</v>
      </c>
      <c r="AU258" s="945">
        <f t="shared" si="50"/>
        <v>138</v>
      </c>
      <c r="AV258" s="939">
        <f t="shared" si="51"/>
        <v>123.8</v>
      </c>
      <c r="AW258" s="946">
        <f>AU258/(Results!$N$246*(70/190))</f>
        <v>0.6724801231</v>
      </c>
      <c r="AX258" s="889" t="str">
        <f t="shared" si="55"/>
        <v>C</v>
      </c>
      <c r="AY258" s="37"/>
      <c r="AZ258" s="37"/>
      <c r="BA258" s="37"/>
      <c r="BB258" s="37"/>
      <c r="BC258" s="531">
        <f>AU258/Results!$B$158</f>
        <v>460</v>
      </c>
      <c r="BD258" s="37"/>
      <c r="BE258" s="37"/>
      <c r="BF258" s="789"/>
    </row>
    <row r="259">
      <c r="A259" s="151"/>
      <c r="B259" s="459"/>
      <c r="C259" s="151"/>
      <c r="D259" s="947" t="s">
        <v>210</v>
      </c>
      <c r="E259" s="948">
        <v>19.0</v>
      </c>
      <c r="F259" s="948">
        <v>0.0</v>
      </c>
      <c r="G259" s="948">
        <v>103.0</v>
      </c>
      <c r="H259" s="948">
        <v>0.0</v>
      </c>
      <c r="I259" s="948">
        <v>0.0</v>
      </c>
      <c r="J259" s="948">
        <v>0.0</v>
      </c>
      <c r="K259" s="948">
        <v>2.0</v>
      </c>
      <c r="L259" s="948">
        <v>3.0</v>
      </c>
      <c r="M259" s="948">
        <v>0.0</v>
      </c>
      <c r="N259" s="948">
        <v>0.0</v>
      </c>
      <c r="O259" s="948">
        <v>10.0</v>
      </c>
      <c r="P259" s="948">
        <v>0.0</v>
      </c>
      <c r="Q259" s="949">
        <v>1.0</v>
      </c>
      <c r="R259" s="998">
        <f t="shared" si="47"/>
        <v>138</v>
      </c>
      <c r="S259" s="980">
        <f t="shared" si="48"/>
        <v>98.5</v>
      </c>
      <c r="T259" s="951">
        <f>R259/(Results!$L$247*(70/190))</f>
        <v>0.3070257611</v>
      </c>
      <c r="U259" s="952" t="str">
        <f t="shared" si="49"/>
        <v>B</v>
      </c>
      <c r="V259" s="538">
        <f>SUM(R259:R262)</f>
        <v>546</v>
      </c>
      <c r="W259" s="539">
        <f>V259/(4*(MAX(R259:R262)))</f>
        <v>0.9680851064</v>
      </c>
      <c r="X259" s="539">
        <f>AVERAGE(S259:S262)</f>
        <v>93.25</v>
      </c>
      <c r="Y259" s="539">
        <f>V259/(((V259/2))*2)</f>
        <v>1</v>
      </c>
      <c r="Z259" s="540">
        <f>R259/Results!$B$158</f>
        <v>460</v>
      </c>
      <c r="AA259" s="539">
        <f>sum(Z259:Z262)/4</f>
        <v>455</v>
      </c>
      <c r="AB259" s="541">
        <v>449.0</v>
      </c>
      <c r="AC259" s="706">
        <f>4*max(R259:R262)/Results!L247</f>
        <v>0.462295082</v>
      </c>
      <c r="AD259" s="459"/>
      <c r="AE259" s="459"/>
      <c r="AF259" s="151"/>
      <c r="AG259" s="891" t="s">
        <v>210</v>
      </c>
      <c r="AH259" s="893">
        <v>25.0</v>
      </c>
      <c r="AI259" s="893">
        <v>0.0</v>
      </c>
      <c r="AJ259" s="893">
        <v>95.0</v>
      </c>
      <c r="AK259" s="893">
        <v>0.0</v>
      </c>
      <c r="AL259" s="893">
        <v>0.0</v>
      </c>
      <c r="AM259" s="893">
        <v>1.0</v>
      </c>
      <c r="AN259" s="893">
        <v>0.0</v>
      </c>
      <c r="AO259" s="893">
        <v>12.0</v>
      </c>
      <c r="AP259" s="893">
        <v>0.0</v>
      </c>
      <c r="AQ259" s="893">
        <v>0.0</v>
      </c>
      <c r="AR259" s="893">
        <v>22.0</v>
      </c>
      <c r="AS259" s="893">
        <v>0.0</v>
      </c>
      <c r="AT259" s="893">
        <v>3.0</v>
      </c>
      <c r="AU259" s="953">
        <f t="shared" si="50"/>
        <v>158</v>
      </c>
      <c r="AV259" s="954">
        <f t="shared" si="51"/>
        <v>137.5</v>
      </c>
      <c r="AW259" s="955">
        <f>AU259/(Results!$N$247*(70/190))</f>
        <v>0.6362865621</v>
      </c>
      <c r="AX259" s="897" t="str">
        <f t="shared" si="55"/>
        <v>C</v>
      </c>
      <c r="AY259" s="538">
        <f>SUM(AU259:AU262)</f>
        <v>674</v>
      </c>
      <c r="AZ259" s="539">
        <f>AY259/(4*(MAX(AU259:AU262)))</f>
        <v>0.9207650273</v>
      </c>
      <c r="BA259" s="539">
        <f>AVERAGE(AV259:AV262)</f>
        <v>137.15</v>
      </c>
      <c r="BB259" s="539">
        <f>AY259/(((AY259))*1)</f>
        <v>1</v>
      </c>
      <c r="BC259" s="540">
        <f>AU259/Results!$B$158</f>
        <v>526.6666667</v>
      </c>
      <c r="BD259" s="539">
        <f>sum(BC259:BC262)/4</f>
        <v>561.6666667</v>
      </c>
      <c r="BE259" s="541">
        <v>248.0</v>
      </c>
      <c r="BF259" s="706">
        <f>4*max(AU259:AU262)/Results!N247</f>
        <v>1.086053412</v>
      </c>
    </row>
    <row r="260">
      <c r="A260" s="151"/>
      <c r="B260" s="459"/>
      <c r="C260" s="151"/>
      <c r="D260" s="956" t="s">
        <v>211</v>
      </c>
      <c r="E260" s="957">
        <v>12.0</v>
      </c>
      <c r="F260" s="957">
        <v>0.0</v>
      </c>
      <c r="G260" s="957">
        <v>112.0</v>
      </c>
      <c r="H260" s="957">
        <v>0.0</v>
      </c>
      <c r="I260" s="957">
        <v>0.0</v>
      </c>
      <c r="J260" s="957">
        <v>0.0</v>
      </c>
      <c r="K260" s="957">
        <v>1.0</v>
      </c>
      <c r="L260" s="957">
        <v>5.0</v>
      </c>
      <c r="M260" s="957">
        <v>2.0</v>
      </c>
      <c r="N260" s="957">
        <v>0.0</v>
      </c>
      <c r="O260" s="957">
        <v>9.0</v>
      </c>
      <c r="P260" s="957">
        <v>0.0</v>
      </c>
      <c r="Q260" s="958">
        <v>0.0</v>
      </c>
      <c r="R260" s="989">
        <f t="shared" si="47"/>
        <v>141</v>
      </c>
      <c r="S260" s="959">
        <f t="shared" si="48"/>
        <v>100</v>
      </c>
      <c r="T260" s="960">
        <f>R260/(Results!$L$247*(70/190))</f>
        <v>0.3137002342</v>
      </c>
      <c r="U260" s="958" t="str">
        <f t="shared" si="49"/>
        <v>B</v>
      </c>
      <c r="V260" s="151"/>
      <c r="W260" s="151"/>
      <c r="X260" s="151"/>
      <c r="Y260" s="151"/>
      <c r="Z260" s="552">
        <f>R260/Results!$B$158</f>
        <v>470</v>
      </c>
      <c r="AA260" s="151"/>
      <c r="AB260" s="151"/>
      <c r="AC260" s="703"/>
      <c r="AD260" s="459"/>
      <c r="AE260" s="459"/>
      <c r="AF260" s="151"/>
      <c r="AG260" s="898" t="s">
        <v>211</v>
      </c>
      <c r="AH260" s="900">
        <v>34.0</v>
      </c>
      <c r="AI260" s="900">
        <v>1.0</v>
      </c>
      <c r="AJ260" s="900">
        <v>95.0</v>
      </c>
      <c r="AK260" s="900">
        <v>0.0</v>
      </c>
      <c r="AL260" s="900">
        <v>0.0</v>
      </c>
      <c r="AM260" s="900">
        <v>0.0</v>
      </c>
      <c r="AN260" s="900">
        <v>0.0</v>
      </c>
      <c r="AO260" s="900">
        <v>14.0</v>
      </c>
      <c r="AP260" s="900">
        <v>0.0</v>
      </c>
      <c r="AQ260" s="900">
        <v>1.0</v>
      </c>
      <c r="AR260" s="900">
        <v>15.0</v>
      </c>
      <c r="AS260" s="900">
        <v>0.0</v>
      </c>
      <c r="AT260" s="900">
        <v>1.0</v>
      </c>
      <c r="AU260" s="953">
        <f t="shared" si="50"/>
        <v>161</v>
      </c>
      <c r="AV260" s="961">
        <f t="shared" si="51"/>
        <v>136.3</v>
      </c>
      <c r="AW260" s="962">
        <f>AU260/(Results!$N$247*(70/190))</f>
        <v>0.6483679525</v>
      </c>
      <c r="AX260" s="903" t="str">
        <f t="shared" si="55"/>
        <v>C</v>
      </c>
      <c r="AY260" s="151"/>
      <c r="AZ260" s="151"/>
      <c r="BA260" s="151"/>
      <c r="BB260" s="151"/>
      <c r="BC260" s="552">
        <f>AU260/Results!$B$158</f>
        <v>536.6666667</v>
      </c>
      <c r="BD260" s="151"/>
      <c r="BE260" s="151"/>
      <c r="BF260" s="703"/>
    </row>
    <row r="261">
      <c r="A261" s="151"/>
      <c r="B261" s="459"/>
      <c r="C261" s="151"/>
      <c r="D261" s="956" t="s">
        <v>212</v>
      </c>
      <c r="E261" s="957">
        <v>11.0</v>
      </c>
      <c r="F261" s="957">
        <v>0.0</v>
      </c>
      <c r="G261" s="957">
        <v>108.0</v>
      </c>
      <c r="H261" s="957">
        <v>0.0</v>
      </c>
      <c r="I261" s="957">
        <v>0.0</v>
      </c>
      <c r="J261" s="957">
        <v>0.0</v>
      </c>
      <c r="K261" s="957">
        <v>1.0</v>
      </c>
      <c r="L261" s="957">
        <v>3.0</v>
      </c>
      <c r="M261" s="957">
        <v>0.0</v>
      </c>
      <c r="N261" s="957">
        <v>0.0</v>
      </c>
      <c r="O261" s="957">
        <v>5.0</v>
      </c>
      <c r="P261" s="957">
        <v>0.0</v>
      </c>
      <c r="Q261" s="958">
        <v>1.0</v>
      </c>
      <c r="R261" s="989">
        <f t="shared" si="47"/>
        <v>129</v>
      </c>
      <c r="S261" s="959">
        <f t="shared" si="48"/>
        <v>81.5</v>
      </c>
      <c r="T261" s="960">
        <f>R261/(Results!$L$247*(70/190))</f>
        <v>0.2870023419</v>
      </c>
      <c r="U261" s="958" t="str">
        <f t="shared" si="49"/>
        <v>B</v>
      </c>
      <c r="V261" s="151"/>
      <c r="W261" s="151"/>
      <c r="X261" s="151"/>
      <c r="Y261" s="151"/>
      <c r="Z261" s="552">
        <f>R261/Results!$B$158</f>
        <v>430</v>
      </c>
      <c r="AA261" s="151"/>
      <c r="AB261" s="151"/>
      <c r="AC261" s="703"/>
      <c r="AD261" s="459"/>
      <c r="AE261" s="459"/>
      <c r="AF261" s="151"/>
      <c r="AG261" s="898" t="s">
        <v>212</v>
      </c>
      <c r="AH261" s="900">
        <v>42.0</v>
      </c>
      <c r="AI261" s="900">
        <v>1.0</v>
      </c>
      <c r="AJ261" s="900">
        <v>117.0</v>
      </c>
      <c r="AK261" s="900">
        <v>0.0</v>
      </c>
      <c r="AL261" s="900">
        <v>0.0</v>
      </c>
      <c r="AM261" s="900">
        <v>0.0</v>
      </c>
      <c r="AN261" s="900">
        <v>0.0</v>
      </c>
      <c r="AO261" s="900">
        <v>8.0</v>
      </c>
      <c r="AP261" s="900">
        <v>0.0</v>
      </c>
      <c r="AQ261" s="900">
        <v>1.0</v>
      </c>
      <c r="AR261" s="900">
        <v>10.0</v>
      </c>
      <c r="AS261" s="900">
        <v>0.0</v>
      </c>
      <c r="AT261" s="900">
        <v>4.0</v>
      </c>
      <c r="AU261" s="953">
        <f t="shared" si="50"/>
        <v>183</v>
      </c>
      <c r="AV261" s="961">
        <f t="shared" si="51"/>
        <v>137.8</v>
      </c>
      <c r="AW261" s="962">
        <f>AU261/(Results!$N$247*(70/190))</f>
        <v>0.7369648156</v>
      </c>
      <c r="AX261" s="903" t="str">
        <f t="shared" si="55"/>
        <v>D</v>
      </c>
      <c r="AY261" s="151"/>
      <c r="AZ261" s="151"/>
      <c r="BA261" s="151"/>
      <c r="BB261" s="151"/>
      <c r="BC261" s="552">
        <f>AU261/Results!$B$158</f>
        <v>610</v>
      </c>
      <c r="BD261" s="151"/>
      <c r="BE261" s="151"/>
      <c r="BF261" s="703"/>
    </row>
    <row r="262">
      <c r="A262" s="151"/>
      <c r="B262" s="459"/>
      <c r="C262" s="151"/>
      <c r="D262" s="963" t="s">
        <v>213</v>
      </c>
      <c r="E262" s="964">
        <v>18.0</v>
      </c>
      <c r="F262" s="964">
        <v>0.0</v>
      </c>
      <c r="G262" s="964">
        <v>107.0</v>
      </c>
      <c r="H262" s="964">
        <v>0.0</v>
      </c>
      <c r="I262" s="964">
        <v>0.0</v>
      </c>
      <c r="J262" s="964">
        <v>0.0</v>
      </c>
      <c r="K262" s="964">
        <v>3.0</v>
      </c>
      <c r="L262" s="964">
        <v>6.0</v>
      </c>
      <c r="M262" s="964">
        <v>0.0</v>
      </c>
      <c r="N262" s="964">
        <v>0.0</v>
      </c>
      <c r="O262" s="964">
        <v>4.0</v>
      </c>
      <c r="P262" s="964">
        <v>0.0</v>
      </c>
      <c r="Q262" s="965">
        <v>0.0</v>
      </c>
      <c r="R262" s="999">
        <f t="shared" si="47"/>
        <v>138</v>
      </c>
      <c r="S262" s="966">
        <f t="shared" si="48"/>
        <v>93</v>
      </c>
      <c r="T262" s="967">
        <f>R262/(Results!$L$247*(70/190))</f>
        <v>0.3070257611</v>
      </c>
      <c r="U262" s="968" t="str">
        <f t="shared" si="49"/>
        <v>B</v>
      </c>
      <c r="V262" s="447"/>
      <c r="W262" s="447"/>
      <c r="X262" s="447"/>
      <c r="Y262" s="447"/>
      <c r="Z262" s="562">
        <f>R262/Results!$B$158</f>
        <v>460</v>
      </c>
      <c r="AA262" s="447"/>
      <c r="AB262" s="447"/>
      <c r="AC262" s="488"/>
      <c r="AD262" s="459"/>
      <c r="AE262" s="459"/>
      <c r="AF262" s="151"/>
      <c r="AG262" s="904" t="s">
        <v>213</v>
      </c>
      <c r="AH262" s="906">
        <v>39.0</v>
      </c>
      <c r="AI262" s="906">
        <v>0.0</v>
      </c>
      <c r="AJ262" s="906">
        <v>105.0</v>
      </c>
      <c r="AK262" s="906">
        <v>0.0</v>
      </c>
      <c r="AL262" s="906">
        <v>0.0</v>
      </c>
      <c r="AM262" s="906">
        <v>2.0</v>
      </c>
      <c r="AN262" s="906">
        <v>0.0</v>
      </c>
      <c r="AO262" s="906">
        <v>13.0</v>
      </c>
      <c r="AP262" s="906">
        <v>0.0</v>
      </c>
      <c r="AQ262" s="906">
        <v>0.0</v>
      </c>
      <c r="AR262" s="906">
        <v>11.0</v>
      </c>
      <c r="AS262" s="906">
        <v>0.0</v>
      </c>
      <c r="AT262" s="906">
        <v>2.0</v>
      </c>
      <c r="AU262" s="969">
        <f t="shared" si="50"/>
        <v>172</v>
      </c>
      <c r="AV262" s="961">
        <f t="shared" si="51"/>
        <v>137</v>
      </c>
      <c r="AW262" s="970">
        <f>AU262/(Results!$N$247*(70/190))</f>
        <v>0.6926663841</v>
      </c>
      <c r="AX262" s="909" t="str">
        <f t="shared" si="55"/>
        <v>C</v>
      </c>
      <c r="AY262" s="447"/>
      <c r="AZ262" s="447"/>
      <c r="BA262" s="447"/>
      <c r="BB262" s="447"/>
      <c r="BC262" s="562">
        <f>AU262/Results!$B$158</f>
        <v>573.3333333</v>
      </c>
      <c r="BD262" s="447"/>
      <c r="BE262" s="447"/>
      <c r="BF262" s="488"/>
    </row>
    <row r="263">
      <c r="A263" s="151"/>
      <c r="B263" s="459"/>
      <c r="C263" s="151"/>
      <c r="D263" s="972" t="s">
        <v>214</v>
      </c>
      <c r="E263" s="925">
        <v>12.0</v>
      </c>
      <c r="F263" s="925">
        <v>0.0</v>
      </c>
      <c r="G263" s="925">
        <v>93.0</v>
      </c>
      <c r="H263" s="925">
        <v>0.0</v>
      </c>
      <c r="I263" s="925">
        <v>0.0</v>
      </c>
      <c r="J263" s="925">
        <v>0.0</v>
      </c>
      <c r="K263" s="925">
        <v>0.0</v>
      </c>
      <c r="L263" s="925">
        <v>4.0</v>
      </c>
      <c r="M263" s="925">
        <v>0.0</v>
      </c>
      <c r="N263" s="925">
        <v>0.0</v>
      </c>
      <c r="O263" s="925">
        <v>8.0</v>
      </c>
      <c r="P263" s="925">
        <v>0.0</v>
      </c>
      <c r="Q263" s="926">
        <v>3.0</v>
      </c>
      <c r="R263" s="1000">
        <f t="shared" si="47"/>
        <v>120</v>
      </c>
      <c r="S263" s="973">
        <f t="shared" si="48"/>
        <v>82</v>
      </c>
      <c r="T263" s="974">
        <f>R263/(Results!$L$248*(70/190))</f>
        <v>0.2872260015</v>
      </c>
      <c r="U263" s="926" t="str">
        <f t="shared" si="49"/>
        <v>B</v>
      </c>
      <c r="V263" s="641">
        <f>SUM(R263:R266)</f>
        <v>457</v>
      </c>
      <c r="W263" s="642">
        <f>V263/(4*(MAX(R263:R266)))</f>
        <v>0.9520833333</v>
      </c>
      <c r="X263" s="642">
        <f>AVERAGE(S263:S266)</f>
        <v>80.825</v>
      </c>
      <c r="Y263" s="642">
        <f>V263/(((V263/2))*2)</f>
        <v>1</v>
      </c>
      <c r="Z263" s="502">
        <f>R263/Results!$B$158</f>
        <v>400</v>
      </c>
      <c r="AA263" s="642">
        <f>sum(Z263:Z266)/4</f>
        <v>380.8333333</v>
      </c>
      <c r="AB263" s="643">
        <v>418.0</v>
      </c>
      <c r="AC263" s="817">
        <f>4*max(R263:R266)/Results!L248</f>
        <v>0.4232804233</v>
      </c>
      <c r="AD263" s="459"/>
      <c r="AE263" s="459"/>
      <c r="AF263" s="151"/>
      <c r="AG263" s="910" t="s">
        <v>214</v>
      </c>
      <c r="AH263" s="874">
        <v>45.0</v>
      </c>
      <c r="AI263" s="874">
        <v>0.0</v>
      </c>
      <c r="AJ263" s="874">
        <v>103.0</v>
      </c>
      <c r="AK263" s="874">
        <v>0.0</v>
      </c>
      <c r="AL263" s="874">
        <v>0.0</v>
      </c>
      <c r="AM263" s="874">
        <v>0.0</v>
      </c>
      <c r="AN263" s="874">
        <v>0.0</v>
      </c>
      <c r="AO263" s="874">
        <v>4.0</v>
      </c>
      <c r="AP263" s="874">
        <v>0.0</v>
      </c>
      <c r="AQ263" s="874">
        <v>1.0</v>
      </c>
      <c r="AR263" s="874">
        <v>9.0</v>
      </c>
      <c r="AS263" s="874">
        <v>0.0</v>
      </c>
      <c r="AT263" s="874">
        <v>1.0</v>
      </c>
      <c r="AU263" s="931">
        <f t="shared" si="50"/>
        <v>163</v>
      </c>
      <c r="AV263" s="975">
        <f t="shared" si="51"/>
        <v>123.5</v>
      </c>
      <c r="AW263" s="976">
        <f>AU263/(Results!$N$248*(70/190))</f>
        <v>0.6535133995</v>
      </c>
      <c r="AX263" s="912" t="str">
        <f t="shared" si="55"/>
        <v>C</v>
      </c>
      <c r="AY263" s="641">
        <f>SUM(AU263:AU266)</f>
        <v>677</v>
      </c>
      <c r="AZ263" s="642">
        <f>AY263/(4*(MAX(AU263:AU266)))</f>
        <v>0.9562146893</v>
      </c>
      <c r="BA263" s="642">
        <f>AVERAGE(AV263:AV266)</f>
        <v>127.95</v>
      </c>
      <c r="BB263" s="642">
        <f>AY263/(((AY263))*1)</f>
        <v>1</v>
      </c>
      <c r="BC263" s="502">
        <f>AU263/Results!$B$158</f>
        <v>543.3333333</v>
      </c>
      <c r="BD263" s="642">
        <f>sum(BC263:BC266)/4</f>
        <v>564.1666667</v>
      </c>
      <c r="BE263" s="643">
        <v>249.0</v>
      </c>
      <c r="BF263" s="817">
        <f>4*max(AU263:AU266)/Results!N248</f>
        <v>1.045790251</v>
      </c>
    </row>
    <row r="264">
      <c r="A264" s="151"/>
      <c r="B264" s="459"/>
      <c r="C264" s="151"/>
      <c r="D264" s="934" t="s">
        <v>215</v>
      </c>
      <c r="E264" s="935">
        <v>21.0</v>
      </c>
      <c r="F264" s="935">
        <v>0.0</v>
      </c>
      <c r="G264" s="935">
        <v>79.0</v>
      </c>
      <c r="H264" s="935">
        <v>0.0</v>
      </c>
      <c r="I264" s="935">
        <v>0.0</v>
      </c>
      <c r="J264" s="935">
        <v>0.0</v>
      </c>
      <c r="K264" s="935">
        <v>0.0</v>
      </c>
      <c r="L264" s="935">
        <v>4.0</v>
      </c>
      <c r="M264" s="935">
        <v>1.0</v>
      </c>
      <c r="N264" s="935">
        <v>0.0</v>
      </c>
      <c r="O264" s="935">
        <v>3.0</v>
      </c>
      <c r="P264" s="935">
        <v>0.0</v>
      </c>
      <c r="Q264" s="936">
        <v>2.0</v>
      </c>
      <c r="R264" s="982">
        <f t="shared" si="47"/>
        <v>110</v>
      </c>
      <c r="S264" s="977">
        <f t="shared" si="48"/>
        <v>76</v>
      </c>
      <c r="T264" s="937">
        <f>R264/(Results!$L$248*(70/190))</f>
        <v>0.2632905014</v>
      </c>
      <c r="U264" s="936" t="str">
        <f t="shared" si="49"/>
        <v>B</v>
      </c>
      <c r="V264" s="151"/>
      <c r="W264" s="151"/>
      <c r="X264" s="151"/>
      <c r="Y264" s="151"/>
      <c r="Z264" s="517">
        <f>R264/Results!$B$158</f>
        <v>366.6666667</v>
      </c>
      <c r="AA264" s="151"/>
      <c r="AB264" s="151"/>
      <c r="AC264" s="703"/>
      <c r="AD264" s="459"/>
      <c r="AE264" s="459"/>
      <c r="AF264" s="151"/>
      <c r="AG264" s="880" t="s">
        <v>215</v>
      </c>
      <c r="AH264" s="882">
        <v>41.0</v>
      </c>
      <c r="AI264" s="882">
        <v>0.0</v>
      </c>
      <c r="AJ264" s="882">
        <v>118.0</v>
      </c>
      <c r="AK264" s="882">
        <v>0.0</v>
      </c>
      <c r="AL264" s="882">
        <v>0.0</v>
      </c>
      <c r="AM264" s="882">
        <v>0.0</v>
      </c>
      <c r="AN264" s="882">
        <v>0.0</v>
      </c>
      <c r="AO264" s="882">
        <v>9.0</v>
      </c>
      <c r="AP264" s="882">
        <v>0.0</v>
      </c>
      <c r="AQ264" s="882">
        <v>0.0</v>
      </c>
      <c r="AR264" s="882">
        <v>5.0</v>
      </c>
      <c r="AS264" s="882">
        <v>0.0</v>
      </c>
      <c r="AT264" s="882">
        <v>0.0</v>
      </c>
      <c r="AU264" s="931">
        <f t="shared" si="50"/>
        <v>173</v>
      </c>
      <c r="AV264" s="939">
        <f t="shared" si="51"/>
        <v>123.5</v>
      </c>
      <c r="AW264" s="940">
        <f>AU264/(Results!$N$248*(70/190))</f>
        <v>0.693606246</v>
      </c>
      <c r="AX264" s="885" t="str">
        <f t="shared" si="55"/>
        <v>C</v>
      </c>
      <c r="AY264" s="151"/>
      <c r="AZ264" s="151"/>
      <c r="BA264" s="151"/>
      <c r="BB264" s="151"/>
      <c r="BC264" s="517">
        <f>AU264/Results!$B$158</f>
        <v>576.6666667</v>
      </c>
      <c r="BD264" s="151"/>
      <c r="BE264" s="151"/>
      <c r="BF264" s="703"/>
    </row>
    <row r="265">
      <c r="A265" s="151"/>
      <c r="B265" s="459"/>
      <c r="C265" s="151"/>
      <c r="D265" s="934" t="s">
        <v>216</v>
      </c>
      <c r="E265" s="935">
        <v>25.0</v>
      </c>
      <c r="F265" s="935">
        <v>0.0</v>
      </c>
      <c r="G265" s="935">
        <v>82.0</v>
      </c>
      <c r="H265" s="935">
        <v>0.0</v>
      </c>
      <c r="I265" s="935">
        <v>0.0</v>
      </c>
      <c r="J265" s="935">
        <v>0.0</v>
      </c>
      <c r="K265" s="935">
        <v>1.0</v>
      </c>
      <c r="L265" s="935">
        <v>3.0</v>
      </c>
      <c r="M265" s="935">
        <v>0.0</v>
      </c>
      <c r="N265" s="935">
        <v>1.0</v>
      </c>
      <c r="O265" s="935">
        <v>3.0</v>
      </c>
      <c r="P265" s="935">
        <v>0.0</v>
      </c>
      <c r="Q265" s="936">
        <v>0.0</v>
      </c>
      <c r="R265" s="982">
        <f t="shared" si="47"/>
        <v>115</v>
      </c>
      <c r="S265" s="977">
        <f t="shared" si="48"/>
        <v>80.5</v>
      </c>
      <c r="T265" s="937">
        <f>R265/(Results!$L$248*(70/190))</f>
        <v>0.2752582514</v>
      </c>
      <c r="U265" s="936" t="str">
        <f t="shared" si="49"/>
        <v>B</v>
      </c>
      <c r="V265" s="151"/>
      <c r="W265" s="151"/>
      <c r="X265" s="151"/>
      <c r="Y265" s="151"/>
      <c r="Z265" s="517">
        <f>R265/Results!$B$158</f>
        <v>383.3333333</v>
      </c>
      <c r="AA265" s="151"/>
      <c r="AB265" s="151"/>
      <c r="AC265" s="703"/>
      <c r="AD265" s="459"/>
      <c r="AE265" s="459"/>
      <c r="AF265" s="151"/>
      <c r="AG265" s="880" t="s">
        <v>216</v>
      </c>
      <c r="AH265" s="882">
        <v>52.0</v>
      </c>
      <c r="AI265" s="882">
        <v>1.0</v>
      </c>
      <c r="AJ265" s="882">
        <v>98.0</v>
      </c>
      <c r="AK265" s="882">
        <v>0.0</v>
      </c>
      <c r="AL265" s="882">
        <v>0.0</v>
      </c>
      <c r="AM265" s="882">
        <v>0.0</v>
      </c>
      <c r="AN265" s="882">
        <v>0.0</v>
      </c>
      <c r="AO265" s="882">
        <v>2.0</v>
      </c>
      <c r="AP265" s="882">
        <v>0.0</v>
      </c>
      <c r="AQ265" s="882">
        <v>2.0</v>
      </c>
      <c r="AR265" s="882">
        <v>8.0</v>
      </c>
      <c r="AS265" s="882">
        <v>0.0</v>
      </c>
      <c r="AT265" s="882">
        <v>1.0</v>
      </c>
      <c r="AU265" s="931">
        <f t="shared" si="50"/>
        <v>164</v>
      </c>
      <c r="AV265" s="939">
        <f t="shared" si="51"/>
        <v>126.3</v>
      </c>
      <c r="AW265" s="940">
        <f>AU265/(Results!$N$248*(70/190))</f>
        <v>0.6575226841</v>
      </c>
      <c r="AX265" s="885" t="str">
        <f t="shared" si="55"/>
        <v>C</v>
      </c>
      <c r="AY265" s="151"/>
      <c r="AZ265" s="151"/>
      <c r="BA265" s="151"/>
      <c r="BB265" s="151"/>
      <c r="BC265" s="517">
        <f>AU265/Results!$B$158</f>
        <v>546.6666667</v>
      </c>
      <c r="BD265" s="151"/>
      <c r="BE265" s="151"/>
      <c r="BF265" s="703"/>
    </row>
    <row r="266">
      <c r="A266" s="151"/>
      <c r="B266" s="459"/>
      <c r="C266" s="151"/>
      <c r="D266" s="941" t="s">
        <v>217</v>
      </c>
      <c r="E266" s="942">
        <v>23.0</v>
      </c>
      <c r="F266" s="942">
        <v>1.0</v>
      </c>
      <c r="G266" s="942">
        <v>74.0</v>
      </c>
      <c r="H266" s="942">
        <v>0.0</v>
      </c>
      <c r="I266" s="942">
        <v>0.0</v>
      </c>
      <c r="J266" s="942">
        <v>0.0</v>
      </c>
      <c r="K266" s="942">
        <v>0.0</v>
      </c>
      <c r="L266" s="942">
        <v>8.0</v>
      </c>
      <c r="M266" s="942">
        <v>0.0</v>
      </c>
      <c r="N266" s="942">
        <v>0.0</v>
      </c>
      <c r="O266" s="942">
        <v>6.0</v>
      </c>
      <c r="P266" s="942">
        <v>0.0</v>
      </c>
      <c r="Q266" s="943">
        <v>0.0</v>
      </c>
      <c r="R266" s="997">
        <f t="shared" si="47"/>
        <v>112</v>
      </c>
      <c r="S266" s="978">
        <f t="shared" si="48"/>
        <v>84.8</v>
      </c>
      <c r="T266" s="944">
        <f>R266/(Results!$L$248*(70/190))</f>
        <v>0.2680776014</v>
      </c>
      <c r="U266" s="943" t="str">
        <f t="shared" si="49"/>
        <v>B</v>
      </c>
      <c r="V266" s="37"/>
      <c r="W266" s="37"/>
      <c r="X266" s="37"/>
      <c r="Y266" s="37"/>
      <c r="Z266" s="531">
        <f>R266/Results!$B$158</f>
        <v>373.3333333</v>
      </c>
      <c r="AA266" s="37"/>
      <c r="AB266" s="37"/>
      <c r="AC266" s="789"/>
      <c r="AD266" s="459"/>
      <c r="AE266" s="459"/>
      <c r="AF266" s="151"/>
      <c r="AG266" s="886" t="s">
        <v>217</v>
      </c>
      <c r="AH266" s="888">
        <v>51.0</v>
      </c>
      <c r="AI266" s="888">
        <v>0.0</v>
      </c>
      <c r="AJ266" s="888">
        <v>106.0</v>
      </c>
      <c r="AK266" s="888">
        <v>0.0</v>
      </c>
      <c r="AL266" s="888">
        <v>0.0</v>
      </c>
      <c r="AM266" s="888">
        <v>1.0</v>
      </c>
      <c r="AN266" s="888">
        <v>0.0</v>
      </c>
      <c r="AO266" s="888">
        <v>4.0</v>
      </c>
      <c r="AP266" s="888">
        <v>0.0</v>
      </c>
      <c r="AQ266" s="888">
        <v>0.0</v>
      </c>
      <c r="AR266" s="888">
        <v>13.0</v>
      </c>
      <c r="AS266" s="888">
        <v>0.0</v>
      </c>
      <c r="AT266" s="888">
        <v>2.0</v>
      </c>
      <c r="AU266" s="945">
        <f t="shared" si="50"/>
        <v>177</v>
      </c>
      <c r="AV266" s="939">
        <f t="shared" si="51"/>
        <v>138.5</v>
      </c>
      <c r="AW266" s="946">
        <f>AU266/(Results!$N$248*(70/190))</f>
        <v>0.7096433847</v>
      </c>
      <c r="AX266" s="913" t="s">
        <v>257</v>
      </c>
      <c r="AY266" s="37"/>
      <c r="AZ266" s="37"/>
      <c r="BA266" s="37"/>
      <c r="BB266" s="37"/>
      <c r="BC266" s="531">
        <f>AU266/Results!$B$158</f>
        <v>590</v>
      </c>
      <c r="BD266" s="37"/>
      <c r="BE266" s="37"/>
      <c r="BF266" s="789"/>
    </row>
    <row r="267">
      <c r="A267" s="151"/>
      <c r="B267" s="459"/>
      <c r="C267" s="151"/>
      <c r="D267" s="947" t="s">
        <v>218</v>
      </c>
      <c r="E267" s="948">
        <v>20.0</v>
      </c>
      <c r="F267" s="948">
        <v>0.0</v>
      </c>
      <c r="G267" s="948">
        <v>71.0</v>
      </c>
      <c r="H267" s="948">
        <v>0.0</v>
      </c>
      <c r="I267" s="948">
        <v>0.0</v>
      </c>
      <c r="J267" s="948">
        <v>0.0</v>
      </c>
      <c r="K267" s="948">
        <v>0.0</v>
      </c>
      <c r="L267" s="948">
        <v>2.0</v>
      </c>
      <c r="M267" s="948">
        <v>0.0</v>
      </c>
      <c r="N267" s="948">
        <v>0.0</v>
      </c>
      <c r="O267" s="948">
        <v>2.0</v>
      </c>
      <c r="P267" s="948">
        <v>0.0</v>
      </c>
      <c r="Q267" s="949">
        <v>1.0</v>
      </c>
      <c r="R267" s="998">
        <f t="shared" si="47"/>
        <v>96</v>
      </c>
      <c r="S267" s="980">
        <f t="shared" si="48"/>
        <v>63</v>
      </c>
      <c r="T267" s="951">
        <f>R267/(Results!$L$249*(70/190))</f>
        <v>0.2694637317</v>
      </c>
      <c r="U267" s="952" t="str">
        <f t="shared" si="49"/>
        <v>B</v>
      </c>
      <c r="V267" s="538">
        <f>SUM(R267:R270)</f>
        <v>374</v>
      </c>
      <c r="W267" s="539">
        <f>V267/(4*(MAX(R267:R270)))</f>
        <v>0.935</v>
      </c>
      <c r="X267" s="539">
        <f>AVERAGE(S267:S270)</f>
        <v>63.775</v>
      </c>
      <c r="Y267" s="539">
        <f>V267/(((V267/2))*2)</f>
        <v>1</v>
      </c>
      <c r="Z267" s="540">
        <f>R267/Results!$B$158</f>
        <v>320</v>
      </c>
      <c r="AA267" s="539">
        <f>sum(Z267:Z270)/4</f>
        <v>311.6666667</v>
      </c>
      <c r="AB267" s="541">
        <v>356.0</v>
      </c>
      <c r="AC267" s="706">
        <f>4*MAX(R267:R270)/Results!L249</f>
        <v>0.4136504654</v>
      </c>
      <c r="AD267" s="459"/>
      <c r="AE267" s="459"/>
      <c r="AF267" s="151"/>
      <c r="AG267" s="891" t="s">
        <v>218</v>
      </c>
      <c r="AH267" s="893">
        <v>45.0</v>
      </c>
      <c r="AI267" s="893">
        <v>0.0</v>
      </c>
      <c r="AJ267" s="893">
        <v>94.0</v>
      </c>
      <c r="AK267" s="893">
        <v>0.0</v>
      </c>
      <c r="AL267" s="893">
        <v>0.0</v>
      </c>
      <c r="AM267" s="893">
        <v>0.0</v>
      </c>
      <c r="AN267" s="893">
        <v>0.0</v>
      </c>
      <c r="AO267" s="893">
        <v>3.0</v>
      </c>
      <c r="AP267" s="893">
        <v>0.0</v>
      </c>
      <c r="AQ267" s="893">
        <v>0.0</v>
      </c>
      <c r="AR267" s="893">
        <v>6.0</v>
      </c>
      <c r="AS267" s="893">
        <v>0.0</v>
      </c>
      <c r="AT267" s="893">
        <v>2.0</v>
      </c>
      <c r="AU267" s="953">
        <f t="shared" si="50"/>
        <v>150</v>
      </c>
      <c r="AV267" s="954">
        <f t="shared" si="51"/>
        <v>109.5</v>
      </c>
      <c r="AW267" s="955">
        <f>AU267/(Results!$N$249*(70/190))</f>
        <v>0.6865815466</v>
      </c>
      <c r="AX267" s="897" t="str">
        <f t="shared" ref="AX267:AX270" si="56">IFS(AW267&lt;0.2,"A",AND(AW267&gt;=0.21,AW267&lt;=0.5),"B",AND(AW267&gt;=0.51,AW267&lt;=0.7),"C",AND(AW267&gt;=0.71,AW267&lt;=0.85),"D",AND(AW267&gt;=0.86,AW267&lt;=1),"E",AW267&gt;1,"F")</f>
        <v>C</v>
      </c>
      <c r="AY267" s="538">
        <f>SUM(AU267:AU270)</f>
        <v>593</v>
      </c>
      <c r="AZ267" s="539">
        <f>AY267/(4*(MAX(AU267:AU270)))</f>
        <v>0.9883333333</v>
      </c>
      <c r="BA267" s="539">
        <f>AVERAGE(AV267:AV270)</f>
        <v>111.325</v>
      </c>
      <c r="BB267" s="539">
        <f>AY267/(((AY267))*1)</f>
        <v>1</v>
      </c>
      <c r="BC267" s="540">
        <f>AU267/Results!$B$158</f>
        <v>500</v>
      </c>
      <c r="BD267" s="539">
        <f>sum(BC267:BC270)/4</f>
        <v>494.1666667</v>
      </c>
      <c r="BE267" s="541">
        <v>218.0</v>
      </c>
      <c r="BF267" s="706">
        <f>4*MAX(AU267:AU270)/Results!N249</f>
        <v>1.011804384</v>
      </c>
    </row>
    <row r="268">
      <c r="A268" s="151"/>
      <c r="B268" s="459"/>
      <c r="C268" s="151"/>
      <c r="D268" s="956" t="s">
        <v>219</v>
      </c>
      <c r="E268" s="957">
        <v>17.0</v>
      </c>
      <c r="F268" s="957">
        <v>1.0</v>
      </c>
      <c r="G268" s="957">
        <v>68.0</v>
      </c>
      <c r="H268" s="957">
        <v>0.0</v>
      </c>
      <c r="I268" s="957">
        <v>0.0</v>
      </c>
      <c r="J268" s="957">
        <v>0.0</v>
      </c>
      <c r="K268" s="957">
        <v>0.0</v>
      </c>
      <c r="L268" s="957">
        <v>4.0</v>
      </c>
      <c r="M268" s="957">
        <v>1.0</v>
      </c>
      <c r="N268" s="957">
        <v>1.0</v>
      </c>
      <c r="O268" s="957">
        <v>5.0</v>
      </c>
      <c r="P268" s="957">
        <v>0.0</v>
      </c>
      <c r="Q268" s="958">
        <v>3.0</v>
      </c>
      <c r="R268" s="989">
        <f t="shared" si="47"/>
        <v>100</v>
      </c>
      <c r="S268" s="959">
        <f t="shared" si="48"/>
        <v>74.3</v>
      </c>
      <c r="T268" s="960">
        <f>R268/(Results!$L$249*(70/190))</f>
        <v>0.2806913872</v>
      </c>
      <c r="U268" s="958" t="str">
        <f t="shared" si="49"/>
        <v>B</v>
      </c>
      <c r="V268" s="151"/>
      <c r="W268" s="151"/>
      <c r="X268" s="151"/>
      <c r="Y268" s="151"/>
      <c r="Z268" s="552">
        <f>R268/Results!$B$158</f>
        <v>333.3333333</v>
      </c>
      <c r="AA268" s="151"/>
      <c r="AB268" s="151"/>
      <c r="AC268" s="703"/>
      <c r="AD268" s="459"/>
      <c r="AE268" s="459"/>
      <c r="AF268" s="151"/>
      <c r="AG268" s="898" t="s">
        <v>219</v>
      </c>
      <c r="AH268" s="900">
        <v>36.0</v>
      </c>
      <c r="AI268" s="900">
        <v>0.0</v>
      </c>
      <c r="AJ268" s="900">
        <v>99.0</v>
      </c>
      <c r="AK268" s="900">
        <v>0.0</v>
      </c>
      <c r="AL268" s="900">
        <v>0.0</v>
      </c>
      <c r="AM268" s="900">
        <v>0.0</v>
      </c>
      <c r="AN268" s="900">
        <v>0.0</v>
      </c>
      <c r="AO268" s="900">
        <v>5.0</v>
      </c>
      <c r="AP268" s="900">
        <v>0.0</v>
      </c>
      <c r="AQ268" s="900">
        <v>0.0</v>
      </c>
      <c r="AR268" s="900">
        <v>8.0</v>
      </c>
      <c r="AS268" s="900">
        <v>0.0</v>
      </c>
      <c r="AT268" s="900">
        <v>2.0</v>
      </c>
      <c r="AU268" s="953">
        <f t="shared" si="50"/>
        <v>150</v>
      </c>
      <c r="AV268" s="961">
        <f t="shared" si="51"/>
        <v>110</v>
      </c>
      <c r="AW268" s="962">
        <f>AU268/(Results!$N$249*(70/190))</f>
        <v>0.6865815466</v>
      </c>
      <c r="AX268" s="903" t="str">
        <f t="shared" si="56"/>
        <v>C</v>
      </c>
      <c r="AY268" s="151"/>
      <c r="AZ268" s="151"/>
      <c r="BA268" s="151"/>
      <c r="BB268" s="151"/>
      <c r="BC268" s="552">
        <f>AU268/Results!$B$158</f>
        <v>500</v>
      </c>
      <c r="BD268" s="151"/>
      <c r="BE268" s="151"/>
      <c r="BF268" s="703"/>
    </row>
    <row r="269">
      <c r="A269" s="151"/>
      <c r="B269" s="459"/>
      <c r="C269" s="151"/>
      <c r="D269" s="956" t="s">
        <v>220</v>
      </c>
      <c r="E269" s="957">
        <v>15.0</v>
      </c>
      <c r="F269" s="957">
        <v>0.0</v>
      </c>
      <c r="G269" s="957">
        <v>65.0</v>
      </c>
      <c r="H269" s="957">
        <v>0.0</v>
      </c>
      <c r="I269" s="957">
        <v>0.0</v>
      </c>
      <c r="J269" s="957">
        <v>0.0</v>
      </c>
      <c r="K269" s="957">
        <v>0.0</v>
      </c>
      <c r="L269" s="957">
        <v>1.0</v>
      </c>
      <c r="M269" s="957">
        <v>0.0</v>
      </c>
      <c r="N269" s="957">
        <v>0.0</v>
      </c>
      <c r="O269" s="957">
        <v>6.0</v>
      </c>
      <c r="P269" s="957">
        <v>0.0</v>
      </c>
      <c r="Q269" s="958">
        <v>2.0</v>
      </c>
      <c r="R269" s="989">
        <f t="shared" si="47"/>
        <v>89</v>
      </c>
      <c r="S269" s="959">
        <f t="shared" si="48"/>
        <v>62</v>
      </c>
      <c r="T269" s="960">
        <f>R269/(Results!$L$249*(70/190))</f>
        <v>0.2498153346</v>
      </c>
      <c r="U269" s="958" t="str">
        <f t="shared" si="49"/>
        <v>B</v>
      </c>
      <c r="V269" s="151"/>
      <c r="W269" s="151"/>
      <c r="X269" s="151"/>
      <c r="Y269" s="151"/>
      <c r="Z269" s="552">
        <f>R269/Results!$B$158</f>
        <v>296.6666667</v>
      </c>
      <c r="AA269" s="151"/>
      <c r="AB269" s="151"/>
      <c r="AC269" s="703"/>
      <c r="AD269" s="459"/>
      <c r="AE269" s="459"/>
      <c r="AF269" s="151"/>
      <c r="AG269" s="898" t="s">
        <v>220</v>
      </c>
      <c r="AH269" s="900">
        <v>32.0</v>
      </c>
      <c r="AI269" s="900">
        <v>1.0</v>
      </c>
      <c r="AJ269" s="900">
        <v>99.0</v>
      </c>
      <c r="AK269" s="900">
        <v>0.0</v>
      </c>
      <c r="AL269" s="900">
        <v>0.0</v>
      </c>
      <c r="AM269" s="900">
        <v>0.0</v>
      </c>
      <c r="AN269" s="900">
        <v>0.0</v>
      </c>
      <c r="AO269" s="900">
        <v>2.0</v>
      </c>
      <c r="AP269" s="900">
        <v>0.0</v>
      </c>
      <c r="AQ269" s="900">
        <v>0.0</v>
      </c>
      <c r="AR269" s="900">
        <v>9.0</v>
      </c>
      <c r="AS269" s="900">
        <v>0.0</v>
      </c>
      <c r="AT269" s="900">
        <v>0.0</v>
      </c>
      <c r="AU269" s="953">
        <f t="shared" si="50"/>
        <v>143</v>
      </c>
      <c r="AV269" s="961">
        <f t="shared" si="51"/>
        <v>103.3</v>
      </c>
      <c r="AW269" s="962">
        <f>AU269/(Results!$N$249*(70/190))</f>
        <v>0.6545410744</v>
      </c>
      <c r="AX269" s="903" t="str">
        <f t="shared" si="56"/>
        <v>C</v>
      </c>
      <c r="AY269" s="151"/>
      <c r="AZ269" s="151"/>
      <c r="BA269" s="151"/>
      <c r="BB269" s="151"/>
      <c r="BC269" s="552">
        <f>AU269/Results!$B$158</f>
        <v>476.6666667</v>
      </c>
      <c r="BD269" s="151"/>
      <c r="BE269" s="151"/>
      <c r="BF269" s="703"/>
    </row>
    <row r="270">
      <c r="A270" s="37"/>
      <c r="B270" s="60"/>
      <c r="C270" s="37"/>
      <c r="D270" s="963" t="s">
        <v>221</v>
      </c>
      <c r="E270" s="964">
        <v>17.0</v>
      </c>
      <c r="F270" s="964">
        <v>1.0</v>
      </c>
      <c r="G270" s="964">
        <v>69.0</v>
      </c>
      <c r="H270" s="964">
        <v>0.0</v>
      </c>
      <c r="I270" s="964">
        <v>0.0</v>
      </c>
      <c r="J270" s="964">
        <v>0.0</v>
      </c>
      <c r="K270" s="964">
        <v>0.0</v>
      </c>
      <c r="L270" s="964">
        <v>1.0</v>
      </c>
      <c r="M270" s="964">
        <v>0.0</v>
      </c>
      <c r="N270" s="964">
        <v>0.0</v>
      </c>
      <c r="O270" s="964">
        <v>1.0</v>
      </c>
      <c r="P270" s="964">
        <v>0.0</v>
      </c>
      <c r="Q270" s="965">
        <v>0.0</v>
      </c>
      <c r="R270" s="990">
        <f t="shared" si="47"/>
        <v>89</v>
      </c>
      <c r="S270" s="1001">
        <f t="shared" si="48"/>
        <v>55.8</v>
      </c>
      <c r="T270" s="1002">
        <f>R270/(Results!$L$249*(70/190))</f>
        <v>0.2498153346</v>
      </c>
      <c r="U270" s="965" t="str">
        <f t="shared" si="49"/>
        <v>B</v>
      </c>
      <c r="V270" s="447"/>
      <c r="W270" s="447"/>
      <c r="X270" s="447"/>
      <c r="Y270" s="447"/>
      <c r="Z270" s="562">
        <f>R270/Results!$B$158</f>
        <v>296.6666667</v>
      </c>
      <c r="AA270" s="447"/>
      <c r="AB270" s="447"/>
      <c r="AC270" s="488"/>
      <c r="AD270" s="60"/>
      <c r="AE270" s="60"/>
      <c r="AF270" s="37"/>
      <c r="AG270" s="904" t="s">
        <v>221</v>
      </c>
      <c r="AH270" s="906">
        <v>45.0</v>
      </c>
      <c r="AI270" s="906">
        <v>0.0</v>
      </c>
      <c r="AJ270" s="906">
        <v>85.0</v>
      </c>
      <c r="AK270" s="906">
        <v>0.0</v>
      </c>
      <c r="AL270" s="906">
        <v>0.0</v>
      </c>
      <c r="AM270" s="906">
        <v>0.0</v>
      </c>
      <c r="AN270" s="906">
        <v>0.0</v>
      </c>
      <c r="AO270" s="906">
        <v>7.0</v>
      </c>
      <c r="AP270" s="906">
        <v>0.0</v>
      </c>
      <c r="AQ270" s="906">
        <v>0.0</v>
      </c>
      <c r="AR270" s="906">
        <v>12.0</v>
      </c>
      <c r="AS270" s="906">
        <v>0.0</v>
      </c>
      <c r="AT270" s="906">
        <v>1.0</v>
      </c>
      <c r="AU270" s="969">
        <f t="shared" si="50"/>
        <v>150</v>
      </c>
      <c r="AV270" s="1003">
        <f t="shared" si="51"/>
        <v>122.5</v>
      </c>
      <c r="AW270" s="1004">
        <f>AU270/(Results!$N$249*(70/190))</f>
        <v>0.6865815466</v>
      </c>
      <c r="AX270" s="918" t="str">
        <f t="shared" si="56"/>
        <v>C</v>
      </c>
      <c r="AY270" s="447"/>
      <c r="AZ270" s="447"/>
      <c r="BA270" s="447"/>
      <c r="BB270" s="447"/>
      <c r="BC270" s="562">
        <f>AU270/Results!$B$158</f>
        <v>500</v>
      </c>
      <c r="BD270" s="447"/>
      <c r="BE270" s="447"/>
      <c r="BF270" s="488"/>
    </row>
    <row r="271">
      <c r="A271" s="630"/>
      <c r="B271" s="630"/>
      <c r="C271" s="630"/>
      <c r="D271" s="561"/>
      <c r="E271" s="561">
        <f t="shared" ref="E271:Q271" si="57">sum(E207:E270)</f>
        <v>2083</v>
      </c>
      <c r="F271" s="561">
        <f t="shared" si="57"/>
        <v>27</v>
      </c>
      <c r="G271" s="561">
        <f t="shared" si="57"/>
        <v>6741</v>
      </c>
      <c r="H271" s="561">
        <f t="shared" si="57"/>
        <v>1</v>
      </c>
      <c r="I271" s="561">
        <f t="shared" si="57"/>
        <v>1</v>
      </c>
      <c r="J271" s="561">
        <f t="shared" si="57"/>
        <v>9</v>
      </c>
      <c r="K271" s="561">
        <f t="shared" si="57"/>
        <v>95</v>
      </c>
      <c r="L271" s="561">
        <f t="shared" si="57"/>
        <v>294</v>
      </c>
      <c r="M271" s="561">
        <f t="shared" si="57"/>
        <v>19</v>
      </c>
      <c r="N271" s="561">
        <f t="shared" si="57"/>
        <v>33</v>
      </c>
      <c r="O271" s="561">
        <f t="shared" si="57"/>
        <v>659</v>
      </c>
      <c r="P271" s="561">
        <f t="shared" si="57"/>
        <v>0</v>
      </c>
      <c r="Q271" s="409">
        <f t="shared" si="57"/>
        <v>130</v>
      </c>
      <c r="R271" s="561">
        <f>SUM(R207:R270)</f>
        <v>10092</v>
      </c>
      <c r="S271" s="561"/>
      <c r="T271" s="561"/>
      <c r="U271" s="561"/>
      <c r="V271" s="561"/>
      <c r="W271" s="561"/>
      <c r="X271" s="561"/>
      <c r="Y271" s="561"/>
      <c r="Z271" s="561"/>
      <c r="AA271" s="561"/>
      <c r="AB271" s="762" t="s">
        <v>112</v>
      </c>
      <c r="AC271" s="561"/>
      <c r="AD271" s="561"/>
      <c r="AE271" s="561"/>
      <c r="AF271" s="561"/>
      <c r="AG271" s="561"/>
      <c r="AH271" s="561">
        <f t="shared" ref="AH271:AT271" si="58">sum(AH207:AH270)</f>
        <v>2176</v>
      </c>
      <c r="AI271" s="561">
        <f t="shared" si="58"/>
        <v>19</v>
      </c>
      <c r="AJ271" s="561">
        <f t="shared" si="58"/>
        <v>5785</v>
      </c>
      <c r="AK271" s="561">
        <f t="shared" si="58"/>
        <v>0</v>
      </c>
      <c r="AL271" s="561">
        <f t="shared" si="58"/>
        <v>0</v>
      </c>
      <c r="AM271" s="561">
        <f t="shared" si="58"/>
        <v>13</v>
      </c>
      <c r="AN271" s="561">
        <f t="shared" si="58"/>
        <v>0</v>
      </c>
      <c r="AO271" s="561">
        <f t="shared" si="58"/>
        <v>434</v>
      </c>
      <c r="AP271" s="561">
        <f t="shared" si="58"/>
        <v>0</v>
      </c>
      <c r="AQ271" s="561">
        <f t="shared" si="58"/>
        <v>7</v>
      </c>
      <c r="AR271" s="561">
        <f t="shared" si="58"/>
        <v>578</v>
      </c>
      <c r="AS271" s="561">
        <f t="shared" si="58"/>
        <v>1</v>
      </c>
      <c r="AT271" s="409">
        <f t="shared" si="58"/>
        <v>87</v>
      </c>
      <c r="AU271" s="561">
        <f>SUM(AU207:AU270)</f>
        <v>9100</v>
      </c>
      <c r="AV271" s="561"/>
      <c r="AW271" s="561"/>
      <c r="AX271" s="561"/>
      <c r="AY271" s="561"/>
      <c r="AZ271" s="561"/>
      <c r="BA271" s="561"/>
      <c r="BB271" s="561"/>
      <c r="BC271" s="561"/>
      <c r="BD271" s="561"/>
      <c r="BE271" s="762" t="s">
        <v>112</v>
      </c>
      <c r="BF271" s="561"/>
    </row>
    <row r="272">
      <c r="A272" s="630"/>
      <c r="B272" s="630"/>
      <c r="C272" s="630"/>
      <c r="D272" s="561"/>
      <c r="E272" s="561"/>
      <c r="F272" s="561"/>
      <c r="G272" s="561"/>
      <c r="H272" s="561"/>
      <c r="I272" s="561"/>
      <c r="J272" s="561"/>
      <c r="K272" s="561"/>
      <c r="L272" s="561"/>
      <c r="M272" s="561"/>
      <c r="N272" s="561"/>
      <c r="O272" s="561"/>
      <c r="P272" s="561"/>
      <c r="Q272" s="561"/>
      <c r="R272" s="561"/>
      <c r="S272" s="561"/>
      <c r="T272" s="561"/>
      <c r="U272" s="561"/>
      <c r="V272" s="561"/>
      <c r="W272" s="561"/>
      <c r="X272" s="561"/>
      <c r="Y272" s="561"/>
      <c r="Z272" s="561"/>
      <c r="AA272" s="561"/>
      <c r="AB272" s="762"/>
      <c r="AC272" s="561"/>
      <c r="AD272" s="561"/>
      <c r="AE272" s="561"/>
      <c r="AF272" s="561"/>
      <c r="AG272" s="561"/>
      <c r="AH272" s="561"/>
      <c r="AI272" s="561"/>
      <c r="AJ272" s="561"/>
      <c r="AK272" s="561"/>
      <c r="AL272" s="561"/>
      <c r="AM272" s="561"/>
      <c r="AN272" s="561"/>
      <c r="AO272" s="561"/>
      <c r="AP272" s="561"/>
      <c r="AQ272" s="561"/>
      <c r="AR272" s="561"/>
      <c r="AS272" s="561"/>
      <c r="AT272" s="561"/>
      <c r="AU272" s="561"/>
      <c r="AV272" s="561"/>
      <c r="AW272" s="561"/>
      <c r="AX272" s="561"/>
      <c r="AY272" s="561"/>
      <c r="AZ272" s="561"/>
      <c r="BA272" s="561"/>
      <c r="BB272" s="561"/>
      <c r="BC272" s="561"/>
      <c r="BD272" s="561"/>
      <c r="BF272" s="561"/>
    </row>
    <row r="273">
      <c r="AB273" s="762"/>
      <c r="BE273" s="1005"/>
    </row>
    <row r="274">
      <c r="AB274" s="762"/>
    </row>
    <row r="275">
      <c r="AB275" s="762"/>
    </row>
    <row r="276">
      <c r="AB276" s="762"/>
    </row>
    <row r="277">
      <c r="AB277" s="762"/>
      <c r="BE277" s="1005"/>
    </row>
    <row r="278">
      <c r="AB278" s="762"/>
    </row>
    <row r="279">
      <c r="AB279" s="762"/>
    </row>
    <row r="280">
      <c r="AB280" s="762"/>
    </row>
    <row r="281">
      <c r="AB281" s="762"/>
      <c r="BE281" s="1005"/>
    </row>
    <row r="282">
      <c r="AB282" s="762"/>
    </row>
    <row r="283">
      <c r="AB283" s="762"/>
    </row>
    <row r="284">
      <c r="AB284" s="762"/>
    </row>
    <row r="285">
      <c r="AB285" s="762"/>
      <c r="BE285" s="1005"/>
    </row>
    <row r="286">
      <c r="AB286" s="762"/>
    </row>
    <row r="287">
      <c r="AB287" s="762"/>
    </row>
    <row r="288">
      <c r="AB288" s="762"/>
    </row>
    <row r="289">
      <c r="AB289" s="762"/>
      <c r="BE289" s="1005"/>
    </row>
    <row r="290">
      <c r="AB290" s="762"/>
    </row>
    <row r="291">
      <c r="AB291" s="762"/>
    </row>
    <row r="292">
      <c r="AB292" s="762"/>
    </row>
    <row r="293">
      <c r="AB293" s="762"/>
      <c r="BE293" s="1005"/>
    </row>
    <row r="294">
      <c r="AB294" s="762"/>
    </row>
    <row r="295">
      <c r="AB295" s="762"/>
    </row>
    <row r="296">
      <c r="AB296" s="762"/>
    </row>
    <row r="297">
      <c r="AB297" s="762"/>
      <c r="BE297" s="1005"/>
    </row>
    <row r="298">
      <c r="F298" s="12" t="s">
        <v>107</v>
      </c>
      <c r="G298" s="14">
        <f>SUM(AY3:AY66,V3:V66)</f>
        <v>32125</v>
      </c>
      <c r="AB298" s="762"/>
    </row>
    <row r="299">
      <c r="F299" s="12" t="s">
        <v>108</v>
      </c>
      <c r="G299" s="14">
        <f>SUM(V71:V134,AY71:AY134)</f>
        <v>26089</v>
      </c>
      <c r="AB299" s="762"/>
    </row>
    <row r="300">
      <c r="F300" s="12" t="s">
        <v>109</v>
      </c>
      <c r="G300" s="14">
        <f>SUM(V139:V202,AY139:AY202)</f>
        <v>19623</v>
      </c>
      <c r="AB300" s="762"/>
    </row>
    <row r="301">
      <c r="F301" s="12" t="s">
        <v>110</v>
      </c>
      <c r="G301" s="14">
        <f>SUM(V207:V270,AY211:AY270)</f>
        <v>18600</v>
      </c>
      <c r="AB301" s="762"/>
      <c r="BE301" s="1005"/>
    </row>
    <row r="302">
      <c r="AB302" s="762"/>
    </row>
    <row r="303">
      <c r="AB303" s="762"/>
    </row>
    <row r="304">
      <c r="AB304" s="762"/>
    </row>
    <row r="305">
      <c r="AB305" s="762"/>
      <c r="BE305" s="1005"/>
    </row>
    <row r="306">
      <c r="AB306" s="762"/>
    </row>
    <row r="307">
      <c r="AB307" s="762"/>
    </row>
    <row r="308">
      <c r="AB308" s="762"/>
    </row>
    <row r="309">
      <c r="AB309" s="762"/>
      <c r="BE309" s="1005"/>
    </row>
    <row r="310">
      <c r="AB310" s="762"/>
    </row>
    <row r="311">
      <c r="AB311" s="762"/>
    </row>
    <row r="312">
      <c r="AB312" s="762"/>
    </row>
    <row r="313">
      <c r="AB313" s="762"/>
      <c r="BE313" s="1005"/>
    </row>
    <row r="314">
      <c r="AB314" s="762"/>
    </row>
    <row r="315">
      <c r="AB315" s="762"/>
    </row>
    <row r="316">
      <c r="AB316" s="762"/>
    </row>
    <row r="317">
      <c r="AB317" s="762"/>
      <c r="BE317" s="1005"/>
    </row>
    <row r="318">
      <c r="AB318" s="762"/>
    </row>
    <row r="319">
      <c r="AB319" s="762"/>
    </row>
    <row r="320">
      <c r="AB320" s="762"/>
    </row>
    <row r="321">
      <c r="AB321" s="762"/>
      <c r="BE321" s="1005"/>
    </row>
    <row r="322">
      <c r="AB322" s="762"/>
    </row>
    <row r="323">
      <c r="AB323" s="762"/>
    </row>
    <row r="324">
      <c r="AB324" s="762"/>
    </row>
    <row r="325">
      <c r="AB325" s="762"/>
      <c r="BE325" s="1005"/>
    </row>
    <row r="326">
      <c r="AB326" s="762"/>
    </row>
    <row r="327">
      <c r="AB327" s="762"/>
    </row>
    <row r="328">
      <c r="AB328" s="762"/>
    </row>
    <row r="329">
      <c r="AB329" s="762"/>
      <c r="BE329" s="1005"/>
    </row>
    <row r="330">
      <c r="AB330" s="762"/>
    </row>
    <row r="331">
      <c r="AB331" s="762"/>
    </row>
    <row r="332">
      <c r="AB332" s="762"/>
    </row>
    <row r="333">
      <c r="AB333" s="762"/>
      <c r="BE333" s="1005"/>
    </row>
    <row r="334">
      <c r="AB334" s="762"/>
    </row>
    <row r="335">
      <c r="AB335" s="762"/>
    </row>
    <row r="336">
      <c r="AB336" s="762"/>
    </row>
    <row r="337">
      <c r="AB337" s="762"/>
      <c r="BE337" s="1005"/>
    </row>
    <row r="338">
      <c r="AB338" s="762"/>
      <c r="BE338" s="1005"/>
    </row>
    <row r="339">
      <c r="AB339" s="762"/>
      <c r="BE339" s="764" t="s">
        <v>112</v>
      </c>
    </row>
    <row r="340">
      <c r="AB340" s="762"/>
    </row>
    <row r="341">
      <c r="AB341" s="762"/>
      <c r="BE341" s="1005"/>
    </row>
    <row r="342">
      <c r="AB342" s="762"/>
    </row>
    <row r="343">
      <c r="AB343" s="762"/>
    </row>
    <row r="344">
      <c r="AB344" s="762"/>
    </row>
    <row r="345">
      <c r="AB345" s="762"/>
      <c r="BE345" s="1005"/>
    </row>
    <row r="346">
      <c r="AB346" s="762"/>
    </row>
    <row r="347">
      <c r="AB347" s="762"/>
    </row>
    <row r="348">
      <c r="AB348" s="762"/>
    </row>
    <row r="349">
      <c r="AB349" s="762"/>
      <c r="BE349" s="1005"/>
    </row>
    <row r="350">
      <c r="AB350" s="762"/>
    </row>
    <row r="351">
      <c r="AB351" s="762"/>
    </row>
    <row r="352">
      <c r="AB352" s="762"/>
    </row>
    <row r="353">
      <c r="AB353" s="762"/>
      <c r="BE353" s="1005"/>
    </row>
    <row r="354">
      <c r="AB354" s="762"/>
    </row>
    <row r="355">
      <c r="AB355" s="762"/>
    </row>
    <row r="356">
      <c r="AB356" s="762"/>
    </row>
    <row r="357">
      <c r="AB357" s="762"/>
      <c r="BE357" s="1005"/>
    </row>
    <row r="358">
      <c r="AB358" s="762"/>
    </row>
    <row r="359">
      <c r="AB359" s="762"/>
    </row>
    <row r="360">
      <c r="AB360" s="762"/>
    </row>
    <row r="361">
      <c r="AB361" s="762"/>
      <c r="BE361" s="1005"/>
    </row>
    <row r="362">
      <c r="AB362" s="762"/>
    </row>
    <row r="363">
      <c r="AB363" s="762"/>
    </row>
    <row r="364">
      <c r="AB364" s="762"/>
    </row>
    <row r="365">
      <c r="AB365" s="762"/>
      <c r="BE365" s="1005"/>
    </row>
    <row r="366">
      <c r="AB366" s="762"/>
    </row>
    <row r="367">
      <c r="AB367" s="762"/>
    </row>
    <row r="368">
      <c r="AB368" s="762"/>
    </row>
    <row r="369">
      <c r="AB369" s="762"/>
      <c r="BE369" s="1005"/>
    </row>
    <row r="370">
      <c r="AB370" s="762"/>
    </row>
    <row r="371">
      <c r="AB371" s="762"/>
    </row>
    <row r="372">
      <c r="AB372" s="762"/>
    </row>
    <row r="373">
      <c r="AB373" s="762"/>
      <c r="BE373" s="1005"/>
    </row>
    <row r="374">
      <c r="AB374" s="762"/>
    </row>
    <row r="375">
      <c r="AB375" s="762"/>
    </row>
    <row r="376">
      <c r="AB376" s="762"/>
    </row>
    <row r="377">
      <c r="AB377" s="762"/>
      <c r="BE377" s="1005"/>
    </row>
    <row r="378">
      <c r="AB378" s="762"/>
    </row>
    <row r="379">
      <c r="AB379" s="762"/>
    </row>
    <row r="380">
      <c r="AB380" s="762"/>
    </row>
    <row r="381">
      <c r="AB381" s="762"/>
      <c r="BE381" s="1005"/>
    </row>
    <row r="382">
      <c r="AB382" s="762"/>
    </row>
    <row r="383">
      <c r="AB383" s="762"/>
    </row>
    <row r="384">
      <c r="AB384" s="762"/>
    </row>
    <row r="385">
      <c r="AB385" s="762"/>
      <c r="BE385" s="1005"/>
    </row>
    <row r="386">
      <c r="AB386" s="762"/>
    </row>
    <row r="387">
      <c r="AB387" s="762"/>
    </row>
    <row r="388">
      <c r="AB388" s="762"/>
    </row>
    <row r="389">
      <c r="AB389" s="762"/>
      <c r="BE389" s="1005"/>
    </row>
    <row r="390">
      <c r="AB390" s="762"/>
    </row>
    <row r="391">
      <c r="AB391" s="762"/>
    </row>
    <row r="392">
      <c r="AB392" s="762"/>
    </row>
    <row r="393">
      <c r="AB393" s="762"/>
      <c r="BE393" s="1005"/>
    </row>
    <row r="394">
      <c r="AB394" s="762"/>
    </row>
    <row r="395">
      <c r="AB395" s="762"/>
    </row>
    <row r="396">
      <c r="AB396" s="762"/>
    </row>
    <row r="397">
      <c r="AB397" s="762"/>
      <c r="BE397" s="1005"/>
    </row>
    <row r="398">
      <c r="AB398" s="762"/>
    </row>
    <row r="399">
      <c r="AB399" s="762"/>
    </row>
    <row r="400">
      <c r="AB400" s="762"/>
    </row>
    <row r="401">
      <c r="AB401" s="762"/>
      <c r="BE401" s="1005"/>
    </row>
    <row r="402">
      <c r="AB402" s="762"/>
    </row>
    <row r="403">
      <c r="AB403" s="762"/>
    </row>
    <row r="404">
      <c r="AB404" s="762"/>
    </row>
    <row r="405">
      <c r="AB405" s="762"/>
      <c r="BE405" s="1005"/>
    </row>
    <row r="406">
      <c r="AB406" s="762"/>
      <c r="BE406" s="1005"/>
    </row>
    <row r="407">
      <c r="AB407" s="762"/>
      <c r="BE407" s="764" t="s">
        <v>112</v>
      </c>
    </row>
    <row r="408">
      <c r="AB408" s="762"/>
    </row>
    <row r="409">
      <c r="AB409" s="762"/>
      <c r="BE409" s="1005"/>
    </row>
    <row r="410">
      <c r="AB410" s="762"/>
    </row>
    <row r="411">
      <c r="AB411" s="762"/>
    </row>
    <row r="412">
      <c r="AB412" s="762"/>
    </row>
    <row r="413">
      <c r="AB413" s="762"/>
      <c r="BE413" s="1005"/>
    </row>
    <row r="414">
      <c r="AB414" s="762"/>
    </row>
    <row r="415">
      <c r="AB415" s="762"/>
    </row>
    <row r="416">
      <c r="AB416" s="762"/>
    </row>
    <row r="417">
      <c r="AB417" s="762"/>
      <c r="BE417" s="1005"/>
    </row>
    <row r="418">
      <c r="AB418" s="762"/>
    </row>
    <row r="419">
      <c r="AB419" s="762"/>
    </row>
    <row r="420">
      <c r="AB420" s="762"/>
    </row>
    <row r="421">
      <c r="AB421" s="762"/>
      <c r="BE421" s="1005"/>
    </row>
    <row r="422">
      <c r="AB422" s="762"/>
    </row>
    <row r="423">
      <c r="AB423" s="762"/>
    </row>
    <row r="424">
      <c r="AB424" s="762"/>
    </row>
    <row r="425">
      <c r="AB425" s="762"/>
      <c r="BE425" s="1005"/>
    </row>
    <row r="426">
      <c r="AB426" s="762"/>
    </row>
    <row r="427">
      <c r="AB427" s="762"/>
    </row>
    <row r="428">
      <c r="AB428" s="762"/>
    </row>
    <row r="429">
      <c r="AB429" s="762"/>
      <c r="BE429" s="1005"/>
    </row>
    <row r="430">
      <c r="AB430" s="762"/>
    </row>
    <row r="431">
      <c r="AB431" s="762"/>
    </row>
    <row r="432">
      <c r="AB432" s="762"/>
    </row>
    <row r="433">
      <c r="AB433" s="762"/>
      <c r="BE433" s="1005"/>
    </row>
    <row r="434">
      <c r="AB434" s="762"/>
    </row>
    <row r="435">
      <c r="AB435" s="762"/>
    </row>
    <row r="436">
      <c r="AB436" s="762"/>
    </row>
    <row r="437">
      <c r="AB437" s="762"/>
      <c r="BE437" s="1005"/>
    </row>
    <row r="438">
      <c r="AB438" s="762"/>
    </row>
    <row r="439">
      <c r="AB439" s="762"/>
    </row>
    <row r="440">
      <c r="AB440" s="762"/>
    </row>
    <row r="441">
      <c r="AB441" s="762"/>
      <c r="BE441" s="1005"/>
    </row>
    <row r="442">
      <c r="AB442" s="762"/>
    </row>
    <row r="443">
      <c r="AB443" s="762"/>
    </row>
    <row r="444">
      <c r="AB444" s="762"/>
    </row>
    <row r="445">
      <c r="AB445" s="762"/>
      <c r="BE445" s="1005"/>
    </row>
    <row r="446">
      <c r="AB446" s="762"/>
    </row>
    <row r="447">
      <c r="AB447" s="762"/>
    </row>
    <row r="448">
      <c r="AB448" s="762"/>
    </row>
    <row r="449">
      <c r="AB449" s="762"/>
      <c r="BE449" s="1005"/>
    </row>
    <row r="450">
      <c r="AB450" s="762"/>
    </row>
    <row r="451">
      <c r="AB451" s="762"/>
      <c r="AY451" s="1006"/>
    </row>
    <row r="452">
      <c r="AB452" s="762"/>
      <c r="AY452" s="1006"/>
    </row>
    <row r="453">
      <c r="AB453" s="762"/>
      <c r="AY453" s="1006"/>
      <c r="BE453" s="1005"/>
    </row>
    <row r="454">
      <c r="AB454" s="762"/>
      <c r="AY454" s="1006"/>
    </row>
    <row r="455">
      <c r="AB455" s="762"/>
      <c r="AY455" s="1006"/>
    </row>
    <row r="456">
      <c r="AB456" s="762"/>
      <c r="AY456" s="1006"/>
    </row>
    <row r="457">
      <c r="AB457" s="762"/>
      <c r="AY457" s="1006"/>
      <c r="BE457" s="1005"/>
    </row>
    <row r="458">
      <c r="AB458" s="762"/>
      <c r="AY458" s="1006"/>
    </row>
    <row r="459">
      <c r="AB459" s="762"/>
      <c r="AY459" s="1006"/>
    </row>
    <row r="460">
      <c r="AB460" s="762"/>
      <c r="AY460" s="1006"/>
    </row>
    <row r="461">
      <c r="AB461" s="762"/>
      <c r="AY461" s="1006"/>
      <c r="BE461" s="1005"/>
    </row>
    <row r="462">
      <c r="AB462" s="762"/>
      <c r="AY462" s="1006"/>
    </row>
    <row r="463">
      <c r="AB463" s="762"/>
      <c r="AY463" s="1006"/>
    </row>
    <row r="464">
      <c r="AB464" s="762"/>
      <c r="AY464" s="1006"/>
    </row>
    <row r="465">
      <c r="AB465" s="762"/>
      <c r="AY465" s="1006"/>
      <c r="BE465" s="1005"/>
    </row>
    <row r="466">
      <c r="AB466" s="762"/>
      <c r="AY466" s="1006"/>
    </row>
    <row r="467">
      <c r="AB467" s="762"/>
      <c r="AY467" s="1006"/>
    </row>
    <row r="468">
      <c r="AB468" s="762"/>
      <c r="AY468" s="1006"/>
    </row>
    <row r="469">
      <c r="AB469" s="762"/>
      <c r="AY469" s="1006"/>
      <c r="BE469" s="1005"/>
    </row>
    <row r="470">
      <c r="AB470" s="762"/>
      <c r="AY470" s="1006"/>
    </row>
    <row r="471">
      <c r="AB471" s="762"/>
      <c r="AY471" s="1006"/>
    </row>
    <row r="472">
      <c r="AB472" s="762"/>
      <c r="AY472" s="1006"/>
    </row>
    <row r="473">
      <c r="AB473" s="762"/>
      <c r="AY473" s="1006"/>
      <c r="BE473" s="1005"/>
    </row>
    <row r="474">
      <c r="AB474" s="762"/>
      <c r="AY474" s="1006"/>
      <c r="BE474" s="1005"/>
    </row>
    <row r="475">
      <c r="AB475" s="762"/>
      <c r="AY475" s="1006"/>
      <c r="BE475" s="764" t="s">
        <v>112</v>
      </c>
    </row>
    <row r="476">
      <c r="AB476" s="762"/>
      <c r="AY476" s="1006"/>
    </row>
    <row r="477">
      <c r="AB477" s="762"/>
      <c r="AY477" s="1006"/>
      <c r="BE477" s="1005"/>
    </row>
    <row r="478">
      <c r="AB478" s="762"/>
      <c r="AY478" s="1006"/>
    </row>
    <row r="479">
      <c r="AB479" s="762"/>
      <c r="AY479" s="1006"/>
    </row>
    <row r="480">
      <c r="AB480" s="762"/>
      <c r="AY480" s="1006"/>
    </row>
    <row r="481">
      <c r="AB481" s="762"/>
      <c r="AY481" s="1006"/>
      <c r="BE481" s="1005"/>
    </row>
    <row r="482">
      <c r="AB482" s="762"/>
      <c r="AY482" s="1006"/>
    </row>
    <row r="483">
      <c r="AB483" s="762"/>
      <c r="AY483" s="1006"/>
    </row>
    <row r="484">
      <c r="AB484" s="762"/>
      <c r="AY484" s="1006"/>
    </row>
    <row r="485">
      <c r="AB485" s="762"/>
      <c r="AY485" s="1006"/>
      <c r="BE485" s="1005"/>
    </row>
    <row r="486">
      <c r="AB486" s="762"/>
      <c r="AY486" s="1006"/>
    </row>
    <row r="487">
      <c r="AB487" s="762"/>
      <c r="AY487" s="1006"/>
    </row>
    <row r="488">
      <c r="AB488" s="762"/>
      <c r="AY488" s="1006"/>
    </row>
    <row r="489">
      <c r="AB489" s="762"/>
      <c r="AY489" s="1006"/>
      <c r="BE489" s="1005"/>
    </row>
    <row r="490">
      <c r="AB490" s="762"/>
      <c r="AY490" s="1006"/>
    </row>
    <row r="491">
      <c r="AB491" s="762"/>
      <c r="AY491" s="1006"/>
    </row>
    <row r="492">
      <c r="AB492" s="762"/>
      <c r="AY492" s="1006"/>
    </row>
    <row r="493">
      <c r="AB493" s="762"/>
      <c r="AY493" s="1006"/>
      <c r="BE493" s="1005"/>
    </row>
    <row r="494">
      <c r="AB494" s="762"/>
      <c r="AY494" s="1006"/>
    </row>
    <row r="495">
      <c r="AB495" s="762"/>
      <c r="AY495" s="1006"/>
    </row>
    <row r="496">
      <c r="AB496" s="762"/>
      <c r="AY496" s="1006"/>
    </row>
    <row r="497">
      <c r="AB497" s="762"/>
      <c r="AY497" s="1006"/>
      <c r="BE497" s="1005"/>
    </row>
    <row r="498">
      <c r="AB498" s="762"/>
      <c r="AY498" s="1006"/>
    </row>
    <row r="499">
      <c r="AB499" s="762"/>
      <c r="AY499" s="1006"/>
    </row>
    <row r="500">
      <c r="AB500" s="762"/>
      <c r="AY500" s="1006"/>
    </row>
    <row r="501">
      <c r="AB501" s="762"/>
      <c r="AY501" s="1006"/>
      <c r="BE501" s="1005"/>
    </row>
    <row r="502">
      <c r="AB502" s="762"/>
      <c r="AY502" s="1006"/>
    </row>
    <row r="503">
      <c r="AB503" s="762"/>
      <c r="AY503" s="1006"/>
    </row>
    <row r="504">
      <c r="AB504" s="762"/>
      <c r="AY504" s="1006"/>
    </row>
    <row r="505">
      <c r="AB505" s="762"/>
      <c r="AY505" s="1006"/>
      <c r="BE505" s="1005"/>
    </row>
    <row r="506">
      <c r="AB506" s="762"/>
      <c r="AY506" s="1006"/>
    </row>
    <row r="507">
      <c r="AB507" s="762"/>
      <c r="AY507" s="1006"/>
    </row>
    <row r="508">
      <c r="AB508" s="762"/>
      <c r="AY508" s="1006"/>
    </row>
    <row r="509">
      <c r="AB509" s="762"/>
      <c r="AY509" s="1006"/>
      <c r="BE509" s="1005"/>
    </row>
    <row r="510">
      <c r="AB510" s="762"/>
      <c r="AY510" s="1006"/>
    </row>
    <row r="511">
      <c r="AB511" s="762"/>
      <c r="AY511" s="1006"/>
    </row>
    <row r="512">
      <c r="AB512" s="762"/>
      <c r="AY512" s="1006"/>
    </row>
    <row r="513">
      <c r="AB513" s="762"/>
      <c r="AY513" s="1006"/>
      <c r="BE513" s="1005"/>
    </row>
    <row r="514">
      <c r="AB514" s="762"/>
      <c r="AY514" s="1006"/>
    </row>
    <row r="515">
      <c r="AB515" s="762"/>
      <c r="AY515" s="1006"/>
    </row>
    <row r="516">
      <c r="AB516" s="762"/>
      <c r="AY516" s="1006"/>
    </row>
    <row r="517">
      <c r="AB517" s="762"/>
      <c r="AY517" s="1006"/>
      <c r="BE517" s="1005"/>
    </row>
    <row r="518">
      <c r="AB518" s="762"/>
      <c r="AY518" s="1006"/>
    </row>
    <row r="519">
      <c r="AB519" s="762"/>
      <c r="AY519" s="1006"/>
    </row>
    <row r="520">
      <c r="AB520" s="762"/>
      <c r="AY520" s="1006"/>
    </row>
    <row r="521">
      <c r="AB521" s="762"/>
      <c r="AY521" s="1006"/>
      <c r="BE521" s="1005"/>
    </row>
    <row r="522">
      <c r="AB522" s="762"/>
      <c r="AY522" s="1006"/>
    </row>
    <row r="523">
      <c r="AB523" s="762"/>
      <c r="AY523" s="1006"/>
    </row>
    <row r="524">
      <c r="AB524" s="762"/>
      <c r="AY524" s="1006"/>
    </row>
    <row r="525">
      <c r="AB525" s="762"/>
      <c r="AY525" s="1006"/>
      <c r="BE525" s="1005"/>
    </row>
    <row r="526">
      <c r="AB526" s="762"/>
      <c r="AY526" s="1006"/>
    </row>
    <row r="527">
      <c r="AB527" s="762"/>
      <c r="AY527" s="1006"/>
    </row>
    <row r="528">
      <c r="AB528" s="762"/>
      <c r="AY528" s="1006"/>
    </row>
    <row r="529">
      <c r="AB529" s="762"/>
      <c r="AY529" s="1006"/>
      <c r="BE529" s="1005"/>
    </row>
    <row r="530">
      <c r="AB530" s="762"/>
      <c r="AY530" s="1006"/>
    </row>
    <row r="531">
      <c r="AB531" s="762"/>
      <c r="AY531" s="1006"/>
    </row>
    <row r="532">
      <c r="AB532" s="762"/>
      <c r="AY532" s="1006"/>
    </row>
    <row r="533">
      <c r="AB533" s="762"/>
      <c r="AY533" s="1006"/>
      <c r="BE533" s="1005"/>
    </row>
    <row r="534">
      <c r="AB534" s="762"/>
      <c r="AY534" s="1006"/>
    </row>
    <row r="535">
      <c r="AB535" s="762"/>
      <c r="AY535" s="1006"/>
    </row>
    <row r="536">
      <c r="AB536" s="762"/>
      <c r="AY536" s="1006"/>
    </row>
    <row r="537">
      <c r="AB537" s="762"/>
      <c r="AY537" s="1006"/>
      <c r="BE537" s="1005"/>
    </row>
    <row r="538">
      <c r="AB538" s="762"/>
      <c r="AY538" s="1006"/>
    </row>
    <row r="539">
      <c r="AB539" s="762"/>
      <c r="AY539" s="1006"/>
    </row>
    <row r="540">
      <c r="AB540" s="762"/>
      <c r="AY540" s="1006"/>
    </row>
    <row r="541">
      <c r="AB541" s="762"/>
      <c r="AY541" s="1006"/>
      <c r="BE541" s="764" t="s">
        <v>112</v>
      </c>
    </row>
    <row r="542">
      <c r="AB542" s="762"/>
      <c r="AY542" s="1006"/>
    </row>
    <row r="543">
      <c r="AB543" s="762"/>
      <c r="AY543" s="1006"/>
      <c r="BE543" s="1005"/>
    </row>
    <row r="544">
      <c r="AB544" s="762"/>
      <c r="AY544" s="1006"/>
    </row>
    <row r="545">
      <c r="AB545" s="762"/>
      <c r="AY545" s="1006"/>
    </row>
    <row r="546">
      <c r="AB546" s="762"/>
      <c r="AY546" s="1006"/>
    </row>
    <row r="547">
      <c r="AB547" s="762"/>
      <c r="AY547" s="1006"/>
      <c r="BE547" s="1005"/>
    </row>
    <row r="548">
      <c r="AB548" s="762"/>
      <c r="AY548" s="1006"/>
    </row>
    <row r="549">
      <c r="AB549" s="762"/>
      <c r="AY549" s="1006"/>
    </row>
    <row r="550">
      <c r="AB550" s="762"/>
      <c r="AY550" s="1006"/>
    </row>
    <row r="551">
      <c r="AB551" s="762"/>
      <c r="AY551" s="1006"/>
      <c r="BE551" s="1005"/>
    </row>
    <row r="552">
      <c r="AB552" s="762"/>
      <c r="AY552" s="1006"/>
    </row>
    <row r="553">
      <c r="AB553" s="762"/>
      <c r="AY553" s="1006"/>
    </row>
    <row r="554">
      <c r="AB554" s="762"/>
      <c r="AY554" s="1006"/>
    </row>
    <row r="555">
      <c r="AB555" s="762"/>
      <c r="AY555" s="1006"/>
      <c r="BE555" s="1005"/>
    </row>
    <row r="556">
      <c r="AB556" s="762"/>
      <c r="AY556" s="1006"/>
    </row>
    <row r="557">
      <c r="AB557" s="762"/>
      <c r="AY557" s="1006"/>
    </row>
    <row r="558">
      <c r="AB558" s="762"/>
      <c r="AY558" s="1006"/>
    </row>
    <row r="559">
      <c r="AB559" s="762"/>
      <c r="AY559" s="1006"/>
      <c r="BE559" s="1005"/>
    </row>
    <row r="560">
      <c r="AB560" s="762"/>
      <c r="AY560" s="1006"/>
    </row>
    <row r="561">
      <c r="AB561" s="762"/>
      <c r="AY561" s="1006"/>
    </row>
    <row r="562">
      <c r="AB562" s="762"/>
      <c r="AY562" s="1006"/>
    </row>
    <row r="563">
      <c r="AB563" s="762"/>
      <c r="AY563" s="1006"/>
      <c r="BE563" s="1005"/>
    </row>
    <row r="564">
      <c r="AB564" s="762"/>
      <c r="AY564" s="1006"/>
    </row>
    <row r="565">
      <c r="AB565" s="762"/>
      <c r="AY565" s="1006"/>
    </row>
    <row r="566">
      <c r="AB566" s="762"/>
      <c r="AY566" s="1006"/>
    </row>
    <row r="567">
      <c r="AB567" s="762"/>
      <c r="AY567" s="1006"/>
      <c r="BE567" s="1005"/>
    </row>
    <row r="568">
      <c r="AB568" s="762"/>
      <c r="AY568" s="1006"/>
    </row>
    <row r="569">
      <c r="AB569" s="762"/>
      <c r="AY569" s="1006"/>
    </row>
    <row r="570">
      <c r="AB570" s="762"/>
      <c r="AY570" s="1006"/>
    </row>
    <row r="571">
      <c r="AB571" s="762"/>
      <c r="AY571" s="1006"/>
      <c r="BE571" s="1005"/>
    </row>
    <row r="572">
      <c r="AB572" s="762"/>
      <c r="AY572" s="1006"/>
    </row>
    <row r="573">
      <c r="AB573" s="762"/>
      <c r="AY573" s="1006"/>
    </row>
    <row r="574">
      <c r="AB574" s="762"/>
      <c r="AY574" s="1006"/>
    </row>
    <row r="575">
      <c r="AB575" s="762"/>
      <c r="AY575" s="1006"/>
      <c r="BE575" s="1005"/>
    </row>
    <row r="576">
      <c r="AB576" s="762"/>
      <c r="AY576" s="1006"/>
    </row>
    <row r="577">
      <c r="AB577" s="762"/>
      <c r="AY577" s="1006"/>
    </row>
    <row r="578">
      <c r="AB578" s="762"/>
      <c r="AY578" s="1006"/>
    </row>
    <row r="579">
      <c r="AB579" s="762"/>
      <c r="AY579" s="1006"/>
      <c r="BE579" s="1005"/>
    </row>
    <row r="580">
      <c r="AB580" s="762"/>
      <c r="AY580" s="1006"/>
    </row>
    <row r="581">
      <c r="AB581" s="762"/>
      <c r="AY581" s="1006"/>
    </row>
    <row r="582">
      <c r="AB582" s="762"/>
      <c r="AY582" s="1006"/>
    </row>
    <row r="583">
      <c r="AB583" s="762"/>
      <c r="AY583" s="1006"/>
      <c r="BE583" s="1005"/>
    </row>
    <row r="584">
      <c r="AB584" s="762"/>
      <c r="AY584" s="1006"/>
    </row>
    <row r="585">
      <c r="AB585" s="762"/>
      <c r="AY585" s="1006"/>
    </row>
    <row r="586">
      <c r="AB586" s="762"/>
      <c r="AY586" s="1006"/>
    </row>
    <row r="587">
      <c r="AB587" s="762"/>
      <c r="AY587" s="1006"/>
      <c r="BE587" s="1005"/>
    </row>
    <row r="588">
      <c r="AB588" s="762"/>
      <c r="AY588" s="1006"/>
    </row>
    <row r="589">
      <c r="AB589" s="762"/>
      <c r="AY589" s="1006"/>
    </row>
    <row r="590">
      <c r="AB590" s="762"/>
      <c r="AY590" s="1006"/>
    </row>
    <row r="591">
      <c r="AB591" s="762"/>
      <c r="AY591" s="1006"/>
      <c r="BE591" s="1005"/>
    </row>
    <row r="592">
      <c r="AB592" s="762"/>
      <c r="AY592" s="1006"/>
    </row>
    <row r="593">
      <c r="AB593" s="762"/>
      <c r="AY593" s="1006"/>
    </row>
    <row r="594">
      <c r="AB594" s="762"/>
      <c r="AY594" s="1006"/>
    </row>
    <row r="595">
      <c r="AB595" s="762"/>
      <c r="AY595" s="1006"/>
      <c r="BE595" s="1005"/>
    </row>
    <row r="596">
      <c r="AB596" s="762"/>
      <c r="AY596" s="1006"/>
    </row>
    <row r="597">
      <c r="AB597" s="762"/>
      <c r="AY597" s="1006"/>
    </row>
    <row r="598">
      <c r="AB598" s="762"/>
      <c r="AY598" s="1006"/>
    </row>
    <row r="599">
      <c r="AB599" s="762"/>
      <c r="AY599" s="1006"/>
      <c r="BE599" s="1005"/>
    </row>
    <row r="600">
      <c r="AB600" s="762"/>
      <c r="AY600" s="1006"/>
    </row>
    <row r="601">
      <c r="AB601" s="762"/>
      <c r="AY601" s="1006"/>
    </row>
    <row r="602">
      <c r="AB602" s="762"/>
      <c r="AY602" s="1006"/>
    </row>
    <row r="603">
      <c r="AB603" s="762"/>
      <c r="AY603" s="1006"/>
      <c r="BE603" s="1005"/>
    </row>
    <row r="604">
      <c r="AB604" s="762"/>
      <c r="AY604" s="1006"/>
    </row>
    <row r="605">
      <c r="AB605" s="762"/>
      <c r="AY605" s="1006"/>
    </row>
    <row r="606">
      <c r="AB606" s="762"/>
      <c r="AY606" s="1006"/>
    </row>
    <row r="607">
      <c r="AB607" s="762"/>
      <c r="AY607" s="1006"/>
      <c r="BE607" s="1005"/>
    </row>
    <row r="608">
      <c r="AB608" s="762"/>
      <c r="AY608" s="1006"/>
      <c r="BE608" s="1005"/>
    </row>
    <row r="609">
      <c r="AB609" s="762"/>
      <c r="AY609" s="1006"/>
      <c r="BE609" s="764" t="s">
        <v>112</v>
      </c>
    </row>
    <row r="610">
      <c r="AB610" s="762"/>
      <c r="AY610" s="1006"/>
    </row>
    <row r="611">
      <c r="AB611" s="762"/>
      <c r="AY611" s="1006"/>
      <c r="BE611" s="1005"/>
    </row>
    <row r="612">
      <c r="AB612" s="762"/>
      <c r="AY612" s="1006"/>
    </row>
    <row r="613">
      <c r="AB613" s="762"/>
      <c r="AY613" s="1006"/>
    </row>
    <row r="614">
      <c r="AB614" s="762"/>
      <c r="AY614" s="1006"/>
    </row>
    <row r="615">
      <c r="AB615" s="762"/>
      <c r="AY615" s="1006"/>
      <c r="BE615" s="1005"/>
    </row>
    <row r="616">
      <c r="AB616" s="762"/>
      <c r="AY616" s="1006"/>
    </row>
    <row r="617">
      <c r="AB617" s="762"/>
      <c r="AY617" s="1006"/>
    </row>
    <row r="618">
      <c r="AB618" s="762"/>
      <c r="AY618" s="1006"/>
    </row>
    <row r="619">
      <c r="AB619" s="762"/>
      <c r="AY619" s="1006"/>
      <c r="BE619" s="1005"/>
    </row>
    <row r="620">
      <c r="AB620" s="762"/>
      <c r="AY620" s="1006"/>
    </row>
    <row r="621">
      <c r="AB621" s="762"/>
      <c r="AY621" s="1006"/>
    </row>
    <row r="622">
      <c r="AB622" s="762"/>
      <c r="AY622" s="1006"/>
    </row>
    <row r="623">
      <c r="AB623" s="762"/>
      <c r="AY623" s="1006"/>
      <c r="BE623" s="1005"/>
    </row>
    <row r="624">
      <c r="AB624" s="762"/>
      <c r="AY624" s="1006"/>
    </row>
    <row r="625">
      <c r="AB625" s="762"/>
      <c r="AY625" s="1006"/>
    </row>
    <row r="626">
      <c r="AB626" s="762"/>
      <c r="AY626" s="1006"/>
    </row>
    <row r="627">
      <c r="AB627" s="762"/>
      <c r="AY627" s="1006"/>
      <c r="BE627" s="1005"/>
    </row>
    <row r="628">
      <c r="AB628" s="762"/>
      <c r="AY628" s="1006"/>
    </row>
    <row r="629">
      <c r="AB629" s="762"/>
      <c r="AY629" s="1006"/>
    </row>
    <row r="630">
      <c r="AB630" s="762"/>
      <c r="AY630" s="1006"/>
    </row>
    <row r="631">
      <c r="AB631" s="762"/>
      <c r="AY631" s="1006"/>
      <c r="BE631" s="1005"/>
    </row>
    <row r="632">
      <c r="AB632" s="762"/>
      <c r="AY632" s="1006"/>
    </row>
    <row r="633">
      <c r="AB633" s="762"/>
      <c r="AY633" s="1006"/>
    </row>
    <row r="634">
      <c r="AB634" s="762"/>
      <c r="AY634" s="1006"/>
    </row>
    <row r="635">
      <c r="AB635" s="762"/>
      <c r="AY635" s="1006"/>
      <c r="BE635" s="1005"/>
    </row>
    <row r="636">
      <c r="AB636" s="762"/>
      <c r="AY636" s="1006"/>
    </row>
    <row r="637">
      <c r="AB637" s="762"/>
      <c r="AY637" s="1006"/>
    </row>
    <row r="638">
      <c r="AB638" s="762"/>
      <c r="AY638" s="1006"/>
    </row>
    <row r="639">
      <c r="AB639" s="762"/>
      <c r="AY639" s="1006"/>
      <c r="BE639" s="1005"/>
    </row>
    <row r="640">
      <c r="AB640" s="762"/>
      <c r="AY640" s="1006"/>
    </row>
    <row r="641">
      <c r="AB641" s="762"/>
      <c r="AY641" s="1006"/>
    </row>
    <row r="642">
      <c r="AB642" s="762"/>
      <c r="AY642" s="1006"/>
    </row>
    <row r="643">
      <c r="AB643" s="762"/>
      <c r="AY643" s="1006"/>
      <c r="BE643" s="1005"/>
    </row>
    <row r="644">
      <c r="AB644" s="762"/>
      <c r="AY644" s="1006"/>
    </row>
    <row r="645">
      <c r="AB645" s="762"/>
      <c r="AY645" s="1006"/>
    </row>
    <row r="646">
      <c r="AB646" s="762"/>
      <c r="AY646" s="1006"/>
    </row>
    <row r="647">
      <c r="AB647" s="762"/>
      <c r="AY647" s="1006"/>
      <c r="BE647" s="1005"/>
    </row>
    <row r="648">
      <c r="AB648" s="762"/>
      <c r="AY648" s="1006"/>
    </row>
    <row r="649">
      <c r="AB649" s="762"/>
      <c r="AY649" s="1006"/>
    </row>
    <row r="650">
      <c r="AB650" s="762"/>
      <c r="AY650" s="1006"/>
    </row>
    <row r="651">
      <c r="AB651" s="762"/>
      <c r="AY651" s="1006"/>
      <c r="BE651" s="1005"/>
    </row>
    <row r="652">
      <c r="AB652" s="762"/>
      <c r="AY652" s="1006"/>
    </row>
    <row r="653">
      <c r="AB653" s="762"/>
      <c r="AY653" s="1006"/>
    </row>
    <row r="654">
      <c r="AB654" s="762"/>
      <c r="AY654" s="1006"/>
    </row>
    <row r="655">
      <c r="AB655" s="762"/>
      <c r="AY655" s="1006"/>
      <c r="BE655" s="1005"/>
    </row>
    <row r="656">
      <c r="AB656" s="762"/>
      <c r="AY656" s="1006"/>
    </row>
    <row r="657">
      <c r="AB657" s="762"/>
      <c r="AY657" s="1006"/>
    </row>
    <row r="658">
      <c r="AB658" s="762"/>
      <c r="AY658" s="1006"/>
    </row>
    <row r="659">
      <c r="AB659" s="762"/>
      <c r="AY659" s="1006"/>
      <c r="BE659" s="1005"/>
    </row>
    <row r="660">
      <c r="AB660" s="762"/>
      <c r="AY660" s="1006"/>
    </row>
    <row r="661">
      <c r="AB661" s="762"/>
      <c r="AY661" s="1006"/>
    </row>
    <row r="662">
      <c r="AB662" s="762"/>
      <c r="AY662" s="1006"/>
    </row>
    <row r="663">
      <c r="AB663" s="762"/>
      <c r="AY663" s="1006"/>
      <c r="BE663" s="1005"/>
    </row>
    <row r="664">
      <c r="AB664" s="762"/>
      <c r="AY664" s="1006"/>
    </row>
    <row r="665">
      <c r="AB665" s="762"/>
      <c r="AY665" s="1006"/>
    </row>
    <row r="666">
      <c r="AB666" s="762"/>
      <c r="AY666" s="1006"/>
    </row>
    <row r="667">
      <c r="AB667" s="762"/>
      <c r="AY667" s="1006"/>
      <c r="BE667" s="1005"/>
    </row>
    <row r="668">
      <c r="AB668" s="762"/>
      <c r="AY668" s="1006"/>
    </row>
    <row r="669">
      <c r="AB669" s="762"/>
      <c r="AY669" s="1006"/>
    </row>
    <row r="670">
      <c r="AB670" s="762"/>
      <c r="AY670" s="1006"/>
    </row>
    <row r="671">
      <c r="AB671" s="762"/>
      <c r="AY671" s="1006"/>
      <c r="BE671" s="1005"/>
    </row>
    <row r="672">
      <c r="AB672" s="762"/>
      <c r="AY672" s="1006"/>
    </row>
    <row r="673">
      <c r="AB673" s="762"/>
      <c r="AY673" s="1006"/>
    </row>
    <row r="674">
      <c r="AB674" s="762"/>
      <c r="AY674" s="1006"/>
    </row>
    <row r="675">
      <c r="AB675" s="762"/>
      <c r="AY675" s="1006"/>
      <c r="BE675" s="1005"/>
    </row>
    <row r="676">
      <c r="AB676" s="762"/>
      <c r="AY676" s="1006"/>
      <c r="BE676" s="1005"/>
    </row>
    <row r="677">
      <c r="AB677" s="762"/>
      <c r="AY677" s="1006"/>
      <c r="BE677" s="764" t="s">
        <v>112</v>
      </c>
    </row>
    <row r="678">
      <c r="AB678" s="762"/>
      <c r="AY678" s="1006"/>
    </row>
    <row r="679">
      <c r="AB679" s="762"/>
      <c r="AY679" s="1006"/>
      <c r="BE679" s="1005"/>
    </row>
    <row r="680">
      <c r="AB680" s="762"/>
      <c r="AY680" s="1006"/>
    </row>
    <row r="681">
      <c r="AB681" s="762"/>
      <c r="AY681" s="1006"/>
    </row>
    <row r="682">
      <c r="AB682" s="762"/>
      <c r="AY682" s="1006"/>
    </row>
    <row r="683">
      <c r="AB683" s="762"/>
      <c r="AY683" s="1006"/>
      <c r="BE683" s="1005"/>
    </row>
    <row r="684">
      <c r="AB684" s="762"/>
      <c r="AY684" s="1006"/>
    </row>
    <row r="685">
      <c r="AB685" s="762"/>
      <c r="AY685" s="1006"/>
    </row>
    <row r="686">
      <c r="AB686" s="762"/>
      <c r="AY686" s="1006"/>
    </row>
    <row r="687">
      <c r="AB687" s="762"/>
      <c r="AY687" s="1006"/>
      <c r="BE687" s="1005"/>
    </row>
    <row r="688">
      <c r="AB688" s="762"/>
      <c r="AY688" s="1006"/>
    </row>
    <row r="689">
      <c r="AB689" s="762"/>
      <c r="AY689" s="1006"/>
    </row>
    <row r="690">
      <c r="AB690" s="762"/>
      <c r="AY690" s="1006"/>
    </row>
    <row r="691">
      <c r="AB691" s="762"/>
      <c r="AY691" s="1006"/>
      <c r="BE691" s="1005"/>
    </row>
    <row r="692">
      <c r="AB692" s="762"/>
      <c r="AY692" s="1006"/>
    </row>
    <row r="693">
      <c r="AB693" s="762"/>
      <c r="AY693" s="1006"/>
    </row>
    <row r="694">
      <c r="AB694" s="762"/>
      <c r="AY694" s="1006"/>
    </row>
    <row r="695">
      <c r="AB695" s="762"/>
      <c r="AY695" s="1006"/>
      <c r="BE695" s="1005"/>
    </row>
    <row r="696">
      <c r="AB696" s="762"/>
      <c r="AY696" s="1006"/>
    </row>
    <row r="697">
      <c r="AB697" s="762"/>
      <c r="AY697" s="1006"/>
    </row>
    <row r="698">
      <c r="AB698" s="762"/>
      <c r="AY698" s="1006"/>
    </row>
    <row r="699">
      <c r="AB699" s="762"/>
      <c r="AY699" s="1006"/>
      <c r="BE699" s="1005"/>
    </row>
    <row r="700">
      <c r="AB700" s="762"/>
      <c r="AY700" s="1006"/>
    </row>
    <row r="701">
      <c r="AB701" s="762"/>
      <c r="AY701" s="1006"/>
    </row>
    <row r="702">
      <c r="AB702" s="762"/>
      <c r="AY702" s="1006"/>
    </row>
    <row r="703">
      <c r="AB703" s="762"/>
      <c r="AY703" s="1006"/>
      <c r="BE703" s="1005"/>
    </row>
    <row r="704">
      <c r="AB704" s="762"/>
      <c r="AY704" s="1006"/>
    </row>
    <row r="705">
      <c r="AB705" s="762"/>
      <c r="AY705" s="1006"/>
    </row>
    <row r="706">
      <c r="AB706" s="762"/>
      <c r="AY706" s="1006"/>
    </row>
    <row r="707">
      <c r="AB707" s="762"/>
      <c r="AY707" s="1006"/>
      <c r="BE707" s="1005"/>
    </row>
    <row r="708">
      <c r="AB708" s="762"/>
      <c r="AY708" s="1006"/>
    </row>
    <row r="709">
      <c r="AB709" s="762"/>
      <c r="AY709" s="1006"/>
    </row>
    <row r="710">
      <c r="AB710" s="762"/>
      <c r="AY710" s="1006"/>
    </row>
    <row r="711">
      <c r="AB711" s="762"/>
      <c r="AY711" s="1006"/>
      <c r="BE711" s="1005"/>
    </row>
    <row r="712">
      <c r="AB712" s="762"/>
      <c r="AY712" s="1006"/>
    </row>
    <row r="713">
      <c r="AB713" s="762"/>
      <c r="AY713" s="1006"/>
    </row>
    <row r="714">
      <c r="AB714" s="762"/>
      <c r="AY714" s="1006"/>
    </row>
    <row r="715">
      <c r="AB715" s="762"/>
      <c r="AY715" s="1006"/>
      <c r="BE715" s="1005"/>
    </row>
    <row r="716">
      <c r="AB716" s="762"/>
      <c r="AY716" s="1006"/>
    </row>
    <row r="717">
      <c r="AB717" s="762"/>
      <c r="AY717" s="1006"/>
    </row>
    <row r="718">
      <c r="AB718" s="762"/>
      <c r="AY718" s="1006"/>
    </row>
    <row r="719">
      <c r="AB719" s="762"/>
      <c r="AY719" s="1006"/>
      <c r="BE719" s="1005"/>
    </row>
    <row r="720">
      <c r="AB720" s="762"/>
      <c r="AY720" s="1006"/>
    </row>
    <row r="721">
      <c r="AB721" s="762"/>
      <c r="AY721" s="1006"/>
    </row>
    <row r="722">
      <c r="AB722" s="762"/>
      <c r="AY722" s="1006"/>
    </row>
    <row r="723">
      <c r="AB723" s="762"/>
      <c r="AY723" s="1006"/>
      <c r="BE723" s="1005"/>
    </row>
    <row r="724">
      <c r="AB724" s="762"/>
      <c r="AY724" s="1006"/>
    </row>
    <row r="725">
      <c r="AB725" s="762"/>
      <c r="AY725" s="1006"/>
    </row>
    <row r="726">
      <c r="AB726" s="762"/>
      <c r="AY726" s="1006"/>
    </row>
    <row r="727">
      <c r="AB727" s="762"/>
      <c r="AY727" s="1006"/>
      <c r="BE727" s="1005"/>
    </row>
    <row r="728">
      <c r="AB728" s="762"/>
      <c r="AY728" s="1006"/>
    </row>
    <row r="729">
      <c r="AB729" s="762"/>
      <c r="AY729" s="1006"/>
    </row>
    <row r="730">
      <c r="AB730" s="762"/>
      <c r="AY730" s="1006"/>
    </row>
    <row r="731">
      <c r="AB731" s="762"/>
      <c r="AY731" s="1006"/>
      <c r="BE731" s="1005"/>
    </row>
    <row r="732">
      <c r="AB732" s="762"/>
      <c r="AY732" s="1006"/>
    </row>
    <row r="733">
      <c r="AB733" s="762"/>
      <c r="AY733" s="1006"/>
    </row>
    <row r="734">
      <c r="AB734" s="762"/>
      <c r="AY734" s="1006"/>
    </row>
    <row r="735">
      <c r="AB735" s="762"/>
      <c r="AY735" s="1006"/>
      <c r="BE735" s="1005"/>
    </row>
    <row r="736">
      <c r="AB736" s="762"/>
      <c r="AY736" s="1006"/>
    </row>
    <row r="737">
      <c r="AB737" s="762"/>
      <c r="AY737" s="1006"/>
    </row>
    <row r="738">
      <c r="AB738" s="762"/>
      <c r="AY738" s="1006"/>
    </row>
    <row r="739">
      <c r="AB739" s="762"/>
      <c r="AY739" s="1006"/>
      <c r="BE739" s="1005"/>
    </row>
    <row r="740">
      <c r="AB740" s="762"/>
      <c r="AY740" s="1006"/>
    </row>
    <row r="741">
      <c r="AB741" s="762"/>
      <c r="AY741" s="1006"/>
    </row>
    <row r="742">
      <c r="AB742" s="762"/>
      <c r="AY742" s="1006"/>
    </row>
    <row r="743">
      <c r="AB743" s="762"/>
      <c r="AY743" s="1006"/>
      <c r="BE743" s="1005"/>
    </row>
    <row r="744">
      <c r="AB744" s="762"/>
      <c r="AY744" s="1006"/>
      <c r="BE744" s="1005"/>
    </row>
    <row r="745">
      <c r="AB745" s="762"/>
      <c r="AY745" s="1006"/>
      <c r="BE745" s="764" t="s">
        <v>112</v>
      </c>
    </row>
    <row r="746">
      <c r="AB746" s="762"/>
      <c r="AY746" s="1006"/>
    </row>
    <row r="747">
      <c r="AB747" s="762"/>
      <c r="AY747" s="1006"/>
      <c r="BE747" s="1005"/>
    </row>
    <row r="748">
      <c r="AB748" s="762"/>
      <c r="AY748" s="1006"/>
    </row>
    <row r="749">
      <c r="AB749" s="762"/>
      <c r="AY749" s="1006"/>
    </row>
    <row r="750">
      <c r="AB750" s="762"/>
      <c r="AY750" s="1006"/>
    </row>
    <row r="751">
      <c r="AB751" s="762"/>
      <c r="AY751" s="1006"/>
      <c r="BE751" s="1005"/>
    </row>
    <row r="752">
      <c r="AB752" s="762"/>
      <c r="AY752" s="1006"/>
    </row>
    <row r="753">
      <c r="AB753" s="762"/>
      <c r="AY753" s="1006"/>
    </row>
    <row r="754">
      <c r="AB754" s="762"/>
      <c r="AY754" s="1006"/>
    </row>
    <row r="755">
      <c r="AB755" s="762"/>
      <c r="AY755" s="1006"/>
      <c r="BE755" s="1005"/>
    </row>
    <row r="756">
      <c r="AB756" s="762"/>
      <c r="AY756" s="1006"/>
    </row>
    <row r="757">
      <c r="AB757" s="762"/>
      <c r="AY757" s="1006"/>
    </row>
    <row r="758">
      <c r="AB758" s="762"/>
      <c r="AY758" s="1006"/>
    </row>
    <row r="759">
      <c r="AB759" s="762"/>
      <c r="AY759" s="1006"/>
      <c r="BE759" s="1005"/>
    </row>
    <row r="760">
      <c r="AB760" s="762"/>
      <c r="AY760" s="1006"/>
    </row>
    <row r="761">
      <c r="AB761" s="762"/>
      <c r="AY761" s="1006"/>
    </row>
    <row r="762">
      <c r="AB762" s="762"/>
      <c r="AY762" s="1006"/>
    </row>
    <row r="763">
      <c r="AB763" s="762"/>
      <c r="AY763" s="1006"/>
      <c r="BE763" s="1005"/>
    </row>
    <row r="764">
      <c r="AB764" s="762"/>
      <c r="AY764" s="1006"/>
    </row>
    <row r="765">
      <c r="AB765" s="762"/>
      <c r="AY765" s="1006"/>
    </row>
    <row r="766">
      <c r="AB766" s="762"/>
      <c r="AY766" s="1006"/>
    </row>
    <row r="767">
      <c r="AB767" s="762"/>
      <c r="AY767" s="1006"/>
      <c r="BE767" s="1005"/>
    </row>
    <row r="768">
      <c r="AB768" s="762"/>
      <c r="AY768" s="1006"/>
    </row>
    <row r="769">
      <c r="AB769" s="762"/>
      <c r="AY769" s="1006"/>
    </row>
    <row r="770">
      <c r="AB770" s="762"/>
      <c r="AY770" s="1006"/>
    </row>
    <row r="771">
      <c r="AB771" s="762"/>
      <c r="AY771" s="1006"/>
      <c r="BE771" s="1005"/>
    </row>
    <row r="772">
      <c r="AB772" s="762"/>
      <c r="AY772" s="1006"/>
    </row>
    <row r="773">
      <c r="AB773" s="762"/>
      <c r="AY773" s="1006"/>
    </row>
    <row r="774">
      <c r="AB774" s="762"/>
      <c r="AY774" s="1006"/>
    </row>
    <row r="775">
      <c r="AB775" s="762"/>
      <c r="AY775" s="1006"/>
      <c r="BE775" s="1005"/>
    </row>
    <row r="776">
      <c r="AB776" s="762"/>
      <c r="AY776" s="1006"/>
    </row>
    <row r="777">
      <c r="AB777" s="762"/>
      <c r="AY777" s="1006"/>
    </row>
    <row r="778">
      <c r="AB778" s="762"/>
      <c r="AY778" s="1006"/>
    </row>
    <row r="779">
      <c r="AB779" s="762"/>
      <c r="AY779" s="1006"/>
      <c r="BE779" s="1005"/>
    </row>
    <row r="780">
      <c r="AB780" s="762"/>
      <c r="AY780" s="1006"/>
    </row>
    <row r="781">
      <c r="AB781" s="762"/>
      <c r="AY781" s="1006"/>
    </row>
    <row r="782">
      <c r="AB782" s="762"/>
      <c r="AY782" s="1006"/>
    </row>
    <row r="783">
      <c r="AB783" s="762"/>
      <c r="AY783" s="1006"/>
      <c r="BE783" s="1005"/>
    </row>
    <row r="784">
      <c r="AB784" s="762"/>
      <c r="AY784" s="1006"/>
    </row>
    <row r="785">
      <c r="AB785" s="762"/>
      <c r="AY785" s="1006"/>
    </row>
    <row r="786">
      <c r="AB786" s="762"/>
      <c r="AY786" s="1006"/>
    </row>
    <row r="787">
      <c r="AB787" s="762"/>
      <c r="AY787" s="1006"/>
      <c r="BE787" s="1005"/>
    </row>
    <row r="788">
      <c r="AB788" s="762"/>
      <c r="AY788" s="1006"/>
    </row>
    <row r="789">
      <c r="AB789" s="762"/>
      <c r="AY789" s="1006"/>
    </row>
    <row r="790">
      <c r="AB790" s="762"/>
      <c r="AY790" s="1006"/>
    </row>
    <row r="791">
      <c r="AB791" s="762"/>
      <c r="AY791" s="1006"/>
      <c r="BE791" s="1005"/>
    </row>
    <row r="792">
      <c r="AB792" s="762"/>
      <c r="AY792" s="1006"/>
    </row>
    <row r="793">
      <c r="AB793" s="762"/>
      <c r="AY793" s="1006"/>
    </row>
    <row r="794">
      <c r="AB794" s="762"/>
      <c r="AY794" s="1006"/>
    </row>
    <row r="795">
      <c r="AB795" s="762"/>
      <c r="AY795" s="1006"/>
      <c r="BE795" s="1005"/>
    </row>
    <row r="796">
      <c r="AB796" s="762"/>
      <c r="AY796" s="1006"/>
    </row>
    <row r="797">
      <c r="AB797" s="762"/>
      <c r="AY797" s="1006"/>
    </row>
    <row r="798">
      <c r="AB798" s="762"/>
      <c r="AY798" s="1006"/>
    </row>
    <row r="799">
      <c r="AB799" s="762"/>
      <c r="AY799" s="1006"/>
      <c r="BE799" s="1005"/>
    </row>
    <row r="800">
      <c r="AB800" s="762"/>
      <c r="AY800" s="1006"/>
    </row>
    <row r="801">
      <c r="AB801" s="762"/>
      <c r="AY801" s="1006"/>
    </row>
    <row r="802">
      <c r="AB802" s="762"/>
      <c r="AY802" s="1006"/>
    </row>
    <row r="803">
      <c r="AB803" s="762"/>
      <c r="AY803" s="1006"/>
      <c r="BE803" s="1005"/>
    </row>
    <row r="804">
      <c r="AB804" s="762"/>
      <c r="AY804" s="1006"/>
    </row>
    <row r="805">
      <c r="AB805" s="762"/>
      <c r="AY805" s="1006"/>
    </row>
    <row r="806">
      <c r="AB806" s="762"/>
      <c r="AY806" s="1006"/>
    </row>
    <row r="807">
      <c r="AB807" s="762"/>
      <c r="AY807" s="1006"/>
      <c r="BE807" s="1005"/>
    </row>
    <row r="808">
      <c r="AB808" s="762"/>
      <c r="AY808" s="1006"/>
    </row>
    <row r="809">
      <c r="AB809" s="762"/>
      <c r="AY809" s="1006"/>
    </row>
    <row r="810">
      <c r="AB810" s="762"/>
      <c r="AY810" s="1006"/>
    </row>
    <row r="811">
      <c r="AB811" s="358"/>
      <c r="AY811" s="1006"/>
      <c r="BE811" s="358"/>
    </row>
    <row r="812">
      <c r="AB812" s="358"/>
      <c r="AY812" s="1006"/>
      <c r="BE812" s="358"/>
    </row>
    <row r="813">
      <c r="AB813" s="358"/>
      <c r="AY813" s="1006"/>
      <c r="BE813" s="358"/>
    </row>
    <row r="814">
      <c r="AB814" s="358"/>
      <c r="AY814" s="1006"/>
      <c r="BE814" s="358"/>
    </row>
    <row r="815">
      <c r="AB815" s="358"/>
      <c r="AY815" s="1006"/>
      <c r="BE815" s="358"/>
    </row>
    <row r="816">
      <c r="AB816" s="358"/>
      <c r="AY816" s="1006"/>
      <c r="BE816" s="358"/>
    </row>
    <row r="817">
      <c r="AB817" s="358"/>
      <c r="AY817" s="1006"/>
      <c r="BE817" s="358"/>
    </row>
    <row r="818">
      <c r="AB818" s="358"/>
      <c r="AY818" s="1006"/>
      <c r="BE818" s="358"/>
    </row>
    <row r="819">
      <c r="AB819" s="358"/>
      <c r="AY819" s="1006"/>
      <c r="BE819" s="358"/>
    </row>
    <row r="820">
      <c r="AB820" s="358"/>
      <c r="AY820" s="1006"/>
      <c r="BE820" s="358"/>
    </row>
    <row r="821">
      <c r="AB821" s="358"/>
      <c r="AY821" s="1006"/>
      <c r="BE821" s="358"/>
    </row>
    <row r="822">
      <c r="AB822" s="358"/>
      <c r="AY822" s="1006"/>
      <c r="BE822" s="358"/>
    </row>
    <row r="823">
      <c r="AB823" s="358"/>
      <c r="AY823" s="1006"/>
      <c r="BE823" s="358"/>
    </row>
    <row r="824">
      <c r="AB824" s="358"/>
      <c r="AY824" s="1006"/>
      <c r="BE824" s="358"/>
    </row>
    <row r="825">
      <c r="AB825" s="358"/>
      <c r="AY825" s="1006"/>
      <c r="BE825" s="358"/>
    </row>
    <row r="826">
      <c r="AB826" s="358"/>
      <c r="AY826" s="1006"/>
      <c r="BE826" s="358"/>
    </row>
    <row r="827">
      <c r="AB827" s="358"/>
      <c r="AY827" s="1006"/>
      <c r="BE827" s="358"/>
    </row>
    <row r="828">
      <c r="AB828" s="358"/>
      <c r="AY828" s="1006"/>
      <c r="BE828" s="358"/>
    </row>
    <row r="829">
      <c r="AB829" s="358"/>
      <c r="AY829" s="1006"/>
      <c r="BE829" s="358"/>
    </row>
    <row r="830">
      <c r="AB830" s="358"/>
      <c r="AY830" s="1006"/>
      <c r="BE830" s="358"/>
    </row>
    <row r="831">
      <c r="AB831" s="358"/>
      <c r="AY831" s="1006"/>
      <c r="BE831" s="358"/>
    </row>
    <row r="832">
      <c r="AB832" s="358"/>
      <c r="AY832" s="1006"/>
      <c r="BE832" s="358"/>
    </row>
    <row r="833">
      <c r="AB833" s="358"/>
      <c r="AY833" s="1006"/>
      <c r="BE833" s="358"/>
    </row>
    <row r="834">
      <c r="AB834" s="358"/>
      <c r="AY834" s="1006"/>
      <c r="BE834" s="358"/>
    </row>
    <row r="835">
      <c r="AB835" s="358"/>
      <c r="AY835" s="1006"/>
      <c r="BE835" s="358"/>
    </row>
    <row r="836">
      <c r="AB836" s="358"/>
      <c r="AY836" s="1006"/>
      <c r="BE836" s="358"/>
    </row>
    <row r="837">
      <c r="AB837" s="358"/>
      <c r="AY837" s="1006"/>
      <c r="BE837" s="358"/>
    </row>
    <row r="838">
      <c r="AB838" s="358"/>
      <c r="AY838" s="1006"/>
      <c r="BE838" s="358"/>
    </row>
    <row r="839">
      <c r="AB839" s="358"/>
      <c r="AY839" s="1006"/>
      <c r="BE839" s="358"/>
    </row>
    <row r="840">
      <c r="AB840" s="358"/>
      <c r="AY840" s="1006"/>
      <c r="BE840" s="358"/>
    </row>
    <row r="841">
      <c r="AB841" s="358"/>
      <c r="AY841" s="1006"/>
      <c r="BE841" s="358"/>
    </row>
    <row r="842">
      <c r="AB842" s="358"/>
      <c r="AY842" s="1006"/>
      <c r="BE842" s="358"/>
    </row>
    <row r="843">
      <c r="AB843" s="358"/>
      <c r="AY843" s="1006"/>
      <c r="BE843" s="358"/>
    </row>
    <row r="844">
      <c r="AB844" s="358"/>
      <c r="AY844" s="1006"/>
      <c r="BE844" s="358"/>
    </row>
    <row r="845">
      <c r="AB845" s="358"/>
      <c r="AY845" s="1006"/>
      <c r="BE845" s="358"/>
    </row>
    <row r="846">
      <c r="AB846" s="358"/>
      <c r="AY846" s="1006"/>
      <c r="BE846" s="358"/>
    </row>
    <row r="847">
      <c r="AB847" s="358"/>
      <c r="AY847" s="1006"/>
      <c r="BE847" s="358"/>
    </row>
    <row r="848">
      <c r="AB848" s="358"/>
      <c r="AY848" s="1006"/>
      <c r="BE848" s="358"/>
    </row>
    <row r="849">
      <c r="AB849" s="358"/>
      <c r="AY849" s="1006"/>
      <c r="BE849" s="358"/>
    </row>
    <row r="850">
      <c r="AB850" s="358"/>
      <c r="AY850" s="1006"/>
      <c r="BE850" s="358"/>
    </row>
    <row r="851">
      <c r="AB851" s="358"/>
      <c r="AY851" s="1006"/>
      <c r="BE851" s="358"/>
    </row>
    <row r="852">
      <c r="AB852" s="358"/>
      <c r="AY852" s="1006"/>
      <c r="BE852" s="358"/>
    </row>
    <row r="853">
      <c r="AB853" s="358"/>
      <c r="AY853" s="1006"/>
      <c r="BE853" s="358"/>
    </row>
    <row r="854">
      <c r="AB854" s="358"/>
      <c r="AY854" s="1006"/>
      <c r="BE854" s="358"/>
    </row>
    <row r="855">
      <c r="AB855" s="358"/>
      <c r="AY855" s="1006"/>
      <c r="BE855" s="358"/>
    </row>
    <row r="856">
      <c r="AB856" s="358"/>
      <c r="AY856" s="1006"/>
      <c r="BE856" s="358"/>
    </row>
    <row r="857">
      <c r="AB857" s="358"/>
      <c r="AY857" s="1006"/>
      <c r="BE857" s="358"/>
    </row>
    <row r="858">
      <c r="AB858" s="358"/>
      <c r="AY858" s="1006"/>
      <c r="BE858" s="358"/>
    </row>
    <row r="859">
      <c r="AB859" s="358"/>
      <c r="AY859" s="1006"/>
      <c r="BE859" s="358"/>
    </row>
    <row r="860">
      <c r="AB860" s="358"/>
      <c r="AY860" s="1006"/>
      <c r="BE860" s="358"/>
    </row>
    <row r="861">
      <c r="AB861" s="358"/>
      <c r="AY861" s="1006"/>
      <c r="BE861" s="358"/>
    </row>
    <row r="862">
      <c r="AB862" s="358"/>
      <c r="AY862" s="1006"/>
      <c r="BE862" s="358"/>
    </row>
    <row r="863">
      <c r="AB863" s="358"/>
      <c r="AY863" s="1006"/>
      <c r="BE863" s="358"/>
    </row>
    <row r="864">
      <c r="AB864" s="358"/>
      <c r="AY864" s="1006"/>
      <c r="BE864" s="358"/>
    </row>
    <row r="865">
      <c r="AB865" s="358"/>
      <c r="AY865" s="1006"/>
      <c r="BE865" s="358"/>
    </row>
    <row r="866">
      <c r="AB866" s="358"/>
      <c r="AY866" s="1006"/>
      <c r="BE866" s="358"/>
    </row>
    <row r="867">
      <c r="AB867" s="358"/>
      <c r="AY867" s="1006"/>
      <c r="BE867" s="358"/>
    </row>
    <row r="868">
      <c r="AB868" s="358"/>
      <c r="AY868" s="1006"/>
      <c r="BE868" s="358"/>
    </row>
    <row r="869">
      <c r="AB869" s="358"/>
      <c r="AY869" s="1006"/>
      <c r="BE869" s="358"/>
    </row>
    <row r="870">
      <c r="AB870" s="358"/>
      <c r="AY870" s="1006"/>
      <c r="BE870" s="358"/>
    </row>
    <row r="871">
      <c r="AB871" s="358"/>
      <c r="AY871" s="1006"/>
      <c r="BE871" s="358"/>
    </row>
    <row r="872">
      <c r="AB872" s="358"/>
      <c r="AY872" s="1006"/>
      <c r="BE872" s="358"/>
    </row>
    <row r="873">
      <c r="AB873" s="358"/>
      <c r="AY873" s="1006"/>
      <c r="BE873" s="358"/>
    </row>
    <row r="874">
      <c r="AB874" s="358"/>
      <c r="AY874" s="1006"/>
      <c r="BE874" s="358"/>
    </row>
    <row r="875">
      <c r="AB875" s="358"/>
      <c r="AY875" s="1006"/>
      <c r="BE875" s="358"/>
    </row>
    <row r="876">
      <c r="AB876" s="358"/>
      <c r="AY876" s="1006"/>
      <c r="BE876" s="358"/>
    </row>
    <row r="877">
      <c r="AB877" s="358"/>
      <c r="AY877" s="1006"/>
      <c r="BE877" s="358"/>
    </row>
    <row r="878">
      <c r="AB878" s="358"/>
      <c r="AY878" s="1006"/>
      <c r="BE878" s="358"/>
    </row>
    <row r="879">
      <c r="AB879" s="358"/>
      <c r="AY879" s="1006"/>
      <c r="BE879" s="358"/>
    </row>
    <row r="880">
      <c r="AB880" s="358"/>
      <c r="AY880" s="1006"/>
      <c r="BE880" s="358"/>
    </row>
    <row r="881">
      <c r="AB881" s="358"/>
      <c r="AY881" s="1006"/>
      <c r="BE881" s="358"/>
    </row>
    <row r="882">
      <c r="AB882" s="358"/>
      <c r="AY882" s="1006"/>
      <c r="BE882" s="358"/>
    </row>
    <row r="883">
      <c r="AB883" s="358"/>
      <c r="AY883" s="1006"/>
      <c r="BE883" s="358"/>
    </row>
    <row r="884">
      <c r="AB884" s="358"/>
      <c r="AY884" s="1006"/>
      <c r="BE884" s="358"/>
    </row>
    <row r="885">
      <c r="AB885" s="358"/>
      <c r="AY885" s="1006"/>
      <c r="BE885" s="358"/>
    </row>
    <row r="886">
      <c r="AB886" s="358"/>
      <c r="AY886" s="1006"/>
      <c r="BE886" s="358"/>
    </row>
    <row r="887">
      <c r="AB887" s="358"/>
      <c r="AY887" s="1006"/>
      <c r="BE887" s="358"/>
    </row>
    <row r="888">
      <c r="AB888" s="358"/>
      <c r="AY888" s="1006"/>
      <c r="BE888" s="358"/>
    </row>
    <row r="889">
      <c r="AB889" s="358"/>
      <c r="AY889" s="1006"/>
      <c r="BE889" s="358"/>
    </row>
    <row r="890">
      <c r="AB890" s="358"/>
      <c r="AY890" s="1006"/>
      <c r="BE890" s="358"/>
    </row>
    <row r="891">
      <c r="AB891" s="358"/>
      <c r="AY891" s="1006"/>
      <c r="BE891" s="358"/>
    </row>
    <row r="892">
      <c r="AB892" s="358"/>
      <c r="AY892" s="1006"/>
      <c r="BE892" s="358"/>
    </row>
    <row r="893">
      <c r="AB893" s="358"/>
      <c r="AY893" s="1006"/>
      <c r="BE893" s="358"/>
    </row>
    <row r="894">
      <c r="AB894" s="358"/>
      <c r="AY894" s="1006"/>
      <c r="BE894" s="358"/>
    </row>
    <row r="895">
      <c r="AB895" s="358"/>
      <c r="AY895" s="1006"/>
      <c r="BE895" s="358"/>
    </row>
    <row r="896">
      <c r="AB896" s="358"/>
      <c r="AY896" s="1006"/>
      <c r="BE896" s="358"/>
    </row>
    <row r="897">
      <c r="AB897" s="358"/>
      <c r="AY897" s="1006"/>
      <c r="BE897" s="358"/>
    </row>
    <row r="898">
      <c r="AB898" s="358"/>
      <c r="AY898" s="1006"/>
      <c r="BE898" s="358"/>
    </row>
    <row r="899">
      <c r="AB899" s="358"/>
      <c r="AY899" s="1006"/>
      <c r="BE899" s="358"/>
    </row>
    <row r="900">
      <c r="AB900" s="358"/>
      <c r="AY900" s="1006"/>
      <c r="BE900" s="358"/>
    </row>
    <row r="901">
      <c r="AB901" s="358"/>
      <c r="AY901" s="1006"/>
      <c r="BE901" s="358"/>
    </row>
    <row r="902">
      <c r="AB902" s="358"/>
      <c r="AY902" s="1006"/>
      <c r="BE902" s="358"/>
    </row>
    <row r="903">
      <c r="AB903" s="358"/>
      <c r="AY903" s="1006"/>
      <c r="BE903" s="358"/>
    </row>
    <row r="904">
      <c r="AB904" s="358"/>
      <c r="AY904" s="1006"/>
      <c r="BE904" s="358"/>
    </row>
    <row r="905">
      <c r="AB905" s="358"/>
      <c r="AY905" s="1006"/>
      <c r="BE905" s="358"/>
    </row>
    <row r="906">
      <c r="AB906" s="358"/>
      <c r="AY906" s="1006"/>
      <c r="BE906" s="358"/>
    </row>
    <row r="907">
      <c r="AB907" s="358"/>
      <c r="AY907" s="1006"/>
      <c r="BE907" s="358"/>
    </row>
    <row r="908">
      <c r="AB908" s="358"/>
      <c r="AY908" s="1006"/>
      <c r="BE908" s="358"/>
    </row>
    <row r="909">
      <c r="AB909" s="358"/>
      <c r="AY909" s="1006"/>
      <c r="BE909" s="358"/>
    </row>
    <row r="910">
      <c r="AB910" s="358"/>
      <c r="AY910" s="1006"/>
      <c r="BE910" s="358"/>
    </row>
    <row r="911">
      <c r="AB911" s="358"/>
      <c r="AY911" s="1006"/>
      <c r="BE911" s="358"/>
    </row>
    <row r="912">
      <c r="AB912" s="358"/>
      <c r="AY912" s="1006"/>
      <c r="BE912" s="358"/>
    </row>
    <row r="913">
      <c r="AB913" s="358"/>
      <c r="AY913" s="1006"/>
      <c r="BE913" s="358"/>
    </row>
    <row r="914">
      <c r="AB914" s="358"/>
      <c r="AY914" s="1006"/>
      <c r="BE914" s="358"/>
    </row>
    <row r="915">
      <c r="AB915" s="358"/>
      <c r="AY915" s="1006"/>
      <c r="BE915" s="358"/>
    </row>
    <row r="916">
      <c r="AB916" s="358"/>
      <c r="AY916" s="1006"/>
      <c r="BE916" s="358"/>
    </row>
    <row r="917">
      <c r="AB917" s="358"/>
      <c r="AY917" s="1006"/>
      <c r="BE917" s="358"/>
    </row>
    <row r="918">
      <c r="AB918" s="358"/>
      <c r="AY918" s="1006"/>
      <c r="BE918" s="358"/>
    </row>
    <row r="919">
      <c r="AB919" s="358"/>
      <c r="AY919" s="1006"/>
      <c r="BE919" s="358"/>
    </row>
    <row r="920">
      <c r="AB920" s="358"/>
      <c r="AY920" s="1006"/>
      <c r="BE920" s="358"/>
    </row>
    <row r="921">
      <c r="AB921" s="358"/>
      <c r="AY921" s="1006"/>
      <c r="BE921" s="358"/>
    </row>
    <row r="922">
      <c r="AB922" s="358"/>
      <c r="AY922" s="1006"/>
      <c r="BE922" s="358"/>
    </row>
    <row r="923">
      <c r="AB923" s="358"/>
      <c r="AY923" s="1006"/>
      <c r="BE923" s="358"/>
    </row>
    <row r="924">
      <c r="AB924" s="358"/>
      <c r="AY924" s="1006"/>
      <c r="BE924" s="358"/>
    </row>
    <row r="925">
      <c r="AB925" s="358"/>
      <c r="AY925" s="1006"/>
      <c r="BE925" s="358"/>
    </row>
    <row r="926">
      <c r="AB926" s="358"/>
      <c r="AY926" s="1006"/>
      <c r="BE926" s="358"/>
    </row>
    <row r="927">
      <c r="AB927" s="358"/>
      <c r="AY927" s="1006"/>
      <c r="BE927" s="358"/>
    </row>
    <row r="928">
      <c r="AB928" s="358"/>
      <c r="AY928" s="1006"/>
      <c r="BE928" s="358"/>
    </row>
    <row r="929">
      <c r="AB929" s="358"/>
      <c r="AY929" s="1006"/>
      <c r="BE929" s="358"/>
    </row>
    <row r="930">
      <c r="AB930" s="358"/>
      <c r="AY930" s="1006"/>
      <c r="BE930" s="358"/>
    </row>
    <row r="931">
      <c r="AB931" s="358"/>
      <c r="AY931" s="1006"/>
      <c r="BE931" s="358"/>
    </row>
    <row r="932">
      <c r="AB932" s="358"/>
      <c r="AY932" s="1006"/>
      <c r="BE932" s="358"/>
    </row>
    <row r="933">
      <c r="AB933" s="358"/>
      <c r="AY933" s="1006"/>
      <c r="BE933" s="358"/>
    </row>
    <row r="934">
      <c r="AB934" s="358"/>
      <c r="AY934" s="1006"/>
      <c r="BE934" s="358"/>
    </row>
    <row r="935">
      <c r="AB935" s="358"/>
      <c r="AY935" s="1006"/>
      <c r="BE935" s="358"/>
    </row>
    <row r="936">
      <c r="AB936" s="358"/>
      <c r="AY936" s="1006"/>
      <c r="BE936" s="358"/>
    </row>
    <row r="937">
      <c r="AB937" s="358"/>
      <c r="AY937" s="1006"/>
      <c r="BE937" s="358"/>
    </row>
    <row r="938">
      <c r="AB938" s="358"/>
      <c r="AY938" s="1006"/>
      <c r="BE938" s="358"/>
    </row>
    <row r="939">
      <c r="AB939" s="358"/>
      <c r="AY939" s="1006"/>
      <c r="BE939" s="358"/>
    </row>
    <row r="940">
      <c r="AB940" s="358"/>
      <c r="AY940" s="1006"/>
      <c r="BE940" s="358"/>
    </row>
    <row r="941">
      <c r="AB941" s="358"/>
      <c r="AY941" s="1006"/>
      <c r="BE941" s="358"/>
    </row>
    <row r="942">
      <c r="AB942" s="358"/>
      <c r="AY942" s="1006"/>
      <c r="BE942" s="358"/>
    </row>
    <row r="943">
      <c r="AB943" s="358"/>
      <c r="AY943" s="1006"/>
      <c r="BE943" s="358"/>
    </row>
    <row r="944">
      <c r="AB944" s="358"/>
      <c r="AY944" s="1006"/>
      <c r="BE944" s="358"/>
    </row>
    <row r="945">
      <c r="AB945" s="358"/>
      <c r="AY945" s="1006"/>
      <c r="BE945" s="358"/>
    </row>
    <row r="946">
      <c r="AB946" s="358"/>
      <c r="AY946" s="1006"/>
      <c r="BE946" s="358"/>
    </row>
    <row r="947">
      <c r="AB947" s="358"/>
      <c r="AY947" s="1006"/>
      <c r="BE947" s="358"/>
    </row>
    <row r="948">
      <c r="AB948" s="358"/>
      <c r="AY948" s="1006"/>
      <c r="BE948" s="358"/>
    </row>
    <row r="949">
      <c r="AB949" s="358"/>
      <c r="AY949" s="1006"/>
      <c r="BE949" s="358"/>
    </row>
    <row r="950">
      <c r="AB950" s="358"/>
      <c r="AY950" s="1006"/>
      <c r="BE950" s="358"/>
    </row>
    <row r="951">
      <c r="AB951" s="358"/>
      <c r="AY951" s="1006"/>
      <c r="BE951" s="358"/>
    </row>
    <row r="952">
      <c r="AB952" s="358"/>
      <c r="AY952" s="1006"/>
      <c r="BE952" s="358"/>
    </row>
    <row r="953">
      <c r="AB953" s="358"/>
      <c r="AY953" s="1006"/>
      <c r="BE953" s="358"/>
    </row>
    <row r="954">
      <c r="AB954" s="358"/>
      <c r="AY954" s="1006"/>
      <c r="BE954" s="358"/>
    </row>
    <row r="955">
      <c r="AB955" s="358"/>
      <c r="AY955" s="1006"/>
      <c r="BE955" s="358"/>
    </row>
    <row r="956">
      <c r="AB956" s="358"/>
      <c r="AY956" s="1006"/>
      <c r="BE956" s="358"/>
    </row>
    <row r="957">
      <c r="AB957" s="358"/>
      <c r="AY957" s="1006"/>
      <c r="BE957" s="358"/>
    </row>
    <row r="958">
      <c r="AB958" s="358"/>
      <c r="AY958" s="1006"/>
      <c r="BE958" s="358"/>
    </row>
    <row r="959">
      <c r="AB959" s="358"/>
      <c r="AY959" s="1006"/>
      <c r="BE959" s="358"/>
    </row>
    <row r="960">
      <c r="AB960" s="358"/>
      <c r="AY960" s="1006"/>
      <c r="BE960" s="358"/>
    </row>
    <row r="961">
      <c r="AB961" s="358"/>
      <c r="AY961" s="1006"/>
      <c r="BE961" s="358"/>
    </row>
    <row r="962">
      <c r="AB962" s="358"/>
      <c r="AY962" s="1006"/>
      <c r="BE962" s="358"/>
    </row>
    <row r="963">
      <c r="AB963" s="358"/>
      <c r="AY963" s="1006"/>
      <c r="BE963" s="358"/>
    </row>
    <row r="964">
      <c r="AB964" s="358"/>
      <c r="AY964" s="1006"/>
      <c r="BE964" s="358"/>
    </row>
    <row r="965">
      <c r="AB965" s="358"/>
      <c r="AY965" s="1006"/>
      <c r="BE965" s="358"/>
    </row>
    <row r="966">
      <c r="AB966" s="358"/>
      <c r="AY966" s="1006"/>
      <c r="BE966" s="358"/>
    </row>
    <row r="967">
      <c r="AB967" s="358"/>
      <c r="AY967" s="1006"/>
      <c r="BE967" s="358"/>
    </row>
    <row r="968">
      <c r="AB968" s="358"/>
      <c r="AY968" s="1006"/>
      <c r="BE968" s="358"/>
    </row>
    <row r="969">
      <c r="AB969" s="358"/>
      <c r="AY969" s="1006"/>
      <c r="BE969" s="358"/>
    </row>
    <row r="970">
      <c r="AB970" s="358"/>
      <c r="AY970" s="1006"/>
      <c r="BE970" s="358"/>
    </row>
    <row r="971">
      <c r="AB971" s="358"/>
      <c r="AY971" s="1006"/>
      <c r="BE971" s="358"/>
    </row>
    <row r="972">
      <c r="AB972" s="358"/>
      <c r="AY972" s="1006"/>
      <c r="BE972" s="358"/>
    </row>
    <row r="973">
      <c r="AB973" s="358"/>
      <c r="AY973" s="1006"/>
      <c r="BE973" s="358"/>
    </row>
    <row r="974">
      <c r="AB974" s="358"/>
      <c r="AY974" s="1006"/>
      <c r="BE974" s="358"/>
    </row>
    <row r="975">
      <c r="AB975" s="358"/>
      <c r="AY975" s="1006"/>
      <c r="BE975" s="358"/>
    </row>
    <row r="976">
      <c r="AB976" s="358"/>
      <c r="AY976" s="1006"/>
      <c r="BE976" s="358"/>
    </row>
    <row r="977">
      <c r="AB977" s="358"/>
      <c r="AY977" s="1006"/>
      <c r="BE977" s="358"/>
    </row>
    <row r="978">
      <c r="AB978" s="358"/>
      <c r="AY978" s="1006"/>
      <c r="BE978" s="358"/>
    </row>
    <row r="979">
      <c r="AB979" s="358"/>
      <c r="AY979" s="1006"/>
      <c r="BE979" s="358"/>
    </row>
    <row r="980">
      <c r="AB980" s="358"/>
      <c r="AY980" s="1006"/>
      <c r="BE980" s="358"/>
    </row>
    <row r="981">
      <c r="AB981" s="358"/>
      <c r="AY981" s="1006"/>
      <c r="BE981" s="358"/>
    </row>
    <row r="982">
      <c r="AB982" s="358"/>
      <c r="AY982" s="1006"/>
      <c r="BE982" s="358"/>
    </row>
    <row r="983">
      <c r="AB983" s="358"/>
      <c r="AY983" s="1006"/>
      <c r="BE983" s="358"/>
    </row>
    <row r="984">
      <c r="AB984" s="358"/>
      <c r="AY984" s="1006"/>
      <c r="BE984" s="358"/>
    </row>
    <row r="985">
      <c r="AB985" s="358"/>
      <c r="AY985" s="1006"/>
      <c r="BE985" s="358"/>
    </row>
    <row r="986">
      <c r="AB986" s="358"/>
      <c r="AY986" s="1006"/>
      <c r="BE986" s="358"/>
    </row>
    <row r="987">
      <c r="AB987" s="358"/>
      <c r="AY987" s="1006"/>
      <c r="BE987" s="358"/>
    </row>
    <row r="988">
      <c r="AB988" s="358"/>
      <c r="AY988" s="1006"/>
      <c r="BE988" s="358"/>
    </row>
    <row r="989">
      <c r="AB989" s="358"/>
      <c r="AY989" s="1006"/>
      <c r="BE989" s="358"/>
    </row>
    <row r="990">
      <c r="AB990" s="358"/>
      <c r="AY990" s="1006"/>
      <c r="BE990" s="358"/>
    </row>
    <row r="991">
      <c r="AB991" s="358"/>
      <c r="AY991" s="1006"/>
      <c r="BE991" s="358"/>
    </row>
    <row r="992">
      <c r="AB992" s="358"/>
      <c r="AY992" s="1006"/>
      <c r="BE992" s="358"/>
    </row>
    <row r="993">
      <c r="AB993" s="358"/>
      <c r="AY993" s="1006"/>
      <c r="BE993" s="358"/>
    </row>
    <row r="994">
      <c r="AB994" s="358"/>
      <c r="AY994" s="1006"/>
      <c r="BE994" s="358"/>
    </row>
    <row r="995">
      <c r="AB995" s="358"/>
      <c r="AY995" s="1006"/>
      <c r="BE995" s="358"/>
    </row>
    <row r="996">
      <c r="AB996" s="358"/>
      <c r="AY996" s="1006"/>
      <c r="BE996" s="358"/>
    </row>
    <row r="997">
      <c r="AB997" s="358"/>
      <c r="AY997" s="1006"/>
      <c r="BE997" s="358"/>
    </row>
    <row r="998">
      <c r="AB998" s="358"/>
      <c r="AY998" s="1006"/>
      <c r="BE998" s="358"/>
    </row>
    <row r="999">
      <c r="AB999" s="358"/>
      <c r="AY999" s="1006"/>
      <c r="BE999" s="358"/>
    </row>
    <row r="1000">
      <c r="AB1000" s="358"/>
      <c r="AY1000" s="1006"/>
      <c r="BE1000" s="358"/>
    </row>
  </sheetData>
  <mergeCells count="1192">
    <mergeCell ref="AY195:AY198"/>
    <mergeCell ref="AZ199:AZ202"/>
    <mergeCell ref="BA199:BA202"/>
    <mergeCell ref="BB199:BB202"/>
    <mergeCell ref="BD199:BD202"/>
    <mergeCell ref="BE199:BE202"/>
    <mergeCell ref="BF199:BF202"/>
    <mergeCell ref="AY199:AY202"/>
    <mergeCell ref="AY205:AY206"/>
    <mergeCell ref="AZ205:AZ206"/>
    <mergeCell ref="BA205:BA206"/>
    <mergeCell ref="BB205:BB206"/>
    <mergeCell ref="BC205:BC206"/>
    <mergeCell ref="BD205:BD206"/>
    <mergeCell ref="BD115:BD118"/>
    <mergeCell ref="BE115:BE118"/>
    <mergeCell ref="BD119:BD122"/>
    <mergeCell ref="BE119:BE122"/>
    <mergeCell ref="BF119:BF122"/>
    <mergeCell ref="BD111:BD114"/>
    <mergeCell ref="BE111:BE114"/>
    <mergeCell ref="BF111:BF114"/>
    <mergeCell ref="AZ115:AZ118"/>
    <mergeCell ref="BA115:BA118"/>
    <mergeCell ref="BB115:BB118"/>
    <mergeCell ref="BF115:BF118"/>
    <mergeCell ref="BA123:BA126"/>
    <mergeCell ref="BB123:BB126"/>
    <mergeCell ref="BD123:BD126"/>
    <mergeCell ref="BE123:BE126"/>
    <mergeCell ref="BF123:BF126"/>
    <mergeCell ref="AY127:AY130"/>
    <mergeCell ref="AZ127:AZ130"/>
    <mergeCell ref="BA127:BA130"/>
    <mergeCell ref="BB127:BB130"/>
    <mergeCell ref="BD127:BD130"/>
    <mergeCell ref="BE127:BE130"/>
    <mergeCell ref="BF127:BF130"/>
    <mergeCell ref="AY115:AY118"/>
    <mergeCell ref="AY119:AY122"/>
    <mergeCell ref="AZ119:AZ122"/>
    <mergeCell ref="BA119:BA122"/>
    <mergeCell ref="BB119:BB122"/>
    <mergeCell ref="AY123:AY126"/>
    <mergeCell ref="AZ123:AZ126"/>
    <mergeCell ref="AY131:AY134"/>
    <mergeCell ref="AZ131:AZ134"/>
    <mergeCell ref="BA131:BA134"/>
    <mergeCell ref="BB131:BB134"/>
    <mergeCell ref="BD131:BD134"/>
    <mergeCell ref="BE131:BE134"/>
    <mergeCell ref="BF131:BF134"/>
    <mergeCell ref="AY235:AY238"/>
    <mergeCell ref="AZ235:AZ238"/>
    <mergeCell ref="BA235:BA238"/>
    <mergeCell ref="BB235:BB238"/>
    <mergeCell ref="BD235:BD238"/>
    <mergeCell ref="BE235:BE238"/>
    <mergeCell ref="BF235:BF238"/>
    <mergeCell ref="AY171:AY174"/>
    <mergeCell ref="AZ175:AZ178"/>
    <mergeCell ref="BA175:BA178"/>
    <mergeCell ref="BB175:BB178"/>
    <mergeCell ref="BD175:BD178"/>
    <mergeCell ref="BE175:BE178"/>
    <mergeCell ref="BF175:BF178"/>
    <mergeCell ref="AY175:AY178"/>
    <mergeCell ref="AZ179:AZ182"/>
    <mergeCell ref="BA179:BA182"/>
    <mergeCell ref="BB179:BB182"/>
    <mergeCell ref="BD179:BD182"/>
    <mergeCell ref="BE179:BE182"/>
    <mergeCell ref="BF179:BF182"/>
    <mergeCell ref="AY179:AY182"/>
    <mergeCell ref="AZ183:AZ186"/>
    <mergeCell ref="BA183:BA186"/>
    <mergeCell ref="BB183:BB186"/>
    <mergeCell ref="BD183:BD186"/>
    <mergeCell ref="BE183:BE186"/>
    <mergeCell ref="BF183:BF186"/>
    <mergeCell ref="AY183:AY186"/>
    <mergeCell ref="AZ187:AZ190"/>
    <mergeCell ref="BA187:BA190"/>
    <mergeCell ref="BB187:BB190"/>
    <mergeCell ref="BD187:BD190"/>
    <mergeCell ref="BE187:BE190"/>
    <mergeCell ref="BF187:BF190"/>
    <mergeCell ref="AY187:AY190"/>
    <mergeCell ref="AZ191:AZ194"/>
    <mergeCell ref="BA191:BA194"/>
    <mergeCell ref="BB191:BB194"/>
    <mergeCell ref="BD191:BD194"/>
    <mergeCell ref="BE191:BE194"/>
    <mergeCell ref="BF191:BF194"/>
    <mergeCell ref="AY191:AY194"/>
    <mergeCell ref="AZ195:AZ198"/>
    <mergeCell ref="BA195:BA198"/>
    <mergeCell ref="BB195:BB198"/>
    <mergeCell ref="BD195:BD198"/>
    <mergeCell ref="BE195:BE198"/>
    <mergeCell ref="BF195:BF198"/>
    <mergeCell ref="BE207:BE210"/>
    <mergeCell ref="BF207:BF210"/>
    <mergeCell ref="BE205:BE206"/>
    <mergeCell ref="BF205:BF206"/>
    <mergeCell ref="AY207:AY210"/>
    <mergeCell ref="AZ207:AZ210"/>
    <mergeCell ref="BA207:BA210"/>
    <mergeCell ref="BB207:BB210"/>
    <mergeCell ref="BD207:BD210"/>
    <mergeCell ref="AY211:AY214"/>
    <mergeCell ref="AZ211:AZ214"/>
    <mergeCell ref="BA211:BA214"/>
    <mergeCell ref="BB211:BB214"/>
    <mergeCell ref="BD211:BD214"/>
    <mergeCell ref="BE211:BE214"/>
    <mergeCell ref="BF211:BF214"/>
    <mergeCell ref="AY215:AY218"/>
    <mergeCell ref="AZ215:AZ218"/>
    <mergeCell ref="BA215:BA218"/>
    <mergeCell ref="BB215:BB218"/>
    <mergeCell ref="BD215:BD218"/>
    <mergeCell ref="BE215:BE218"/>
    <mergeCell ref="BF215:BF218"/>
    <mergeCell ref="AY219:AY222"/>
    <mergeCell ref="AZ219:AZ222"/>
    <mergeCell ref="BA219:BA222"/>
    <mergeCell ref="BB219:BB222"/>
    <mergeCell ref="BD219:BD222"/>
    <mergeCell ref="BE219:BE222"/>
    <mergeCell ref="BF219:BF222"/>
    <mergeCell ref="AY223:AY226"/>
    <mergeCell ref="AZ223:AZ226"/>
    <mergeCell ref="BA223:BA226"/>
    <mergeCell ref="BB223:BB226"/>
    <mergeCell ref="BD223:BD226"/>
    <mergeCell ref="BE223:BE226"/>
    <mergeCell ref="BF223:BF226"/>
    <mergeCell ref="AY227:AY230"/>
    <mergeCell ref="AZ227:AZ230"/>
    <mergeCell ref="BA227:BA230"/>
    <mergeCell ref="BB227:BB230"/>
    <mergeCell ref="BD227:BD230"/>
    <mergeCell ref="BE227:BE230"/>
    <mergeCell ref="BF227:BF230"/>
    <mergeCell ref="AY231:AY234"/>
    <mergeCell ref="AZ231:AZ234"/>
    <mergeCell ref="BA231:BA234"/>
    <mergeCell ref="BB231:BB234"/>
    <mergeCell ref="BD231:BD234"/>
    <mergeCell ref="BE231:BE234"/>
    <mergeCell ref="BF231:BF234"/>
    <mergeCell ref="AY263:AY266"/>
    <mergeCell ref="AZ263:AZ266"/>
    <mergeCell ref="BA263:BA266"/>
    <mergeCell ref="BB263:BB266"/>
    <mergeCell ref="BD263:BD266"/>
    <mergeCell ref="BE263:BE266"/>
    <mergeCell ref="BF263:BF266"/>
    <mergeCell ref="AY267:AY270"/>
    <mergeCell ref="AZ267:AZ270"/>
    <mergeCell ref="BA267:BA270"/>
    <mergeCell ref="BB267:BB270"/>
    <mergeCell ref="BD267:BD270"/>
    <mergeCell ref="BE267:BE270"/>
    <mergeCell ref="BF267:BF270"/>
    <mergeCell ref="AY163:AY166"/>
    <mergeCell ref="AZ167:AZ170"/>
    <mergeCell ref="BA167:BA170"/>
    <mergeCell ref="BB167:BB170"/>
    <mergeCell ref="BD167:BD170"/>
    <mergeCell ref="BE167:BE170"/>
    <mergeCell ref="BF167:BF170"/>
    <mergeCell ref="AY167:AY170"/>
    <mergeCell ref="AZ171:AZ174"/>
    <mergeCell ref="BA171:BA174"/>
    <mergeCell ref="BB171:BB174"/>
    <mergeCell ref="BD171:BD174"/>
    <mergeCell ref="BE171:BE174"/>
    <mergeCell ref="BF171:BF174"/>
    <mergeCell ref="AY239:AY242"/>
    <mergeCell ref="AZ239:AZ242"/>
    <mergeCell ref="BA239:BA242"/>
    <mergeCell ref="BB239:BB242"/>
    <mergeCell ref="BD239:BD242"/>
    <mergeCell ref="BE239:BE242"/>
    <mergeCell ref="BF239:BF242"/>
    <mergeCell ref="AY243:AY246"/>
    <mergeCell ref="AZ243:AZ246"/>
    <mergeCell ref="BA243:BA246"/>
    <mergeCell ref="BB243:BB246"/>
    <mergeCell ref="BD243:BD246"/>
    <mergeCell ref="BE243:BE246"/>
    <mergeCell ref="BF243:BF246"/>
    <mergeCell ref="AY247:AY250"/>
    <mergeCell ref="AZ247:AZ250"/>
    <mergeCell ref="BA247:BA250"/>
    <mergeCell ref="BB247:BB250"/>
    <mergeCell ref="BD247:BD250"/>
    <mergeCell ref="BE247:BE250"/>
    <mergeCell ref="BF247:BF250"/>
    <mergeCell ref="AY251:AY254"/>
    <mergeCell ref="AZ251:AZ254"/>
    <mergeCell ref="BA251:BA254"/>
    <mergeCell ref="BB251:BB254"/>
    <mergeCell ref="BD251:BD254"/>
    <mergeCell ref="BE251:BE254"/>
    <mergeCell ref="BF251:BF254"/>
    <mergeCell ref="BE271:BE272"/>
    <mergeCell ref="BE273:BE276"/>
    <mergeCell ref="BE277:BE280"/>
    <mergeCell ref="BE281:BE284"/>
    <mergeCell ref="BE285:BE288"/>
    <mergeCell ref="BE289:BE292"/>
    <mergeCell ref="BE293:BE296"/>
    <mergeCell ref="BE297:BE300"/>
    <mergeCell ref="BE301:BE304"/>
    <mergeCell ref="BE305:BE308"/>
    <mergeCell ref="BE309:BE312"/>
    <mergeCell ref="BE313:BE316"/>
    <mergeCell ref="BE317:BE320"/>
    <mergeCell ref="BE321:BE324"/>
    <mergeCell ref="BE325:BE328"/>
    <mergeCell ref="BE329:BE332"/>
    <mergeCell ref="BE333:BE336"/>
    <mergeCell ref="BE339:BE340"/>
    <mergeCell ref="BE341:BE344"/>
    <mergeCell ref="BE345:BE348"/>
    <mergeCell ref="BE349:BE352"/>
    <mergeCell ref="BE353:BE356"/>
    <mergeCell ref="BE357:BE360"/>
    <mergeCell ref="BE361:BE364"/>
    <mergeCell ref="BE365:BE368"/>
    <mergeCell ref="BE369:BE372"/>
    <mergeCell ref="BE373:BE376"/>
    <mergeCell ref="BE377:BE380"/>
    <mergeCell ref="BE381:BE384"/>
    <mergeCell ref="BE385:BE388"/>
    <mergeCell ref="BE389:BE392"/>
    <mergeCell ref="BE393:BE396"/>
    <mergeCell ref="BE397:BE400"/>
    <mergeCell ref="BE401:BE404"/>
    <mergeCell ref="BE407:BE408"/>
    <mergeCell ref="BE409:BE412"/>
    <mergeCell ref="BE413:BE416"/>
    <mergeCell ref="BE417:BE420"/>
    <mergeCell ref="BE421:BE424"/>
    <mergeCell ref="BE425:BE428"/>
    <mergeCell ref="BE429:BE432"/>
    <mergeCell ref="BE433:BE436"/>
    <mergeCell ref="BE437:BE440"/>
    <mergeCell ref="BE441:BE444"/>
    <mergeCell ref="BE445:BE448"/>
    <mergeCell ref="BE449:BE452"/>
    <mergeCell ref="BE453:BE456"/>
    <mergeCell ref="BE457:BE460"/>
    <mergeCell ref="BE461:BE464"/>
    <mergeCell ref="BE465:BE468"/>
    <mergeCell ref="BE469:BE472"/>
    <mergeCell ref="BE475:BE476"/>
    <mergeCell ref="BE477:BE480"/>
    <mergeCell ref="BE481:BE484"/>
    <mergeCell ref="BE485:BE488"/>
    <mergeCell ref="BE489:BE492"/>
    <mergeCell ref="BE687:BE690"/>
    <mergeCell ref="BE691:BE694"/>
    <mergeCell ref="BE695:BE698"/>
    <mergeCell ref="BE699:BE702"/>
    <mergeCell ref="BE703:BE706"/>
    <mergeCell ref="BE707:BE710"/>
    <mergeCell ref="BE711:BE714"/>
    <mergeCell ref="BE715:BE718"/>
    <mergeCell ref="BE719:BE722"/>
    <mergeCell ref="BE723:BE726"/>
    <mergeCell ref="BE727:BE730"/>
    <mergeCell ref="BE731:BE734"/>
    <mergeCell ref="BE735:BE738"/>
    <mergeCell ref="BE739:BE742"/>
    <mergeCell ref="BE745:BE746"/>
    <mergeCell ref="BE747:BE750"/>
    <mergeCell ref="BE751:BE754"/>
    <mergeCell ref="BE755:BE758"/>
    <mergeCell ref="BE759:BE762"/>
    <mergeCell ref="BE763:BE766"/>
    <mergeCell ref="BE767:BE770"/>
    <mergeCell ref="BE799:BE802"/>
    <mergeCell ref="BE803:BE806"/>
    <mergeCell ref="BE807:BE810"/>
    <mergeCell ref="BE771:BE774"/>
    <mergeCell ref="BE775:BE778"/>
    <mergeCell ref="BE779:BE782"/>
    <mergeCell ref="BE783:BE786"/>
    <mergeCell ref="BE787:BE790"/>
    <mergeCell ref="BE791:BE794"/>
    <mergeCell ref="BE795:BE798"/>
    <mergeCell ref="BE493:BE496"/>
    <mergeCell ref="BE497:BE500"/>
    <mergeCell ref="BE501:BE504"/>
    <mergeCell ref="BE505:BE508"/>
    <mergeCell ref="BE509:BE512"/>
    <mergeCell ref="BE513:BE516"/>
    <mergeCell ref="BE517:BE520"/>
    <mergeCell ref="BE521:BE524"/>
    <mergeCell ref="BE525:BE528"/>
    <mergeCell ref="BE529:BE532"/>
    <mergeCell ref="BE533:BE536"/>
    <mergeCell ref="BE537:BE540"/>
    <mergeCell ref="BE541:BE542"/>
    <mergeCell ref="BE543:BE546"/>
    <mergeCell ref="BE547:BE550"/>
    <mergeCell ref="BE551:BE554"/>
    <mergeCell ref="BE555:BE558"/>
    <mergeCell ref="BE559:BE562"/>
    <mergeCell ref="BE563:BE566"/>
    <mergeCell ref="BE567:BE570"/>
    <mergeCell ref="BE571:BE574"/>
    <mergeCell ref="BE575:BE578"/>
    <mergeCell ref="BE579:BE582"/>
    <mergeCell ref="BE583:BE586"/>
    <mergeCell ref="BE587:BE590"/>
    <mergeCell ref="BE591:BE594"/>
    <mergeCell ref="BE595:BE598"/>
    <mergeCell ref="BE599:BE602"/>
    <mergeCell ref="BE603:BE606"/>
    <mergeCell ref="BE609:BE610"/>
    <mergeCell ref="BE611:BE614"/>
    <mergeCell ref="BE615:BE618"/>
    <mergeCell ref="BE619:BE622"/>
    <mergeCell ref="BE623:BE626"/>
    <mergeCell ref="BE627:BE630"/>
    <mergeCell ref="BE631:BE634"/>
    <mergeCell ref="BE635:BE638"/>
    <mergeCell ref="BE639:BE642"/>
    <mergeCell ref="BE643:BE646"/>
    <mergeCell ref="BE647:BE650"/>
    <mergeCell ref="BE651:BE654"/>
    <mergeCell ref="BE655:BE658"/>
    <mergeCell ref="BE659:BE662"/>
    <mergeCell ref="BE663:BE666"/>
    <mergeCell ref="BE667:BE670"/>
    <mergeCell ref="BE671:BE674"/>
    <mergeCell ref="BE677:BE678"/>
    <mergeCell ref="BE679:BE682"/>
    <mergeCell ref="BE683:BE686"/>
    <mergeCell ref="BE83:BE86"/>
    <mergeCell ref="BE87:BE90"/>
    <mergeCell ref="BE55:BE58"/>
    <mergeCell ref="BE59:BE62"/>
    <mergeCell ref="BE63:BE66"/>
    <mergeCell ref="BE69:BE70"/>
    <mergeCell ref="BE71:BE74"/>
    <mergeCell ref="BE75:BE78"/>
    <mergeCell ref="BE79:BE82"/>
    <mergeCell ref="BB39:BB42"/>
    <mergeCell ref="BE39:BE42"/>
    <mergeCell ref="BF39:BF42"/>
    <mergeCell ref="AY43:AY46"/>
    <mergeCell ref="AZ43:AZ46"/>
    <mergeCell ref="BA43:BA46"/>
    <mergeCell ref="BB43:BB46"/>
    <mergeCell ref="BB55:BB58"/>
    <mergeCell ref="BB59:BB62"/>
    <mergeCell ref="BB63:BB66"/>
    <mergeCell ref="BB69:BB70"/>
    <mergeCell ref="BD39:BD42"/>
    <mergeCell ref="BD43:BD46"/>
    <mergeCell ref="BB47:BB50"/>
    <mergeCell ref="BD47:BD50"/>
    <mergeCell ref="BB51:BB54"/>
    <mergeCell ref="BD51:BD54"/>
    <mergeCell ref="BD55:BD58"/>
    <mergeCell ref="BE43:BE46"/>
    <mergeCell ref="BF43:BF46"/>
    <mergeCell ref="BE47:BE50"/>
    <mergeCell ref="BF47:BF50"/>
    <mergeCell ref="BE51:BE54"/>
    <mergeCell ref="BF51:BF54"/>
    <mergeCell ref="BF55:BF58"/>
    <mergeCell ref="BD59:BD62"/>
    <mergeCell ref="BD63:BD66"/>
    <mergeCell ref="BC69:BC70"/>
    <mergeCell ref="BD69:BD70"/>
    <mergeCell ref="BD71:BD74"/>
    <mergeCell ref="BD75:BD78"/>
    <mergeCell ref="BD79:BD82"/>
    <mergeCell ref="BF59:BF62"/>
    <mergeCell ref="BF63:BF66"/>
    <mergeCell ref="BF69:BF70"/>
    <mergeCell ref="BF71:BF74"/>
    <mergeCell ref="BF75:BF78"/>
    <mergeCell ref="BF79:BF82"/>
    <mergeCell ref="BF83:BF86"/>
    <mergeCell ref="BF87:BF90"/>
    <mergeCell ref="BF91:BF94"/>
    <mergeCell ref="BF95:BF98"/>
    <mergeCell ref="BF99:BF102"/>
    <mergeCell ref="BD107:BD110"/>
    <mergeCell ref="BE107:BE110"/>
    <mergeCell ref="BF107:BF110"/>
    <mergeCell ref="AZ137:AZ138"/>
    <mergeCell ref="BA137:BA138"/>
    <mergeCell ref="BB137:BB138"/>
    <mergeCell ref="BC137:BC138"/>
    <mergeCell ref="BD137:BD138"/>
    <mergeCell ref="BE137:BE138"/>
    <mergeCell ref="BF137:BF138"/>
    <mergeCell ref="AY137:AY138"/>
    <mergeCell ref="AZ139:AZ142"/>
    <mergeCell ref="BA139:BA142"/>
    <mergeCell ref="BB139:BB142"/>
    <mergeCell ref="BD139:BD142"/>
    <mergeCell ref="BE139:BE142"/>
    <mergeCell ref="BF139:BF142"/>
    <mergeCell ref="AY139:AY142"/>
    <mergeCell ref="AZ143:AZ146"/>
    <mergeCell ref="BA143:BA146"/>
    <mergeCell ref="BB143:BB146"/>
    <mergeCell ref="BD143:BD146"/>
    <mergeCell ref="BE143:BE146"/>
    <mergeCell ref="BF143:BF146"/>
    <mergeCell ref="AY143:AY146"/>
    <mergeCell ref="AZ147:AZ150"/>
    <mergeCell ref="BA147:BA150"/>
    <mergeCell ref="BB147:BB150"/>
    <mergeCell ref="BD147:BD150"/>
    <mergeCell ref="BE147:BE150"/>
    <mergeCell ref="BF147:BF150"/>
    <mergeCell ref="AY147:AY150"/>
    <mergeCell ref="AZ151:AZ154"/>
    <mergeCell ref="BA151:BA154"/>
    <mergeCell ref="BB151:BB154"/>
    <mergeCell ref="BD151:BD154"/>
    <mergeCell ref="BE151:BE154"/>
    <mergeCell ref="BF151:BF154"/>
    <mergeCell ref="AY151:AY154"/>
    <mergeCell ref="AZ155:AZ158"/>
    <mergeCell ref="BA155:BA158"/>
    <mergeCell ref="BB155:BB158"/>
    <mergeCell ref="BD155:BD158"/>
    <mergeCell ref="BE155:BE158"/>
    <mergeCell ref="BF155:BF158"/>
    <mergeCell ref="AY155:AY158"/>
    <mergeCell ref="AZ159:AZ162"/>
    <mergeCell ref="BA159:BA162"/>
    <mergeCell ref="BB159:BB162"/>
    <mergeCell ref="BD159:BD162"/>
    <mergeCell ref="BE159:BE162"/>
    <mergeCell ref="BF159:BF162"/>
    <mergeCell ref="AY159:AY162"/>
    <mergeCell ref="AZ163:AZ166"/>
    <mergeCell ref="BA163:BA166"/>
    <mergeCell ref="BB163:BB166"/>
    <mergeCell ref="BD163:BD166"/>
    <mergeCell ref="BE163:BE166"/>
    <mergeCell ref="BF163:BF166"/>
    <mergeCell ref="AY255:AY258"/>
    <mergeCell ref="AZ255:AZ258"/>
    <mergeCell ref="BA255:BA258"/>
    <mergeCell ref="BB255:BB258"/>
    <mergeCell ref="BD255:BD258"/>
    <mergeCell ref="BE255:BE258"/>
    <mergeCell ref="BF255:BF258"/>
    <mergeCell ref="AY259:AY262"/>
    <mergeCell ref="AZ259:AZ262"/>
    <mergeCell ref="BA259:BA262"/>
    <mergeCell ref="BB259:BB262"/>
    <mergeCell ref="BD259:BD262"/>
    <mergeCell ref="BE259:BE262"/>
    <mergeCell ref="BF259:BF262"/>
    <mergeCell ref="V3:V6"/>
    <mergeCell ref="W3:W6"/>
    <mergeCell ref="X3:X6"/>
    <mergeCell ref="Y3:Y6"/>
    <mergeCell ref="AA3:AA6"/>
    <mergeCell ref="AB3:AB6"/>
    <mergeCell ref="AC3:AC6"/>
    <mergeCell ref="V7:V10"/>
    <mergeCell ref="W7:W10"/>
    <mergeCell ref="X7:X10"/>
    <mergeCell ref="Y7:Y10"/>
    <mergeCell ref="AA7:AA10"/>
    <mergeCell ref="AB7:AB10"/>
    <mergeCell ref="AC7:AC10"/>
    <mergeCell ref="V15:V18"/>
    <mergeCell ref="W15:W18"/>
    <mergeCell ref="X15:X18"/>
    <mergeCell ref="Y15:Y18"/>
    <mergeCell ref="AA15:AA18"/>
    <mergeCell ref="AB15:AB18"/>
    <mergeCell ref="AC15:AC18"/>
    <mergeCell ref="V11:V14"/>
    <mergeCell ref="W11:W14"/>
    <mergeCell ref="X11:X14"/>
    <mergeCell ref="Y11:Y14"/>
    <mergeCell ref="AA11:AA14"/>
    <mergeCell ref="AB11:AB14"/>
    <mergeCell ref="AC11:AC14"/>
    <mergeCell ref="V23:V26"/>
    <mergeCell ref="W23:W26"/>
    <mergeCell ref="X23:X26"/>
    <mergeCell ref="Y23:Y26"/>
    <mergeCell ref="AA23:AA26"/>
    <mergeCell ref="AB23:AB26"/>
    <mergeCell ref="AC23:AC26"/>
    <mergeCell ref="V19:V22"/>
    <mergeCell ref="W19:W22"/>
    <mergeCell ref="X19:X22"/>
    <mergeCell ref="Y19:Y22"/>
    <mergeCell ref="AA19:AA22"/>
    <mergeCell ref="AB19:AB22"/>
    <mergeCell ref="AC19:AC22"/>
    <mergeCell ref="AA1:AA2"/>
    <mergeCell ref="AB1:AB2"/>
    <mergeCell ref="AC1:AC2"/>
    <mergeCell ref="AD1:AD2"/>
    <mergeCell ref="AE1:AE2"/>
    <mergeCell ref="AF1:AF2"/>
    <mergeCell ref="AG1:AG2"/>
    <mergeCell ref="T1:T2"/>
    <mergeCell ref="U1:U2"/>
    <mergeCell ref="V1:V2"/>
    <mergeCell ref="W1:W2"/>
    <mergeCell ref="X1:X2"/>
    <mergeCell ref="Y1:Y2"/>
    <mergeCell ref="Z1:Z2"/>
    <mergeCell ref="V31:V34"/>
    <mergeCell ref="W31:W34"/>
    <mergeCell ref="X31:X34"/>
    <mergeCell ref="Y31:Y34"/>
    <mergeCell ref="AA31:AA34"/>
    <mergeCell ref="AB31:AB34"/>
    <mergeCell ref="AC31:AC34"/>
    <mergeCell ref="V27:V30"/>
    <mergeCell ref="W27:W30"/>
    <mergeCell ref="X27:X30"/>
    <mergeCell ref="Y27:Y30"/>
    <mergeCell ref="AA27:AA30"/>
    <mergeCell ref="AB27:AB30"/>
    <mergeCell ref="AC27:AC30"/>
    <mergeCell ref="BD27:BD30"/>
    <mergeCell ref="BD31:BD34"/>
    <mergeCell ref="BD1:BD2"/>
    <mergeCell ref="BD3:BD6"/>
    <mergeCell ref="BD7:BD10"/>
    <mergeCell ref="BD11:BD14"/>
    <mergeCell ref="BD15:BD18"/>
    <mergeCell ref="BD19:BD22"/>
    <mergeCell ref="BD23:BD26"/>
    <mergeCell ref="BA1:BA2"/>
    <mergeCell ref="BB1:BB2"/>
    <mergeCell ref="BC1:BC2"/>
    <mergeCell ref="BE1:BE2"/>
    <mergeCell ref="BF1:BF2"/>
    <mergeCell ref="AY3:AY6"/>
    <mergeCell ref="BB3:BB6"/>
    <mergeCell ref="AZ3:AZ6"/>
    <mergeCell ref="BA3:BA6"/>
    <mergeCell ref="BA7:BA10"/>
    <mergeCell ref="BB7:BB10"/>
    <mergeCell ref="BA11:BA14"/>
    <mergeCell ref="BB11:BB14"/>
    <mergeCell ref="BB15:BB18"/>
    <mergeCell ref="BE15:BE18"/>
    <mergeCell ref="BE19:BE22"/>
    <mergeCell ref="BE23:BE26"/>
    <mergeCell ref="BE27:BE30"/>
    <mergeCell ref="BE31:BE34"/>
    <mergeCell ref="BF19:BF22"/>
    <mergeCell ref="BF23:BF26"/>
    <mergeCell ref="BF27:BF30"/>
    <mergeCell ref="BF31:BF34"/>
    <mergeCell ref="BE3:BE6"/>
    <mergeCell ref="BF3:BF6"/>
    <mergeCell ref="BE7:BE10"/>
    <mergeCell ref="BF7:BF10"/>
    <mergeCell ref="BE11:BE14"/>
    <mergeCell ref="BF11:BF14"/>
    <mergeCell ref="BF15:BF18"/>
    <mergeCell ref="BA31:BA34"/>
    <mergeCell ref="BB31:BB34"/>
    <mergeCell ref="BA15:BA18"/>
    <mergeCell ref="BA19:BA22"/>
    <mergeCell ref="BB19:BB22"/>
    <mergeCell ref="BA23:BA26"/>
    <mergeCell ref="BB23:BB26"/>
    <mergeCell ref="BA27:BA30"/>
    <mergeCell ref="BB27:BB30"/>
    <mergeCell ref="AZ31:AZ34"/>
    <mergeCell ref="AY35:AY38"/>
    <mergeCell ref="AZ35:AZ38"/>
    <mergeCell ref="BA35:BA38"/>
    <mergeCell ref="BB35:BB38"/>
    <mergeCell ref="BD35:BD38"/>
    <mergeCell ref="BE35:BE38"/>
    <mergeCell ref="BF35:BF38"/>
    <mergeCell ref="AZ23:AZ26"/>
    <mergeCell ref="AZ27:AZ30"/>
    <mergeCell ref="V35:V38"/>
    <mergeCell ref="W35:W38"/>
    <mergeCell ref="X35:X38"/>
    <mergeCell ref="Y35:Y38"/>
    <mergeCell ref="AC35:AC38"/>
    <mergeCell ref="AY7:AY10"/>
    <mergeCell ref="AZ7:AZ10"/>
    <mergeCell ref="AY11:AY14"/>
    <mergeCell ref="AZ11:AZ14"/>
    <mergeCell ref="AY15:AY18"/>
    <mergeCell ref="AZ15:AZ18"/>
    <mergeCell ref="AZ19:AZ22"/>
    <mergeCell ref="BA47:BA50"/>
    <mergeCell ref="BA51:BA54"/>
    <mergeCell ref="BA55:BA58"/>
    <mergeCell ref="BA59:BA62"/>
    <mergeCell ref="BA63:BA66"/>
    <mergeCell ref="BA69:BA70"/>
    <mergeCell ref="AY19:AY22"/>
    <mergeCell ref="AY23:AY26"/>
    <mergeCell ref="AY27:AY30"/>
    <mergeCell ref="AY31:AY34"/>
    <mergeCell ref="AY39:AY42"/>
    <mergeCell ref="AZ39:AZ42"/>
    <mergeCell ref="BA39:BA42"/>
    <mergeCell ref="V43:V46"/>
    <mergeCell ref="W43:W46"/>
    <mergeCell ref="X43:X46"/>
    <mergeCell ref="Y43:Y46"/>
    <mergeCell ref="AA43:AA46"/>
    <mergeCell ref="AB43:AB46"/>
    <mergeCell ref="AC43:AC46"/>
    <mergeCell ref="V47:V50"/>
    <mergeCell ref="W47:W50"/>
    <mergeCell ref="X47:X50"/>
    <mergeCell ref="Y47:Y50"/>
    <mergeCell ref="AA47:AA50"/>
    <mergeCell ref="AB47:AB50"/>
    <mergeCell ref="AC47:AC50"/>
    <mergeCell ref="V55:V58"/>
    <mergeCell ref="W55:W58"/>
    <mergeCell ref="X55:X58"/>
    <mergeCell ref="Y55:Y58"/>
    <mergeCell ref="AA55:AA58"/>
    <mergeCell ref="AB55:AB58"/>
    <mergeCell ref="AC55:AC58"/>
    <mergeCell ref="V51:V54"/>
    <mergeCell ref="W51:W54"/>
    <mergeCell ref="X51:X54"/>
    <mergeCell ref="Y51:Y54"/>
    <mergeCell ref="AA51:AA54"/>
    <mergeCell ref="AB51:AB54"/>
    <mergeCell ref="AC51:AC54"/>
    <mergeCell ref="V63:V66"/>
    <mergeCell ref="W63:W66"/>
    <mergeCell ref="X63:X66"/>
    <mergeCell ref="Y63:Y66"/>
    <mergeCell ref="AA63:AA66"/>
    <mergeCell ref="AB63:AB66"/>
    <mergeCell ref="AC63:AC66"/>
    <mergeCell ref="V59:V62"/>
    <mergeCell ref="W59:W62"/>
    <mergeCell ref="X59:X62"/>
    <mergeCell ref="Y59:Y62"/>
    <mergeCell ref="AA59:AA62"/>
    <mergeCell ref="AB59:AB62"/>
    <mergeCell ref="AC59:AC62"/>
    <mergeCell ref="AH69:AT69"/>
    <mergeCell ref="AU69:AU70"/>
    <mergeCell ref="AY59:AY62"/>
    <mergeCell ref="AY63:AY66"/>
    <mergeCell ref="E69:Q69"/>
    <mergeCell ref="R69:R70"/>
    <mergeCell ref="S69:S70"/>
    <mergeCell ref="T69:T70"/>
    <mergeCell ref="U69:U70"/>
    <mergeCell ref="BD99:BD102"/>
    <mergeCell ref="BD103:BD106"/>
    <mergeCell ref="BF103:BF106"/>
    <mergeCell ref="BD83:BD86"/>
    <mergeCell ref="BD87:BD90"/>
    <mergeCell ref="BD91:BD94"/>
    <mergeCell ref="BE91:BE94"/>
    <mergeCell ref="BD95:BD98"/>
    <mergeCell ref="BE95:BE98"/>
    <mergeCell ref="BE99:BE102"/>
    <mergeCell ref="BE103:BE106"/>
    <mergeCell ref="AH1:AT1"/>
    <mergeCell ref="AU1:AU2"/>
    <mergeCell ref="AV1:AV2"/>
    <mergeCell ref="AW1:AW2"/>
    <mergeCell ref="AX1:AX2"/>
    <mergeCell ref="AY1:AY2"/>
    <mergeCell ref="AZ1:AZ2"/>
    <mergeCell ref="A3:A66"/>
    <mergeCell ref="B3:B66"/>
    <mergeCell ref="C3:C66"/>
    <mergeCell ref="A69:A70"/>
    <mergeCell ref="B69:B70"/>
    <mergeCell ref="C69:C70"/>
    <mergeCell ref="D69:D70"/>
    <mergeCell ref="A1:A2"/>
    <mergeCell ref="B1:B2"/>
    <mergeCell ref="C1:C2"/>
    <mergeCell ref="D1:D2"/>
    <mergeCell ref="E1:Q1"/>
    <mergeCell ref="R1:R2"/>
    <mergeCell ref="S1:S2"/>
    <mergeCell ref="AD3:AD66"/>
    <mergeCell ref="AE3:AE66"/>
    <mergeCell ref="AF3:AF66"/>
    <mergeCell ref="AB39:AB42"/>
    <mergeCell ref="AC39:AC42"/>
    <mergeCell ref="AA35:AA38"/>
    <mergeCell ref="AB35:AB38"/>
    <mergeCell ref="V39:V42"/>
    <mergeCell ref="W39:W42"/>
    <mergeCell ref="X39:X42"/>
    <mergeCell ref="Y39:Y42"/>
    <mergeCell ref="AA39:AA42"/>
    <mergeCell ref="AZ63:AZ66"/>
    <mergeCell ref="AX69:AX70"/>
    <mergeCell ref="AY69:AY70"/>
    <mergeCell ref="AZ69:AZ70"/>
    <mergeCell ref="AY47:AY50"/>
    <mergeCell ref="AZ47:AZ50"/>
    <mergeCell ref="AY51:AY54"/>
    <mergeCell ref="AZ51:AZ54"/>
    <mergeCell ref="AY55:AY58"/>
    <mergeCell ref="AZ55:AZ58"/>
    <mergeCell ref="AZ59:AZ62"/>
    <mergeCell ref="X87:X90"/>
    <mergeCell ref="X91:X94"/>
    <mergeCell ref="X69:X70"/>
    <mergeCell ref="Y69:Y70"/>
    <mergeCell ref="X71:X74"/>
    <mergeCell ref="Y71:Y74"/>
    <mergeCell ref="X83:X86"/>
    <mergeCell ref="Y83:Y86"/>
    <mergeCell ref="Y87:Y90"/>
    <mergeCell ref="Y91:Y94"/>
    <mergeCell ref="AA83:AA86"/>
    <mergeCell ref="AB83:AB86"/>
    <mergeCell ref="AC83:AC86"/>
    <mergeCell ref="AA87:AA90"/>
    <mergeCell ref="AB87:AB90"/>
    <mergeCell ref="AC87:AC90"/>
    <mergeCell ref="AA91:AA94"/>
    <mergeCell ref="AB91:AB94"/>
    <mergeCell ref="AC91:AC94"/>
    <mergeCell ref="X95:X98"/>
    <mergeCell ref="Y95:Y98"/>
    <mergeCell ref="AA95:AA98"/>
    <mergeCell ref="AB95:AB98"/>
    <mergeCell ref="AC95:AC98"/>
    <mergeCell ref="AA103:AA106"/>
    <mergeCell ref="AB103:AB106"/>
    <mergeCell ref="X99:X102"/>
    <mergeCell ref="Y99:Y102"/>
    <mergeCell ref="AA99:AA102"/>
    <mergeCell ref="AB99:AB102"/>
    <mergeCell ref="AC99:AC102"/>
    <mergeCell ref="Y103:Y106"/>
    <mergeCell ref="AC103:AC106"/>
    <mergeCell ref="V83:V86"/>
    <mergeCell ref="W83:W86"/>
    <mergeCell ref="V87:V90"/>
    <mergeCell ref="W87:W90"/>
    <mergeCell ref="V91:V94"/>
    <mergeCell ref="W91:W94"/>
    <mergeCell ref="V95:V98"/>
    <mergeCell ref="W95:W98"/>
    <mergeCell ref="V99:V102"/>
    <mergeCell ref="W99:W102"/>
    <mergeCell ref="V103:V106"/>
    <mergeCell ref="W103:W106"/>
    <mergeCell ref="V107:V110"/>
    <mergeCell ref="W107:W110"/>
    <mergeCell ref="AB111:AB114"/>
    <mergeCell ref="AC111:AC114"/>
    <mergeCell ref="X103:X106"/>
    <mergeCell ref="X107:X110"/>
    <mergeCell ref="Y107:Y110"/>
    <mergeCell ref="AB107:AB110"/>
    <mergeCell ref="AC107:AC110"/>
    <mergeCell ref="X111:X114"/>
    <mergeCell ref="Y111:Y114"/>
    <mergeCell ref="AY95:AY98"/>
    <mergeCell ref="AZ95:AZ98"/>
    <mergeCell ref="BA95:BA98"/>
    <mergeCell ref="BB95:BB98"/>
    <mergeCell ref="AZ99:AZ102"/>
    <mergeCell ref="BA99:BA102"/>
    <mergeCell ref="BB99:BB102"/>
    <mergeCell ref="AY99:AY102"/>
    <mergeCell ref="AY103:AY106"/>
    <mergeCell ref="AZ103:AZ106"/>
    <mergeCell ref="BA103:BA106"/>
    <mergeCell ref="BB103:BB106"/>
    <mergeCell ref="AY107:AY110"/>
    <mergeCell ref="AZ107:AZ110"/>
    <mergeCell ref="AV69:AV70"/>
    <mergeCell ref="AW69:AW70"/>
    <mergeCell ref="AY71:AY74"/>
    <mergeCell ref="AZ71:AZ74"/>
    <mergeCell ref="BA71:BA74"/>
    <mergeCell ref="BB71:BB74"/>
    <mergeCell ref="AY75:AY78"/>
    <mergeCell ref="BB75:BB78"/>
    <mergeCell ref="AZ83:AZ86"/>
    <mergeCell ref="BA83:BA86"/>
    <mergeCell ref="AZ75:AZ78"/>
    <mergeCell ref="BA75:BA78"/>
    <mergeCell ref="AY79:AY82"/>
    <mergeCell ref="AZ79:AZ82"/>
    <mergeCell ref="BA79:BA82"/>
    <mergeCell ref="BB79:BB82"/>
    <mergeCell ref="BB83:BB86"/>
    <mergeCell ref="BA91:BA94"/>
    <mergeCell ref="BB91:BB94"/>
    <mergeCell ref="AY83:AY86"/>
    <mergeCell ref="AY87:AY90"/>
    <mergeCell ref="AZ87:AZ90"/>
    <mergeCell ref="BA87:BA90"/>
    <mergeCell ref="BB87:BB90"/>
    <mergeCell ref="AY91:AY94"/>
    <mergeCell ref="AZ91:AZ94"/>
    <mergeCell ref="BA107:BA110"/>
    <mergeCell ref="BB107:BB110"/>
    <mergeCell ref="AY111:AY114"/>
    <mergeCell ref="AZ111:AZ114"/>
    <mergeCell ref="BA111:BA114"/>
    <mergeCell ref="BB111:BB114"/>
    <mergeCell ref="X131:X134"/>
    <mergeCell ref="X139:X142"/>
    <mergeCell ref="Y139:Y142"/>
    <mergeCell ref="X143:X146"/>
    <mergeCell ref="Y143:Y146"/>
    <mergeCell ref="X147:X150"/>
    <mergeCell ref="Y147:Y150"/>
    <mergeCell ref="X151:X154"/>
    <mergeCell ref="Y151:Y154"/>
    <mergeCell ref="X155:X158"/>
    <mergeCell ref="Y155:Y158"/>
    <mergeCell ref="X159:X162"/>
    <mergeCell ref="Y159:Y162"/>
    <mergeCell ref="Y163:Y166"/>
    <mergeCell ref="X127:X130"/>
    <mergeCell ref="Y127:Y130"/>
    <mergeCell ref="AA127:AA130"/>
    <mergeCell ref="AB127:AB130"/>
    <mergeCell ref="AC127:AC130"/>
    <mergeCell ref="Y131:Y134"/>
    <mergeCell ref="AC131:AC134"/>
    <mergeCell ref="AA139:AA142"/>
    <mergeCell ref="AA143:AA146"/>
    <mergeCell ref="AB143:AB146"/>
    <mergeCell ref="AC143:AC146"/>
    <mergeCell ref="AA147:AA150"/>
    <mergeCell ref="AB147:AB150"/>
    <mergeCell ref="AA155:AA158"/>
    <mergeCell ref="AB155:AB158"/>
    <mergeCell ref="X163:X166"/>
    <mergeCell ref="X167:X170"/>
    <mergeCell ref="X171:X174"/>
    <mergeCell ref="Y167:Y170"/>
    <mergeCell ref="Y171:Y174"/>
    <mergeCell ref="AA171:AA174"/>
    <mergeCell ref="AB171:AB174"/>
    <mergeCell ref="AC171:AC174"/>
    <mergeCell ref="AA123:AA126"/>
    <mergeCell ref="AB123:AB126"/>
    <mergeCell ref="X119:X122"/>
    <mergeCell ref="Y119:Y122"/>
    <mergeCell ref="AA119:AA122"/>
    <mergeCell ref="AB119:AB122"/>
    <mergeCell ref="AC119:AC122"/>
    <mergeCell ref="X123:X126"/>
    <mergeCell ref="Y123:Y126"/>
    <mergeCell ref="AC123:AC126"/>
    <mergeCell ref="Z69:Z70"/>
    <mergeCell ref="AA69:AA70"/>
    <mergeCell ref="AA71:AA74"/>
    <mergeCell ref="AB71:AB74"/>
    <mergeCell ref="AC71:AC74"/>
    <mergeCell ref="AB69:AB70"/>
    <mergeCell ref="AC69:AC70"/>
    <mergeCell ref="AD69:AD70"/>
    <mergeCell ref="AE69:AE70"/>
    <mergeCell ref="AD71:AD134"/>
    <mergeCell ref="AE71:AE134"/>
    <mergeCell ref="AF71:AF134"/>
    <mergeCell ref="AF69:AF70"/>
    <mergeCell ref="AG69:AG70"/>
    <mergeCell ref="V75:V78"/>
    <mergeCell ref="W75:W78"/>
    <mergeCell ref="X75:X78"/>
    <mergeCell ref="Y75:Y78"/>
    <mergeCell ref="AA75:AA78"/>
    <mergeCell ref="AB75:AB78"/>
    <mergeCell ref="AC75:AC78"/>
    <mergeCell ref="V79:V82"/>
    <mergeCell ref="W79:W82"/>
    <mergeCell ref="X79:X82"/>
    <mergeCell ref="Y79:Y82"/>
    <mergeCell ref="AA79:AA82"/>
    <mergeCell ref="AB79:AB82"/>
    <mergeCell ref="AC79:AC82"/>
    <mergeCell ref="AA107:AA110"/>
    <mergeCell ref="AA111:AA114"/>
    <mergeCell ref="X115:X118"/>
    <mergeCell ref="Y115:Y118"/>
    <mergeCell ref="AA115:AA118"/>
    <mergeCell ref="AB115:AB118"/>
    <mergeCell ref="AC115:AC118"/>
    <mergeCell ref="A137:A138"/>
    <mergeCell ref="B137:B138"/>
    <mergeCell ref="C137:C138"/>
    <mergeCell ref="D137:D138"/>
    <mergeCell ref="E137:Q137"/>
    <mergeCell ref="R137:R138"/>
    <mergeCell ref="S137:S138"/>
    <mergeCell ref="T137:T138"/>
    <mergeCell ref="U137:U138"/>
    <mergeCell ref="V137:V138"/>
    <mergeCell ref="W137:W138"/>
    <mergeCell ref="X137:X138"/>
    <mergeCell ref="Y137:Y138"/>
    <mergeCell ref="Z137:Z138"/>
    <mergeCell ref="AH137:AT137"/>
    <mergeCell ref="AU137:AU138"/>
    <mergeCell ref="AV137:AV138"/>
    <mergeCell ref="AW137:AW138"/>
    <mergeCell ref="AX137:AX138"/>
    <mergeCell ref="AA137:AA138"/>
    <mergeCell ref="AB137:AB138"/>
    <mergeCell ref="AC137:AC138"/>
    <mergeCell ref="AD137:AD138"/>
    <mergeCell ref="AE137:AE138"/>
    <mergeCell ref="AF137:AF138"/>
    <mergeCell ref="AG137:AG138"/>
    <mergeCell ref="V123:V126"/>
    <mergeCell ref="W123:W126"/>
    <mergeCell ref="V127:V130"/>
    <mergeCell ref="W127:W130"/>
    <mergeCell ref="V155:V158"/>
    <mergeCell ref="W155:W158"/>
    <mergeCell ref="V159:V162"/>
    <mergeCell ref="W159:W162"/>
    <mergeCell ref="W163:W166"/>
    <mergeCell ref="X187:X190"/>
    <mergeCell ref="X191:X194"/>
    <mergeCell ref="X195:X198"/>
    <mergeCell ref="X199:X202"/>
    <mergeCell ref="Y191:Y194"/>
    <mergeCell ref="Y195:Y198"/>
    <mergeCell ref="Y199:Y202"/>
    <mergeCell ref="X175:X178"/>
    <mergeCell ref="Y175:Y178"/>
    <mergeCell ref="X179:X182"/>
    <mergeCell ref="Y179:Y182"/>
    <mergeCell ref="X183:X186"/>
    <mergeCell ref="Y183:Y186"/>
    <mergeCell ref="Y187:Y190"/>
    <mergeCell ref="AC183:AC186"/>
    <mergeCell ref="AA187:AA190"/>
    <mergeCell ref="AB187:AB190"/>
    <mergeCell ref="AC187:AC190"/>
    <mergeCell ref="AA191:AA194"/>
    <mergeCell ref="AB191:AB194"/>
    <mergeCell ref="AC191:AC194"/>
    <mergeCell ref="AA195:AA198"/>
    <mergeCell ref="AB195:AB198"/>
    <mergeCell ref="AC195:AC198"/>
    <mergeCell ref="AA199:AA202"/>
    <mergeCell ref="AB199:AB202"/>
    <mergeCell ref="AA131:AA134"/>
    <mergeCell ref="AB131:AB134"/>
    <mergeCell ref="AB139:AB142"/>
    <mergeCell ref="AC139:AC142"/>
    <mergeCell ref="AD139:AD202"/>
    <mergeCell ref="AE139:AE202"/>
    <mergeCell ref="AF139:AF202"/>
    <mergeCell ref="AC199:AC202"/>
    <mergeCell ref="AC147:AC150"/>
    <mergeCell ref="AA151:AA154"/>
    <mergeCell ref="AB151:AB154"/>
    <mergeCell ref="AC151:AC154"/>
    <mergeCell ref="AC155:AC158"/>
    <mergeCell ref="AA159:AA162"/>
    <mergeCell ref="AB159:AB162"/>
    <mergeCell ref="AC159:AC162"/>
    <mergeCell ref="AA163:AA166"/>
    <mergeCell ref="AB163:AB166"/>
    <mergeCell ref="AC163:AC166"/>
    <mergeCell ref="AA167:AA170"/>
    <mergeCell ref="AB167:AB170"/>
    <mergeCell ref="AC167:AC170"/>
    <mergeCell ref="AA175:AA178"/>
    <mergeCell ref="AB175:AB178"/>
    <mergeCell ref="AC175:AC178"/>
    <mergeCell ref="AA179:AA182"/>
    <mergeCell ref="AB179:AB182"/>
    <mergeCell ref="AC179:AC182"/>
    <mergeCell ref="AA183:AA186"/>
    <mergeCell ref="AB183:AB186"/>
    <mergeCell ref="W195:W198"/>
    <mergeCell ref="W199:W202"/>
    <mergeCell ref="AH205:AT205"/>
    <mergeCell ref="AU205:AU206"/>
    <mergeCell ref="AV205:AV206"/>
    <mergeCell ref="AW205:AW206"/>
    <mergeCell ref="AX205:AX206"/>
    <mergeCell ref="W167:W170"/>
    <mergeCell ref="W171:W174"/>
    <mergeCell ref="W175:W178"/>
    <mergeCell ref="W179:W182"/>
    <mergeCell ref="W183:W186"/>
    <mergeCell ref="W187:W190"/>
    <mergeCell ref="W191:W194"/>
    <mergeCell ref="X207:X210"/>
    <mergeCell ref="X223:X226"/>
    <mergeCell ref="AC227:AC230"/>
    <mergeCell ref="X231:X234"/>
    <mergeCell ref="Y231:Y234"/>
    <mergeCell ref="AA231:AA234"/>
    <mergeCell ref="AB231:AB234"/>
    <mergeCell ref="AC231:AC234"/>
    <mergeCell ref="AA235:AA238"/>
    <mergeCell ref="AB235:AB238"/>
    <mergeCell ref="W207:W210"/>
    <mergeCell ref="W239:W242"/>
    <mergeCell ref="W243:W246"/>
    <mergeCell ref="W247:W250"/>
    <mergeCell ref="AA239:AA242"/>
    <mergeCell ref="AB239:AB242"/>
    <mergeCell ref="AA247:AA250"/>
    <mergeCell ref="AB247:AB250"/>
    <mergeCell ref="X247:X250"/>
    <mergeCell ref="X251:X254"/>
    <mergeCell ref="X255:X258"/>
    <mergeCell ref="X259:X262"/>
    <mergeCell ref="X263:X266"/>
    <mergeCell ref="X235:X238"/>
    <mergeCell ref="Y235:Y238"/>
    <mergeCell ref="X239:X242"/>
    <mergeCell ref="Y239:Y242"/>
    <mergeCell ref="X243:X246"/>
    <mergeCell ref="Y243:Y246"/>
    <mergeCell ref="Y247:Y250"/>
    <mergeCell ref="AC239:AC242"/>
    <mergeCell ref="AA243:AA246"/>
    <mergeCell ref="AB243:AB246"/>
    <mergeCell ref="AC243:AC246"/>
    <mergeCell ref="Y255:Y258"/>
    <mergeCell ref="AA255:AA258"/>
    <mergeCell ref="AB255:AB258"/>
    <mergeCell ref="AC255:AC258"/>
    <mergeCell ref="Y259:Y262"/>
    <mergeCell ref="AA259:AA262"/>
    <mergeCell ref="AB259:AB262"/>
    <mergeCell ref="AC259:AC262"/>
    <mergeCell ref="Y263:Y266"/>
    <mergeCell ref="AA263:AA266"/>
    <mergeCell ref="AB263:AB266"/>
    <mergeCell ref="AC263:AC266"/>
    <mergeCell ref="V147:V150"/>
    <mergeCell ref="V151:V154"/>
    <mergeCell ref="V131:V134"/>
    <mergeCell ref="W131:W134"/>
    <mergeCell ref="V139:V142"/>
    <mergeCell ref="W139:W142"/>
    <mergeCell ref="V143:V146"/>
    <mergeCell ref="W143:W146"/>
    <mergeCell ref="W147:W150"/>
    <mergeCell ref="W151:W154"/>
    <mergeCell ref="AB205:AB206"/>
    <mergeCell ref="AC205:AC206"/>
    <mergeCell ref="AD205:AD206"/>
    <mergeCell ref="AE205:AE206"/>
    <mergeCell ref="AF205:AF206"/>
    <mergeCell ref="AG205:AG206"/>
    <mergeCell ref="AA207:AA210"/>
    <mergeCell ref="AB207:AB210"/>
    <mergeCell ref="AC207:AC210"/>
    <mergeCell ref="U205:U206"/>
    <mergeCell ref="V205:V206"/>
    <mergeCell ref="W205:W206"/>
    <mergeCell ref="X205:X206"/>
    <mergeCell ref="Y205:Y206"/>
    <mergeCell ref="Z205:Z206"/>
    <mergeCell ref="AA205:AA206"/>
    <mergeCell ref="V163:V166"/>
    <mergeCell ref="V167:V170"/>
    <mergeCell ref="V171:V174"/>
    <mergeCell ref="V175:V178"/>
    <mergeCell ref="V179:V182"/>
    <mergeCell ref="V183:V186"/>
    <mergeCell ref="V187:V190"/>
    <mergeCell ref="V211:V214"/>
    <mergeCell ref="W211:W214"/>
    <mergeCell ref="X211:X214"/>
    <mergeCell ref="Y211:Y214"/>
    <mergeCell ref="AA211:AA214"/>
    <mergeCell ref="AB211:AB214"/>
    <mergeCell ref="V207:V210"/>
    <mergeCell ref="V215:V218"/>
    <mergeCell ref="W215:W218"/>
    <mergeCell ref="X215:X218"/>
    <mergeCell ref="AB215:AB218"/>
    <mergeCell ref="AC215:AC218"/>
    <mergeCell ref="Y215:Y218"/>
    <mergeCell ref="AA215:AA218"/>
    <mergeCell ref="X219:X222"/>
    <mergeCell ref="Y219:Y222"/>
    <mergeCell ref="AA219:AA222"/>
    <mergeCell ref="AB219:AB222"/>
    <mergeCell ref="Y223:Y226"/>
    <mergeCell ref="AA223:AA226"/>
    <mergeCell ref="AB223:AB226"/>
    <mergeCell ref="AC223:AC226"/>
    <mergeCell ref="X227:X230"/>
    <mergeCell ref="Y227:Y230"/>
    <mergeCell ref="AA227:AA230"/>
    <mergeCell ref="AB227:AB230"/>
    <mergeCell ref="V115:V118"/>
    <mergeCell ref="W115:W118"/>
    <mergeCell ref="V119:V122"/>
    <mergeCell ref="W119:W122"/>
    <mergeCell ref="V219:V222"/>
    <mergeCell ref="W219:W222"/>
    <mergeCell ref="V223:V226"/>
    <mergeCell ref="W223:W226"/>
    <mergeCell ref="W227:W230"/>
    <mergeCell ref="V111:V114"/>
    <mergeCell ref="W111:W114"/>
    <mergeCell ref="V69:V70"/>
    <mergeCell ref="W69:W70"/>
    <mergeCell ref="A71:A134"/>
    <mergeCell ref="B71:B134"/>
    <mergeCell ref="C71:C134"/>
    <mergeCell ref="V71:V74"/>
    <mergeCell ref="W71:W74"/>
    <mergeCell ref="V191:V194"/>
    <mergeCell ref="V195:V198"/>
    <mergeCell ref="V199:V202"/>
    <mergeCell ref="E205:Q205"/>
    <mergeCell ref="R205:R206"/>
    <mergeCell ref="S205:S206"/>
    <mergeCell ref="T205:T206"/>
    <mergeCell ref="A207:A270"/>
    <mergeCell ref="B207:B270"/>
    <mergeCell ref="C207:C270"/>
    <mergeCell ref="A139:A202"/>
    <mergeCell ref="B139:B202"/>
    <mergeCell ref="C139:C202"/>
    <mergeCell ref="A205:A206"/>
    <mergeCell ref="B205:B206"/>
    <mergeCell ref="C205:C206"/>
    <mergeCell ref="D205:D206"/>
    <mergeCell ref="W231:W234"/>
    <mergeCell ref="W235:W238"/>
    <mergeCell ref="W251:W254"/>
    <mergeCell ref="W255:W258"/>
    <mergeCell ref="W259:W262"/>
    <mergeCell ref="W263:W266"/>
    <mergeCell ref="W267:W270"/>
    <mergeCell ref="V255:V258"/>
    <mergeCell ref="V259:V262"/>
    <mergeCell ref="V263:V266"/>
    <mergeCell ref="V267:V270"/>
    <mergeCell ref="V227:V230"/>
    <mergeCell ref="V231:V234"/>
    <mergeCell ref="V235:V238"/>
    <mergeCell ref="V239:V242"/>
    <mergeCell ref="V243:V246"/>
    <mergeCell ref="V247:V250"/>
    <mergeCell ref="V251:V254"/>
    <mergeCell ref="AC247:AC250"/>
    <mergeCell ref="Y251:Y254"/>
    <mergeCell ref="AA251:AA254"/>
    <mergeCell ref="AB251:AB254"/>
    <mergeCell ref="AC251:AC254"/>
    <mergeCell ref="X267:X270"/>
    <mergeCell ref="Y267:Y270"/>
    <mergeCell ref="AA267:AA270"/>
    <mergeCell ref="AB267:AB270"/>
    <mergeCell ref="Y207:Y210"/>
    <mergeCell ref="AD207:AD270"/>
    <mergeCell ref="AE207:AE270"/>
    <mergeCell ref="AF207:AF270"/>
    <mergeCell ref="AC211:AC214"/>
    <mergeCell ref="AC219:AC222"/>
    <mergeCell ref="AC235:AC238"/>
    <mergeCell ref="AC267:AC270"/>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33" max="33" width="16.63"/>
  </cols>
  <sheetData>
    <row r="1">
      <c r="A1" s="771" t="s">
        <v>288</v>
      </c>
      <c r="B1" s="477" t="s">
        <v>258</v>
      </c>
      <c r="C1" s="477" t="s">
        <v>259</v>
      </c>
      <c r="D1" s="465" t="s">
        <v>156</v>
      </c>
      <c r="E1" s="479" t="s">
        <v>260</v>
      </c>
      <c r="F1" s="467"/>
      <c r="G1" s="467"/>
      <c r="H1" s="467"/>
      <c r="I1" s="467"/>
      <c r="J1" s="467"/>
      <c r="K1" s="467"/>
      <c r="L1" s="467"/>
      <c r="M1" s="467"/>
      <c r="N1" s="467"/>
      <c r="O1" s="467"/>
      <c r="P1" s="467"/>
      <c r="Q1" s="468"/>
      <c r="R1" s="480" t="s">
        <v>261</v>
      </c>
      <c r="S1" s="481" t="s">
        <v>262</v>
      </c>
      <c r="T1" s="470" t="s">
        <v>263</v>
      </c>
      <c r="U1" s="470" t="s">
        <v>157</v>
      </c>
      <c r="V1" s="471" t="s">
        <v>264</v>
      </c>
      <c r="W1" s="472" t="s">
        <v>265</v>
      </c>
      <c r="X1" s="472" t="s">
        <v>266</v>
      </c>
      <c r="Y1" s="772" t="s">
        <v>267</v>
      </c>
      <c r="Z1" s="473" t="s">
        <v>268</v>
      </c>
      <c r="AA1" s="471" t="s">
        <v>269</v>
      </c>
      <c r="AB1" s="482" t="s">
        <v>112</v>
      </c>
      <c r="AC1" s="483" t="s">
        <v>270</v>
      </c>
      <c r="AD1" s="476" t="s">
        <v>227</v>
      </c>
      <c r="AE1" s="477" t="s">
        <v>258</v>
      </c>
      <c r="AF1" s="477" t="s">
        <v>259</v>
      </c>
      <c r="AG1" s="465" t="s">
        <v>156</v>
      </c>
      <c r="AH1" s="479" t="s">
        <v>260</v>
      </c>
      <c r="AI1" s="467"/>
      <c r="AJ1" s="467"/>
      <c r="AK1" s="467"/>
      <c r="AL1" s="467"/>
      <c r="AM1" s="467"/>
      <c r="AN1" s="467"/>
      <c r="AO1" s="467"/>
      <c r="AP1" s="467"/>
      <c r="AQ1" s="467"/>
      <c r="AR1" s="467"/>
      <c r="AS1" s="467"/>
      <c r="AT1" s="468"/>
      <c r="AU1" s="480" t="s">
        <v>261</v>
      </c>
      <c r="AV1" s="481" t="s">
        <v>262</v>
      </c>
      <c r="AW1" s="470" t="s">
        <v>263</v>
      </c>
      <c r="AX1" s="470" t="s">
        <v>157</v>
      </c>
      <c r="AY1" s="471" t="s">
        <v>264</v>
      </c>
      <c r="AZ1" s="472" t="s">
        <v>265</v>
      </c>
      <c r="BA1" s="472" t="s">
        <v>266</v>
      </c>
      <c r="BB1" s="772" t="s">
        <v>267</v>
      </c>
      <c r="BC1" s="473" t="s">
        <v>268</v>
      </c>
      <c r="BD1" s="471" t="s">
        <v>269</v>
      </c>
      <c r="BE1" s="482" t="s">
        <v>112</v>
      </c>
      <c r="BF1" s="483" t="s">
        <v>270</v>
      </c>
    </row>
    <row r="2">
      <c r="A2" s="447"/>
      <c r="B2" s="37"/>
      <c r="C2" s="37"/>
      <c r="D2" s="484"/>
      <c r="E2" s="485" t="s">
        <v>271</v>
      </c>
      <c r="F2" s="486" t="s">
        <v>272</v>
      </c>
      <c r="G2" s="486" t="s">
        <v>273</v>
      </c>
      <c r="H2" s="486" t="s">
        <v>274</v>
      </c>
      <c r="I2" s="486" t="s">
        <v>275</v>
      </c>
      <c r="J2" s="486" t="s">
        <v>276</v>
      </c>
      <c r="K2" s="486" t="s">
        <v>277</v>
      </c>
      <c r="L2" s="486" t="s">
        <v>278</v>
      </c>
      <c r="M2" s="486" t="s">
        <v>279</v>
      </c>
      <c r="N2" s="485" t="s">
        <v>280</v>
      </c>
      <c r="O2" s="485" t="s">
        <v>281</v>
      </c>
      <c r="P2" s="486" t="s">
        <v>282</v>
      </c>
      <c r="Q2" s="487" t="s">
        <v>283</v>
      </c>
      <c r="R2" s="224"/>
      <c r="S2" s="489"/>
      <c r="T2" s="447"/>
      <c r="U2" s="447"/>
      <c r="V2" s="447"/>
      <c r="W2" s="447"/>
      <c r="X2" s="447"/>
      <c r="Y2" s="447"/>
      <c r="Z2" s="447"/>
      <c r="AA2" s="447"/>
      <c r="AB2" s="447"/>
      <c r="AC2" s="184"/>
      <c r="AD2" s="60"/>
      <c r="AE2" s="37"/>
      <c r="AF2" s="37"/>
      <c r="AG2" s="484"/>
      <c r="AH2" s="485" t="s">
        <v>271</v>
      </c>
      <c r="AI2" s="486" t="s">
        <v>272</v>
      </c>
      <c r="AJ2" s="486" t="s">
        <v>273</v>
      </c>
      <c r="AK2" s="486" t="s">
        <v>274</v>
      </c>
      <c r="AL2" s="486" t="s">
        <v>275</v>
      </c>
      <c r="AM2" s="486" t="s">
        <v>276</v>
      </c>
      <c r="AN2" s="486" t="s">
        <v>277</v>
      </c>
      <c r="AO2" s="486" t="s">
        <v>278</v>
      </c>
      <c r="AP2" s="486" t="s">
        <v>279</v>
      </c>
      <c r="AQ2" s="485" t="s">
        <v>280</v>
      </c>
      <c r="AR2" s="485" t="s">
        <v>281</v>
      </c>
      <c r="AS2" s="486" t="s">
        <v>282</v>
      </c>
      <c r="AT2" s="487" t="s">
        <v>283</v>
      </c>
      <c r="AU2" s="224"/>
      <c r="AV2" s="489"/>
      <c r="AW2" s="447"/>
      <c r="AX2" s="447"/>
      <c r="AY2" s="447"/>
      <c r="AZ2" s="447"/>
      <c r="BA2" s="447"/>
      <c r="BB2" s="447"/>
      <c r="BC2" s="447"/>
      <c r="BD2" s="447"/>
      <c r="BE2" s="447"/>
      <c r="BF2" s="184"/>
    </row>
    <row r="3">
      <c r="A3" s="773" t="s">
        <v>284</v>
      </c>
      <c r="B3" s="724">
        <v>45351.0</v>
      </c>
      <c r="C3" s="1007" t="s">
        <v>43</v>
      </c>
      <c r="D3" s="873" t="s">
        <v>158</v>
      </c>
      <c r="E3" s="701">
        <v>61.0</v>
      </c>
      <c r="F3" s="701">
        <v>0.0</v>
      </c>
      <c r="G3" s="701">
        <v>229.0</v>
      </c>
      <c r="H3" s="701">
        <v>0.0</v>
      </c>
      <c r="I3" s="701">
        <v>0.0</v>
      </c>
      <c r="J3" s="701">
        <v>23.0</v>
      </c>
      <c r="K3" s="701">
        <v>1.0</v>
      </c>
      <c r="L3" s="701">
        <v>2.0</v>
      </c>
      <c r="M3" s="701">
        <v>0.0</v>
      </c>
      <c r="N3" s="701">
        <v>0.0</v>
      </c>
      <c r="O3" s="701">
        <v>3.0</v>
      </c>
      <c r="P3" s="701">
        <v>0.0</v>
      </c>
      <c r="Q3" s="875">
        <v>5.0</v>
      </c>
      <c r="R3" s="879">
        <f t="shared" ref="R3:R66" si="1">sum(E3:Q3)</f>
        <v>324</v>
      </c>
      <c r="S3" s="877">
        <f t="shared" ref="S3:S66" si="2">(E3*1)+(F3*0.8)+(G3*0.5)+(H3*1.5)+(I3*2)+(J3*1.5)+(K3*1.5)+(L3*1.5)+(M3*2.5)+(N3*2.5)+(O3*2)+(P3*2.5)+(Q3*0.5)</f>
        <v>223</v>
      </c>
      <c r="T3" s="932">
        <f>R3/(Results!$P$183*(70/190))</f>
        <v>0.5755422588</v>
      </c>
      <c r="U3" s="1008" t="str">
        <f t="shared" ref="U3:U35" si="3">IFS(T3&lt;0.2,"A",AND(T3&gt;=0.21,T3&lt;=0.5),"B",AND(T3&gt;=0.51,T3&lt;=0.7),"C",AND(T3&gt;=0.71,T3&lt;=0.85),"D",AND(T3&gt;=0.86,T3&lt;=1),"E",T3&gt;1,"F")</f>
        <v>C</v>
      </c>
      <c r="V3" s="732">
        <f>SUM(R3:R6)</f>
        <v>1528</v>
      </c>
      <c r="W3" s="774">
        <f>V3/(4*(MAX(R3:R6)))</f>
        <v>0.8925233645</v>
      </c>
      <c r="X3" s="774">
        <f>AVERAGE(S3:S6)</f>
        <v>261.125</v>
      </c>
      <c r="Y3" s="642">
        <f>V3/(((V3))*2)</f>
        <v>0.5</v>
      </c>
      <c r="Z3" s="737">
        <f>R3/Results!$B$158</f>
        <v>1080</v>
      </c>
      <c r="AA3" s="774">
        <f>sum(Z3:Z6)/4</f>
        <v>1273.333333</v>
      </c>
      <c r="AB3" s="775">
        <v>563.0</v>
      </c>
      <c r="AC3" s="776">
        <f>4*MAX(R3:R6)/ (Results!P183)</f>
        <v>1.120418848</v>
      </c>
      <c r="AD3" s="505" t="s">
        <v>284</v>
      </c>
      <c r="AE3" s="724">
        <v>45351.0</v>
      </c>
      <c r="AF3" s="725" t="s">
        <v>45</v>
      </c>
      <c r="AG3" s="777" t="s">
        <v>158</v>
      </c>
      <c r="AH3" s="778">
        <v>3.0</v>
      </c>
      <c r="AI3" s="778">
        <v>0.0</v>
      </c>
      <c r="AJ3" s="778">
        <v>16.0</v>
      </c>
      <c r="AK3" s="778">
        <v>0.0</v>
      </c>
      <c r="AL3" s="778">
        <v>0.0</v>
      </c>
      <c r="AM3" s="778">
        <v>0.0</v>
      </c>
      <c r="AN3" s="778">
        <v>0.0</v>
      </c>
      <c r="AO3" s="778">
        <v>3.0</v>
      </c>
      <c r="AP3" s="778">
        <v>0.0</v>
      </c>
      <c r="AQ3" s="778">
        <v>0.0</v>
      </c>
      <c r="AR3" s="778">
        <v>0.0</v>
      </c>
      <c r="AS3" s="778">
        <v>0.0</v>
      </c>
      <c r="AT3" s="779">
        <v>5.0</v>
      </c>
      <c r="AU3" s="780">
        <f t="shared" ref="AU3:AU66" si="4">sum(AH3:AT3)</f>
        <v>27</v>
      </c>
      <c r="AV3" s="781">
        <f t="shared" ref="AV3:AV66" si="5">(AH3*1)+(AI3*0.8)+(AJ3*0.5)+(AK3*1.5)+(AL3*2)+(AM3*1.5)+(AN3*1.5)+(AO3*1.5)+(AP3*2.5)+(AQ3*2.5)+(AR3*2)+(AS3*2.5)+(AT3*0.5)</f>
        <v>18</v>
      </c>
      <c r="AW3" s="782">
        <f>AU3/(Results!$R$183*(70/190))</f>
        <v>0.5310559006</v>
      </c>
      <c r="AX3" s="783" t="str">
        <f t="shared" ref="AX3:AX4" si="6">IFS(AW3&lt;0.2,"A",AND(AW3&gt;=0.21,AW3&lt;=0.5),"B",AND(AW3&gt;=0.51,AW3&lt;=0.7),"C",AND(AW3&gt;=0.71,AW3&lt;=0.85),"D",AND(AW3&gt;=0.86,AW3&lt;=1),"E",AW3&gt;1,"F")</f>
        <v>C</v>
      </c>
      <c r="AY3" s="732">
        <f>SUM(AU3:AU6)</f>
        <v>138</v>
      </c>
      <c r="AZ3" s="774">
        <f>AY3/(4*(MAX(AU3:AU6)))</f>
        <v>0.8023255814</v>
      </c>
      <c r="BA3" s="774">
        <f>AVERAGE(AV3:AV6)</f>
        <v>24</v>
      </c>
      <c r="BB3" s="642">
        <f>AY3/(((AY3))*2)</f>
        <v>0.5</v>
      </c>
      <c r="BC3" s="737">
        <f>AU3/Results!$B$158</f>
        <v>90</v>
      </c>
      <c r="BD3" s="774">
        <f>sum(BC3:BC6)/4</f>
        <v>115</v>
      </c>
      <c r="BE3" s="775">
        <v>51.0</v>
      </c>
      <c r="BF3" s="776">
        <f>4*MAX(AU3:AU6)/ (Results!R183)</f>
        <v>1.246376812</v>
      </c>
    </row>
    <row r="4">
      <c r="A4" s="151"/>
      <c r="B4" s="459"/>
      <c r="C4" s="151"/>
      <c r="D4" s="880" t="s">
        <v>159</v>
      </c>
      <c r="E4" s="881">
        <v>68.0</v>
      </c>
      <c r="F4" s="881">
        <v>0.0</v>
      </c>
      <c r="G4" s="881">
        <v>326.0</v>
      </c>
      <c r="H4" s="881">
        <v>0.0</v>
      </c>
      <c r="I4" s="881">
        <v>0.0</v>
      </c>
      <c r="J4" s="881">
        <v>22.0</v>
      </c>
      <c r="K4" s="881">
        <v>2.0</v>
      </c>
      <c r="L4" s="881">
        <v>5.0</v>
      </c>
      <c r="M4" s="881">
        <v>0.0</v>
      </c>
      <c r="N4" s="881">
        <v>0.0</v>
      </c>
      <c r="O4" s="881">
        <v>3.0</v>
      </c>
      <c r="P4" s="881">
        <v>0.0</v>
      </c>
      <c r="Q4" s="883">
        <v>2.0</v>
      </c>
      <c r="R4" s="885">
        <f t="shared" si="1"/>
        <v>428</v>
      </c>
      <c r="S4" s="882">
        <f t="shared" si="2"/>
        <v>281.5</v>
      </c>
      <c r="T4" s="932">
        <f>R4/(Results!$P$183*(70/190))</f>
        <v>0.7602842184</v>
      </c>
      <c r="U4" s="1008" t="str">
        <f t="shared" si="3"/>
        <v>D</v>
      </c>
      <c r="V4" s="151"/>
      <c r="W4" s="151"/>
      <c r="X4" s="151"/>
      <c r="Y4" s="151"/>
      <c r="Z4" s="737">
        <f>R4/Results!$B$158</f>
        <v>1426.666667</v>
      </c>
      <c r="AA4" s="151"/>
      <c r="AB4" s="151"/>
      <c r="AC4" s="703"/>
      <c r="AD4" s="459"/>
      <c r="AE4" s="459"/>
      <c r="AF4" s="151"/>
      <c r="AG4" s="784" t="s">
        <v>159</v>
      </c>
      <c r="AH4" s="785">
        <v>12.0</v>
      </c>
      <c r="AI4" s="785">
        <v>0.0</v>
      </c>
      <c r="AJ4" s="785">
        <v>17.0</v>
      </c>
      <c r="AK4" s="785">
        <v>0.0</v>
      </c>
      <c r="AL4" s="785">
        <v>0.0</v>
      </c>
      <c r="AM4" s="785">
        <v>0.0</v>
      </c>
      <c r="AN4" s="785">
        <v>0.0</v>
      </c>
      <c r="AO4" s="785">
        <v>0.0</v>
      </c>
      <c r="AP4" s="785">
        <v>0.0</v>
      </c>
      <c r="AQ4" s="785">
        <v>0.0</v>
      </c>
      <c r="AR4" s="785">
        <v>1.0</v>
      </c>
      <c r="AS4" s="785">
        <v>0.0</v>
      </c>
      <c r="AT4" s="786">
        <v>2.0</v>
      </c>
      <c r="AU4" s="787">
        <f t="shared" si="4"/>
        <v>32</v>
      </c>
      <c r="AV4" s="788">
        <f t="shared" si="5"/>
        <v>23.5</v>
      </c>
      <c r="AW4" s="782">
        <f>AU4/(Results!$R$183*(70/190))</f>
        <v>0.6293995859</v>
      </c>
      <c r="AX4" s="783" t="str">
        <f t="shared" si="6"/>
        <v>C</v>
      </c>
      <c r="AY4" s="151"/>
      <c r="AZ4" s="151"/>
      <c r="BA4" s="151"/>
      <c r="BB4" s="151"/>
      <c r="BC4" s="737">
        <f>AU4/Results!$B$158</f>
        <v>106.6666667</v>
      </c>
      <c r="BD4" s="151"/>
      <c r="BE4" s="151"/>
      <c r="BF4" s="703"/>
    </row>
    <row r="5">
      <c r="A5" s="151"/>
      <c r="B5" s="459"/>
      <c r="C5" s="151"/>
      <c r="D5" s="880" t="s">
        <v>160</v>
      </c>
      <c r="E5" s="881">
        <v>59.0</v>
      </c>
      <c r="F5" s="881">
        <v>0.0</v>
      </c>
      <c r="G5" s="881">
        <v>272.0</v>
      </c>
      <c r="H5" s="881">
        <v>0.0</v>
      </c>
      <c r="I5" s="881">
        <v>0.0</v>
      </c>
      <c r="J5" s="881">
        <v>17.0</v>
      </c>
      <c r="K5" s="881">
        <v>2.0</v>
      </c>
      <c r="L5" s="881">
        <v>5.0</v>
      </c>
      <c r="M5" s="881">
        <v>0.0</v>
      </c>
      <c r="N5" s="881">
        <v>0.0</v>
      </c>
      <c r="O5" s="881">
        <v>11.0</v>
      </c>
      <c r="P5" s="881">
        <v>0.0</v>
      </c>
      <c r="Q5" s="883">
        <v>5.0</v>
      </c>
      <c r="R5" s="885">
        <f t="shared" si="1"/>
        <v>371</v>
      </c>
      <c r="S5" s="882">
        <f t="shared" si="2"/>
        <v>255.5</v>
      </c>
      <c r="T5" s="932">
        <f>R5/(Results!$P$183*(70/190))</f>
        <v>0.6590314136</v>
      </c>
      <c r="U5" s="1008" t="str">
        <f t="shared" si="3"/>
        <v>C</v>
      </c>
      <c r="V5" s="151"/>
      <c r="W5" s="151"/>
      <c r="X5" s="151"/>
      <c r="Y5" s="151"/>
      <c r="Z5" s="737">
        <f>R5/Results!$B$158</f>
        <v>1236.666667</v>
      </c>
      <c r="AA5" s="151"/>
      <c r="AB5" s="151"/>
      <c r="AC5" s="703"/>
      <c r="AD5" s="459"/>
      <c r="AE5" s="459"/>
      <c r="AF5" s="151"/>
      <c r="AG5" s="784" t="s">
        <v>160</v>
      </c>
      <c r="AH5" s="785">
        <v>11.0</v>
      </c>
      <c r="AI5" s="785">
        <v>0.0</v>
      </c>
      <c r="AJ5" s="785">
        <v>20.0</v>
      </c>
      <c r="AK5" s="785">
        <v>0.0</v>
      </c>
      <c r="AL5" s="785">
        <v>0.0</v>
      </c>
      <c r="AM5" s="785">
        <v>0.0</v>
      </c>
      <c r="AN5" s="785">
        <v>0.0</v>
      </c>
      <c r="AO5" s="785">
        <v>0.0</v>
      </c>
      <c r="AP5" s="785">
        <v>0.0</v>
      </c>
      <c r="AQ5" s="785">
        <v>0.0</v>
      </c>
      <c r="AR5" s="785">
        <v>0.0</v>
      </c>
      <c r="AS5" s="785">
        <v>0.0</v>
      </c>
      <c r="AT5" s="786">
        <v>5.0</v>
      </c>
      <c r="AU5" s="787">
        <f t="shared" si="4"/>
        <v>36</v>
      </c>
      <c r="AV5" s="788">
        <f t="shared" si="5"/>
        <v>23.5</v>
      </c>
      <c r="AW5" s="782">
        <f>AU5/(Results!$R$183*(70/190))</f>
        <v>0.7080745342</v>
      </c>
      <c r="AX5" s="861" t="s">
        <v>257</v>
      </c>
      <c r="AY5" s="151"/>
      <c r="AZ5" s="151"/>
      <c r="BA5" s="151"/>
      <c r="BB5" s="151"/>
      <c r="BC5" s="737">
        <f>AU5/Results!$B$158</f>
        <v>120</v>
      </c>
      <c r="BD5" s="151"/>
      <c r="BE5" s="151"/>
      <c r="BF5" s="703"/>
    </row>
    <row r="6">
      <c r="A6" s="151"/>
      <c r="B6" s="459"/>
      <c r="C6" s="151"/>
      <c r="D6" s="886" t="s">
        <v>161</v>
      </c>
      <c r="E6" s="887">
        <v>107.0</v>
      </c>
      <c r="F6" s="887">
        <v>0.0</v>
      </c>
      <c r="G6" s="887">
        <v>269.0</v>
      </c>
      <c r="H6" s="887">
        <v>0.0</v>
      </c>
      <c r="I6" s="887">
        <v>0.0</v>
      </c>
      <c r="J6" s="887">
        <v>18.0</v>
      </c>
      <c r="K6" s="887">
        <v>2.0</v>
      </c>
      <c r="L6" s="887">
        <v>1.0</v>
      </c>
      <c r="M6" s="887">
        <v>0.0</v>
      </c>
      <c r="N6" s="887">
        <v>0.0</v>
      </c>
      <c r="O6" s="887">
        <v>5.0</v>
      </c>
      <c r="P6" s="887">
        <v>0.0</v>
      </c>
      <c r="Q6" s="913">
        <v>3.0</v>
      </c>
      <c r="R6" s="889">
        <f t="shared" si="1"/>
        <v>405</v>
      </c>
      <c r="S6" s="882">
        <f t="shared" si="2"/>
        <v>284.5</v>
      </c>
      <c r="T6" s="1009">
        <f>R6/(Results!$P$183*(70/190))</f>
        <v>0.7194278235</v>
      </c>
      <c r="U6" s="1010" t="str">
        <f t="shared" si="3"/>
        <v>D</v>
      </c>
      <c r="V6" s="37"/>
      <c r="W6" s="37"/>
      <c r="X6" s="37"/>
      <c r="Y6" s="37"/>
      <c r="Z6" s="774">
        <f>R6/Results!$B$158</f>
        <v>1350</v>
      </c>
      <c r="AA6" s="37"/>
      <c r="AB6" s="37"/>
      <c r="AC6" s="789"/>
      <c r="AD6" s="459"/>
      <c r="AE6" s="459"/>
      <c r="AF6" s="151"/>
      <c r="AG6" s="790" t="s">
        <v>161</v>
      </c>
      <c r="AH6" s="791">
        <v>8.0</v>
      </c>
      <c r="AI6" s="791">
        <v>0.0</v>
      </c>
      <c r="AJ6" s="791">
        <v>28.0</v>
      </c>
      <c r="AK6" s="791">
        <v>0.0</v>
      </c>
      <c r="AL6" s="791">
        <v>0.0</v>
      </c>
      <c r="AM6" s="791">
        <v>0.0</v>
      </c>
      <c r="AN6" s="791">
        <v>0.0</v>
      </c>
      <c r="AO6" s="791">
        <v>1.0</v>
      </c>
      <c r="AP6" s="791">
        <v>0.0</v>
      </c>
      <c r="AQ6" s="791">
        <v>0.0</v>
      </c>
      <c r="AR6" s="791">
        <v>3.0</v>
      </c>
      <c r="AS6" s="791">
        <v>0.0</v>
      </c>
      <c r="AT6" s="792">
        <v>3.0</v>
      </c>
      <c r="AU6" s="793">
        <f t="shared" si="4"/>
        <v>43</v>
      </c>
      <c r="AV6" s="794">
        <f t="shared" si="5"/>
        <v>31</v>
      </c>
      <c r="AW6" s="795">
        <f>AU6/(Results!$R$183*(70/190))</f>
        <v>0.8457556936</v>
      </c>
      <c r="AX6" s="823" t="str">
        <f t="shared" ref="AX6:AX40" si="7">IFS(AW6&lt;0.2,"A",AND(AW6&gt;=0.21,AW6&lt;=0.5),"B",AND(AW6&gt;=0.51,AW6&lt;=0.7),"C",AND(AW6&gt;=0.71,AW6&lt;=0.85),"D",AND(AW6&gt;=0.86,AW6&lt;=1),"E",AW6&gt;1,"F")</f>
        <v>D</v>
      </c>
      <c r="AY6" s="37"/>
      <c r="AZ6" s="37"/>
      <c r="BA6" s="37"/>
      <c r="BB6" s="37"/>
      <c r="BC6" s="774">
        <f>AU6/Results!$B$158</f>
        <v>143.3333333</v>
      </c>
      <c r="BD6" s="37"/>
      <c r="BE6" s="37"/>
      <c r="BF6" s="789"/>
    </row>
    <row r="7">
      <c r="A7" s="151"/>
      <c r="B7" s="459"/>
      <c r="C7" s="151"/>
      <c r="D7" s="891" t="s">
        <v>162</v>
      </c>
      <c r="E7" s="892">
        <v>101.0</v>
      </c>
      <c r="F7" s="892">
        <v>0.0</v>
      </c>
      <c r="G7" s="892">
        <v>319.0</v>
      </c>
      <c r="H7" s="892">
        <v>1.0</v>
      </c>
      <c r="I7" s="892">
        <v>0.0</v>
      </c>
      <c r="J7" s="892">
        <v>15.0</v>
      </c>
      <c r="K7" s="892">
        <v>5.0</v>
      </c>
      <c r="L7" s="892">
        <v>10.0</v>
      </c>
      <c r="M7" s="892">
        <v>0.0</v>
      </c>
      <c r="N7" s="892">
        <v>0.0</v>
      </c>
      <c r="O7" s="892">
        <v>6.0</v>
      </c>
      <c r="P7" s="892">
        <v>0.0</v>
      </c>
      <c r="Q7" s="914">
        <v>4.0</v>
      </c>
      <c r="R7" s="894">
        <f t="shared" si="1"/>
        <v>461</v>
      </c>
      <c r="S7" s="893">
        <f t="shared" si="2"/>
        <v>321</v>
      </c>
      <c r="T7" s="955">
        <f>R7/(Results!$P$184*(70/190))</f>
        <v>0.6830162196</v>
      </c>
      <c r="U7" s="1011" t="str">
        <f t="shared" si="3"/>
        <v>C</v>
      </c>
      <c r="V7" s="538">
        <f>SUM(R7:R10)</f>
        <v>1832</v>
      </c>
      <c r="W7" s="539">
        <f>V7/(4*(MAX(R7:R10)))</f>
        <v>0.9271255061</v>
      </c>
      <c r="X7" s="539">
        <f>AVERAGE(S7:S10)</f>
        <v>312.5</v>
      </c>
      <c r="Y7" s="539">
        <f>V7/(((V7))*2)</f>
        <v>0.5</v>
      </c>
      <c r="Z7" s="1012">
        <f>R7/Results!$B$158</f>
        <v>1536.666667</v>
      </c>
      <c r="AA7" s="539">
        <f>sum(Z7:Z10)/4</f>
        <v>1526.666667</v>
      </c>
      <c r="AB7" s="541">
        <v>675.0</v>
      </c>
      <c r="AC7" s="706">
        <f>4*MAX(R7:R10)/ (Results!P184)</f>
        <v>1.07860262</v>
      </c>
      <c r="AD7" s="459"/>
      <c r="AE7" s="459"/>
      <c r="AF7" s="151"/>
      <c r="AG7" s="797" t="s">
        <v>162</v>
      </c>
      <c r="AH7" s="798">
        <v>8.0</v>
      </c>
      <c r="AI7" s="798">
        <v>0.0</v>
      </c>
      <c r="AJ7" s="798">
        <v>33.0</v>
      </c>
      <c r="AK7" s="798">
        <v>2.0</v>
      </c>
      <c r="AL7" s="798">
        <v>0.0</v>
      </c>
      <c r="AM7" s="798">
        <v>0.0</v>
      </c>
      <c r="AN7" s="798">
        <v>0.0</v>
      </c>
      <c r="AO7" s="798">
        <v>1.0</v>
      </c>
      <c r="AP7" s="798">
        <v>0.0</v>
      </c>
      <c r="AQ7" s="798">
        <v>0.0</v>
      </c>
      <c r="AR7" s="798">
        <v>2.0</v>
      </c>
      <c r="AS7" s="798">
        <v>0.0</v>
      </c>
      <c r="AT7" s="799">
        <v>4.0</v>
      </c>
      <c r="AU7" s="800">
        <f t="shared" si="4"/>
        <v>50</v>
      </c>
      <c r="AV7" s="801">
        <f t="shared" si="5"/>
        <v>35</v>
      </c>
      <c r="AW7" s="802">
        <f>AU7/(Results!$R$184*(70/190))</f>
        <v>0.5301339286</v>
      </c>
      <c r="AX7" s="803" t="str">
        <f t="shared" si="7"/>
        <v>C</v>
      </c>
      <c r="AY7" s="538">
        <f>SUM(AU7:AU10)</f>
        <v>256</v>
      </c>
      <c r="AZ7" s="539">
        <f>AY7/(4*(MAX(AU7:AU10)))</f>
        <v>0.8533333333</v>
      </c>
      <c r="BA7" s="539">
        <f>AVERAGE(AV7:AV10)</f>
        <v>47.375</v>
      </c>
      <c r="BB7" s="539">
        <f>AY7/(((AY7))*2)</f>
        <v>0.5</v>
      </c>
      <c r="BC7" s="1012">
        <f>AU7/Results!$B$158</f>
        <v>166.6666667</v>
      </c>
      <c r="BD7" s="539">
        <f>sum(BC7:BC10)/4</f>
        <v>213.3333333</v>
      </c>
      <c r="BE7" s="541">
        <v>94.0</v>
      </c>
      <c r="BF7" s="706">
        <f>4*MAX(AU7:AU10)/ (Results!R184)</f>
        <v>1.171875</v>
      </c>
    </row>
    <row r="8">
      <c r="A8" s="151"/>
      <c r="B8" s="459"/>
      <c r="C8" s="151"/>
      <c r="D8" s="898" t="s">
        <v>163</v>
      </c>
      <c r="E8" s="899">
        <v>92.0</v>
      </c>
      <c r="F8" s="899">
        <v>0.0</v>
      </c>
      <c r="G8" s="899">
        <v>369.0</v>
      </c>
      <c r="H8" s="899">
        <v>0.0</v>
      </c>
      <c r="I8" s="899">
        <v>0.0</v>
      </c>
      <c r="J8" s="899">
        <v>12.0</v>
      </c>
      <c r="K8" s="899">
        <v>1.0</v>
      </c>
      <c r="L8" s="899">
        <v>6.0</v>
      </c>
      <c r="M8" s="899">
        <v>0.0</v>
      </c>
      <c r="N8" s="899">
        <v>0.0</v>
      </c>
      <c r="O8" s="899">
        <v>9.0</v>
      </c>
      <c r="P8" s="899">
        <v>0.0</v>
      </c>
      <c r="Q8" s="901">
        <v>5.0</v>
      </c>
      <c r="R8" s="903">
        <f t="shared" si="1"/>
        <v>494</v>
      </c>
      <c r="S8" s="900">
        <f t="shared" si="2"/>
        <v>325.5</v>
      </c>
      <c r="T8" s="955">
        <f>R8/(Results!$P$184*(70/190))</f>
        <v>0.7319089208</v>
      </c>
      <c r="U8" s="1011" t="str">
        <f t="shared" si="3"/>
        <v>D</v>
      </c>
      <c r="V8" s="151"/>
      <c r="W8" s="151"/>
      <c r="X8" s="151"/>
      <c r="Y8" s="151"/>
      <c r="Z8" s="740">
        <f>R8/Results!$B$158</f>
        <v>1646.666667</v>
      </c>
      <c r="AA8" s="151"/>
      <c r="AB8" s="151"/>
      <c r="AC8" s="703"/>
      <c r="AD8" s="459"/>
      <c r="AE8" s="459"/>
      <c r="AF8" s="151"/>
      <c r="AG8" s="804" t="s">
        <v>163</v>
      </c>
      <c r="AH8" s="805">
        <v>12.0</v>
      </c>
      <c r="AI8" s="805">
        <v>0.0</v>
      </c>
      <c r="AJ8" s="805">
        <v>41.0</v>
      </c>
      <c r="AK8" s="805">
        <v>0.0</v>
      </c>
      <c r="AL8" s="805">
        <v>0.0</v>
      </c>
      <c r="AM8" s="805">
        <v>0.0</v>
      </c>
      <c r="AN8" s="805">
        <v>0.0</v>
      </c>
      <c r="AO8" s="805">
        <v>3.0</v>
      </c>
      <c r="AP8" s="805">
        <v>0.0</v>
      </c>
      <c r="AQ8" s="805">
        <v>0.0</v>
      </c>
      <c r="AR8" s="805">
        <v>7.0</v>
      </c>
      <c r="AS8" s="805">
        <v>0.0</v>
      </c>
      <c r="AT8" s="806">
        <v>5.0</v>
      </c>
      <c r="AU8" s="807">
        <f t="shared" si="4"/>
        <v>68</v>
      </c>
      <c r="AV8" s="808">
        <f t="shared" si="5"/>
        <v>53.5</v>
      </c>
      <c r="AW8" s="802">
        <f>AU8/(Results!$R$184*(70/190))</f>
        <v>0.7209821429</v>
      </c>
      <c r="AX8" s="803" t="str">
        <f t="shared" si="7"/>
        <v>D</v>
      </c>
      <c r="AY8" s="151"/>
      <c r="AZ8" s="151"/>
      <c r="BA8" s="151"/>
      <c r="BB8" s="151"/>
      <c r="BC8" s="740">
        <f>AU8/Results!$B$158</f>
        <v>226.6666667</v>
      </c>
      <c r="BD8" s="151"/>
      <c r="BE8" s="151"/>
      <c r="BF8" s="703"/>
    </row>
    <row r="9">
      <c r="A9" s="151"/>
      <c r="B9" s="459"/>
      <c r="C9" s="151"/>
      <c r="D9" s="898" t="s">
        <v>164</v>
      </c>
      <c r="E9" s="899">
        <v>95.0</v>
      </c>
      <c r="F9" s="899">
        <v>0.0</v>
      </c>
      <c r="G9" s="899">
        <v>351.0</v>
      </c>
      <c r="H9" s="899">
        <v>1.0</v>
      </c>
      <c r="I9" s="899">
        <v>0.0</v>
      </c>
      <c r="J9" s="899">
        <v>19.0</v>
      </c>
      <c r="K9" s="899">
        <v>3.0</v>
      </c>
      <c r="L9" s="899">
        <v>6.0</v>
      </c>
      <c r="M9" s="899">
        <v>0.0</v>
      </c>
      <c r="N9" s="899">
        <v>0.0</v>
      </c>
      <c r="O9" s="899">
        <v>2.0</v>
      </c>
      <c r="P9" s="899">
        <v>0.0</v>
      </c>
      <c r="Q9" s="901">
        <v>6.0</v>
      </c>
      <c r="R9" s="903">
        <f t="shared" si="1"/>
        <v>483</v>
      </c>
      <c r="S9" s="900">
        <f t="shared" si="2"/>
        <v>321</v>
      </c>
      <c r="T9" s="955">
        <f>R9/(Results!$P$184*(70/190))</f>
        <v>0.7156113537</v>
      </c>
      <c r="U9" s="1011" t="str">
        <f t="shared" si="3"/>
        <v>D</v>
      </c>
      <c r="V9" s="151"/>
      <c r="W9" s="151"/>
      <c r="X9" s="151"/>
      <c r="Y9" s="151"/>
      <c r="Z9" s="740">
        <f>R9/Results!$B$158</f>
        <v>1610</v>
      </c>
      <c r="AA9" s="151"/>
      <c r="AB9" s="151"/>
      <c r="AC9" s="703"/>
      <c r="AD9" s="459"/>
      <c r="AE9" s="459"/>
      <c r="AF9" s="151"/>
      <c r="AG9" s="804" t="s">
        <v>164</v>
      </c>
      <c r="AH9" s="805">
        <v>10.0</v>
      </c>
      <c r="AI9" s="805">
        <v>0.0</v>
      </c>
      <c r="AJ9" s="805">
        <v>40.0</v>
      </c>
      <c r="AK9" s="805">
        <v>1.0</v>
      </c>
      <c r="AL9" s="805">
        <v>0.0</v>
      </c>
      <c r="AM9" s="805">
        <v>0.0</v>
      </c>
      <c r="AN9" s="805">
        <v>0.0</v>
      </c>
      <c r="AO9" s="805">
        <v>0.0</v>
      </c>
      <c r="AP9" s="805">
        <v>0.0</v>
      </c>
      <c r="AQ9" s="805">
        <v>0.0</v>
      </c>
      <c r="AR9" s="805">
        <v>6.0</v>
      </c>
      <c r="AS9" s="805">
        <v>0.0</v>
      </c>
      <c r="AT9" s="806">
        <v>6.0</v>
      </c>
      <c r="AU9" s="807">
        <f t="shared" si="4"/>
        <v>63</v>
      </c>
      <c r="AV9" s="808">
        <f t="shared" si="5"/>
        <v>46.5</v>
      </c>
      <c r="AW9" s="802">
        <f>AU9/(Results!$R$184*(70/190))</f>
        <v>0.66796875</v>
      </c>
      <c r="AX9" s="803" t="str">
        <f t="shared" si="7"/>
        <v>C</v>
      </c>
      <c r="AY9" s="151"/>
      <c r="AZ9" s="151"/>
      <c r="BA9" s="151"/>
      <c r="BB9" s="151"/>
      <c r="BC9" s="740">
        <f>AU9/Results!$B$158</f>
        <v>210</v>
      </c>
      <c r="BD9" s="151"/>
      <c r="BE9" s="151"/>
      <c r="BF9" s="703"/>
    </row>
    <row r="10">
      <c r="A10" s="151"/>
      <c r="B10" s="459"/>
      <c r="C10" s="151"/>
      <c r="D10" s="904" t="s">
        <v>165</v>
      </c>
      <c r="E10" s="905">
        <v>95.0</v>
      </c>
      <c r="F10" s="905">
        <v>0.0</v>
      </c>
      <c r="G10" s="905">
        <v>256.0</v>
      </c>
      <c r="H10" s="905">
        <v>1.0</v>
      </c>
      <c r="I10" s="905">
        <v>0.0</v>
      </c>
      <c r="J10" s="905">
        <v>21.0</v>
      </c>
      <c r="K10" s="905">
        <v>2.0</v>
      </c>
      <c r="L10" s="905">
        <v>5.0</v>
      </c>
      <c r="M10" s="905">
        <v>0.0</v>
      </c>
      <c r="N10" s="905">
        <v>0.0</v>
      </c>
      <c r="O10" s="905">
        <v>6.0</v>
      </c>
      <c r="P10" s="905">
        <v>0.0</v>
      </c>
      <c r="Q10" s="907">
        <v>8.0</v>
      </c>
      <c r="R10" s="918">
        <f t="shared" si="1"/>
        <v>394</v>
      </c>
      <c r="S10" s="900">
        <f t="shared" si="2"/>
        <v>282.5</v>
      </c>
      <c r="T10" s="1013">
        <f>R10/(Results!$P$184*(70/190))</f>
        <v>0.5837492202</v>
      </c>
      <c r="U10" s="1014" t="str">
        <f t="shared" si="3"/>
        <v>C</v>
      </c>
      <c r="V10" s="447"/>
      <c r="W10" s="447"/>
      <c r="X10" s="447"/>
      <c r="Y10" s="447"/>
      <c r="Z10" s="746">
        <f>R10/Results!$B$158</f>
        <v>1313.333333</v>
      </c>
      <c r="AA10" s="447"/>
      <c r="AB10" s="447"/>
      <c r="AC10" s="488"/>
      <c r="AD10" s="459"/>
      <c r="AE10" s="459"/>
      <c r="AF10" s="151"/>
      <c r="AG10" s="809" t="s">
        <v>165</v>
      </c>
      <c r="AH10" s="810">
        <v>17.0</v>
      </c>
      <c r="AI10" s="810">
        <v>0.0</v>
      </c>
      <c r="AJ10" s="810">
        <v>44.0</v>
      </c>
      <c r="AK10" s="810">
        <v>1.0</v>
      </c>
      <c r="AL10" s="810">
        <v>0.0</v>
      </c>
      <c r="AM10" s="810">
        <v>0.0</v>
      </c>
      <c r="AN10" s="810">
        <v>0.0</v>
      </c>
      <c r="AO10" s="810">
        <v>0.0</v>
      </c>
      <c r="AP10" s="810">
        <v>0.0</v>
      </c>
      <c r="AQ10" s="810">
        <v>0.0</v>
      </c>
      <c r="AR10" s="810">
        <v>5.0</v>
      </c>
      <c r="AS10" s="810">
        <v>0.0</v>
      </c>
      <c r="AT10" s="811">
        <v>8.0</v>
      </c>
      <c r="AU10" s="812">
        <f t="shared" si="4"/>
        <v>75</v>
      </c>
      <c r="AV10" s="813">
        <f t="shared" si="5"/>
        <v>54.5</v>
      </c>
      <c r="AW10" s="814">
        <f>AU10/(Results!$R$184*(70/190))</f>
        <v>0.7952008929</v>
      </c>
      <c r="AX10" s="815" t="str">
        <f t="shared" si="7"/>
        <v>D</v>
      </c>
      <c r="AY10" s="447"/>
      <c r="AZ10" s="447"/>
      <c r="BA10" s="447"/>
      <c r="BB10" s="447"/>
      <c r="BC10" s="746">
        <f>AU10/Results!$B$158</f>
        <v>250</v>
      </c>
      <c r="BD10" s="447"/>
      <c r="BE10" s="447"/>
      <c r="BF10" s="488"/>
    </row>
    <row r="11">
      <c r="A11" s="151"/>
      <c r="B11" s="459"/>
      <c r="C11" s="151"/>
      <c r="D11" s="910" t="s">
        <v>166</v>
      </c>
      <c r="E11" s="701">
        <v>142.0</v>
      </c>
      <c r="F11" s="701">
        <v>0.0</v>
      </c>
      <c r="G11" s="701">
        <v>354.0</v>
      </c>
      <c r="H11" s="701">
        <v>0.0</v>
      </c>
      <c r="I11" s="701">
        <v>0.0</v>
      </c>
      <c r="J11" s="701">
        <v>13.0</v>
      </c>
      <c r="K11" s="701">
        <v>10.0</v>
      </c>
      <c r="L11" s="701">
        <v>4.0</v>
      </c>
      <c r="M11" s="701">
        <v>0.0</v>
      </c>
      <c r="N11" s="701">
        <v>0.0</v>
      </c>
      <c r="O11" s="701">
        <v>4.0</v>
      </c>
      <c r="P11" s="701">
        <v>1.0</v>
      </c>
      <c r="Q11" s="875">
        <v>2.0</v>
      </c>
      <c r="R11" s="912">
        <f t="shared" si="1"/>
        <v>530</v>
      </c>
      <c r="S11" s="874">
        <f t="shared" si="2"/>
        <v>371</v>
      </c>
      <c r="T11" s="976">
        <f>R11/(Results!$P$185*(70/190))</f>
        <v>0.7676475072</v>
      </c>
      <c r="U11" s="1015" t="str">
        <f t="shared" si="3"/>
        <v>D</v>
      </c>
      <c r="V11" s="641">
        <f>SUM(R11:R14)</f>
        <v>1874</v>
      </c>
      <c r="W11" s="642">
        <f>V11/(4*(MAX(R11:R14)))</f>
        <v>0.8839622642</v>
      </c>
      <c r="X11" s="642">
        <f>AVERAGE(S11:S14)</f>
        <v>324.75</v>
      </c>
      <c r="Y11" s="642">
        <f>V11/(((V11))*2)</f>
        <v>0.5</v>
      </c>
      <c r="Z11" s="723">
        <f>R11/Results!$B$158</f>
        <v>1766.666667</v>
      </c>
      <c r="AA11" s="642">
        <f>sum(Z11:Z14)/4</f>
        <v>1561.666667</v>
      </c>
      <c r="AB11" s="643">
        <v>690.0</v>
      </c>
      <c r="AC11" s="817">
        <f>4*MAX(R11:R14)/ (Results!P185)</f>
        <v>1.131270011</v>
      </c>
      <c r="AD11" s="459"/>
      <c r="AE11" s="459"/>
      <c r="AF11" s="151"/>
      <c r="AG11" s="818" t="s">
        <v>166</v>
      </c>
      <c r="AH11" s="778">
        <v>29.0</v>
      </c>
      <c r="AI11" s="778">
        <v>0.0</v>
      </c>
      <c r="AJ11" s="778">
        <v>52.0</v>
      </c>
      <c r="AK11" s="778">
        <v>0.0</v>
      </c>
      <c r="AL11" s="778">
        <v>0.0</v>
      </c>
      <c r="AM11" s="778">
        <v>0.0</v>
      </c>
      <c r="AN11" s="778">
        <v>0.0</v>
      </c>
      <c r="AO11" s="778">
        <v>2.0</v>
      </c>
      <c r="AP11" s="778">
        <v>0.0</v>
      </c>
      <c r="AQ11" s="778">
        <v>0.0</v>
      </c>
      <c r="AR11" s="778">
        <v>8.0</v>
      </c>
      <c r="AS11" s="778">
        <v>1.0</v>
      </c>
      <c r="AT11" s="779">
        <v>2.0</v>
      </c>
      <c r="AU11" s="819">
        <f t="shared" si="4"/>
        <v>94</v>
      </c>
      <c r="AV11" s="820">
        <f t="shared" si="5"/>
        <v>77.5</v>
      </c>
      <c r="AW11" s="821">
        <f>AU11/(Results!$R$185*(70/190))</f>
        <v>1.203504043</v>
      </c>
      <c r="AX11" s="832" t="str">
        <f t="shared" si="7"/>
        <v>F</v>
      </c>
      <c r="AY11" s="641">
        <f>SUM(AU11:AU14)</f>
        <v>237</v>
      </c>
      <c r="AZ11" s="642">
        <f>AY11/(4*(MAX(AU11:AU14)))</f>
        <v>0.6303191489</v>
      </c>
      <c r="BA11" s="642">
        <f>AVERAGE(AV11:AV14)</f>
        <v>49.75</v>
      </c>
      <c r="BB11" s="642">
        <f>AY11/(((AY11))*2)</f>
        <v>0.5</v>
      </c>
      <c r="BC11" s="723">
        <f>AU11/Results!$B$158</f>
        <v>313.3333333</v>
      </c>
      <c r="BD11" s="642">
        <f>sum(BC11:BC14)/4</f>
        <v>197.5</v>
      </c>
      <c r="BE11" s="643">
        <v>78.0</v>
      </c>
      <c r="BF11" s="817">
        <f>4*MAX(AU11:AU14)/ (Results!R185)</f>
        <v>1.773584906</v>
      </c>
    </row>
    <row r="12">
      <c r="A12" s="151"/>
      <c r="B12" s="459"/>
      <c r="C12" s="151"/>
      <c r="D12" s="880" t="s">
        <v>167</v>
      </c>
      <c r="E12" s="881">
        <v>120.0</v>
      </c>
      <c r="F12" s="881">
        <v>0.0</v>
      </c>
      <c r="G12" s="881">
        <v>327.0</v>
      </c>
      <c r="H12" s="881">
        <v>2.0</v>
      </c>
      <c r="I12" s="881">
        <v>0.0</v>
      </c>
      <c r="J12" s="881">
        <v>13.0</v>
      </c>
      <c r="K12" s="881">
        <v>6.0</v>
      </c>
      <c r="L12" s="881">
        <v>3.0</v>
      </c>
      <c r="M12" s="881">
        <v>0.0</v>
      </c>
      <c r="N12" s="881">
        <v>0.0</v>
      </c>
      <c r="O12" s="881">
        <v>0.0</v>
      </c>
      <c r="P12" s="881">
        <v>1.0</v>
      </c>
      <c r="Q12" s="883">
        <v>2.0</v>
      </c>
      <c r="R12" s="885">
        <f t="shared" si="1"/>
        <v>474</v>
      </c>
      <c r="S12" s="882">
        <f t="shared" si="2"/>
        <v>323</v>
      </c>
      <c r="T12" s="932">
        <f>R12/(Results!$P$185*(70/190))</f>
        <v>0.6865375819</v>
      </c>
      <c r="U12" s="1008" t="str">
        <f t="shared" si="3"/>
        <v>C</v>
      </c>
      <c r="V12" s="151"/>
      <c r="W12" s="151"/>
      <c r="X12" s="151"/>
      <c r="Y12" s="151"/>
      <c r="Z12" s="737">
        <f>R12/Results!$B$158</f>
        <v>1580</v>
      </c>
      <c r="AA12" s="151"/>
      <c r="AB12" s="151"/>
      <c r="AC12" s="703"/>
      <c r="AD12" s="459"/>
      <c r="AE12" s="459"/>
      <c r="AF12" s="151"/>
      <c r="AG12" s="784" t="s">
        <v>167</v>
      </c>
      <c r="AH12" s="785">
        <v>25.0</v>
      </c>
      <c r="AI12" s="785">
        <v>0.0</v>
      </c>
      <c r="AJ12" s="785">
        <v>31.0</v>
      </c>
      <c r="AK12" s="785">
        <v>1.0</v>
      </c>
      <c r="AL12" s="785">
        <v>0.0</v>
      </c>
      <c r="AM12" s="785">
        <v>0.0</v>
      </c>
      <c r="AN12" s="785">
        <v>0.0</v>
      </c>
      <c r="AO12" s="785">
        <v>0.0</v>
      </c>
      <c r="AP12" s="785">
        <v>0.0</v>
      </c>
      <c r="AQ12" s="785">
        <v>0.0</v>
      </c>
      <c r="AR12" s="785">
        <v>1.0</v>
      </c>
      <c r="AS12" s="785">
        <v>1.0</v>
      </c>
      <c r="AT12" s="786">
        <v>2.0</v>
      </c>
      <c r="AU12" s="787">
        <f t="shared" si="4"/>
        <v>61</v>
      </c>
      <c r="AV12" s="788">
        <f t="shared" si="5"/>
        <v>47.5</v>
      </c>
      <c r="AW12" s="782">
        <f>AU12/(Results!$R$185*(70/190))</f>
        <v>0.7809973046</v>
      </c>
      <c r="AX12" s="783" t="str">
        <f t="shared" si="7"/>
        <v>D</v>
      </c>
      <c r="AY12" s="151"/>
      <c r="AZ12" s="151"/>
      <c r="BA12" s="151"/>
      <c r="BB12" s="151"/>
      <c r="BC12" s="737">
        <f>AU12/Results!$B$158</f>
        <v>203.3333333</v>
      </c>
      <c r="BD12" s="151"/>
      <c r="BE12" s="151"/>
      <c r="BF12" s="703"/>
    </row>
    <row r="13">
      <c r="A13" s="151"/>
      <c r="B13" s="459"/>
      <c r="C13" s="151"/>
      <c r="D13" s="880" t="s">
        <v>168</v>
      </c>
      <c r="E13" s="881">
        <v>113.0</v>
      </c>
      <c r="F13" s="881">
        <v>0.0</v>
      </c>
      <c r="G13" s="881">
        <v>290.0</v>
      </c>
      <c r="H13" s="881">
        <v>1.0</v>
      </c>
      <c r="I13" s="881">
        <v>0.0</v>
      </c>
      <c r="J13" s="881">
        <v>9.0</v>
      </c>
      <c r="K13" s="881">
        <v>7.0</v>
      </c>
      <c r="L13" s="881">
        <v>1.0</v>
      </c>
      <c r="M13" s="881">
        <v>0.0</v>
      </c>
      <c r="N13" s="881">
        <v>0.0</v>
      </c>
      <c r="O13" s="881">
        <v>1.0</v>
      </c>
      <c r="P13" s="881">
        <v>1.0</v>
      </c>
      <c r="Q13" s="883">
        <v>4.0</v>
      </c>
      <c r="R13" s="885">
        <f t="shared" si="1"/>
        <v>427</v>
      </c>
      <c r="S13" s="882">
        <f t="shared" si="2"/>
        <v>291.5</v>
      </c>
      <c r="T13" s="932">
        <f>R13/(Results!$P$185*(70/190))</f>
        <v>0.6184631804</v>
      </c>
      <c r="U13" s="1008" t="str">
        <f t="shared" si="3"/>
        <v>C</v>
      </c>
      <c r="V13" s="151"/>
      <c r="W13" s="151"/>
      <c r="X13" s="151"/>
      <c r="Y13" s="151"/>
      <c r="Z13" s="737">
        <f>R13/Results!$B$158</f>
        <v>1423.333333</v>
      </c>
      <c r="AA13" s="151"/>
      <c r="AB13" s="151"/>
      <c r="AC13" s="703"/>
      <c r="AD13" s="459"/>
      <c r="AE13" s="459"/>
      <c r="AF13" s="151"/>
      <c r="AG13" s="784" t="s">
        <v>168</v>
      </c>
      <c r="AH13" s="785">
        <v>18.0</v>
      </c>
      <c r="AI13" s="785">
        <v>0.0</v>
      </c>
      <c r="AJ13" s="785">
        <v>17.0</v>
      </c>
      <c r="AK13" s="785">
        <v>1.0</v>
      </c>
      <c r="AL13" s="785">
        <v>0.0</v>
      </c>
      <c r="AM13" s="785">
        <v>0.0</v>
      </c>
      <c r="AN13" s="785">
        <v>0.0</v>
      </c>
      <c r="AO13" s="785">
        <v>1.0</v>
      </c>
      <c r="AP13" s="785">
        <v>0.0</v>
      </c>
      <c r="AQ13" s="785">
        <v>0.0</v>
      </c>
      <c r="AR13" s="785">
        <v>2.0</v>
      </c>
      <c r="AS13" s="785">
        <v>1.0</v>
      </c>
      <c r="AT13" s="786">
        <v>4.0</v>
      </c>
      <c r="AU13" s="787">
        <f t="shared" si="4"/>
        <v>44</v>
      </c>
      <c r="AV13" s="788">
        <f t="shared" si="5"/>
        <v>38</v>
      </c>
      <c r="AW13" s="782">
        <f>AU13/(Results!$R$185*(70/190))</f>
        <v>0.5633423181</v>
      </c>
      <c r="AX13" s="783" t="str">
        <f t="shared" si="7"/>
        <v>C</v>
      </c>
      <c r="AY13" s="151"/>
      <c r="AZ13" s="151"/>
      <c r="BA13" s="151"/>
      <c r="BB13" s="151"/>
      <c r="BC13" s="737">
        <f>AU13/Results!$B$158</f>
        <v>146.6666667</v>
      </c>
      <c r="BD13" s="151"/>
      <c r="BE13" s="151"/>
      <c r="BF13" s="703"/>
    </row>
    <row r="14">
      <c r="A14" s="151"/>
      <c r="B14" s="459"/>
      <c r="C14" s="151"/>
      <c r="D14" s="886" t="s">
        <v>169</v>
      </c>
      <c r="E14" s="887">
        <v>120.0</v>
      </c>
      <c r="F14" s="887">
        <v>0.0</v>
      </c>
      <c r="G14" s="887">
        <v>290.0</v>
      </c>
      <c r="H14" s="887">
        <v>2.0</v>
      </c>
      <c r="I14" s="887">
        <v>0.0</v>
      </c>
      <c r="J14" s="887">
        <v>13.0</v>
      </c>
      <c r="K14" s="887">
        <v>12.0</v>
      </c>
      <c r="L14" s="887">
        <v>2.0</v>
      </c>
      <c r="M14" s="887">
        <v>0.0</v>
      </c>
      <c r="N14" s="887">
        <v>0.0</v>
      </c>
      <c r="O14" s="887">
        <v>2.0</v>
      </c>
      <c r="P14" s="887">
        <v>0.0</v>
      </c>
      <c r="Q14" s="913">
        <v>2.0</v>
      </c>
      <c r="R14" s="889">
        <f t="shared" si="1"/>
        <v>443</v>
      </c>
      <c r="S14" s="882">
        <f t="shared" si="2"/>
        <v>313.5</v>
      </c>
      <c r="T14" s="1009">
        <f>R14/(Results!$P$185*(70/190))</f>
        <v>0.6416374447</v>
      </c>
      <c r="U14" s="1010" t="str">
        <f t="shared" si="3"/>
        <v>C</v>
      </c>
      <c r="V14" s="37"/>
      <c r="W14" s="37"/>
      <c r="X14" s="37"/>
      <c r="Y14" s="37"/>
      <c r="Z14" s="774">
        <f>R14/Results!$B$158</f>
        <v>1476.666667</v>
      </c>
      <c r="AA14" s="37"/>
      <c r="AB14" s="37"/>
      <c r="AC14" s="789"/>
      <c r="AD14" s="459"/>
      <c r="AE14" s="459"/>
      <c r="AF14" s="151"/>
      <c r="AG14" s="790" t="s">
        <v>169</v>
      </c>
      <c r="AH14" s="791">
        <v>22.0</v>
      </c>
      <c r="AI14" s="791">
        <v>0.0</v>
      </c>
      <c r="AJ14" s="791">
        <v>9.0</v>
      </c>
      <c r="AK14" s="791">
        <v>2.0</v>
      </c>
      <c r="AL14" s="791">
        <v>0.0</v>
      </c>
      <c r="AM14" s="791">
        <v>0.0</v>
      </c>
      <c r="AN14" s="791">
        <v>0.0</v>
      </c>
      <c r="AO14" s="791">
        <v>1.0</v>
      </c>
      <c r="AP14" s="791">
        <v>0.0</v>
      </c>
      <c r="AQ14" s="791">
        <v>0.0</v>
      </c>
      <c r="AR14" s="791">
        <v>2.0</v>
      </c>
      <c r="AS14" s="791">
        <v>0.0</v>
      </c>
      <c r="AT14" s="792">
        <v>2.0</v>
      </c>
      <c r="AU14" s="793">
        <f t="shared" si="4"/>
        <v>38</v>
      </c>
      <c r="AV14" s="794">
        <f t="shared" si="5"/>
        <v>36</v>
      </c>
      <c r="AW14" s="795">
        <f>AU14/(Results!$R$185*(70/190))</f>
        <v>0.4865229111</v>
      </c>
      <c r="AX14" s="823" t="str">
        <f t="shared" si="7"/>
        <v>B</v>
      </c>
      <c r="AY14" s="37"/>
      <c r="AZ14" s="37"/>
      <c r="BA14" s="37"/>
      <c r="BB14" s="37"/>
      <c r="BC14" s="774">
        <f>AU14/Results!$B$158</f>
        <v>126.6666667</v>
      </c>
      <c r="BD14" s="37"/>
      <c r="BE14" s="37"/>
      <c r="BF14" s="789"/>
    </row>
    <row r="15">
      <c r="A15" s="151"/>
      <c r="B15" s="459"/>
      <c r="C15" s="151"/>
      <c r="D15" s="891" t="s">
        <v>170</v>
      </c>
      <c r="E15" s="892">
        <v>119.0</v>
      </c>
      <c r="F15" s="892">
        <v>0.0</v>
      </c>
      <c r="G15" s="892">
        <v>228.0</v>
      </c>
      <c r="H15" s="892">
        <v>1.0</v>
      </c>
      <c r="I15" s="892">
        <v>0.0</v>
      </c>
      <c r="J15" s="892">
        <v>19.0</v>
      </c>
      <c r="K15" s="892">
        <v>9.0</v>
      </c>
      <c r="L15" s="892">
        <v>8.0</v>
      </c>
      <c r="M15" s="892">
        <v>0.0</v>
      </c>
      <c r="N15" s="892">
        <v>0.0</v>
      </c>
      <c r="O15" s="892">
        <v>6.0</v>
      </c>
      <c r="P15" s="892">
        <v>0.0</v>
      </c>
      <c r="Q15" s="914">
        <v>0.0</v>
      </c>
      <c r="R15" s="894">
        <f t="shared" si="1"/>
        <v>390</v>
      </c>
      <c r="S15" s="893">
        <f t="shared" si="2"/>
        <v>300.5</v>
      </c>
      <c r="T15" s="1016">
        <f>R15/(Results!$P$186*(70/190))</f>
        <v>0.7588325653</v>
      </c>
      <c r="U15" s="1011" t="str">
        <f t="shared" si="3"/>
        <v>D</v>
      </c>
      <c r="V15" s="538">
        <f>SUM(R15:R18)</f>
        <v>1395</v>
      </c>
      <c r="W15" s="539">
        <f>V15/(4*(MAX(R15:R18)))</f>
        <v>0.8942307692</v>
      </c>
      <c r="X15" s="539">
        <f>AVERAGE(S15:S18)</f>
        <v>267.625</v>
      </c>
      <c r="Y15" s="539">
        <f>V15/(((V15))*2)</f>
        <v>0.5</v>
      </c>
      <c r="Z15" s="1012">
        <f>R15/Results!$B$158</f>
        <v>1300</v>
      </c>
      <c r="AA15" s="539">
        <f>sum(Z15:Z18)/4</f>
        <v>1162.5</v>
      </c>
      <c r="AB15" s="541">
        <v>514.0</v>
      </c>
      <c r="AC15" s="706">
        <f>4*MAX(R15:R18)/ (Results!P186)</f>
        <v>1.11827957</v>
      </c>
      <c r="AD15" s="459"/>
      <c r="AE15" s="459"/>
      <c r="AF15" s="151"/>
      <c r="AG15" s="797" t="s">
        <v>170</v>
      </c>
      <c r="AH15" s="798">
        <v>11.0</v>
      </c>
      <c r="AI15" s="798">
        <v>0.0</v>
      </c>
      <c r="AJ15" s="798">
        <v>19.0</v>
      </c>
      <c r="AK15" s="798">
        <v>2.0</v>
      </c>
      <c r="AL15" s="798">
        <v>0.0</v>
      </c>
      <c r="AM15" s="798">
        <v>0.0</v>
      </c>
      <c r="AN15" s="798">
        <v>0.0</v>
      </c>
      <c r="AO15" s="798">
        <v>1.0</v>
      </c>
      <c r="AP15" s="798">
        <v>0.0</v>
      </c>
      <c r="AQ15" s="798">
        <v>0.0</v>
      </c>
      <c r="AR15" s="798">
        <v>10.0</v>
      </c>
      <c r="AS15" s="798">
        <v>1.0</v>
      </c>
      <c r="AT15" s="799">
        <v>0.0</v>
      </c>
      <c r="AU15" s="824">
        <f t="shared" si="4"/>
        <v>44</v>
      </c>
      <c r="AV15" s="801">
        <f t="shared" si="5"/>
        <v>47.5</v>
      </c>
      <c r="AW15" s="825">
        <f>AU15/(Results!$R$186*(70/190))</f>
        <v>0.5633423181</v>
      </c>
      <c r="AX15" s="803" t="str">
        <f t="shared" si="7"/>
        <v>C</v>
      </c>
      <c r="AY15" s="538">
        <f>SUM(AU15:AU18)</f>
        <v>191</v>
      </c>
      <c r="AZ15" s="539">
        <f>AY15/(4*(MAX(AU15:AU18)))</f>
        <v>0.8842592593</v>
      </c>
      <c r="BA15" s="539">
        <f>AVERAGE(AV15:AV18)</f>
        <v>47.875</v>
      </c>
      <c r="BB15" s="539">
        <f>AY15/(((AY15))*2)</f>
        <v>0.5</v>
      </c>
      <c r="BC15" s="1012">
        <f>AU15/Results!$B$158</f>
        <v>146.6666667</v>
      </c>
      <c r="BD15" s="539">
        <f>sum(BC15:BC18)/4</f>
        <v>159.1666667</v>
      </c>
      <c r="BE15" s="541">
        <v>78.0</v>
      </c>
      <c r="BF15" s="706">
        <f>4*MAX(AU15:AU18)/ (Results!R186)</f>
        <v>1.018867925</v>
      </c>
    </row>
    <row r="16">
      <c r="A16" s="151"/>
      <c r="B16" s="459"/>
      <c r="C16" s="151"/>
      <c r="D16" s="898" t="s">
        <v>171</v>
      </c>
      <c r="E16" s="899">
        <v>109.0</v>
      </c>
      <c r="F16" s="899">
        <v>0.0</v>
      </c>
      <c r="G16" s="899">
        <v>209.0</v>
      </c>
      <c r="H16" s="899">
        <v>1.0</v>
      </c>
      <c r="I16" s="899">
        <v>0.0</v>
      </c>
      <c r="J16" s="899">
        <v>10.0</v>
      </c>
      <c r="K16" s="899">
        <v>12.0</v>
      </c>
      <c r="L16" s="899">
        <v>2.0</v>
      </c>
      <c r="M16" s="899">
        <v>0.0</v>
      </c>
      <c r="N16" s="899">
        <v>0.0</v>
      </c>
      <c r="O16" s="899">
        <v>7.0</v>
      </c>
      <c r="P16" s="899">
        <v>0.0</v>
      </c>
      <c r="Q16" s="901">
        <v>0.0</v>
      </c>
      <c r="R16" s="903">
        <f t="shared" si="1"/>
        <v>350</v>
      </c>
      <c r="S16" s="900">
        <f t="shared" si="2"/>
        <v>265</v>
      </c>
      <c r="T16" s="1016">
        <f>R16/(Results!$P$186*(70/190))</f>
        <v>0.6810035842</v>
      </c>
      <c r="U16" s="1011" t="str">
        <f t="shared" si="3"/>
        <v>C</v>
      </c>
      <c r="V16" s="151"/>
      <c r="W16" s="151"/>
      <c r="X16" s="151"/>
      <c r="Y16" s="151"/>
      <c r="Z16" s="740">
        <f>R16/Results!$B$158</f>
        <v>1166.666667</v>
      </c>
      <c r="AA16" s="151"/>
      <c r="AB16" s="151"/>
      <c r="AC16" s="703"/>
      <c r="AD16" s="459"/>
      <c r="AE16" s="459"/>
      <c r="AF16" s="151"/>
      <c r="AG16" s="804" t="s">
        <v>171</v>
      </c>
      <c r="AH16" s="805">
        <v>16.0</v>
      </c>
      <c r="AI16" s="805">
        <v>0.0</v>
      </c>
      <c r="AJ16" s="805">
        <v>25.0</v>
      </c>
      <c r="AK16" s="805">
        <v>1.0</v>
      </c>
      <c r="AL16" s="805">
        <v>0.0</v>
      </c>
      <c r="AM16" s="805">
        <v>0.0</v>
      </c>
      <c r="AN16" s="805">
        <v>0.0</v>
      </c>
      <c r="AO16" s="805">
        <v>0.0</v>
      </c>
      <c r="AP16" s="805">
        <v>0.0</v>
      </c>
      <c r="AQ16" s="805">
        <v>0.0</v>
      </c>
      <c r="AR16" s="805">
        <v>9.0</v>
      </c>
      <c r="AS16" s="805">
        <v>0.0</v>
      </c>
      <c r="AT16" s="806">
        <v>0.0</v>
      </c>
      <c r="AU16" s="826">
        <f t="shared" si="4"/>
        <v>51</v>
      </c>
      <c r="AV16" s="808">
        <f t="shared" si="5"/>
        <v>48</v>
      </c>
      <c r="AW16" s="825">
        <f>AU16/(Results!$R$186*(70/190))</f>
        <v>0.6529649596</v>
      </c>
      <c r="AX16" s="803" t="str">
        <f t="shared" si="7"/>
        <v>C</v>
      </c>
      <c r="AY16" s="151"/>
      <c r="AZ16" s="151"/>
      <c r="BA16" s="151"/>
      <c r="BB16" s="151"/>
      <c r="BC16" s="740">
        <f>AU16/Results!$B$158</f>
        <v>170</v>
      </c>
      <c r="BD16" s="151"/>
      <c r="BE16" s="151"/>
      <c r="BF16" s="703"/>
    </row>
    <row r="17">
      <c r="A17" s="151"/>
      <c r="B17" s="459"/>
      <c r="C17" s="151"/>
      <c r="D17" s="898" t="s">
        <v>172</v>
      </c>
      <c r="E17" s="899">
        <v>100.0</v>
      </c>
      <c r="F17" s="899">
        <v>0.0</v>
      </c>
      <c r="G17" s="899">
        <v>190.0</v>
      </c>
      <c r="H17" s="899">
        <v>1.0</v>
      </c>
      <c r="I17" s="899">
        <v>0.0</v>
      </c>
      <c r="J17" s="899">
        <v>15.0</v>
      </c>
      <c r="K17" s="899">
        <v>6.0</v>
      </c>
      <c r="L17" s="899">
        <v>8.0</v>
      </c>
      <c r="M17" s="899">
        <v>0.0</v>
      </c>
      <c r="N17" s="899">
        <v>0.0</v>
      </c>
      <c r="O17" s="899">
        <v>13.0</v>
      </c>
      <c r="P17" s="899">
        <v>0.0</v>
      </c>
      <c r="Q17" s="901">
        <v>0.0</v>
      </c>
      <c r="R17" s="903">
        <f t="shared" si="1"/>
        <v>333</v>
      </c>
      <c r="S17" s="900">
        <f t="shared" si="2"/>
        <v>266</v>
      </c>
      <c r="T17" s="1016">
        <f>R17/(Results!$P$186*(70/190))</f>
        <v>0.6479262673</v>
      </c>
      <c r="U17" s="1011" t="str">
        <f t="shared" si="3"/>
        <v>C</v>
      </c>
      <c r="V17" s="151"/>
      <c r="W17" s="151"/>
      <c r="X17" s="151"/>
      <c r="Y17" s="151"/>
      <c r="Z17" s="740">
        <f>R17/Results!$B$158</f>
        <v>1110</v>
      </c>
      <c r="AA17" s="151"/>
      <c r="AB17" s="151"/>
      <c r="AC17" s="703"/>
      <c r="AD17" s="459"/>
      <c r="AE17" s="459"/>
      <c r="AF17" s="151"/>
      <c r="AG17" s="804" t="s">
        <v>172</v>
      </c>
      <c r="AH17" s="805">
        <v>20.0</v>
      </c>
      <c r="AI17" s="805">
        <v>0.0</v>
      </c>
      <c r="AJ17" s="805">
        <v>21.0</v>
      </c>
      <c r="AK17" s="805">
        <v>2.0</v>
      </c>
      <c r="AL17" s="805">
        <v>0.0</v>
      </c>
      <c r="AM17" s="805">
        <v>0.0</v>
      </c>
      <c r="AN17" s="805">
        <v>0.0</v>
      </c>
      <c r="AO17" s="805">
        <v>2.0</v>
      </c>
      <c r="AP17" s="805">
        <v>0.0</v>
      </c>
      <c r="AQ17" s="805">
        <v>0.0</v>
      </c>
      <c r="AR17" s="805">
        <v>9.0</v>
      </c>
      <c r="AS17" s="805">
        <v>0.0</v>
      </c>
      <c r="AT17" s="806">
        <v>0.0</v>
      </c>
      <c r="AU17" s="828">
        <f t="shared" si="4"/>
        <v>54</v>
      </c>
      <c r="AV17" s="808">
        <f t="shared" si="5"/>
        <v>54.5</v>
      </c>
      <c r="AW17" s="825">
        <f>AU17/(Results!$R$186*(70/190))</f>
        <v>0.6913746631</v>
      </c>
      <c r="AX17" s="803" t="str">
        <f t="shared" si="7"/>
        <v>C</v>
      </c>
      <c r="AY17" s="151"/>
      <c r="AZ17" s="151"/>
      <c r="BA17" s="151"/>
      <c r="BB17" s="151"/>
      <c r="BC17" s="740">
        <f>AU17/Results!$B$158</f>
        <v>180</v>
      </c>
      <c r="BD17" s="151"/>
      <c r="BE17" s="151"/>
      <c r="BF17" s="703"/>
    </row>
    <row r="18">
      <c r="A18" s="151"/>
      <c r="B18" s="459"/>
      <c r="C18" s="151"/>
      <c r="D18" s="904" t="s">
        <v>173</v>
      </c>
      <c r="E18" s="905">
        <v>103.0</v>
      </c>
      <c r="F18" s="905">
        <v>0.0</v>
      </c>
      <c r="G18" s="905">
        <v>195.0</v>
      </c>
      <c r="H18" s="905">
        <v>0.0</v>
      </c>
      <c r="I18" s="905">
        <v>0.0</v>
      </c>
      <c r="J18" s="905">
        <v>12.0</v>
      </c>
      <c r="K18" s="905">
        <v>6.0</v>
      </c>
      <c r="L18" s="905">
        <v>2.0</v>
      </c>
      <c r="M18" s="905">
        <v>0.0</v>
      </c>
      <c r="N18" s="905">
        <v>0.0</v>
      </c>
      <c r="O18" s="905">
        <v>3.0</v>
      </c>
      <c r="P18" s="905">
        <v>1.0</v>
      </c>
      <c r="Q18" s="907">
        <v>0.0</v>
      </c>
      <c r="R18" s="909">
        <f t="shared" si="1"/>
        <v>322</v>
      </c>
      <c r="S18" s="900">
        <f t="shared" si="2"/>
        <v>239</v>
      </c>
      <c r="T18" s="1017">
        <f>R18/(Results!$P$186*(70/190))</f>
        <v>0.6265232975</v>
      </c>
      <c r="U18" s="1014" t="str">
        <f t="shared" si="3"/>
        <v>C</v>
      </c>
      <c r="V18" s="447"/>
      <c r="W18" s="447"/>
      <c r="X18" s="447"/>
      <c r="Y18" s="447"/>
      <c r="Z18" s="746">
        <f>R18/Results!$B$158</f>
        <v>1073.333333</v>
      </c>
      <c r="AA18" s="447"/>
      <c r="AB18" s="447"/>
      <c r="AC18" s="488"/>
      <c r="AD18" s="459"/>
      <c r="AE18" s="459"/>
      <c r="AF18" s="151"/>
      <c r="AG18" s="809" t="s">
        <v>173</v>
      </c>
      <c r="AH18" s="810">
        <v>12.0</v>
      </c>
      <c r="AI18" s="810">
        <v>0.0</v>
      </c>
      <c r="AJ18" s="810">
        <v>20.0</v>
      </c>
      <c r="AK18" s="810">
        <v>2.0</v>
      </c>
      <c r="AL18" s="810">
        <v>0.0</v>
      </c>
      <c r="AM18" s="810">
        <v>0.0</v>
      </c>
      <c r="AN18" s="810">
        <v>0.0</v>
      </c>
      <c r="AO18" s="810">
        <v>0.0</v>
      </c>
      <c r="AP18" s="810">
        <v>0.0</v>
      </c>
      <c r="AQ18" s="810">
        <v>0.0</v>
      </c>
      <c r="AR18" s="810">
        <v>7.0</v>
      </c>
      <c r="AS18" s="810">
        <v>1.0</v>
      </c>
      <c r="AT18" s="811">
        <v>0.0</v>
      </c>
      <c r="AU18" s="828">
        <f t="shared" si="4"/>
        <v>42</v>
      </c>
      <c r="AV18" s="813">
        <f t="shared" si="5"/>
        <v>41.5</v>
      </c>
      <c r="AW18" s="829">
        <f>AU18/(Results!$R$186*(70/190))</f>
        <v>0.5377358491</v>
      </c>
      <c r="AX18" s="815" t="str">
        <f t="shared" si="7"/>
        <v>C</v>
      </c>
      <c r="AY18" s="447"/>
      <c r="AZ18" s="447"/>
      <c r="BA18" s="447"/>
      <c r="BB18" s="447"/>
      <c r="BC18" s="746">
        <f>AU18/Results!$B$158</f>
        <v>140</v>
      </c>
      <c r="BD18" s="447"/>
      <c r="BE18" s="447"/>
      <c r="BF18" s="488"/>
    </row>
    <row r="19">
      <c r="A19" s="151"/>
      <c r="B19" s="459"/>
      <c r="C19" s="151"/>
      <c r="D19" s="910" t="s">
        <v>174</v>
      </c>
      <c r="E19" s="701">
        <v>84.0</v>
      </c>
      <c r="F19" s="701">
        <v>0.0</v>
      </c>
      <c r="G19" s="701">
        <v>168.0</v>
      </c>
      <c r="H19" s="701">
        <v>2.0</v>
      </c>
      <c r="I19" s="701">
        <v>0.0</v>
      </c>
      <c r="J19" s="701">
        <v>13.0</v>
      </c>
      <c r="K19" s="701">
        <v>5.0</v>
      </c>
      <c r="L19" s="701">
        <v>3.0</v>
      </c>
      <c r="M19" s="701">
        <v>0.0</v>
      </c>
      <c r="N19" s="701">
        <v>0.0</v>
      </c>
      <c r="O19" s="701">
        <v>11.0</v>
      </c>
      <c r="P19" s="701">
        <v>0.0</v>
      </c>
      <c r="Q19" s="875">
        <v>0.0</v>
      </c>
      <c r="R19" s="912">
        <f t="shared" si="1"/>
        <v>286</v>
      </c>
      <c r="S19" s="874">
        <f t="shared" si="2"/>
        <v>224.5</v>
      </c>
      <c r="T19" s="976">
        <f>R19/(Results!$P$187*(70/190))</f>
        <v>0.7648135116</v>
      </c>
      <c r="U19" s="1015" t="str">
        <f t="shared" si="3"/>
        <v>D</v>
      </c>
      <c r="V19" s="641">
        <f>SUM(R19:R22)</f>
        <v>1015</v>
      </c>
      <c r="W19" s="642">
        <f>V19/(4*(MAX(R19:R22)))</f>
        <v>0.8872377622</v>
      </c>
      <c r="X19" s="642">
        <f>AVERAGE(S19:S22)</f>
        <v>198.375</v>
      </c>
      <c r="Y19" s="642">
        <f>V19/(((V19))*2)</f>
        <v>0.5</v>
      </c>
      <c r="Z19" s="723">
        <f>R19/Results!$B$158</f>
        <v>953.3333333</v>
      </c>
      <c r="AA19" s="642">
        <f>sum(Z19:Z22)/4</f>
        <v>845.8333333</v>
      </c>
      <c r="AB19" s="643">
        <v>374.0</v>
      </c>
      <c r="AC19" s="817">
        <f>4*MAX(R19:R22)/ (Results!P187)</f>
        <v>1.127093596</v>
      </c>
      <c r="AD19" s="459"/>
      <c r="AE19" s="459"/>
      <c r="AF19" s="151"/>
      <c r="AG19" s="818" t="s">
        <v>174</v>
      </c>
      <c r="AH19" s="778">
        <v>15.0</v>
      </c>
      <c r="AI19" s="778">
        <v>0.0</v>
      </c>
      <c r="AJ19" s="778">
        <v>26.0</v>
      </c>
      <c r="AK19" s="778">
        <v>1.0</v>
      </c>
      <c r="AL19" s="778">
        <v>0.0</v>
      </c>
      <c r="AM19" s="778">
        <v>0.0</v>
      </c>
      <c r="AN19" s="778">
        <v>0.0</v>
      </c>
      <c r="AO19" s="778">
        <v>1.0</v>
      </c>
      <c r="AP19" s="778">
        <v>0.0</v>
      </c>
      <c r="AQ19" s="778">
        <v>0.0</v>
      </c>
      <c r="AR19" s="778">
        <v>9.0</v>
      </c>
      <c r="AS19" s="778">
        <v>1.0</v>
      </c>
      <c r="AT19" s="779">
        <v>0.0</v>
      </c>
      <c r="AU19" s="831">
        <f t="shared" si="4"/>
        <v>53</v>
      </c>
      <c r="AV19" s="820">
        <f t="shared" si="5"/>
        <v>51.5</v>
      </c>
      <c r="AW19" s="821">
        <f>AU19/(Results!$R$187*(70/190))</f>
        <v>0.7339650146</v>
      </c>
      <c r="AX19" s="832" t="str">
        <f t="shared" si="7"/>
        <v>D</v>
      </c>
      <c r="AY19" s="641">
        <f>SUM(AU19:AU22)</f>
        <v>196</v>
      </c>
      <c r="AZ19" s="642">
        <f>AY19/(4*(MAX(AU19:AU22)))</f>
        <v>0.9245283019</v>
      </c>
      <c r="BA19" s="642">
        <f>AVERAGE(AV19:AV22)</f>
        <v>50.125</v>
      </c>
      <c r="BB19" s="642">
        <f>AY19/(((AY19))*2)</f>
        <v>0.5</v>
      </c>
      <c r="BC19" s="723">
        <f>AU19/Results!$B$158</f>
        <v>176.6666667</v>
      </c>
      <c r="BD19" s="642">
        <f>sum(BC19:BC22)/4</f>
        <v>163.3333333</v>
      </c>
      <c r="BE19" s="643">
        <v>72.0</v>
      </c>
      <c r="BF19" s="817">
        <f>4*MAX(AU19:AU22)/ (Results!R187)</f>
        <v>1.081632653</v>
      </c>
    </row>
    <row r="20">
      <c r="A20" s="151"/>
      <c r="B20" s="459"/>
      <c r="C20" s="151"/>
      <c r="D20" s="880" t="s">
        <v>175</v>
      </c>
      <c r="E20" s="881">
        <v>69.0</v>
      </c>
      <c r="F20" s="881">
        <v>0.0</v>
      </c>
      <c r="G20" s="881">
        <v>135.0</v>
      </c>
      <c r="H20" s="881">
        <v>2.0</v>
      </c>
      <c r="I20" s="881">
        <v>0.0</v>
      </c>
      <c r="J20" s="881">
        <v>8.0</v>
      </c>
      <c r="K20" s="881">
        <v>3.0</v>
      </c>
      <c r="L20" s="881">
        <v>2.0</v>
      </c>
      <c r="M20" s="881">
        <v>0.0</v>
      </c>
      <c r="N20" s="881">
        <v>1.0</v>
      </c>
      <c r="O20" s="881">
        <v>6.0</v>
      </c>
      <c r="P20" s="881">
        <v>1.0</v>
      </c>
      <c r="Q20" s="883">
        <v>2.0</v>
      </c>
      <c r="R20" s="885">
        <f t="shared" si="1"/>
        <v>229</v>
      </c>
      <c r="S20" s="882">
        <f t="shared" si="2"/>
        <v>177</v>
      </c>
      <c r="T20" s="932">
        <f>R20/(Results!$P$187*(70/190))</f>
        <v>0.6123856439</v>
      </c>
      <c r="U20" s="1008" t="str">
        <f t="shared" si="3"/>
        <v>C</v>
      </c>
      <c r="V20" s="151"/>
      <c r="W20" s="151"/>
      <c r="X20" s="151"/>
      <c r="Y20" s="151"/>
      <c r="Z20" s="737">
        <f>R20/Results!$B$158</f>
        <v>763.3333333</v>
      </c>
      <c r="AA20" s="151"/>
      <c r="AB20" s="151"/>
      <c r="AC20" s="703"/>
      <c r="AD20" s="459"/>
      <c r="AE20" s="459"/>
      <c r="AF20" s="151"/>
      <c r="AG20" s="784" t="s">
        <v>175</v>
      </c>
      <c r="AH20" s="785">
        <v>19.0</v>
      </c>
      <c r="AI20" s="785">
        <v>0.0</v>
      </c>
      <c r="AJ20" s="785">
        <v>19.0</v>
      </c>
      <c r="AK20" s="785">
        <v>1.0</v>
      </c>
      <c r="AL20" s="785">
        <v>0.0</v>
      </c>
      <c r="AM20" s="785">
        <v>0.0</v>
      </c>
      <c r="AN20" s="785">
        <v>0.0</v>
      </c>
      <c r="AO20" s="785">
        <v>0.0</v>
      </c>
      <c r="AP20" s="785">
        <v>0.0</v>
      </c>
      <c r="AQ20" s="785">
        <v>0.0</v>
      </c>
      <c r="AR20" s="785">
        <v>8.0</v>
      </c>
      <c r="AS20" s="785">
        <v>1.0</v>
      </c>
      <c r="AT20" s="786">
        <v>2.0</v>
      </c>
      <c r="AU20" s="834">
        <f t="shared" si="4"/>
        <v>50</v>
      </c>
      <c r="AV20" s="788">
        <f t="shared" si="5"/>
        <v>49.5</v>
      </c>
      <c r="AW20" s="782">
        <f>AU20/(Results!$R$187*(70/190))</f>
        <v>0.6924198251</v>
      </c>
      <c r="AX20" s="783" t="str">
        <f t="shared" si="7"/>
        <v>C</v>
      </c>
      <c r="AY20" s="151"/>
      <c r="AZ20" s="151"/>
      <c r="BA20" s="151"/>
      <c r="BB20" s="151"/>
      <c r="BC20" s="737">
        <f>AU20/Results!$B$158</f>
        <v>166.6666667</v>
      </c>
      <c r="BD20" s="151"/>
      <c r="BE20" s="151"/>
      <c r="BF20" s="703"/>
    </row>
    <row r="21">
      <c r="A21" s="151"/>
      <c r="B21" s="459"/>
      <c r="C21" s="151"/>
      <c r="D21" s="880" t="s">
        <v>176</v>
      </c>
      <c r="E21" s="881">
        <v>76.0</v>
      </c>
      <c r="F21" s="881">
        <v>0.0</v>
      </c>
      <c r="G21" s="881">
        <v>143.0</v>
      </c>
      <c r="H21" s="881">
        <v>1.0</v>
      </c>
      <c r="I21" s="881">
        <v>0.0</v>
      </c>
      <c r="J21" s="881">
        <v>4.0</v>
      </c>
      <c r="K21" s="881">
        <v>8.0</v>
      </c>
      <c r="L21" s="881">
        <v>3.0</v>
      </c>
      <c r="M21" s="881">
        <v>0.0</v>
      </c>
      <c r="N21" s="881">
        <v>0.0</v>
      </c>
      <c r="O21" s="881">
        <v>5.0</v>
      </c>
      <c r="P21" s="881">
        <v>1.0</v>
      </c>
      <c r="Q21" s="883">
        <v>0.0</v>
      </c>
      <c r="R21" s="885">
        <f t="shared" si="1"/>
        <v>241</v>
      </c>
      <c r="S21" s="882">
        <f t="shared" si="2"/>
        <v>184</v>
      </c>
      <c r="T21" s="932">
        <f>R21/(Results!$P$187*(70/190))</f>
        <v>0.6444757213</v>
      </c>
      <c r="U21" s="1008" t="str">
        <f t="shared" si="3"/>
        <v>C</v>
      </c>
      <c r="V21" s="151"/>
      <c r="W21" s="151"/>
      <c r="X21" s="151"/>
      <c r="Y21" s="151"/>
      <c r="Z21" s="737">
        <f>R21/Results!$B$158</f>
        <v>803.3333333</v>
      </c>
      <c r="AA21" s="151"/>
      <c r="AB21" s="151"/>
      <c r="AC21" s="703"/>
      <c r="AD21" s="459"/>
      <c r="AE21" s="459"/>
      <c r="AF21" s="151"/>
      <c r="AG21" s="784" t="s">
        <v>176</v>
      </c>
      <c r="AH21" s="785">
        <v>20.0</v>
      </c>
      <c r="AI21" s="785">
        <v>0.0</v>
      </c>
      <c r="AJ21" s="785">
        <v>13.0</v>
      </c>
      <c r="AK21" s="785">
        <v>1.0</v>
      </c>
      <c r="AL21" s="785">
        <v>0.0</v>
      </c>
      <c r="AM21" s="785">
        <v>0.0</v>
      </c>
      <c r="AN21" s="785">
        <v>0.0</v>
      </c>
      <c r="AO21" s="785">
        <v>3.0</v>
      </c>
      <c r="AP21" s="785">
        <v>0.0</v>
      </c>
      <c r="AQ21" s="785">
        <v>0.0</v>
      </c>
      <c r="AR21" s="785">
        <v>8.0</v>
      </c>
      <c r="AS21" s="785">
        <v>0.0</v>
      </c>
      <c r="AT21" s="786">
        <v>0.0</v>
      </c>
      <c r="AU21" s="834">
        <f t="shared" si="4"/>
        <v>45</v>
      </c>
      <c r="AV21" s="788">
        <f t="shared" si="5"/>
        <v>48.5</v>
      </c>
      <c r="AW21" s="782">
        <f>AU21/(Results!$R$187*(70/190))</f>
        <v>0.6231778426</v>
      </c>
      <c r="AX21" s="783" t="str">
        <f t="shared" si="7"/>
        <v>C</v>
      </c>
      <c r="AY21" s="151"/>
      <c r="AZ21" s="151"/>
      <c r="BA21" s="151"/>
      <c r="BB21" s="151"/>
      <c r="BC21" s="737">
        <f>AU21/Results!$B$158</f>
        <v>150</v>
      </c>
      <c r="BD21" s="151"/>
      <c r="BE21" s="151"/>
      <c r="BF21" s="703"/>
    </row>
    <row r="22">
      <c r="A22" s="151"/>
      <c r="B22" s="459"/>
      <c r="C22" s="151"/>
      <c r="D22" s="886" t="s">
        <v>177</v>
      </c>
      <c r="E22" s="887">
        <v>72.0</v>
      </c>
      <c r="F22" s="887">
        <v>0.0</v>
      </c>
      <c r="G22" s="887">
        <v>152.0</v>
      </c>
      <c r="H22" s="887">
        <v>2.0</v>
      </c>
      <c r="I22" s="887">
        <v>0.0</v>
      </c>
      <c r="J22" s="887">
        <v>4.0</v>
      </c>
      <c r="K22" s="887">
        <v>9.0</v>
      </c>
      <c r="L22" s="887">
        <v>7.0</v>
      </c>
      <c r="M22" s="887">
        <v>0.0</v>
      </c>
      <c r="N22" s="887">
        <v>1.0</v>
      </c>
      <c r="O22" s="887">
        <v>11.0</v>
      </c>
      <c r="P22" s="887">
        <v>1.0</v>
      </c>
      <c r="Q22" s="913">
        <v>0.0</v>
      </c>
      <c r="R22" s="889">
        <f t="shared" si="1"/>
        <v>259</v>
      </c>
      <c r="S22" s="882">
        <f t="shared" si="2"/>
        <v>208</v>
      </c>
      <c r="T22" s="1009">
        <f>R22/(Results!$P$187*(70/190))</f>
        <v>0.6926108374</v>
      </c>
      <c r="U22" s="1010" t="str">
        <f t="shared" si="3"/>
        <v>C</v>
      </c>
      <c r="V22" s="37"/>
      <c r="W22" s="37"/>
      <c r="X22" s="37"/>
      <c r="Y22" s="37"/>
      <c r="Z22" s="774">
        <f>R22/Results!$B$158</f>
        <v>863.3333333</v>
      </c>
      <c r="AA22" s="37"/>
      <c r="AB22" s="37"/>
      <c r="AC22" s="789"/>
      <c r="AD22" s="459"/>
      <c r="AE22" s="459"/>
      <c r="AF22" s="151"/>
      <c r="AG22" s="790" t="s">
        <v>177</v>
      </c>
      <c r="AH22" s="791">
        <v>16.0</v>
      </c>
      <c r="AI22" s="791">
        <v>0.0</v>
      </c>
      <c r="AJ22" s="791">
        <v>18.0</v>
      </c>
      <c r="AK22" s="791">
        <v>2.0</v>
      </c>
      <c r="AL22" s="791">
        <v>0.0</v>
      </c>
      <c r="AM22" s="791">
        <v>0.0</v>
      </c>
      <c r="AN22" s="791">
        <v>0.0</v>
      </c>
      <c r="AO22" s="791">
        <v>3.0</v>
      </c>
      <c r="AP22" s="791">
        <v>0.0</v>
      </c>
      <c r="AQ22" s="791">
        <v>0.0</v>
      </c>
      <c r="AR22" s="791">
        <v>8.0</v>
      </c>
      <c r="AS22" s="791">
        <v>1.0</v>
      </c>
      <c r="AT22" s="792">
        <v>0.0</v>
      </c>
      <c r="AU22" s="836">
        <f t="shared" si="4"/>
        <v>48</v>
      </c>
      <c r="AV22" s="794">
        <f t="shared" si="5"/>
        <v>51</v>
      </c>
      <c r="AW22" s="795">
        <f>AU22/(Results!$R$187*(70/190))</f>
        <v>0.6647230321</v>
      </c>
      <c r="AX22" s="823" t="str">
        <f t="shared" si="7"/>
        <v>C</v>
      </c>
      <c r="AY22" s="37"/>
      <c r="AZ22" s="37"/>
      <c r="BA22" s="37"/>
      <c r="BB22" s="37"/>
      <c r="BC22" s="774">
        <f>AU22/Results!$B$158</f>
        <v>160</v>
      </c>
      <c r="BD22" s="37"/>
      <c r="BE22" s="37"/>
      <c r="BF22" s="789"/>
    </row>
    <row r="23">
      <c r="A23" s="151"/>
      <c r="B23" s="459"/>
      <c r="C23" s="151"/>
      <c r="D23" s="891" t="s">
        <v>178</v>
      </c>
      <c r="E23" s="892">
        <v>90.0</v>
      </c>
      <c r="F23" s="892">
        <v>0.0</v>
      </c>
      <c r="G23" s="892">
        <v>162.0</v>
      </c>
      <c r="H23" s="892">
        <v>0.0</v>
      </c>
      <c r="I23" s="892">
        <v>0.0</v>
      </c>
      <c r="J23" s="892">
        <v>10.0</v>
      </c>
      <c r="K23" s="892">
        <v>2.0</v>
      </c>
      <c r="L23" s="892">
        <v>3.0</v>
      </c>
      <c r="M23" s="892">
        <v>0.0</v>
      </c>
      <c r="N23" s="892">
        <v>0.0</v>
      </c>
      <c r="O23" s="892">
        <v>8.0</v>
      </c>
      <c r="P23" s="892">
        <v>1.0</v>
      </c>
      <c r="Q23" s="914">
        <v>0.0</v>
      </c>
      <c r="R23" s="897">
        <f t="shared" si="1"/>
        <v>276</v>
      </c>
      <c r="S23" s="893">
        <f t="shared" si="2"/>
        <v>212</v>
      </c>
      <c r="T23" s="955">
        <f>R23/(Results!$P$188*(70/190))</f>
        <v>0.6386554622</v>
      </c>
      <c r="U23" s="1011" t="str">
        <f t="shared" si="3"/>
        <v>C</v>
      </c>
      <c r="V23" s="538">
        <f>SUM(R23:R26)</f>
        <v>1173</v>
      </c>
      <c r="W23" s="539">
        <f>V23/(4*(MAX(R23:R26)))</f>
        <v>0.9490291262</v>
      </c>
      <c r="X23" s="539">
        <f>AVERAGE(S23:S26)</f>
        <v>231.875</v>
      </c>
      <c r="Y23" s="539">
        <f>V23/(((V23))*2)</f>
        <v>0.5</v>
      </c>
      <c r="Z23" s="1012">
        <f>R23/Results!$B$158</f>
        <v>920</v>
      </c>
      <c r="AA23" s="539">
        <f>sum(Z23:Z26)/4</f>
        <v>977.5</v>
      </c>
      <c r="AB23" s="541">
        <v>432.0</v>
      </c>
      <c r="AC23" s="706">
        <f>4*MAX(R23:R26)/ (Results!P188)</f>
        <v>1.05370844</v>
      </c>
      <c r="AD23" s="459"/>
      <c r="AE23" s="459"/>
      <c r="AF23" s="151"/>
      <c r="AG23" s="797" t="s">
        <v>178</v>
      </c>
      <c r="AH23" s="798">
        <v>14.0</v>
      </c>
      <c r="AI23" s="798">
        <v>0.0</v>
      </c>
      <c r="AJ23" s="798">
        <v>23.0</v>
      </c>
      <c r="AK23" s="798">
        <v>1.0</v>
      </c>
      <c r="AL23" s="798">
        <v>0.0</v>
      </c>
      <c r="AM23" s="798">
        <v>0.0</v>
      </c>
      <c r="AN23" s="798">
        <v>0.0</v>
      </c>
      <c r="AO23" s="798">
        <v>0.0</v>
      </c>
      <c r="AP23" s="798">
        <v>0.0</v>
      </c>
      <c r="AQ23" s="798">
        <v>0.0</v>
      </c>
      <c r="AR23" s="798">
        <v>8.0</v>
      </c>
      <c r="AS23" s="798">
        <v>0.0</v>
      </c>
      <c r="AT23" s="799">
        <v>0.0</v>
      </c>
      <c r="AU23" s="838">
        <f t="shared" si="4"/>
        <v>46</v>
      </c>
      <c r="AV23" s="801">
        <f t="shared" si="5"/>
        <v>43</v>
      </c>
      <c r="AW23" s="802">
        <f>AU23/(Results!$R$188*(70/190))</f>
        <v>0.6936507937</v>
      </c>
      <c r="AX23" s="803" t="str">
        <f t="shared" si="7"/>
        <v>C</v>
      </c>
      <c r="AY23" s="538">
        <f>SUM(AU23:AU26)</f>
        <v>180</v>
      </c>
      <c r="AZ23" s="539">
        <f>AY23/(4*(MAX(AU23:AU26)))</f>
        <v>0.7627118644</v>
      </c>
      <c r="BA23" s="539">
        <f>AVERAGE(AV23:AV26)</f>
        <v>44.5</v>
      </c>
      <c r="BB23" s="539">
        <f>AY23/(((AY23))*2)</f>
        <v>0.5</v>
      </c>
      <c r="BC23" s="1012">
        <f>AU23/Results!$B$158</f>
        <v>153.3333333</v>
      </c>
      <c r="BD23" s="539">
        <f>sum(BC23:BC26)/4</f>
        <v>150</v>
      </c>
      <c r="BE23" s="541">
        <v>66.0</v>
      </c>
      <c r="BF23" s="706">
        <f>4*MAX(AU23:AU26)/ (Results!R188)</f>
        <v>1.311111111</v>
      </c>
    </row>
    <row r="24">
      <c r="A24" s="151"/>
      <c r="B24" s="459"/>
      <c r="C24" s="151"/>
      <c r="D24" s="898" t="s">
        <v>179</v>
      </c>
      <c r="E24" s="899">
        <v>107.0</v>
      </c>
      <c r="F24" s="899">
        <v>0.0</v>
      </c>
      <c r="G24" s="899">
        <v>160.0</v>
      </c>
      <c r="H24" s="899">
        <v>2.0</v>
      </c>
      <c r="I24" s="899">
        <v>0.0</v>
      </c>
      <c r="J24" s="899">
        <v>10.0</v>
      </c>
      <c r="K24" s="899">
        <v>3.0</v>
      </c>
      <c r="L24" s="899">
        <v>5.0</v>
      </c>
      <c r="M24" s="899">
        <v>0.0</v>
      </c>
      <c r="N24" s="899">
        <v>0.0</v>
      </c>
      <c r="O24" s="899">
        <v>12.0</v>
      </c>
      <c r="P24" s="899">
        <v>1.0</v>
      </c>
      <c r="Q24" s="901">
        <v>1.0</v>
      </c>
      <c r="R24" s="903">
        <f t="shared" si="1"/>
        <v>301</v>
      </c>
      <c r="S24" s="900">
        <f t="shared" si="2"/>
        <v>244</v>
      </c>
      <c r="T24" s="955">
        <f>R24/(Results!$P$188*(70/190))</f>
        <v>0.6965046888</v>
      </c>
      <c r="U24" s="1011" t="str">
        <f t="shared" si="3"/>
        <v>C</v>
      </c>
      <c r="V24" s="151"/>
      <c r="W24" s="151"/>
      <c r="X24" s="151"/>
      <c r="Y24" s="151"/>
      <c r="Z24" s="740">
        <f>R24/Results!$B$158</f>
        <v>1003.333333</v>
      </c>
      <c r="AA24" s="151"/>
      <c r="AB24" s="151"/>
      <c r="AC24" s="703"/>
      <c r="AD24" s="459"/>
      <c r="AE24" s="459"/>
      <c r="AF24" s="151"/>
      <c r="AG24" s="804" t="s">
        <v>179</v>
      </c>
      <c r="AH24" s="805">
        <v>20.0</v>
      </c>
      <c r="AI24" s="805">
        <v>0.0</v>
      </c>
      <c r="AJ24" s="805">
        <v>23.0</v>
      </c>
      <c r="AK24" s="805">
        <v>1.0</v>
      </c>
      <c r="AL24" s="805">
        <v>0.0</v>
      </c>
      <c r="AM24" s="805">
        <v>0.0</v>
      </c>
      <c r="AN24" s="805">
        <v>0.0</v>
      </c>
      <c r="AO24" s="805">
        <v>0.0</v>
      </c>
      <c r="AP24" s="805">
        <v>0.0</v>
      </c>
      <c r="AQ24" s="805">
        <v>0.0</v>
      </c>
      <c r="AR24" s="805">
        <v>13.0</v>
      </c>
      <c r="AS24" s="805">
        <v>1.0</v>
      </c>
      <c r="AT24" s="806">
        <v>1.0</v>
      </c>
      <c r="AU24" s="839">
        <f t="shared" si="4"/>
        <v>59</v>
      </c>
      <c r="AV24" s="808">
        <f t="shared" si="5"/>
        <v>62</v>
      </c>
      <c r="AW24" s="802">
        <f>AU24/(Results!$R$188*(70/190))</f>
        <v>0.8896825397</v>
      </c>
      <c r="AX24" s="803" t="str">
        <f t="shared" si="7"/>
        <v>E</v>
      </c>
      <c r="AY24" s="151"/>
      <c r="AZ24" s="151"/>
      <c r="BA24" s="151"/>
      <c r="BB24" s="151"/>
      <c r="BC24" s="740">
        <f>AU24/Results!$B$158</f>
        <v>196.6666667</v>
      </c>
      <c r="BD24" s="151"/>
      <c r="BE24" s="151"/>
      <c r="BF24" s="703"/>
    </row>
    <row r="25">
      <c r="A25" s="151"/>
      <c r="B25" s="459"/>
      <c r="C25" s="151"/>
      <c r="D25" s="898" t="s">
        <v>180</v>
      </c>
      <c r="E25" s="899">
        <v>100.0</v>
      </c>
      <c r="F25" s="899">
        <v>0.0</v>
      </c>
      <c r="G25" s="899">
        <v>159.0</v>
      </c>
      <c r="H25" s="899">
        <v>1.0</v>
      </c>
      <c r="I25" s="899">
        <v>0.0</v>
      </c>
      <c r="J25" s="899">
        <v>8.0</v>
      </c>
      <c r="K25" s="899">
        <v>4.0</v>
      </c>
      <c r="L25" s="899">
        <v>4.0</v>
      </c>
      <c r="M25" s="899">
        <v>0.0</v>
      </c>
      <c r="N25" s="899">
        <v>1.0</v>
      </c>
      <c r="O25" s="899">
        <v>10.0</v>
      </c>
      <c r="P25" s="899">
        <v>0.0</v>
      </c>
      <c r="Q25" s="901">
        <v>0.0</v>
      </c>
      <c r="R25" s="903">
        <f t="shared" si="1"/>
        <v>287</v>
      </c>
      <c r="S25" s="900">
        <f t="shared" si="2"/>
        <v>227.5</v>
      </c>
      <c r="T25" s="955">
        <f>R25/(Results!$P$188*(70/190))</f>
        <v>0.6641091219</v>
      </c>
      <c r="U25" s="1011" t="str">
        <f t="shared" si="3"/>
        <v>C</v>
      </c>
      <c r="V25" s="151"/>
      <c r="W25" s="151"/>
      <c r="X25" s="151"/>
      <c r="Y25" s="151"/>
      <c r="Z25" s="740">
        <f>R25/Results!$B$158</f>
        <v>956.6666667</v>
      </c>
      <c r="AA25" s="151"/>
      <c r="AB25" s="151"/>
      <c r="AC25" s="703"/>
      <c r="AD25" s="459"/>
      <c r="AE25" s="459"/>
      <c r="AF25" s="151"/>
      <c r="AG25" s="804" t="s">
        <v>180</v>
      </c>
      <c r="AH25" s="805">
        <v>13.0</v>
      </c>
      <c r="AI25" s="805">
        <v>0.0</v>
      </c>
      <c r="AJ25" s="805">
        <v>13.0</v>
      </c>
      <c r="AK25" s="805">
        <v>0.0</v>
      </c>
      <c r="AL25" s="805">
        <v>0.0</v>
      </c>
      <c r="AM25" s="805">
        <v>0.0</v>
      </c>
      <c r="AN25" s="805">
        <v>0.0</v>
      </c>
      <c r="AO25" s="805">
        <v>0.0</v>
      </c>
      <c r="AP25" s="805">
        <v>0.0</v>
      </c>
      <c r="AQ25" s="805">
        <v>0.0</v>
      </c>
      <c r="AR25" s="805">
        <v>8.0</v>
      </c>
      <c r="AS25" s="805">
        <v>1.0</v>
      </c>
      <c r="AT25" s="806">
        <v>0.0</v>
      </c>
      <c r="AU25" s="839">
        <f t="shared" si="4"/>
        <v>35</v>
      </c>
      <c r="AV25" s="808">
        <f t="shared" si="5"/>
        <v>38</v>
      </c>
      <c r="AW25" s="802">
        <f>AU25/(Results!$R$188*(70/190))</f>
        <v>0.5277777778</v>
      </c>
      <c r="AX25" s="803" t="str">
        <f t="shared" si="7"/>
        <v>C</v>
      </c>
      <c r="AY25" s="151"/>
      <c r="AZ25" s="151"/>
      <c r="BA25" s="151"/>
      <c r="BB25" s="151"/>
      <c r="BC25" s="740">
        <f>AU25/Results!$B$158</f>
        <v>116.6666667</v>
      </c>
      <c r="BD25" s="151"/>
      <c r="BE25" s="151"/>
      <c r="BF25" s="703"/>
    </row>
    <row r="26">
      <c r="A26" s="151"/>
      <c r="B26" s="459"/>
      <c r="C26" s="151"/>
      <c r="D26" s="904" t="s">
        <v>181</v>
      </c>
      <c r="E26" s="905">
        <v>101.0</v>
      </c>
      <c r="F26" s="905">
        <v>0.0</v>
      </c>
      <c r="G26" s="905">
        <v>177.0</v>
      </c>
      <c r="H26" s="905">
        <v>0.0</v>
      </c>
      <c r="I26" s="905">
        <v>0.0</v>
      </c>
      <c r="J26" s="905">
        <v>6.0</v>
      </c>
      <c r="K26" s="905">
        <v>7.0</v>
      </c>
      <c r="L26" s="905">
        <v>2.0</v>
      </c>
      <c r="M26" s="905">
        <v>0.0</v>
      </c>
      <c r="N26" s="905">
        <v>0.0</v>
      </c>
      <c r="O26" s="905">
        <v>16.0</v>
      </c>
      <c r="P26" s="905">
        <v>0.0</v>
      </c>
      <c r="Q26" s="907">
        <v>0.0</v>
      </c>
      <c r="R26" s="909">
        <f t="shared" si="1"/>
        <v>309</v>
      </c>
      <c r="S26" s="900">
        <f t="shared" si="2"/>
        <v>244</v>
      </c>
      <c r="T26" s="1013">
        <f>R26/(Results!$P$188*(70/190))</f>
        <v>0.7150164414</v>
      </c>
      <c r="U26" s="1014" t="str">
        <f t="shared" si="3"/>
        <v>D</v>
      </c>
      <c r="V26" s="447"/>
      <c r="W26" s="447"/>
      <c r="X26" s="447"/>
      <c r="Y26" s="447"/>
      <c r="Z26" s="746">
        <f>R26/Results!$B$158</f>
        <v>1030</v>
      </c>
      <c r="AA26" s="447"/>
      <c r="AB26" s="447"/>
      <c r="AC26" s="488"/>
      <c r="AD26" s="459"/>
      <c r="AE26" s="459"/>
      <c r="AF26" s="151"/>
      <c r="AG26" s="809" t="s">
        <v>181</v>
      </c>
      <c r="AH26" s="810">
        <v>13.0</v>
      </c>
      <c r="AI26" s="810">
        <v>0.0</v>
      </c>
      <c r="AJ26" s="810">
        <v>20.0</v>
      </c>
      <c r="AK26" s="810">
        <v>0.0</v>
      </c>
      <c r="AL26" s="810">
        <v>0.0</v>
      </c>
      <c r="AM26" s="810">
        <v>0.0</v>
      </c>
      <c r="AN26" s="810">
        <v>0.0</v>
      </c>
      <c r="AO26" s="810">
        <v>4.0</v>
      </c>
      <c r="AP26" s="810">
        <v>0.0</v>
      </c>
      <c r="AQ26" s="810">
        <v>0.0</v>
      </c>
      <c r="AR26" s="810">
        <v>3.0</v>
      </c>
      <c r="AS26" s="810">
        <v>0.0</v>
      </c>
      <c r="AT26" s="811">
        <v>0.0</v>
      </c>
      <c r="AU26" s="841">
        <f t="shared" si="4"/>
        <v>40</v>
      </c>
      <c r="AV26" s="813">
        <f t="shared" si="5"/>
        <v>35</v>
      </c>
      <c r="AW26" s="814">
        <f>AU26/(Results!$R$188*(70/190))</f>
        <v>0.6031746032</v>
      </c>
      <c r="AX26" s="815" t="str">
        <f t="shared" si="7"/>
        <v>C</v>
      </c>
      <c r="AY26" s="447"/>
      <c r="AZ26" s="447"/>
      <c r="BA26" s="447"/>
      <c r="BB26" s="447"/>
      <c r="BC26" s="746">
        <f>AU26/Results!$B$158</f>
        <v>133.3333333</v>
      </c>
      <c r="BD26" s="447"/>
      <c r="BE26" s="447"/>
      <c r="BF26" s="488"/>
    </row>
    <row r="27">
      <c r="A27" s="151"/>
      <c r="B27" s="459"/>
      <c r="C27" s="151"/>
      <c r="D27" s="910" t="s">
        <v>182</v>
      </c>
      <c r="E27" s="701">
        <v>119.0</v>
      </c>
      <c r="F27" s="701">
        <v>0.0</v>
      </c>
      <c r="G27" s="701">
        <v>184.0</v>
      </c>
      <c r="H27" s="701">
        <v>1.0</v>
      </c>
      <c r="I27" s="701">
        <v>0.0</v>
      </c>
      <c r="J27" s="701">
        <v>11.0</v>
      </c>
      <c r="K27" s="701">
        <v>1.0</v>
      </c>
      <c r="L27" s="701">
        <v>7.0</v>
      </c>
      <c r="M27" s="701">
        <v>0.0</v>
      </c>
      <c r="N27" s="701">
        <v>0.0</v>
      </c>
      <c r="O27" s="701">
        <v>19.0</v>
      </c>
      <c r="P27" s="701">
        <v>0.0</v>
      </c>
      <c r="Q27" s="875">
        <v>0.0</v>
      </c>
      <c r="R27" s="912">
        <f t="shared" si="1"/>
        <v>342</v>
      </c>
      <c r="S27" s="874">
        <f t="shared" si="2"/>
        <v>279</v>
      </c>
      <c r="T27" s="976">
        <f>R27/(Results!$P$189*(70/190))</f>
        <v>0.7886879476</v>
      </c>
      <c r="U27" s="1015" t="str">
        <f t="shared" si="3"/>
        <v>D</v>
      </c>
      <c r="V27" s="641">
        <f>SUM(R27:R30)</f>
        <v>1177</v>
      </c>
      <c r="W27" s="642">
        <f>V27/(4*(MAX(R27:R30)))</f>
        <v>0.860380117</v>
      </c>
      <c r="X27" s="642">
        <f>AVERAGE(S27:S30)</f>
        <v>229.125</v>
      </c>
      <c r="Y27" s="642">
        <f>V27/(((V27))*2)</f>
        <v>0.5</v>
      </c>
      <c r="Z27" s="723">
        <f>R27/Results!$B$158</f>
        <v>1140</v>
      </c>
      <c r="AA27" s="642">
        <f>sum(Z27:Z30)/4</f>
        <v>980.8333333</v>
      </c>
      <c r="AB27" s="643">
        <v>434.0</v>
      </c>
      <c r="AC27" s="817">
        <f>4*MAX(R27:R30)/ (Results!P189)</f>
        <v>1.162276975</v>
      </c>
      <c r="AD27" s="459"/>
      <c r="AE27" s="459"/>
      <c r="AF27" s="151"/>
      <c r="AG27" s="818" t="s">
        <v>182</v>
      </c>
      <c r="AH27" s="778">
        <v>11.0</v>
      </c>
      <c r="AI27" s="778">
        <v>0.0</v>
      </c>
      <c r="AJ27" s="778">
        <v>20.0</v>
      </c>
      <c r="AK27" s="778">
        <v>0.0</v>
      </c>
      <c r="AL27" s="778">
        <v>0.0</v>
      </c>
      <c r="AM27" s="778">
        <v>0.0</v>
      </c>
      <c r="AN27" s="778">
        <v>0.0</v>
      </c>
      <c r="AO27" s="778">
        <v>2.0</v>
      </c>
      <c r="AP27" s="778">
        <v>0.0</v>
      </c>
      <c r="AQ27" s="778">
        <v>0.0</v>
      </c>
      <c r="AR27" s="778">
        <v>10.0</v>
      </c>
      <c r="AS27" s="778">
        <v>1.0</v>
      </c>
      <c r="AT27" s="779">
        <v>0.0</v>
      </c>
      <c r="AU27" s="831">
        <f t="shared" si="4"/>
        <v>44</v>
      </c>
      <c r="AV27" s="820">
        <f t="shared" si="5"/>
        <v>46.5</v>
      </c>
      <c r="AW27" s="821">
        <f>AU27/(Results!$R$189*(70/190))</f>
        <v>0.6824489796</v>
      </c>
      <c r="AX27" s="832" t="str">
        <f t="shared" si="7"/>
        <v>C</v>
      </c>
      <c r="AY27" s="641">
        <f>SUM(AU27:AU30)</f>
        <v>175</v>
      </c>
      <c r="AZ27" s="642">
        <f>AY27/(4*(MAX(AU27:AU30)))</f>
        <v>0.8578431373</v>
      </c>
      <c r="BA27" s="642">
        <f>AVERAGE(AV27:AV30)</f>
        <v>43.625</v>
      </c>
      <c r="BB27" s="642">
        <f>AY27/(((AY27))*2)</f>
        <v>0.5</v>
      </c>
      <c r="BC27" s="723">
        <f>AU27/Results!$B$158</f>
        <v>146.6666667</v>
      </c>
      <c r="BD27" s="642">
        <f>sum(BC27:BC30)/4</f>
        <v>145.8333333</v>
      </c>
      <c r="BE27" s="643">
        <v>64.0</v>
      </c>
      <c r="BF27" s="817">
        <f>4*MAX(AU27:AU30)/ (Results!R189)</f>
        <v>1.165714286</v>
      </c>
    </row>
    <row r="28">
      <c r="A28" s="151"/>
      <c r="B28" s="459"/>
      <c r="C28" s="151"/>
      <c r="D28" s="880" t="s">
        <v>183</v>
      </c>
      <c r="E28" s="881">
        <v>107.0</v>
      </c>
      <c r="F28" s="881">
        <v>0.0</v>
      </c>
      <c r="G28" s="881">
        <v>168.0</v>
      </c>
      <c r="H28" s="881">
        <v>0.0</v>
      </c>
      <c r="I28" s="881">
        <v>0.0</v>
      </c>
      <c r="J28" s="881">
        <v>6.0</v>
      </c>
      <c r="K28" s="881">
        <v>7.0</v>
      </c>
      <c r="L28" s="881">
        <v>3.0</v>
      </c>
      <c r="M28" s="881">
        <v>0.0</v>
      </c>
      <c r="N28" s="881">
        <v>1.0</v>
      </c>
      <c r="O28" s="881">
        <v>5.0</v>
      </c>
      <c r="P28" s="881">
        <v>1.0</v>
      </c>
      <c r="Q28" s="883">
        <v>1.0</v>
      </c>
      <c r="R28" s="885">
        <f t="shared" si="1"/>
        <v>299</v>
      </c>
      <c r="S28" s="882">
        <f t="shared" si="2"/>
        <v>230.5</v>
      </c>
      <c r="T28" s="932">
        <f>R28/(Results!$P$189*(70/190))</f>
        <v>0.6895254278</v>
      </c>
      <c r="U28" s="1008" t="str">
        <f t="shared" si="3"/>
        <v>C</v>
      </c>
      <c r="V28" s="151"/>
      <c r="W28" s="151"/>
      <c r="X28" s="151"/>
      <c r="Y28" s="151"/>
      <c r="Z28" s="737">
        <f>R28/Results!$B$158</f>
        <v>996.6666667</v>
      </c>
      <c r="AA28" s="151"/>
      <c r="AB28" s="151"/>
      <c r="AC28" s="703"/>
      <c r="AD28" s="459"/>
      <c r="AE28" s="459"/>
      <c r="AF28" s="151"/>
      <c r="AG28" s="784" t="s">
        <v>183</v>
      </c>
      <c r="AH28" s="785">
        <v>16.0</v>
      </c>
      <c r="AI28" s="785">
        <v>0.0</v>
      </c>
      <c r="AJ28" s="785">
        <v>11.0</v>
      </c>
      <c r="AK28" s="785">
        <v>0.0</v>
      </c>
      <c r="AL28" s="785">
        <v>0.0</v>
      </c>
      <c r="AM28" s="785">
        <v>0.0</v>
      </c>
      <c r="AN28" s="785">
        <v>0.0</v>
      </c>
      <c r="AO28" s="785">
        <v>4.0</v>
      </c>
      <c r="AP28" s="785">
        <v>0.0</v>
      </c>
      <c r="AQ28" s="785">
        <v>0.0</v>
      </c>
      <c r="AR28" s="785">
        <v>4.0</v>
      </c>
      <c r="AS28" s="785">
        <v>1.0</v>
      </c>
      <c r="AT28" s="786">
        <v>1.0</v>
      </c>
      <c r="AU28" s="842">
        <f t="shared" si="4"/>
        <v>37</v>
      </c>
      <c r="AV28" s="788">
        <f t="shared" si="5"/>
        <v>38.5</v>
      </c>
      <c r="AW28" s="782">
        <f>AU28/(Results!$R$189*(70/190))</f>
        <v>0.573877551</v>
      </c>
      <c r="AX28" s="783" t="str">
        <f t="shared" si="7"/>
        <v>C</v>
      </c>
      <c r="AY28" s="151"/>
      <c r="AZ28" s="151"/>
      <c r="BA28" s="151"/>
      <c r="BB28" s="151"/>
      <c r="BC28" s="737">
        <f>AU28/Results!$B$158</f>
        <v>123.3333333</v>
      </c>
      <c r="BD28" s="151"/>
      <c r="BE28" s="151"/>
      <c r="BF28" s="703"/>
    </row>
    <row r="29">
      <c r="A29" s="151"/>
      <c r="B29" s="459"/>
      <c r="C29" s="151"/>
      <c r="D29" s="880" t="s">
        <v>184</v>
      </c>
      <c r="E29" s="881">
        <v>96.0</v>
      </c>
      <c r="F29" s="881">
        <v>0.0</v>
      </c>
      <c r="G29" s="881">
        <v>163.0</v>
      </c>
      <c r="H29" s="881">
        <v>1.0</v>
      </c>
      <c r="I29" s="881">
        <v>0.0</v>
      </c>
      <c r="J29" s="881">
        <v>6.0</v>
      </c>
      <c r="K29" s="881">
        <v>3.0</v>
      </c>
      <c r="L29" s="881">
        <v>4.0</v>
      </c>
      <c r="M29" s="881">
        <v>0.0</v>
      </c>
      <c r="N29" s="881">
        <v>0.0</v>
      </c>
      <c r="O29" s="881">
        <v>10.0</v>
      </c>
      <c r="P29" s="881">
        <v>0.0</v>
      </c>
      <c r="Q29" s="883">
        <v>1.0</v>
      </c>
      <c r="R29" s="885">
        <f t="shared" si="1"/>
        <v>284</v>
      </c>
      <c r="S29" s="882">
        <f t="shared" si="2"/>
        <v>219</v>
      </c>
      <c r="T29" s="932">
        <f>R29/(Results!$P$189*(70/190))</f>
        <v>0.6549338512</v>
      </c>
      <c r="U29" s="1008" t="str">
        <f t="shared" si="3"/>
        <v>C</v>
      </c>
      <c r="V29" s="151"/>
      <c r="W29" s="151"/>
      <c r="X29" s="151"/>
      <c r="Y29" s="151"/>
      <c r="Z29" s="737">
        <f>R29/Results!$B$158</f>
        <v>946.6666667</v>
      </c>
      <c r="AA29" s="151"/>
      <c r="AB29" s="151"/>
      <c r="AC29" s="703"/>
      <c r="AD29" s="459"/>
      <c r="AE29" s="459"/>
      <c r="AF29" s="151"/>
      <c r="AG29" s="784" t="s">
        <v>184</v>
      </c>
      <c r="AH29" s="785">
        <v>17.0</v>
      </c>
      <c r="AI29" s="785">
        <v>0.0</v>
      </c>
      <c r="AJ29" s="785">
        <v>23.0</v>
      </c>
      <c r="AK29" s="785">
        <v>2.0</v>
      </c>
      <c r="AL29" s="785">
        <v>0.0</v>
      </c>
      <c r="AM29" s="785">
        <v>0.0</v>
      </c>
      <c r="AN29" s="785">
        <v>0.0</v>
      </c>
      <c r="AO29" s="785">
        <v>3.0</v>
      </c>
      <c r="AP29" s="785">
        <v>0.0</v>
      </c>
      <c r="AQ29" s="785">
        <v>0.0</v>
      </c>
      <c r="AR29" s="785">
        <v>5.0</v>
      </c>
      <c r="AS29" s="785">
        <v>0.0</v>
      </c>
      <c r="AT29" s="786">
        <v>1.0</v>
      </c>
      <c r="AU29" s="842">
        <f t="shared" si="4"/>
        <v>51</v>
      </c>
      <c r="AV29" s="788">
        <f t="shared" si="5"/>
        <v>46.5</v>
      </c>
      <c r="AW29" s="782">
        <f>AU29/(Results!$R$189*(70/190))</f>
        <v>0.7910204082</v>
      </c>
      <c r="AX29" s="783" t="str">
        <f t="shared" si="7"/>
        <v>D</v>
      </c>
      <c r="AY29" s="151"/>
      <c r="AZ29" s="151"/>
      <c r="BA29" s="151"/>
      <c r="BB29" s="151"/>
      <c r="BC29" s="737">
        <f>AU29/Results!$B$158</f>
        <v>170</v>
      </c>
      <c r="BD29" s="151"/>
      <c r="BE29" s="151"/>
      <c r="BF29" s="703"/>
    </row>
    <row r="30">
      <c r="A30" s="151"/>
      <c r="B30" s="459"/>
      <c r="C30" s="151"/>
      <c r="D30" s="886" t="s">
        <v>185</v>
      </c>
      <c r="E30" s="887">
        <v>87.0</v>
      </c>
      <c r="F30" s="887">
        <v>0.0</v>
      </c>
      <c r="G30" s="887">
        <v>150.0</v>
      </c>
      <c r="H30" s="887">
        <v>2.0</v>
      </c>
      <c r="I30" s="887">
        <v>0.0</v>
      </c>
      <c r="J30" s="887">
        <v>3.0</v>
      </c>
      <c r="K30" s="887">
        <v>3.0</v>
      </c>
      <c r="L30" s="887">
        <v>1.0</v>
      </c>
      <c r="M30" s="887">
        <v>0.0</v>
      </c>
      <c r="N30" s="887">
        <v>1.0</v>
      </c>
      <c r="O30" s="887">
        <v>5.0</v>
      </c>
      <c r="P30" s="887">
        <v>0.0</v>
      </c>
      <c r="Q30" s="913">
        <v>0.0</v>
      </c>
      <c r="R30" s="1018">
        <f t="shared" si="1"/>
        <v>252</v>
      </c>
      <c r="S30" s="882">
        <f t="shared" si="2"/>
        <v>188</v>
      </c>
      <c r="T30" s="1009">
        <f>R30/(Results!$P$189*(70/190))</f>
        <v>0.5811384877</v>
      </c>
      <c r="U30" s="1010" t="str">
        <f t="shared" si="3"/>
        <v>C</v>
      </c>
      <c r="V30" s="37"/>
      <c r="W30" s="37"/>
      <c r="X30" s="37"/>
      <c r="Y30" s="37"/>
      <c r="Z30" s="774">
        <f>R30/Results!$B$158</f>
        <v>840</v>
      </c>
      <c r="AA30" s="37"/>
      <c r="AB30" s="37"/>
      <c r="AC30" s="789"/>
      <c r="AD30" s="459"/>
      <c r="AE30" s="459"/>
      <c r="AF30" s="151"/>
      <c r="AG30" s="790" t="s">
        <v>185</v>
      </c>
      <c r="AH30" s="791">
        <v>17.0</v>
      </c>
      <c r="AI30" s="791">
        <v>0.0</v>
      </c>
      <c r="AJ30" s="791">
        <v>17.0</v>
      </c>
      <c r="AK30" s="791">
        <v>2.0</v>
      </c>
      <c r="AL30" s="791">
        <v>0.0</v>
      </c>
      <c r="AM30" s="791">
        <v>0.0</v>
      </c>
      <c r="AN30" s="791">
        <v>0.0</v>
      </c>
      <c r="AO30" s="791">
        <v>0.0</v>
      </c>
      <c r="AP30" s="791">
        <v>0.0</v>
      </c>
      <c r="AQ30" s="791">
        <v>0.0</v>
      </c>
      <c r="AR30" s="791">
        <v>6.0</v>
      </c>
      <c r="AS30" s="791">
        <v>1.0</v>
      </c>
      <c r="AT30" s="792">
        <v>0.0</v>
      </c>
      <c r="AU30" s="836">
        <f t="shared" si="4"/>
        <v>43</v>
      </c>
      <c r="AV30" s="794">
        <f t="shared" si="5"/>
        <v>43</v>
      </c>
      <c r="AW30" s="795">
        <f>AU30/(Results!$R$189*(70/190))</f>
        <v>0.6669387755</v>
      </c>
      <c r="AX30" s="823" t="str">
        <f t="shared" si="7"/>
        <v>C</v>
      </c>
      <c r="AY30" s="37"/>
      <c r="AZ30" s="37"/>
      <c r="BA30" s="37"/>
      <c r="BB30" s="37"/>
      <c r="BC30" s="774">
        <f>AU30/Results!$B$158</f>
        <v>143.3333333</v>
      </c>
      <c r="BD30" s="37"/>
      <c r="BE30" s="37"/>
      <c r="BF30" s="789"/>
    </row>
    <row r="31">
      <c r="A31" s="151"/>
      <c r="B31" s="459"/>
      <c r="C31" s="151"/>
      <c r="D31" s="891" t="s">
        <v>186</v>
      </c>
      <c r="E31" s="892">
        <v>77.0</v>
      </c>
      <c r="F31" s="892">
        <v>0.0</v>
      </c>
      <c r="G31" s="892">
        <v>131.0</v>
      </c>
      <c r="H31" s="892">
        <v>0.0</v>
      </c>
      <c r="I31" s="892">
        <v>0.0</v>
      </c>
      <c r="J31" s="892">
        <v>5.0</v>
      </c>
      <c r="K31" s="892">
        <v>4.0</v>
      </c>
      <c r="L31" s="892">
        <v>1.0</v>
      </c>
      <c r="M31" s="892">
        <v>0.0</v>
      </c>
      <c r="N31" s="892">
        <v>0.0</v>
      </c>
      <c r="O31" s="892">
        <v>7.0</v>
      </c>
      <c r="P31" s="892">
        <v>0.0</v>
      </c>
      <c r="Q31" s="914">
        <v>0.0</v>
      </c>
      <c r="R31" s="894">
        <f t="shared" si="1"/>
        <v>225</v>
      </c>
      <c r="S31" s="893">
        <f t="shared" si="2"/>
        <v>171.5</v>
      </c>
      <c r="T31" s="955">
        <f>R31/(Results!$P$190*(70/190))</f>
        <v>0.637488816</v>
      </c>
      <c r="U31" s="1011" t="str">
        <f t="shared" si="3"/>
        <v>C</v>
      </c>
      <c r="V31" s="538">
        <f>SUM(R31:R34)</f>
        <v>958</v>
      </c>
      <c r="W31" s="539">
        <f>V31/(4*(MAX(R31:R34)))</f>
        <v>0.9541832669</v>
      </c>
      <c r="X31" s="539">
        <f>AVERAGE(S31:S34)</f>
        <v>184</v>
      </c>
      <c r="Y31" s="539">
        <f>V31/(((V31))*2)</f>
        <v>0.5</v>
      </c>
      <c r="Z31" s="1012">
        <f>R31/Results!$B$158</f>
        <v>750</v>
      </c>
      <c r="AA31" s="539">
        <f>sum(Z31:Z34)/4</f>
        <v>798.3333333</v>
      </c>
      <c r="AB31" s="541">
        <v>353.0</v>
      </c>
      <c r="AC31" s="706">
        <f>4*MAX(R31:R34)/ (Results!P190)</f>
        <v>1.048016701</v>
      </c>
      <c r="AD31" s="459"/>
      <c r="AE31" s="459"/>
      <c r="AF31" s="151"/>
      <c r="AG31" s="797" t="s">
        <v>186</v>
      </c>
      <c r="AH31" s="798">
        <v>9.0</v>
      </c>
      <c r="AI31" s="798">
        <v>0.0</v>
      </c>
      <c r="AJ31" s="798">
        <v>20.0</v>
      </c>
      <c r="AK31" s="798">
        <v>1.0</v>
      </c>
      <c r="AL31" s="798">
        <v>0.0</v>
      </c>
      <c r="AM31" s="798">
        <v>0.0</v>
      </c>
      <c r="AN31" s="798">
        <v>0.0</v>
      </c>
      <c r="AO31" s="798">
        <v>2.0</v>
      </c>
      <c r="AP31" s="798">
        <v>0.0</v>
      </c>
      <c r="AQ31" s="798">
        <v>0.0</v>
      </c>
      <c r="AR31" s="798">
        <v>3.0</v>
      </c>
      <c r="AS31" s="798">
        <v>0.0</v>
      </c>
      <c r="AT31" s="799">
        <v>0.0</v>
      </c>
      <c r="AU31" s="843">
        <f t="shared" si="4"/>
        <v>35</v>
      </c>
      <c r="AV31" s="801">
        <f t="shared" si="5"/>
        <v>29.5</v>
      </c>
      <c r="AW31" s="802">
        <f>AU31/(Results!$R$190*(70/190))</f>
        <v>0.4822335025</v>
      </c>
      <c r="AX31" s="803" t="str">
        <f t="shared" si="7"/>
        <v>B</v>
      </c>
      <c r="AY31" s="538">
        <f>SUM(AU31:AU34)</f>
        <v>197</v>
      </c>
      <c r="AZ31" s="539">
        <f>AY31/(4*(MAX(AU31:AU34)))</f>
        <v>0.7817460317</v>
      </c>
      <c r="BA31" s="539">
        <f>AVERAGE(AV31:AV34)</f>
        <v>45</v>
      </c>
      <c r="BB31" s="539">
        <f>AY31/(((AY31))*2)</f>
        <v>0.5</v>
      </c>
      <c r="BC31" s="1012">
        <f>AU31/Results!$B$158</f>
        <v>116.6666667</v>
      </c>
      <c r="BD31" s="539">
        <f>sum(BC31:BC34)/4</f>
        <v>164.1666667</v>
      </c>
      <c r="BE31" s="541">
        <v>73.0</v>
      </c>
      <c r="BF31" s="706">
        <f>4*MAX(AU31:AU34)/ (Results!R190)</f>
        <v>1.279187817</v>
      </c>
    </row>
    <row r="32">
      <c r="A32" s="151"/>
      <c r="B32" s="459"/>
      <c r="C32" s="151"/>
      <c r="D32" s="898" t="s">
        <v>187</v>
      </c>
      <c r="E32" s="899">
        <v>87.0</v>
      </c>
      <c r="F32" s="899">
        <v>0.0</v>
      </c>
      <c r="G32" s="899">
        <v>138.0</v>
      </c>
      <c r="H32" s="899">
        <v>1.0</v>
      </c>
      <c r="I32" s="899">
        <v>0.0</v>
      </c>
      <c r="J32" s="899">
        <v>2.0</v>
      </c>
      <c r="K32" s="899">
        <v>2.0</v>
      </c>
      <c r="L32" s="899">
        <v>3.0</v>
      </c>
      <c r="M32" s="899">
        <v>0.0</v>
      </c>
      <c r="N32" s="899">
        <v>0.0</v>
      </c>
      <c r="O32" s="899">
        <v>7.0</v>
      </c>
      <c r="P32" s="899">
        <v>1.0</v>
      </c>
      <c r="Q32" s="901">
        <v>3.0</v>
      </c>
      <c r="R32" s="903">
        <f t="shared" si="1"/>
        <v>244</v>
      </c>
      <c r="S32" s="900">
        <f t="shared" si="2"/>
        <v>186</v>
      </c>
      <c r="T32" s="955">
        <f>R32/(Results!$P$190*(70/190))</f>
        <v>0.6913212049</v>
      </c>
      <c r="U32" s="1011" t="str">
        <f t="shared" si="3"/>
        <v>C</v>
      </c>
      <c r="V32" s="151"/>
      <c r="W32" s="151"/>
      <c r="X32" s="151"/>
      <c r="Y32" s="151"/>
      <c r="Z32" s="740">
        <f>R32/Results!$B$158</f>
        <v>813.3333333</v>
      </c>
      <c r="AA32" s="151"/>
      <c r="AB32" s="151"/>
      <c r="AC32" s="703"/>
      <c r="AD32" s="459"/>
      <c r="AE32" s="459"/>
      <c r="AF32" s="151"/>
      <c r="AG32" s="804" t="s">
        <v>187</v>
      </c>
      <c r="AH32" s="805">
        <v>15.0</v>
      </c>
      <c r="AI32" s="805">
        <v>0.0</v>
      </c>
      <c r="AJ32" s="805">
        <v>24.0</v>
      </c>
      <c r="AK32" s="805">
        <v>2.0</v>
      </c>
      <c r="AL32" s="805">
        <v>0.0</v>
      </c>
      <c r="AM32" s="805">
        <v>0.0</v>
      </c>
      <c r="AN32" s="805">
        <v>0.0</v>
      </c>
      <c r="AO32" s="805">
        <v>1.0</v>
      </c>
      <c r="AP32" s="805">
        <v>0.0</v>
      </c>
      <c r="AQ32" s="805">
        <v>0.0</v>
      </c>
      <c r="AR32" s="805">
        <v>6.0</v>
      </c>
      <c r="AS32" s="805">
        <v>1.0</v>
      </c>
      <c r="AT32" s="806">
        <v>3.0</v>
      </c>
      <c r="AU32" s="844">
        <f t="shared" si="4"/>
        <v>52</v>
      </c>
      <c r="AV32" s="808">
        <f t="shared" si="5"/>
        <v>47.5</v>
      </c>
      <c r="AW32" s="802">
        <f>AU32/(Results!$R$190*(70/190))</f>
        <v>0.7164612038</v>
      </c>
      <c r="AX32" s="803" t="str">
        <f t="shared" si="7"/>
        <v>D</v>
      </c>
      <c r="AY32" s="151"/>
      <c r="AZ32" s="151"/>
      <c r="BA32" s="151"/>
      <c r="BB32" s="151"/>
      <c r="BC32" s="740">
        <f>AU32/Results!$B$158</f>
        <v>173.3333333</v>
      </c>
      <c r="BD32" s="151"/>
      <c r="BE32" s="151"/>
      <c r="BF32" s="703"/>
    </row>
    <row r="33">
      <c r="A33" s="151"/>
      <c r="B33" s="459"/>
      <c r="C33" s="151"/>
      <c r="D33" s="898" t="s">
        <v>188</v>
      </c>
      <c r="E33" s="899">
        <v>74.0</v>
      </c>
      <c r="F33" s="899">
        <v>0.0</v>
      </c>
      <c r="G33" s="899">
        <v>137.0</v>
      </c>
      <c r="H33" s="899">
        <v>2.0</v>
      </c>
      <c r="I33" s="899">
        <v>0.0</v>
      </c>
      <c r="J33" s="899">
        <v>7.0</v>
      </c>
      <c r="K33" s="899">
        <v>4.0</v>
      </c>
      <c r="L33" s="899">
        <v>1.0</v>
      </c>
      <c r="M33" s="899">
        <v>0.0</v>
      </c>
      <c r="N33" s="899">
        <v>0.0</v>
      </c>
      <c r="O33" s="899">
        <v>10.0</v>
      </c>
      <c r="P33" s="899">
        <v>0.0</v>
      </c>
      <c r="Q33" s="901">
        <v>3.0</v>
      </c>
      <c r="R33" s="903">
        <f t="shared" si="1"/>
        <v>238</v>
      </c>
      <c r="S33" s="900">
        <f t="shared" si="2"/>
        <v>185</v>
      </c>
      <c r="T33" s="955">
        <f>R33/(Results!$P$190*(70/190))</f>
        <v>0.6743215031</v>
      </c>
      <c r="U33" s="1011" t="str">
        <f t="shared" si="3"/>
        <v>C</v>
      </c>
      <c r="V33" s="151"/>
      <c r="W33" s="151"/>
      <c r="X33" s="151"/>
      <c r="Y33" s="151"/>
      <c r="Z33" s="740">
        <f>R33/Results!$B$158</f>
        <v>793.3333333</v>
      </c>
      <c r="AA33" s="151"/>
      <c r="AB33" s="151"/>
      <c r="AC33" s="703"/>
      <c r="AD33" s="459"/>
      <c r="AE33" s="459"/>
      <c r="AF33" s="151"/>
      <c r="AG33" s="804" t="s">
        <v>188</v>
      </c>
      <c r="AH33" s="805">
        <v>19.0</v>
      </c>
      <c r="AI33" s="805">
        <v>0.0</v>
      </c>
      <c r="AJ33" s="805">
        <v>29.0</v>
      </c>
      <c r="AK33" s="805">
        <v>2.0</v>
      </c>
      <c r="AL33" s="805">
        <v>0.0</v>
      </c>
      <c r="AM33" s="805">
        <v>0.0</v>
      </c>
      <c r="AN33" s="805">
        <v>0.0</v>
      </c>
      <c r="AO33" s="805">
        <v>1.0</v>
      </c>
      <c r="AP33" s="805">
        <v>0.0</v>
      </c>
      <c r="AQ33" s="805">
        <v>0.0</v>
      </c>
      <c r="AR33" s="805">
        <v>8.0</v>
      </c>
      <c r="AS33" s="805">
        <v>1.0</v>
      </c>
      <c r="AT33" s="806">
        <v>3.0</v>
      </c>
      <c r="AU33" s="844">
        <f t="shared" si="4"/>
        <v>63</v>
      </c>
      <c r="AV33" s="808">
        <f t="shared" si="5"/>
        <v>58</v>
      </c>
      <c r="AW33" s="802">
        <f>AU33/(Results!$R$190*(70/190))</f>
        <v>0.8680203046</v>
      </c>
      <c r="AX33" s="803" t="str">
        <f t="shared" si="7"/>
        <v>E</v>
      </c>
      <c r="AY33" s="151"/>
      <c r="AZ33" s="151"/>
      <c r="BA33" s="151"/>
      <c r="BB33" s="151"/>
      <c r="BC33" s="740">
        <f>AU33/Results!$B$158</f>
        <v>210</v>
      </c>
      <c r="BD33" s="151"/>
      <c r="BE33" s="151"/>
      <c r="BF33" s="703"/>
    </row>
    <row r="34">
      <c r="A34" s="151"/>
      <c r="B34" s="459"/>
      <c r="C34" s="151"/>
      <c r="D34" s="904" t="s">
        <v>189</v>
      </c>
      <c r="E34" s="905">
        <v>76.0</v>
      </c>
      <c r="F34" s="905">
        <v>0.0</v>
      </c>
      <c r="G34" s="905">
        <v>145.0</v>
      </c>
      <c r="H34" s="905">
        <v>1.0</v>
      </c>
      <c r="I34" s="905">
        <v>0.0</v>
      </c>
      <c r="J34" s="905">
        <v>8.0</v>
      </c>
      <c r="K34" s="905">
        <v>4.0</v>
      </c>
      <c r="L34" s="905">
        <v>5.0</v>
      </c>
      <c r="M34" s="905">
        <v>0.0</v>
      </c>
      <c r="N34" s="905">
        <v>0.0</v>
      </c>
      <c r="O34" s="905">
        <v>8.0</v>
      </c>
      <c r="P34" s="905">
        <v>0.0</v>
      </c>
      <c r="Q34" s="907">
        <v>4.0</v>
      </c>
      <c r="R34" s="918">
        <f t="shared" si="1"/>
        <v>251</v>
      </c>
      <c r="S34" s="900">
        <f t="shared" si="2"/>
        <v>193.5</v>
      </c>
      <c r="T34" s="1013">
        <f>R34/(Results!$P$190*(70/190))</f>
        <v>0.7111541903</v>
      </c>
      <c r="U34" s="1014" t="str">
        <f t="shared" si="3"/>
        <v>D</v>
      </c>
      <c r="V34" s="447"/>
      <c r="W34" s="447"/>
      <c r="X34" s="447"/>
      <c r="Y34" s="447"/>
      <c r="Z34" s="746">
        <f>R34/Results!$B$158</f>
        <v>836.6666667</v>
      </c>
      <c r="AA34" s="447"/>
      <c r="AB34" s="447"/>
      <c r="AC34" s="488"/>
      <c r="AD34" s="459"/>
      <c r="AE34" s="459"/>
      <c r="AF34" s="151"/>
      <c r="AG34" s="809" t="s">
        <v>189</v>
      </c>
      <c r="AH34" s="810">
        <v>16.0</v>
      </c>
      <c r="AI34" s="810">
        <v>0.0</v>
      </c>
      <c r="AJ34" s="810">
        <v>18.0</v>
      </c>
      <c r="AK34" s="810">
        <v>0.0</v>
      </c>
      <c r="AL34" s="810">
        <v>0.0</v>
      </c>
      <c r="AM34" s="810">
        <v>0.0</v>
      </c>
      <c r="AN34" s="810">
        <v>0.0</v>
      </c>
      <c r="AO34" s="810">
        <v>0.0</v>
      </c>
      <c r="AP34" s="810">
        <v>0.0</v>
      </c>
      <c r="AQ34" s="810">
        <v>0.0</v>
      </c>
      <c r="AR34" s="810">
        <v>9.0</v>
      </c>
      <c r="AS34" s="810">
        <v>0.0</v>
      </c>
      <c r="AT34" s="811">
        <v>4.0</v>
      </c>
      <c r="AU34" s="845">
        <f t="shared" si="4"/>
        <v>47</v>
      </c>
      <c r="AV34" s="813">
        <f t="shared" si="5"/>
        <v>45</v>
      </c>
      <c r="AW34" s="814">
        <f>AU34/(Results!$R$190*(70/190))</f>
        <v>0.6475707034</v>
      </c>
      <c r="AX34" s="815" t="str">
        <f t="shared" si="7"/>
        <v>C</v>
      </c>
      <c r="AY34" s="447"/>
      <c r="AZ34" s="447"/>
      <c r="BA34" s="447"/>
      <c r="BB34" s="447"/>
      <c r="BC34" s="746">
        <f>AU34/Results!$B$158</f>
        <v>156.6666667</v>
      </c>
      <c r="BD34" s="447"/>
      <c r="BE34" s="447"/>
      <c r="BF34" s="488"/>
    </row>
    <row r="35">
      <c r="A35" s="151"/>
      <c r="B35" s="459"/>
      <c r="C35" s="151"/>
      <c r="D35" s="910" t="s">
        <v>190</v>
      </c>
      <c r="E35" s="701">
        <v>87.0</v>
      </c>
      <c r="F35" s="701">
        <v>0.0</v>
      </c>
      <c r="G35" s="701">
        <v>149.0</v>
      </c>
      <c r="H35" s="701">
        <v>0.0</v>
      </c>
      <c r="I35" s="701">
        <v>0.0</v>
      </c>
      <c r="J35" s="701">
        <v>8.0</v>
      </c>
      <c r="K35" s="701">
        <v>12.0</v>
      </c>
      <c r="L35" s="701">
        <v>4.0</v>
      </c>
      <c r="M35" s="701">
        <v>0.0</v>
      </c>
      <c r="N35" s="701">
        <v>0.0</v>
      </c>
      <c r="O35" s="701">
        <v>11.0</v>
      </c>
      <c r="P35" s="701">
        <v>0.0</v>
      </c>
      <c r="Q35" s="875">
        <v>0.0</v>
      </c>
      <c r="R35" s="879">
        <f t="shared" si="1"/>
        <v>271</v>
      </c>
      <c r="S35" s="874">
        <f t="shared" si="2"/>
        <v>219.5</v>
      </c>
      <c r="T35" s="976">
        <f>R35/(Results!$P$191*(70/190))</f>
        <v>0.6049107143</v>
      </c>
      <c r="U35" s="1015" t="str">
        <f t="shared" si="3"/>
        <v>C</v>
      </c>
      <c r="V35" s="641">
        <f>SUM(R35:R38)</f>
        <v>1216</v>
      </c>
      <c r="W35" s="642">
        <f>V35/(4*(MAX(R35:R38)))</f>
        <v>0.9559748428</v>
      </c>
      <c r="X35" s="642">
        <f>AVERAGE(S35:S38)</f>
        <v>242.375</v>
      </c>
      <c r="Y35" s="642">
        <f>V35/(((V35))*2)</f>
        <v>0.5</v>
      </c>
      <c r="Z35" s="723">
        <f>R35/Results!$B$158</f>
        <v>903.3333333</v>
      </c>
      <c r="AA35" s="642">
        <f>sum(Z35:Z38)/4</f>
        <v>1013.333333</v>
      </c>
      <c r="AB35" s="643">
        <v>448.0</v>
      </c>
      <c r="AC35" s="817">
        <f>4*MAX(R35:R38)/ (Results!P191)</f>
        <v>1.046052632</v>
      </c>
      <c r="AD35" s="459"/>
      <c r="AE35" s="459"/>
      <c r="AF35" s="151"/>
      <c r="AG35" s="818" t="s">
        <v>190</v>
      </c>
      <c r="AH35" s="778">
        <v>13.0</v>
      </c>
      <c r="AI35" s="778">
        <v>0.0</v>
      </c>
      <c r="AJ35" s="778">
        <v>30.0</v>
      </c>
      <c r="AK35" s="778">
        <v>2.0</v>
      </c>
      <c r="AL35" s="778">
        <v>0.0</v>
      </c>
      <c r="AM35" s="778">
        <v>0.0</v>
      </c>
      <c r="AN35" s="778">
        <v>0.0</v>
      </c>
      <c r="AO35" s="778">
        <v>0.0</v>
      </c>
      <c r="AP35" s="778">
        <v>0.0</v>
      </c>
      <c r="AQ35" s="778">
        <v>0.0</v>
      </c>
      <c r="AR35" s="778">
        <v>5.0</v>
      </c>
      <c r="AS35" s="778">
        <v>1.0</v>
      </c>
      <c r="AT35" s="779">
        <v>0.0</v>
      </c>
      <c r="AU35" s="846">
        <f t="shared" si="4"/>
        <v>51</v>
      </c>
      <c r="AV35" s="820">
        <f t="shared" si="5"/>
        <v>43.5</v>
      </c>
      <c r="AW35" s="821">
        <f>AU35/(Results!$R$191*(70/190))</f>
        <v>0.6349934469</v>
      </c>
      <c r="AX35" s="832" t="str">
        <f t="shared" si="7"/>
        <v>C</v>
      </c>
      <c r="AY35" s="641">
        <f>SUM(AU35:AU38)</f>
        <v>218</v>
      </c>
      <c r="AZ35" s="642">
        <f>AY35/(4*(MAX(AU35:AU38)))</f>
        <v>0.8257575758</v>
      </c>
      <c r="BA35" s="642">
        <f>AVERAGE(AV35:AV38)</f>
        <v>47.375</v>
      </c>
      <c r="BB35" s="642">
        <f>AY35/(((AY35))*2)</f>
        <v>0.5</v>
      </c>
      <c r="BC35" s="723">
        <f>AU35/Results!$B$158</f>
        <v>170</v>
      </c>
      <c r="BD35" s="642">
        <f>sum(BC35:BC38)/4</f>
        <v>181.6666667</v>
      </c>
      <c r="BE35" s="643">
        <v>80.0</v>
      </c>
      <c r="BF35" s="817">
        <f>4*MAX(AU35:AU38)/ (Results!R191)</f>
        <v>1.211009174</v>
      </c>
    </row>
    <row r="36">
      <c r="A36" s="151"/>
      <c r="B36" s="459"/>
      <c r="C36" s="151"/>
      <c r="D36" s="880" t="s">
        <v>191</v>
      </c>
      <c r="E36" s="881">
        <v>92.0</v>
      </c>
      <c r="F36" s="881">
        <v>0.0</v>
      </c>
      <c r="G36" s="881">
        <v>184.0</v>
      </c>
      <c r="H36" s="881">
        <v>2.0</v>
      </c>
      <c r="I36" s="881">
        <v>0.0</v>
      </c>
      <c r="J36" s="881">
        <v>16.0</v>
      </c>
      <c r="K36" s="881">
        <v>4.0</v>
      </c>
      <c r="L36" s="881">
        <v>11.0</v>
      </c>
      <c r="M36" s="881">
        <v>0.0</v>
      </c>
      <c r="N36" s="881">
        <v>0.0</v>
      </c>
      <c r="O36" s="881">
        <v>7.0</v>
      </c>
      <c r="P36" s="881">
        <v>1.0</v>
      </c>
      <c r="Q36" s="883">
        <v>1.0</v>
      </c>
      <c r="R36" s="885">
        <f t="shared" si="1"/>
        <v>318</v>
      </c>
      <c r="S36" s="882">
        <f t="shared" si="2"/>
        <v>250.5</v>
      </c>
      <c r="T36" s="932">
        <f>R36/(Results!$P$191*(70/190))</f>
        <v>0.7098214286</v>
      </c>
      <c r="U36" s="1019" t="s">
        <v>257</v>
      </c>
      <c r="V36" s="151"/>
      <c r="W36" s="151"/>
      <c r="X36" s="151"/>
      <c r="Y36" s="151"/>
      <c r="Z36" s="737">
        <f>R36/Results!$B$158</f>
        <v>1060</v>
      </c>
      <c r="AA36" s="151"/>
      <c r="AB36" s="151"/>
      <c r="AC36" s="703"/>
      <c r="AD36" s="459"/>
      <c r="AE36" s="459"/>
      <c r="AF36" s="151"/>
      <c r="AG36" s="784" t="s">
        <v>191</v>
      </c>
      <c r="AH36" s="785">
        <v>18.0</v>
      </c>
      <c r="AI36" s="785">
        <v>0.0</v>
      </c>
      <c r="AJ36" s="785">
        <v>35.0</v>
      </c>
      <c r="AK36" s="785">
        <v>2.0</v>
      </c>
      <c r="AL36" s="785">
        <v>0.0</v>
      </c>
      <c r="AM36" s="785">
        <v>0.0</v>
      </c>
      <c r="AN36" s="785">
        <v>0.0</v>
      </c>
      <c r="AO36" s="785">
        <v>3.0</v>
      </c>
      <c r="AP36" s="785">
        <v>0.0</v>
      </c>
      <c r="AQ36" s="785">
        <v>0.0</v>
      </c>
      <c r="AR36" s="785">
        <v>7.0</v>
      </c>
      <c r="AS36" s="785">
        <v>0.0</v>
      </c>
      <c r="AT36" s="786">
        <v>1.0</v>
      </c>
      <c r="AU36" s="834">
        <f t="shared" si="4"/>
        <v>66</v>
      </c>
      <c r="AV36" s="788">
        <f t="shared" si="5"/>
        <v>57.5</v>
      </c>
      <c r="AW36" s="782">
        <f>AU36/(Results!$R$191*(70/190))</f>
        <v>0.8217562254</v>
      </c>
      <c r="AX36" s="783" t="str">
        <f t="shared" si="7"/>
        <v>D</v>
      </c>
      <c r="AY36" s="151"/>
      <c r="AZ36" s="151"/>
      <c r="BA36" s="151"/>
      <c r="BB36" s="151"/>
      <c r="BC36" s="737">
        <f>AU36/Results!$B$158</f>
        <v>220</v>
      </c>
      <c r="BD36" s="151"/>
      <c r="BE36" s="151"/>
      <c r="BF36" s="703"/>
    </row>
    <row r="37">
      <c r="A37" s="151"/>
      <c r="B37" s="459"/>
      <c r="C37" s="151"/>
      <c r="D37" s="880" t="s">
        <v>192</v>
      </c>
      <c r="E37" s="881">
        <v>107.0</v>
      </c>
      <c r="F37" s="881">
        <v>0.0</v>
      </c>
      <c r="G37" s="881">
        <v>180.0</v>
      </c>
      <c r="H37" s="881">
        <v>2.0</v>
      </c>
      <c r="I37" s="881">
        <v>0.0</v>
      </c>
      <c r="J37" s="881">
        <v>12.0</v>
      </c>
      <c r="K37" s="881">
        <v>1.0</v>
      </c>
      <c r="L37" s="881">
        <v>7.0</v>
      </c>
      <c r="M37" s="881">
        <v>0.0</v>
      </c>
      <c r="N37" s="881">
        <v>0.0</v>
      </c>
      <c r="O37" s="881">
        <v>7.0</v>
      </c>
      <c r="P37" s="881">
        <v>0.0</v>
      </c>
      <c r="Q37" s="883">
        <v>0.0</v>
      </c>
      <c r="R37" s="885">
        <f t="shared" si="1"/>
        <v>316</v>
      </c>
      <c r="S37" s="882">
        <f t="shared" si="2"/>
        <v>244</v>
      </c>
      <c r="T37" s="932">
        <f>R37/(Results!$P$191*(70/190))</f>
        <v>0.7053571429</v>
      </c>
      <c r="U37" s="1019" t="s">
        <v>257</v>
      </c>
      <c r="V37" s="151"/>
      <c r="W37" s="151"/>
      <c r="X37" s="151"/>
      <c r="Y37" s="151"/>
      <c r="Z37" s="737">
        <f>R37/Results!$B$158</f>
        <v>1053.333333</v>
      </c>
      <c r="AA37" s="151"/>
      <c r="AB37" s="151"/>
      <c r="AC37" s="703"/>
      <c r="AD37" s="459"/>
      <c r="AE37" s="459"/>
      <c r="AF37" s="151"/>
      <c r="AG37" s="784" t="s">
        <v>192</v>
      </c>
      <c r="AH37" s="785">
        <v>17.0</v>
      </c>
      <c r="AI37" s="785">
        <v>0.0</v>
      </c>
      <c r="AJ37" s="785">
        <v>31.0</v>
      </c>
      <c r="AK37" s="785">
        <v>0.0</v>
      </c>
      <c r="AL37" s="785">
        <v>0.0</v>
      </c>
      <c r="AM37" s="785">
        <v>0.0</v>
      </c>
      <c r="AN37" s="785">
        <v>0.0</v>
      </c>
      <c r="AO37" s="785">
        <v>1.0</v>
      </c>
      <c r="AP37" s="785">
        <v>0.0</v>
      </c>
      <c r="AQ37" s="785">
        <v>0.0</v>
      </c>
      <c r="AR37" s="785">
        <v>9.0</v>
      </c>
      <c r="AS37" s="785">
        <v>0.0</v>
      </c>
      <c r="AT37" s="786">
        <v>0.0</v>
      </c>
      <c r="AU37" s="834">
        <f t="shared" si="4"/>
        <v>58</v>
      </c>
      <c r="AV37" s="788">
        <f t="shared" si="5"/>
        <v>52</v>
      </c>
      <c r="AW37" s="782">
        <f>AU37/(Results!$R$191*(70/190))</f>
        <v>0.7221494102</v>
      </c>
      <c r="AX37" s="783" t="str">
        <f t="shared" si="7"/>
        <v>D</v>
      </c>
      <c r="AY37" s="151"/>
      <c r="AZ37" s="151"/>
      <c r="BA37" s="151"/>
      <c r="BB37" s="151"/>
      <c r="BC37" s="737">
        <f>AU37/Results!$B$158</f>
        <v>193.3333333</v>
      </c>
      <c r="BD37" s="151"/>
      <c r="BE37" s="151"/>
      <c r="BF37" s="703"/>
    </row>
    <row r="38">
      <c r="A38" s="151"/>
      <c r="B38" s="459"/>
      <c r="C38" s="151"/>
      <c r="D38" s="886" t="s">
        <v>193</v>
      </c>
      <c r="E38" s="887">
        <v>112.0</v>
      </c>
      <c r="F38" s="887">
        <v>0.0</v>
      </c>
      <c r="G38" s="887">
        <v>164.0</v>
      </c>
      <c r="H38" s="887">
        <v>1.0</v>
      </c>
      <c r="I38" s="887">
        <v>0.0</v>
      </c>
      <c r="J38" s="887">
        <v>9.0</v>
      </c>
      <c r="K38" s="887">
        <v>2.0</v>
      </c>
      <c r="L38" s="887">
        <v>0.0</v>
      </c>
      <c r="M38" s="887">
        <v>0.0</v>
      </c>
      <c r="N38" s="887">
        <v>0.0</v>
      </c>
      <c r="O38" s="887">
        <v>20.0</v>
      </c>
      <c r="P38" s="887">
        <v>1.0</v>
      </c>
      <c r="Q38" s="913">
        <v>2.0</v>
      </c>
      <c r="R38" s="1018">
        <f t="shared" si="1"/>
        <v>311</v>
      </c>
      <c r="S38" s="882">
        <f t="shared" si="2"/>
        <v>255.5</v>
      </c>
      <c r="T38" s="1009">
        <f>R38/(Results!$P$191*(70/190))</f>
        <v>0.6941964286</v>
      </c>
      <c r="U38" s="1010" t="str">
        <f t="shared" ref="U38:U48" si="8">IFS(T38&lt;0.2,"A",AND(T38&gt;=0.21,T38&lt;=0.5),"B",AND(T38&gt;=0.51,T38&lt;=0.7),"C",AND(T38&gt;=0.71,T38&lt;=0.85),"D",AND(T38&gt;=0.86,T38&lt;=1),"E",T38&gt;1,"F")</f>
        <v>C</v>
      </c>
      <c r="V38" s="37"/>
      <c r="W38" s="37"/>
      <c r="X38" s="37"/>
      <c r="Y38" s="37"/>
      <c r="Z38" s="774">
        <f>R38/Results!$B$158</f>
        <v>1036.666667</v>
      </c>
      <c r="AA38" s="37"/>
      <c r="AB38" s="37"/>
      <c r="AC38" s="789"/>
      <c r="AD38" s="459"/>
      <c r="AE38" s="459"/>
      <c r="AF38" s="151"/>
      <c r="AG38" s="790" t="s">
        <v>193</v>
      </c>
      <c r="AH38" s="791">
        <v>15.0</v>
      </c>
      <c r="AI38" s="791">
        <v>0.0</v>
      </c>
      <c r="AJ38" s="791">
        <v>20.0</v>
      </c>
      <c r="AK38" s="791">
        <v>2.0</v>
      </c>
      <c r="AL38" s="791">
        <v>0.0</v>
      </c>
      <c r="AM38" s="791">
        <v>0.0</v>
      </c>
      <c r="AN38" s="791">
        <v>0.0</v>
      </c>
      <c r="AO38" s="791">
        <v>1.0</v>
      </c>
      <c r="AP38" s="791">
        <v>0.0</v>
      </c>
      <c r="AQ38" s="791">
        <v>0.0</v>
      </c>
      <c r="AR38" s="791">
        <v>3.0</v>
      </c>
      <c r="AS38" s="791">
        <v>0.0</v>
      </c>
      <c r="AT38" s="792">
        <v>2.0</v>
      </c>
      <c r="AU38" s="847">
        <f t="shared" si="4"/>
        <v>43</v>
      </c>
      <c r="AV38" s="794">
        <f t="shared" si="5"/>
        <v>36.5</v>
      </c>
      <c r="AW38" s="795">
        <f>AU38/(Results!$R$191*(70/190))</f>
        <v>0.5353866317</v>
      </c>
      <c r="AX38" s="823" t="str">
        <f t="shared" si="7"/>
        <v>C</v>
      </c>
      <c r="AY38" s="37"/>
      <c r="AZ38" s="37"/>
      <c r="BA38" s="37"/>
      <c r="BB38" s="37"/>
      <c r="BC38" s="774">
        <f>AU38/Results!$B$158</f>
        <v>143.3333333</v>
      </c>
      <c r="BD38" s="37"/>
      <c r="BE38" s="37"/>
      <c r="BF38" s="789"/>
    </row>
    <row r="39">
      <c r="A39" s="151"/>
      <c r="B39" s="459"/>
      <c r="C39" s="151"/>
      <c r="D39" s="891" t="s">
        <v>194</v>
      </c>
      <c r="E39" s="892">
        <v>112.0</v>
      </c>
      <c r="F39" s="892">
        <v>0.0</v>
      </c>
      <c r="G39" s="892">
        <v>173.0</v>
      </c>
      <c r="H39" s="892">
        <v>1.0</v>
      </c>
      <c r="I39" s="892">
        <v>0.0</v>
      </c>
      <c r="J39" s="892">
        <v>17.0</v>
      </c>
      <c r="K39" s="892">
        <v>3.0</v>
      </c>
      <c r="L39" s="892">
        <v>2.0</v>
      </c>
      <c r="M39" s="892">
        <v>0.0</v>
      </c>
      <c r="N39" s="892">
        <v>0.0</v>
      </c>
      <c r="O39" s="892">
        <v>18.0</v>
      </c>
      <c r="P39" s="892">
        <v>1.0</v>
      </c>
      <c r="Q39" s="914">
        <v>0.0</v>
      </c>
      <c r="R39" s="1020">
        <f t="shared" si="1"/>
        <v>327</v>
      </c>
      <c r="S39" s="893">
        <f t="shared" si="2"/>
        <v>271.5</v>
      </c>
      <c r="T39" s="955">
        <f>R39/(Results!$P$192*(70/190))</f>
        <v>0.6633568225</v>
      </c>
      <c r="U39" s="1011" t="str">
        <f t="shared" si="8"/>
        <v>C</v>
      </c>
      <c r="V39" s="538">
        <f>SUM(R39:R42)</f>
        <v>1338</v>
      </c>
      <c r="W39" s="539">
        <f>V39/(4*(MAX(R39:R42)))</f>
        <v>0.9240331492</v>
      </c>
      <c r="X39" s="539">
        <f>AVERAGE(S39:S42)</f>
        <v>262.375</v>
      </c>
      <c r="Y39" s="539">
        <f>V39/(((V39))*2)</f>
        <v>0.5</v>
      </c>
      <c r="Z39" s="1012">
        <f>R39/Results!$B$158</f>
        <v>1090</v>
      </c>
      <c r="AA39" s="539">
        <f>sum(Z39:Z42)/4</f>
        <v>1115</v>
      </c>
      <c r="AB39" s="541">
        <v>493.0</v>
      </c>
      <c r="AC39" s="706">
        <f>4*MAX(R39:R42)/ (Results!P192)</f>
        <v>1.082212257</v>
      </c>
      <c r="AD39" s="459"/>
      <c r="AE39" s="459"/>
      <c r="AF39" s="151"/>
      <c r="AG39" s="797" t="s">
        <v>194</v>
      </c>
      <c r="AH39" s="798">
        <v>15.0</v>
      </c>
      <c r="AI39" s="798">
        <v>0.0</v>
      </c>
      <c r="AJ39" s="798">
        <v>28.0</v>
      </c>
      <c r="AK39" s="798">
        <v>0.0</v>
      </c>
      <c r="AL39" s="798">
        <v>0.0</v>
      </c>
      <c r="AM39" s="798">
        <v>0.0</v>
      </c>
      <c r="AN39" s="798">
        <v>0.0</v>
      </c>
      <c r="AO39" s="798">
        <v>0.0</v>
      </c>
      <c r="AP39" s="798">
        <v>0.0</v>
      </c>
      <c r="AQ39" s="798">
        <v>0.0</v>
      </c>
      <c r="AR39" s="798">
        <v>7.0</v>
      </c>
      <c r="AS39" s="798">
        <v>1.0</v>
      </c>
      <c r="AT39" s="799">
        <v>0.0</v>
      </c>
      <c r="AU39" s="849">
        <f t="shared" si="4"/>
        <v>51</v>
      </c>
      <c r="AV39" s="801">
        <f t="shared" si="5"/>
        <v>45.5</v>
      </c>
      <c r="AW39" s="802">
        <f>AU39/(Results!$R$192*(70/190))</f>
        <v>0.7324263039</v>
      </c>
      <c r="AX39" s="803" t="str">
        <f t="shared" si="7"/>
        <v>D</v>
      </c>
      <c r="AY39" s="538">
        <f>SUM(AU39:AU42)</f>
        <v>189</v>
      </c>
      <c r="AZ39" s="539">
        <f>AY39/(4*(MAX(AU39:AU42)))</f>
        <v>0.8289473684</v>
      </c>
      <c r="BA39" s="539">
        <f>AVERAGE(AV39:AV42)</f>
        <v>42.875</v>
      </c>
      <c r="BB39" s="539">
        <f>AY39/(((AY39))*2)</f>
        <v>0.5</v>
      </c>
      <c r="BC39" s="1012">
        <f>AU39/Results!$B$158</f>
        <v>170</v>
      </c>
      <c r="BD39" s="539">
        <f>sum(BC39:BC42)/4</f>
        <v>157.5</v>
      </c>
      <c r="BE39" s="541">
        <v>70.0</v>
      </c>
      <c r="BF39" s="706">
        <f>4*MAX(AU39:AU42)/ (Results!R192)</f>
        <v>1.206349206</v>
      </c>
    </row>
    <row r="40">
      <c r="A40" s="151"/>
      <c r="B40" s="459"/>
      <c r="C40" s="151"/>
      <c r="D40" s="898" t="s">
        <v>195</v>
      </c>
      <c r="E40" s="899">
        <v>97.0</v>
      </c>
      <c r="F40" s="899">
        <v>0.0</v>
      </c>
      <c r="G40" s="899">
        <v>222.0</v>
      </c>
      <c r="H40" s="899">
        <v>2.0</v>
      </c>
      <c r="I40" s="899">
        <v>0.0</v>
      </c>
      <c r="J40" s="899">
        <v>12.0</v>
      </c>
      <c r="K40" s="899">
        <v>5.0</v>
      </c>
      <c r="L40" s="899">
        <v>5.0</v>
      </c>
      <c r="M40" s="899">
        <v>0.0</v>
      </c>
      <c r="N40" s="899">
        <v>0.0</v>
      </c>
      <c r="O40" s="899">
        <v>16.0</v>
      </c>
      <c r="P40" s="899">
        <v>0.0</v>
      </c>
      <c r="Q40" s="901">
        <v>3.0</v>
      </c>
      <c r="R40" s="903">
        <f t="shared" si="1"/>
        <v>362</v>
      </c>
      <c r="S40" s="900">
        <f t="shared" si="2"/>
        <v>277.5</v>
      </c>
      <c r="T40" s="955">
        <f>R40/(Results!$P$192*(70/190))</f>
        <v>0.7343583173</v>
      </c>
      <c r="U40" s="1011" t="str">
        <f t="shared" si="8"/>
        <v>D</v>
      </c>
      <c r="V40" s="151"/>
      <c r="W40" s="151"/>
      <c r="X40" s="151"/>
      <c r="Y40" s="151"/>
      <c r="Z40" s="740">
        <f>R40/Results!$B$158</f>
        <v>1206.666667</v>
      </c>
      <c r="AA40" s="151"/>
      <c r="AB40" s="151"/>
      <c r="AC40" s="703"/>
      <c r="AD40" s="459"/>
      <c r="AE40" s="459"/>
      <c r="AF40" s="151"/>
      <c r="AG40" s="804" t="s">
        <v>195</v>
      </c>
      <c r="AH40" s="805">
        <v>19.0</v>
      </c>
      <c r="AI40" s="805">
        <v>0.0</v>
      </c>
      <c r="AJ40" s="805">
        <v>29.0</v>
      </c>
      <c r="AK40" s="805">
        <v>2.0</v>
      </c>
      <c r="AL40" s="805">
        <v>0.0</v>
      </c>
      <c r="AM40" s="805">
        <v>0.0</v>
      </c>
      <c r="AN40" s="805">
        <v>0.0</v>
      </c>
      <c r="AO40" s="805">
        <v>0.0</v>
      </c>
      <c r="AP40" s="805">
        <v>0.0</v>
      </c>
      <c r="AQ40" s="805">
        <v>0.0</v>
      </c>
      <c r="AR40" s="805">
        <v>3.0</v>
      </c>
      <c r="AS40" s="805">
        <v>1.0</v>
      </c>
      <c r="AT40" s="806">
        <v>3.0</v>
      </c>
      <c r="AU40" s="844">
        <f t="shared" si="4"/>
        <v>57</v>
      </c>
      <c r="AV40" s="808">
        <f t="shared" si="5"/>
        <v>46.5</v>
      </c>
      <c r="AW40" s="802">
        <f>AU40/(Results!$R$192*(70/190))</f>
        <v>0.8185941043</v>
      </c>
      <c r="AX40" s="803" t="str">
        <f t="shared" si="7"/>
        <v>D</v>
      </c>
      <c r="AY40" s="151"/>
      <c r="AZ40" s="151"/>
      <c r="BA40" s="151"/>
      <c r="BB40" s="151"/>
      <c r="BC40" s="740">
        <f>AU40/Results!$B$158</f>
        <v>190</v>
      </c>
      <c r="BD40" s="151"/>
      <c r="BE40" s="151"/>
      <c r="BF40" s="703"/>
    </row>
    <row r="41">
      <c r="A41" s="151"/>
      <c r="B41" s="459"/>
      <c r="C41" s="151"/>
      <c r="D41" s="898" t="s">
        <v>196</v>
      </c>
      <c r="E41" s="899">
        <v>96.0</v>
      </c>
      <c r="F41" s="899">
        <v>0.0</v>
      </c>
      <c r="G41" s="899">
        <v>208.0</v>
      </c>
      <c r="H41" s="899">
        <v>1.0</v>
      </c>
      <c r="I41" s="899">
        <v>0.0</v>
      </c>
      <c r="J41" s="899">
        <v>11.0</v>
      </c>
      <c r="K41" s="899">
        <v>5.0</v>
      </c>
      <c r="L41" s="899">
        <v>7.0</v>
      </c>
      <c r="M41" s="899">
        <v>0.0</v>
      </c>
      <c r="N41" s="899">
        <v>0.0</v>
      </c>
      <c r="O41" s="899">
        <v>10.0</v>
      </c>
      <c r="P41" s="899">
        <v>0.0</v>
      </c>
      <c r="Q41" s="901">
        <v>1.0</v>
      </c>
      <c r="R41" s="903">
        <f t="shared" si="1"/>
        <v>339</v>
      </c>
      <c r="S41" s="900">
        <f t="shared" si="2"/>
        <v>256.5</v>
      </c>
      <c r="T41" s="955">
        <f>R41/(Results!$P$192*(70/190))</f>
        <v>0.6877001922</v>
      </c>
      <c r="U41" s="1011" t="str">
        <f t="shared" si="8"/>
        <v>C</v>
      </c>
      <c r="V41" s="151"/>
      <c r="W41" s="151"/>
      <c r="X41" s="151"/>
      <c r="Y41" s="151"/>
      <c r="Z41" s="740">
        <f>R41/Results!$B$158</f>
        <v>1130</v>
      </c>
      <c r="AA41" s="151"/>
      <c r="AB41" s="151"/>
      <c r="AC41" s="703"/>
      <c r="AD41" s="459"/>
      <c r="AE41" s="459"/>
      <c r="AF41" s="151"/>
      <c r="AG41" s="804" t="s">
        <v>196</v>
      </c>
      <c r="AH41" s="805">
        <v>15.0</v>
      </c>
      <c r="AI41" s="805">
        <v>0.0</v>
      </c>
      <c r="AJ41" s="805">
        <v>21.0</v>
      </c>
      <c r="AK41" s="805">
        <v>2.0</v>
      </c>
      <c r="AL41" s="805">
        <v>0.0</v>
      </c>
      <c r="AM41" s="805">
        <v>0.0</v>
      </c>
      <c r="AN41" s="805">
        <v>0.0</v>
      </c>
      <c r="AO41" s="805">
        <v>3.0</v>
      </c>
      <c r="AP41" s="805">
        <v>0.0</v>
      </c>
      <c r="AQ41" s="805">
        <v>0.0</v>
      </c>
      <c r="AR41" s="805">
        <v>7.0</v>
      </c>
      <c r="AS41" s="805">
        <v>0.0</v>
      </c>
      <c r="AT41" s="806">
        <v>1.0</v>
      </c>
      <c r="AU41" s="844">
        <f t="shared" si="4"/>
        <v>49</v>
      </c>
      <c r="AV41" s="808">
        <f t="shared" si="5"/>
        <v>47.5</v>
      </c>
      <c r="AW41" s="802">
        <f>AU41/(Results!$R$192*(70/190))</f>
        <v>0.7037037037</v>
      </c>
      <c r="AX41" s="827" t="s">
        <v>249</v>
      </c>
      <c r="AY41" s="151"/>
      <c r="AZ41" s="151"/>
      <c r="BA41" s="151"/>
      <c r="BB41" s="151"/>
      <c r="BC41" s="740">
        <f>AU41/Results!$B$158</f>
        <v>163.3333333</v>
      </c>
      <c r="BD41" s="151"/>
      <c r="BE41" s="151"/>
      <c r="BF41" s="703"/>
    </row>
    <row r="42">
      <c r="A42" s="151"/>
      <c r="B42" s="459"/>
      <c r="C42" s="151"/>
      <c r="D42" s="904" t="s">
        <v>286</v>
      </c>
      <c r="E42" s="905">
        <v>88.0</v>
      </c>
      <c r="F42" s="905">
        <v>0.0</v>
      </c>
      <c r="G42" s="905">
        <v>186.0</v>
      </c>
      <c r="H42" s="905">
        <v>0.0</v>
      </c>
      <c r="I42" s="905">
        <v>0.0</v>
      </c>
      <c r="J42" s="905">
        <v>16.0</v>
      </c>
      <c r="K42" s="905">
        <v>3.0</v>
      </c>
      <c r="L42" s="905">
        <v>0.0</v>
      </c>
      <c r="M42" s="905">
        <v>0.0</v>
      </c>
      <c r="N42" s="905">
        <v>0.0</v>
      </c>
      <c r="O42" s="905">
        <v>16.0</v>
      </c>
      <c r="P42" s="905">
        <v>1.0</v>
      </c>
      <c r="Q42" s="907">
        <v>0.0</v>
      </c>
      <c r="R42" s="1021">
        <f t="shared" si="1"/>
        <v>310</v>
      </c>
      <c r="S42" s="900">
        <f t="shared" si="2"/>
        <v>244</v>
      </c>
      <c r="T42" s="1013">
        <f>R42/(Results!$P$192*(70/190))</f>
        <v>0.6288703822</v>
      </c>
      <c r="U42" s="1014" t="str">
        <f t="shared" si="8"/>
        <v>C</v>
      </c>
      <c r="V42" s="447"/>
      <c r="W42" s="447"/>
      <c r="X42" s="447"/>
      <c r="Y42" s="447"/>
      <c r="Z42" s="746">
        <f>R42/Results!$B$158</f>
        <v>1033.333333</v>
      </c>
      <c r="AA42" s="447"/>
      <c r="AB42" s="447"/>
      <c r="AC42" s="488"/>
      <c r="AD42" s="459"/>
      <c r="AE42" s="459"/>
      <c r="AF42" s="151"/>
      <c r="AG42" s="809" t="s">
        <v>286</v>
      </c>
      <c r="AH42" s="810">
        <v>11.0</v>
      </c>
      <c r="AI42" s="810">
        <v>0.0</v>
      </c>
      <c r="AJ42" s="810">
        <v>13.0</v>
      </c>
      <c r="AK42" s="810">
        <v>2.0</v>
      </c>
      <c r="AL42" s="810">
        <v>0.0</v>
      </c>
      <c r="AM42" s="810">
        <v>0.0</v>
      </c>
      <c r="AN42" s="810">
        <v>0.0</v>
      </c>
      <c r="AO42" s="810">
        <v>2.0</v>
      </c>
      <c r="AP42" s="810">
        <v>0.0</v>
      </c>
      <c r="AQ42" s="810">
        <v>0.0</v>
      </c>
      <c r="AR42" s="810">
        <v>3.0</v>
      </c>
      <c r="AS42" s="810">
        <v>1.0</v>
      </c>
      <c r="AT42" s="811">
        <v>0.0</v>
      </c>
      <c r="AU42" s="853">
        <f t="shared" si="4"/>
        <v>32</v>
      </c>
      <c r="AV42" s="813">
        <f t="shared" si="5"/>
        <v>32</v>
      </c>
      <c r="AW42" s="814">
        <f>AU42/(Results!$R$192*(70/190))</f>
        <v>0.4595616024</v>
      </c>
      <c r="AX42" s="815" t="str">
        <f t="shared" ref="AX42:AX47" si="9">IFS(AW42&lt;0.2,"A",AND(AW42&gt;=0.21,AW42&lt;=0.5),"B",AND(AW42&gt;=0.51,AW42&lt;=0.7),"C",AND(AW42&gt;=0.71,AW42&lt;=0.85),"D",AND(AW42&gt;=0.86,AW42&lt;=1),"E",AW42&gt;1,"F")</f>
        <v>B</v>
      </c>
      <c r="AY42" s="447"/>
      <c r="AZ42" s="447"/>
      <c r="BA42" s="447"/>
      <c r="BB42" s="447"/>
      <c r="BC42" s="746">
        <f>AU42/Results!$B$158</f>
        <v>106.6666667</v>
      </c>
      <c r="BD42" s="447"/>
      <c r="BE42" s="447"/>
      <c r="BF42" s="488"/>
    </row>
    <row r="43">
      <c r="A43" s="151"/>
      <c r="B43" s="459"/>
      <c r="C43" s="151"/>
      <c r="D43" s="910" t="s">
        <v>198</v>
      </c>
      <c r="E43" s="701">
        <v>109.0</v>
      </c>
      <c r="F43" s="701">
        <v>0.0</v>
      </c>
      <c r="G43" s="701">
        <v>193.0</v>
      </c>
      <c r="H43" s="701">
        <v>0.0</v>
      </c>
      <c r="I43" s="701">
        <v>0.0</v>
      </c>
      <c r="J43" s="701">
        <v>19.0</v>
      </c>
      <c r="K43" s="701">
        <v>2.0</v>
      </c>
      <c r="L43" s="701">
        <v>8.0</v>
      </c>
      <c r="M43" s="701">
        <v>0.0</v>
      </c>
      <c r="N43" s="701">
        <v>0.0</v>
      </c>
      <c r="O43" s="701">
        <v>18.0</v>
      </c>
      <c r="P43" s="701">
        <v>0.0</v>
      </c>
      <c r="Q43" s="875">
        <v>1.0</v>
      </c>
      <c r="R43" s="879">
        <f t="shared" si="1"/>
        <v>350</v>
      </c>
      <c r="S43" s="874">
        <f t="shared" si="2"/>
        <v>285.5</v>
      </c>
      <c r="T43" s="976">
        <f>R43/(Results!$P$193*(70/190))</f>
        <v>0.691411936</v>
      </c>
      <c r="U43" s="1015" t="str">
        <f t="shared" si="8"/>
        <v>C</v>
      </c>
      <c r="V43" s="641">
        <f>SUM(R43:R46)</f>
        <v>1374</v>
      </c>
      <c r="W43" s="642">
        <f>V43/(4*(MAX(R43:R46)))</f>
        <v>0.9462809917</v>
      </c>
      <c r="X43" s="642">
        <f>AVERAGE(S43:S46)</f>
        <v>272.5</v>
      </c>
      <c r="Y43" s="642">
        <f>V43/(((V43))*2)</f>
        <v>0.5</v>
      </c>
      <c r="Z43" s="723">
        <f>R43/Results!$B$158</f>
        <v>1166.666667</v>
      </c>
      <c r="AA43" s="642">
        <f>sum(Z43:Z46)/4</f>
        <v>1145</v>
      </c>
      <c r="AB43" s="643">
        <v>506.0</v>
      </c>
      <c r="AC43" s="817">
        <f>4*MAX(R43:R46)/ (Results!P193)</f>
        <v>1.056768559</v>
      </c>
      <c r="AD43" s="459"/>
      <c r="AE43" s="459"/>
      <c r="AF43" s="151"/>
      <c r="AG43" s="818" t="s">
        <v>198</v>
      </c>
      <c r="AH43" s="778">
        <v>22.0</v>
      </c>
      <c r="AI43" s="778">
        <v>0.0</v>
      </c>
      <c r="AJ43" s="778">
        <v>17.0</v>
      </c>
      <c r="AK43" s="778">
        <v>0.0</v>
      </c>
      <c r="AL43" s="778">
        <v>0.0</v>
      </c>
      <c r="AM43" s="778">
        <v>0.0</v>
      </c>
      <c r="AN43" s="778">
        <v>0.0</v>
      </c>
      <c r="AO43" s="778">
        <v>1.0</v>
      </c>
      <c r="AP43" s="778">
        <v>0.0</v>
      </c>
      <c r="AQ43" s="778">
        <v>0.0</v>
      </c>
      <c r="AR43" s="778">
        <v>7.0</v>
      </c>
      <c r="AS43" s="778">
        <v>1.0</v>
      </c>
      <c r="AT43" s="779">
        <v>1.0</v>
      </c>
      <c r="AU43" s="846">
        <f t="shared" si="4"/>
        <v>49</v>
      </c>
      <c r="AV43" s="820">
        <f t="shared" si="5"/>
        <v>49</v>
      </c>
      <c r="AW43" s="821">
        <f>AU43/(Results!$R$193*(70/190))</f>
        <v>0.6616915423</v>
      </c>
      <c r="AX43" s="832" t="str">
        <f t="shared" si="9"/>
        <v>C</v>
      </c>
      <c r="AY43" s="641">
        <f>SUM(AU43:AU46)</f>
        <v>201</v>
      </c>
      <c r="AZ43" s="642">
        <f>AY43/(4*(MAX(AU43:AU46)))</f>
        <v>0.7730769231</v>
      </c>
      <c r="BA43" s="642">
        <f>AVERAGE(AV43:AV46)</f>
        <v>48.875</v>
      </c>
      <c r="BB43" s="642">
        <f>AY43/(((AY43))*2)</f>
        <v>0.5</v>
      </c>
      <c r="BC43" s="723">
        <f>AU43/Results!$B$158</f>
        <v>163.3333333</v>
      </c>
      <c r="BD43" s="642">
        <f>sum(BC43:BC46)/4</f>
        <v>167.5</v>
      </c>
      <c r="BE43" s="643">
        <v>74.0</v>
      </c>
      <c r="BF43" s="817">
        <f>4*MAX(AU43:AU46)/ (Results!R193)</f>
        <v>1.293532338</v>
      </c>
    </row>
    <row r="44">
      <c r="A44" s="151"/>
      <c r="B44" s="459"/>
      <c r="C44" s="151"/>
      <c r="D44" s="880" t="s">
        <v>199</v>
      </c>
      <c r="E44" s="881">
        <v>98.0</v>
      </c>
      <c r="F44" s="881">
        <v>0.0</v>
      </c>
      <c r="G44" s="881">
        <v>222.0</v>
      </c>
      <c r="H44" s="881">
        <v>2.0</v>
      </c>
      <c r="I44" s="881">
        <v>0.0</v>
      </c>
      <c r="J44" s="881">
        <v>13.0</v>
      </c>
      <c r="K44" s="881">
        <v>4.0</v>
      </c>
      <c r="L44" s="881">
        <v>1.0</v>
      </c>
      <c r="M44" s="881">
        <v>0.0</v>
      </c>
      <c r="N44" s="881">
        <v>0.0</v>
      </c>
      <c r="O44" s="881">
        <v>19.0</v>
      </c>
      <c r="P44" s="881">
        <v>0.0</v>
      </c>
      <c r="Q44" s="883">
        <v>4.0</v>
      </c>
      <c r="R44" s="885">
        <f t="shared" si="1"/>
        <v>363</v>
      </c>
      <c r="S44" s="882">
        <f t="shared" si="2"/>
        <v>279</v>
      </c>
      <c r="T44" s="932">
        <f>R44/(Results!$P$193*(70/190))</f>
        <v>0.7170929507</v>
      </c>
      <c r="U44" s="1008" t="str">
        <f t="shared" si="8"/>
        <v>D</v>
      </c>
      <c r="V44" s="151"/>
      <c r="W44" s="151"/>
      <c r="X44" s="151"/>
      <c r="Y44" s="151"/>
      <c r="Z44" s="737">
        <f>R44/Results!$B$158</f>
        <v>1210</v>
      </c>
      <c r="AA44" s="151"/>
      <c r="AB44" s="151"/>
      <c r="AC44" s="703"/>
      <c r="AD44" s="459"/>
      <c r="AE44" s="459"/>
      <c r="AF44" s="151"/>
      <c r="AG44" s="784" t="s">
        <v>199</v>
      </c>
      <c r="AH44" s="785">
        <v>13.0</v>
      </c>
      <c r="AI44" s="785">
        <v>0.0</v>
      </c>
      <c r="AJ44" s="785">
        <v>19.0</v>
      </c>
      <c r="AK44" s="785">
        <v>1.0</v>
      </c>
      <c r="AL44" s="785">
        <v>0.0</v>
      </c>
      <c r="AM44" s="785">
        <v>0.0</v>
      </c>
      <c r="AN44" s="785">
        <v>0.0</v>
      </c>
      <c r="AO44" s="785">
        <v>0.0</v>
      </c>
      <c r="AP44" s="785">
        <v>0.0</v>
      </c>
      <c r="AQ44" s="785">
        <v>0.0</v>
      </c>
      <c r="AR44" s="785">
        <v>9.0</v>
      </c>
      <c r="AS44" s="785">
        <v>0.0</v>
      </c>
      <c r="AT44" s="786">
        <v>4.0</v>
      </c>
      <c r="AU44" s="834">
        <f t="shared" si="4"/>
        <v>46</v>
      </c>
      <c r="AV44" s="788">
        <f t="shared" si="5"/>
        <v>44</v>
      </c>
      <c r="AW44" s="782">
        <f>AU44/(Results!$R$193*(70/190))</f>
        <v>0.6211798152</v>
      </c>
      <c r="AX44" s="783" t="str">
        <f t="shared" si="9"/>
        <v>C</v>
      </c>
      <c r="AY44" s="151"/>
      <c r="AZ44" s="151"/>
      <c r="BA44" s="151"/>
      <c r="BB44" s="151"/>
      <c r="BC44" s="737">
        <f>AU44/Results!$B$158</f>
        <v>153.3333333</v>
      </c>
      <c r="BD44" s="151"/>
      <c r="BE44" s="151"/>
      <c r="BF44" s="703"/>
    </row>
    <row r="45">
      <c r="A45" s="151"/>
      <c r="B45" s="459"/>
      <c r="C45" s="151"/>
      <c r="D45" s="880" t="s">
        <v>200</v>
      </c>
      <c r="E45" s="881">
        <v>101.0</v>
      </c>
      <c r="F45" s="881">
        <v>0.0</v>
      </c>
      <c r="G45" s="881">
        <v>179.0</v>
      </c>
      <c r="H45" s="881">
        <v>2.0</v>
      </c>
      <c r="I45" s="881">
        <v>0.0</v>
      </c>
      <c r="J45" s="881">
        <v>9.0</v>
      </c>
      <c r="K45" s="881">
        <v>4.0</v>
      </c>
      <c r="L45" s="881">
        <v>6.0</v>
      </c>
      <c r="M45" s="881">
        <v>0.0</v>
      </c>
      <c r="N45" s="881">
        <v>0.0</v>
      </c>
      <c r="O45" s="881">
        <v>8.0</v>
      </c>
      <c r="P45" s="881">
        <v>1.0</v>
      </c>
      <c r="Q45" s="883">
        <v>0.0</v>
      </c>
      <c r="R45" s="885">
        <f t="shared" si="1"/>
        <v>310</v>
      </c>
      <c r="S45" s="882">
        <f t="shared" si="2"/>
        <v>240.5</v>
      </c>
      <c r="T45" s="932">
        <f>R45/(Results!$P$193*(70/190))</f>
        <v>0.612393429</v>
      </c>
      <c r="U45" s="1008" t="str">
        <f t="shared" si="8"/>
        <v>C</v>
      </c>
      <c r="V45" s="151"/>
      <c r="W45" s="151"/>
      <c r="X45" s="151"/>
      <c r="Y45" s="151"/>
      <c r="Z45" s="737">
        <f>R45/Results!$B$158</f>
        <v>1033.333333</v>
      </c>
      <c r="AA45" s="151"/>
      <c r="AB45" s="151"/>
      <c r="AC45" s="703"/>
      <c r="AD45" s="459"/>
      <c r="AE45" s="459"/>
      <c r="AF45" s="151"/>
      <c r="AG45" s="784" t="s">
        <v>200</v>
      </c>
      <c r="AH45" s="785">
        <v>12.0</v>
      </c>
      <c r="AI45" s="785">
        <v>0.0</v>
      </c>
      <c r="AJ45" s="785">
        <v>20.0</v>
      </c>
      <c r="AK45" s="785">
        <v>1.0</v>
      </c>
      <c r="AL45" s="785">
        <v>0.0</v>
      </c>
      <c r="AM45" s="785">
        <v>0.0</v>
      </c>
      <c r="AN45" s="785">
        <v>0.0</v>
      </c>
      <c r="AO45" s="785">
        <v>0.0</v>
      </c>
      <c r="AP45" s="785">
        <v>0.0</v>
      </c>
      <c r="AQ45" s="785">
        <v>0.0</v>
      </c>
      <c r="AR45" s="785">
        <v>8.0</v>
      </c>
      <c r="AS45" s="785">
        <v>0.0</v>
      </c>
      <c r="AT45" s="786">
        <v>0.0</v>
      </c>
      <c r="AU45" s="834">
        <f t="shared" si="4"/>
        <v>41</v>
      </c>
      <c r="AV45" s="788">
        <f t="shared" si="5"/>
        <v>39.5</v>
      </c>
      <c r="AW45" s="782">
        <f>AU45/(Results!$R$193*(70/190))</f>
        <v>0.5536602701</v>
      </c>
      <c r="AX45" s="783" t="str">
        <f t="shared" si="9"/>
        <v>C</v>
      </c>
      <c r="AY45" s="151"/>
      <c r="AZ45" s="151"/>
      <c r="BA45" s="151"/>
      <c r="BB45" s="151"/>
      <c r="BC45" s="737">
        <f>AU45/Results!$B$158</f>
        <v>136.6666667</v>
      </c>
      <c r="BD45" s="151"/>
      <c r="BE45" s="151"/>
      <c r="BF45" s="703"/>
    </row>
    <row r="46">
      <c r="A46" s="151"/>
      <c r="B46" s="459"/>
      <c r="C46" s="151"/>
      <c r="D46" s="886" t="s">
        <v>201</v>
      </c>
      <c r="E46" s="887">
        <v>108.0</v>
      </c>
      <c r="F46" s="887">
        <v>0.0</v>
      </c>
      <c r="G46" s="887">
        <v>190.0</v>
      </c>
      <c r="H46" s="887">
        <v>0.0</v>
      </c>
      <c r="I46" s="887">
        <v>0.0</v>
      </c>
      <c r="J46" s="887">
        <v>21.0</v>
      </c>
      <c r="K46" s="887">
        <v>4.0</v>
      </c>
      <c r="L46" s="887">
        <v>6.0</v>
      </c>
      <c r="M46" s="887">
        <v>0.0</v>
      </c>
      <c r="N46" s="887">
        <v>0.0</v>
      </c>
      <c r="O46" s="887">
        <v>15.0</v>
      </c>
      <c r="P46" s="887">
        <v>1.0</v>
      </c>
      <c r="Q46" s="913">
        <v>6.0</v>
      </c>
      <c r="R46" s="889">
        <f t="shared" si="1"/>
        <v>351</v>
      </c>
      <c r="S46" s="882">
        <f t="shared" si="2"/>
        <v>285</v>
      </c>
      <c r="T46" s="1009">
        <f>R46/(Results!$P$193*(70/190))</f>
        <v>0.6933873986</v>
      </c>
      <c r="U46" s="1010" t="str">
        <f t="shared" si="8"/>
        <v>C</v>
      </c>
      <c r="V46" s="37"/>
      <c r="W46" s="37"/>
      <c r="X46" s="37"/>
      <c r="Y46" s="37"/>
      <c r="Z46" s="774">
        <f>R46/Results!$B$158</f>
        <v>1170</v>
      </c>
      <c r="AA46" s="37"/>
      <c r="AB46" s="37"/>
      <c r="AC46" s="789"/>
      <c r="AD46" s="459"/>
      <c r="AE46" s="459"/>
      <c r="AF46" s="151"/>
      <c r="AG46" s="790" t="s">
        <v>201</v>
      </c>
      <c r="AH46" s="791">
        <v>17.0</v>
      </c>
      <c r="AI46" s="791">
        <v>0.0</v>
      </c>
      <c r="AJ46" s="791">
        <v>26.0</v>
      </c>
      <c r="AK46" s="791">
        <v>2.0</v>
      </c>
      <c r="AL46" s="791">
        <v>0.0</v>
      </c>
      <c r="AM46" s="791">
        <v>0.0</v>
      </c>
      <c r="AN46" s="791">
        <v>0.0</v>
      </c>
      <c r="AO46" s="791">
        <v>3.0</v>
      </c>
      <c r="AP46" s="791">
        <v>0.0</v>
      </c>
      <c r="AQ46" s="791">
        <v>0.0</v>
      </c>
      <c r="AR46" s="791">
        <v>10.0</v>
      </c>
      <c r="AS46" s="791">
        <v>1.0</v>
      </c>
      <c r="AT46" s="792">
        <v>6.0</v>
      </c>
      <c r="AU46" s="856">
        <f t="shared" si="4"/>
        <v>65</v>
      </c>
      <c r="AV46" s="794">
        <f t="shared" si="5"/>
        <v>63</v>
      </c>
      <c r="AW46" s="795">
        <f>AU46/(Results!$R$193*(70/190))</f>
        <v>0.8777540867</v>
      </c>
      <c r="AX46" s="823" t="str">
        <f t="shared" si="9"/>
        <v>E</v>
      </c>
      <c r="AY46" s="37"/>
      <c r="AZ46" s="37"/>
      <c r="BA46" s="37"/>
      <c r="BB46" s="37"/>
      <c r="BC46" s="774">
        <f>AU46/Results!$B$158</f>
        <v>216.6666667</v>
      </c>
      <c r="BD46" s="37"/>
      <c r="BE46" s="37"/>
      <c r="BF46" s="789"/>
    </row>
    <row r="47">
      <c r="A47" s="151"/>
      <c r="B47" s="459"/>
      <c r="C47" s="151"/>
      <c r="D47" s="891" t="s">
        <v>202</v>
      </c>
      <c r="E47" s="892">
        <v>106.0</v>
      </c>
      <c r="F47" s="892">
        <v>0.0</v>
      </c>
      <c r="G47" s="892">
        <v>185.0</v>
      </c>
      <c r="H47" s="892">
        <v>0.0</v>
      </c>
      <c r="I47" s="892">
        <v>0.0</v>
      </c>
      <c r="J47" s="892">
        <v>24.0</v>
      </c>
      <c r="K47" s="892">
        <v>2.0</v>
      </c>
      <c r="L47" s="892">
        <v>10.0</v>
      </c>
      <c r="M47" s="892">
        <v>0.0</v>
      </c>
      <c r="N47" s="892">
        <v>0.0</v>
      </c>
      <c r="O47" s="892">
        <v>12.0</v>
      </c>
      <c r="P47" s="892">
        <v>0.0</v>
      </c>
      <c r="Q47" s="914">
        <v>3.0</v>
      </c>
      <c r="R47" s="897">
        <f t="shared" si="1"/>
        <v>342</v>
      </c>
      <c r="S47" s="893">
        <f t="shared" si="2"/>
        <v>278</v>
      </c>
      <c r="T47" s="955">
        <f>R47/(Results!$P$194*(70/190))</f>
        <v>0.5496066988</v>
      </c>
      <c r="U47" s="1011" t="str">
        <f t="shared" si="8"/>
        <v>C</v>
      </c>
      <c r="V47" s="538">
        <f>SUM(R47:R50)</f>
        <v>1689</v>
      </c>
      <c r="W47" s="539">
        <f>V47/(4*(MAX(R47:R50)))</f>
        <v>0.7966981132</v>
      </c>
      <c r="X47" s="539">
        <f>AVERAGE(S47:S50)</f>
        <v>336.875</v>
      </c>
      <c r="Y47" s="539">
        <f>V47/(((V47))*2)</f>
        <v>0.5</v>
      </c>
      <c r="Z47" s="1012">
        <f>R47/Results!$B$158</f>
        <v>1140</v>
      </c>
      <c r="AA47" s="539">
        <f>sum(Z47:Z50)/4</f>
        <v>1407.5</v>
      </c>
      <c r="AB47" s="541">
        <v>622.0</v>
      </c>
      <c r="AC47" s="706">
        <f>4*MAX(R47:R50)/ (Results!P194)</f>
        <v>1.25518058</v>
      </c>
      <c r="AD47" s="459"/>
      <c r="AE47" s="459"/>
      <c r="AF47" s="151"/>
      <c r="AG47" s="797" t="s">
        <v>202</v>
      </c>
      <c r="AH47" s="798">
        <v>11.0</v>
      </c>
      <c r="AI47" s="798">
        <v>0.0</v>
      </c>
      <c r="AJ47" s="798">
        <v>32.0</v>
      </c>
      <c r="AK47" s="798">
        <v>0.0</v>
      </c>
      <c r="AL47" s="798">
        <v>0.0</v>
      </c>
      <c r="AM47" s="798">
        <v>0.0</v>
      </c>
      <c r="AN47" s="798">
        <v>0.0</v>
      </c>
      <c r="AO47" s="798">
        <v>2.0</v>
      </c>
      <c r="AP47" s="798">
        <v>0.0</v>
      </c>
      <c r="AQ47" s="798">
        <v>0.0</v>
      </c>
      <c r="AR47" s="798">
        <v>3.0</v>
      </c>
      <c r="AS47" s="798">
        <v>1.0</v>
      </c>
      <c r="AT47" s="799">
        <v>3.0</v>
      </c>
      <c r="AU47" s="857">
        <f t="shared" si="4"/>
        <v>52</v>
      </c>
      <c r="AV47" s="801">
        <f t="shared" si="5"/>
        <v>40</v>
      </c>
      <c r="AW47" s="802">
        <f>AU47/(Results!$R$194*(70/190))</f>
        <v>0.6415584416</v>
      </c>
      <c r="AX47" s="803" t="str">
        <f t="shared" si="9"/>
        <v>C</v>
      </c>
      <c r="AY47" s="538">
        <f>SUM(AU47:AU50)</f>
        <v>220</v>
      </c>
      <c r="AZ47" s="539">
        <f>AY47/(4*(MAX(AU47:AU50)))</f>
        <v>0.9649122807</v>
      </c>
      <c r="BA47" s="539">
        <f>AVERAGE(AV47:AV50)</f>
        <v>46.625</v>
      </c>
      <c r="BB47" s="539">
        <f>AY47/(((AY47))*2)</f>
        <v>0.5</v>
      </c>
      <c r="BC47" s="1012">
        <f>AU47/Results!$B$158</f>
        <v>173.3333333</v>
      </c>
      <c r="BD47" s="539">
        <f>sum(BC47:BC50)/4</f>
        <v>183.3333333</v>
      </c>
      <c r="BE47" s="541">
        <v>81.0</v>
      </c>
      <c r="BF47" s="706">
        <f>4*MAX(AU47:AU50)/ (Results!R194)</f>
        <v>1.036363636</v>
      </c>
    </row>
    <row r="48">
      <c r="A48" s="151"/>
      <c r="B48" s="459"/>
      <c r="C48" s="151"/>
      <c r="D48" s="898" t="s">
        <v>203</v>
      </c>
      <c r="E48" s="899">
        <v>105.0</v>
      </c>
      <c r="F48" s="899">
        <v>0.0</v>
      </c>
      <c r="G48" s="899">
        <v>187.0</v>
      </c>
      <c r="H48" s="899">
        <v>2.0</v>
      </c>
      <c r="I48" s="899">
        <v>0.0</v>
      </c>
      <c r="J48" s="899">
        <v>17.0</v>
      </c>
      <c r="K48" s="899">
        <v>2.0</v>
      </c>
      <c r="L48" s="899">
        <v>11.0</v>
      </c>
      <c r="M48" s="899">
        <v>0.0</v>
      </c>
      <c r="N48" s="899">
        <v>0.0</v>
      </c>
      <c r="O48" s="899">
        <v>14.0</v>
      </c>
      <c r="P48" s="899">
        <v>0.0</v>
      </c>
      <c r="Q48" s="901">
        <v>3.0</v>
      </c>
      <c r="R48" s="903">
        <f t="shared" si="1"/>
        <v>341</v>
      </c>
      <c r="S48" s="900">
        <f t="shared" si="2"/>
        <v>276</v>
      </c>
      <c r="T48" s="955">
        <f>R48/(Results!$P$194*(70/190))</f>
        <v>0.5479996617</v>
      </c>
      <c r="U48" s="1011" t="str">
        <f t="shared" si="8"/>
        <v>C</v>
      </c>
      <c r="V48" s="151"/>
      <c r="W48" s="151"/>
      <c r="X48" s="151"/>
      <c r="Y48" s="151"/>
      <c r="Z48" s="740">
        <f>R48/Results!$B$158</f>
        <v>1136.666667</v>
      </c>
      <c r="AA48" s="151"/>
      <c r="AB48" s="151"/>
      <c r="AC48" s="703"/>
      <c r="AD48" s="459"/>
      <c r="AE48" s="459"/>
      <c r="AF48" s="151"/>
      <c r="AG48" s="804" t="s">
        <v>203</v>
      </c>
      <c r="AH48" s="805">
        <v>12.0</v>
      </c>
      <c r="AI48" s="805">
        <v>0.0</v>
      </c>
      <c r="AJ48" s="805">
        <v>28.0</v>
      </c>
      <c r="AK48" s="805">
        <v>0.0</v>
      </c>
      <c r="AL48" s="805">
        <v>0.0</v>
      </c>
      <c r="AM48" s="805">
        <v>0.0</v>
      </c>
      <c r="AN48" s="805">
        <v>0.0</v>
      </c>
      <c r="AO48" s="805">
        <v>1.0</v>
      </c>
      <c r="AP48" s="805">
        <v>0.0</v>
      </c>
      <c r="AQ48" s="805">
        <v>0.0</v>
      </c>
      <c r="AR48" s="805">
        <v>12.0</v>
      </c>
      <c r="AS48" s="805">
        <v>1.0</v>
      </c>
      <c r="AT48" s="806">
        <v>3.0</v>
      </c>
      <c r="AU48" s="844">
        <f t="shared" si="4"/>
        <v>57</v>
      </c>
      <c r="AV48" s="808">
        <f t="shared" si="5"/>
        <v>55.5</v>
      </c>
      <c r="AW48" s="802">
        <f>AU48/(Results!$R$194*(70/190))</f>
        <v>0.7032467532</v>
      </c>
      <c r="AX48" s="827" t="s">
        <v>249</v>
      </c>
      <c r="AY48" s="151"/>
      <c r="AZ48" s="151"/>
      <c r="BA48" s="151"/>
      <c r="BB48" s="151"/>
      <c r="BC48" s="740">
        <f>AU48/Results!$B$158</f>
        <v>190</v>
      </c>
      <c r="BD48" s="151"/>
      <c r="BE48" s="151"/>
      <c r="BF48" s="703"/>
    </row>
    <row r="49">
      <c r="A49" s="151"/>
      <c r="B49" s="459"/>
      <c r="C49" s="151"/>
      <c r="D49" s="898" t="s">
        <v>204</v>
      </c>
      <c r="E49" s="899">
        <v>117.0</v>
      </c>
      <c r="F49" s="899">
        <v>0.0</v>
      </c>
      <c r="G49" s="899">
        <v>347.0</v>
      </c>
      <c r="H49" s="899">
        <v>2.0</v>
      </c>
      <c r="I49" s="899">
        <v>0.0</v>
      </c>
      <c r="J49" s="899">
        <v>21.0</v>
      </c>
      <c r="K49" s="899">
        <v>4.0</v>
      </c>
      <c r="L49" s="899">
        <v>16.0</v>
      </c>
      <c r="M49" s="899">
        <v>0.0</v>
      </c>
      <c r="N49" s="899">
        <v>0.0</v>
      </c>
      <c r="O49" s="899">
        <v>23.0</v>
      </c>
      <c r="P49" s="899">
        <v>0.0</v>
      </c>
      <c r="Q49" s="901">
        <v>0.0</v>
      </c>
      <c r="R49" s="903">
        <f t="shared" si="1"/>
        <v>530</v>
      </c>
      <c r="S49" s="900">
        <f t="shared" si="2"/>
        <v>401</v>
      </c>
      <c r="T49" s="955">
        <f>R49/(Results!$P$194*(70/190))</f>
        <v>0.8517296794</v>
      </c>
      <c r="U49" s="1022" t="s">
        <v>257</v>
      </c>
      <c r="V49" s="151"/>
      <c r="W49" s="151"/>
      <c r="X49" s="151"/>
      <c r="Y49" s="151"/>
      <c r="Z49" s="740">
        <f>R49/Results!$B$158</f>
        <v>1766.666667</v>
      </c>
      <c r="AA49" s="151"/>
      <c r="AB49" s="151"/>
      <c r="AC49" s="703"/>
      <c r="AD49" s="459"/>
      <c r="AE49" s="459"/>
      <c r="AF49" s="151"/>
      <c r="AG49" s="804" t="s">
        <v>204</v>
      </c>
      <c r="AH49" s="805">
        <v>12.0</v>
      </c>
      <c r="AI49" s="805">
        <v>0.0</v>
      </c>
      <c r="AJ49" s="805">
        <v>37.0</v>
      </c>
      <c r="AK49" s="805">
        <v>1.0</v>
      </c>
      <c r="AL49" s="805">
        <v>0.0</v>
      </c>
      <c r="AM49" s="805">
        <v>0.0</v>
      </c>
      <c r="AN49" s="805">
        <v>0.0</v>
      </c>
      <c r="AO49" s="805">
        <v>0.0</v>
      </c>
      <c r="AP49" s="805">
        <v>0.0</v>
      </c>
      <c r="AQ49" s="805">
        <v>0.0</v>
      </c>
      <c r="AR49" s="805">
        <v>5.0</v>
      </c>
      <c r="AS49" s="805">
        <v>1.0</v>
      </c>
      <c r="AT49" s="806">
        <v>0.0</v>
      </c>
      <c r="AU49" s="858">
        <f t="shared" si="4"/>
        <v>56</v>
      </c>
      <c r="AV49" s="808">
        <f t="shared" si="5"/>
        <v>44.5</v>
      </c>
      <c r="AW49" s="802">
        <f>AU49/(Results!$R$194*(70/190))</f>
        <v>0.6909090909</v>
      </c>
      <c r="AX49" s="803" t="str">
        <f t="shared" ref="AX49:AX61" si="10">IFS(AW49&lt;0.2,"A",AND(AW49&gt;=0.21,AW49&lt;=0.5),"B",AND(AW49&gt;=0.51,AW49&lt;=0.7),"C",AND(AW49&gt;=0.71,AW49&lt;=0.85),"D",AND(AW49&gt;=0.86,AW49&lt;=1),"E",AW49&gt;1,"F")</f>
        <v>C</v>
      </c>
      <c r="AY49" s="151"/>
      <c r="AZ49" s="151"/>
      <c r="BA49" s="151"/>
      <c r="BB49" s="151"/>
      <c r="BC49" s="740">
        <f>AU49/Results!$B$158</f>
        <v>186.6666667</v>
      </c>
      <c r="BD49" s="151"/>
      <c r="BE49" s="151"/>
      <c r="BF49" s="703"/>
    </row>
    <row r="50">
      <c r="A50" s="151"/>
      <c r="B50" s="459"/>
      <c r="C50" s="151"/>
      <c r="D50" s="904" t="s">
        <v>205</v>
      </c>
      <c r="E50" s="905">
        <v>123.0</v>
      </c>
      <c r="F50" s="905">
        <v>0.0</v>
      </c>
      <c r="G50" s="905">
        <v>271.0</v>
      </c>
      <c r="H50" s="905">
        <v>2.0</v>
      </c>
      <c r="I50" s="905">
        <v>0.0</v>
      </c>
      <c r="J50" s="905">
        <v>26.0</v>
      </c>
      <c r="K50" s="905">
        <v>6.0</v>
      </c>
      <c r="L50" s="905">
        <v>17.0</v>
      </c>
      <c r="M50" s="905">
        <v>0.0</v>
      </c>
      <c r="N50" s="905">
        <v>0.0</v>
      </c>
      <c r="O50" s="905">
        <v>28.0</v>
      </c>
      <c r="P50" s="905">
        <v>0.0</v>
      </c>
      <c r="Q50" s="907">
        <v>3.0</v>
      </c>
      <c r="R50" s="909">
        <f t="shared" si="1"/>
        <v>476</v>
      </c>
      <c r="S50" s="900">
        <f t="shared" si="2"/>
        <v>392.5</v>
      </c>
      <c r="T50" s="1013">
        <f>R50/(Results!$P$194*(70/190))</f>
        <v>0.7649496744</v>
      </c>
      <c r="U50" s="1014" t="str">
        <f t="shared" ref="U50:U66" si="11">IFS(T50&lt;0.2,"A",AND(T50&gt;=0.21,T50&lt;=0.5),"B",AND(T50&gt;=0.51,T50&lt;=0.7),"C",AND(T50&gt;=0.71,T50&lt;=0.85),"D",AND(T50&gt;=0.86,T50&lt;=1),"E",T50&gt;1,"F")</f>
        <v>D</v>
      </c>
      <c r="V50" s="447"/>
      <c r="W50" s="447"/>
      <c r="X50" s="447"/>
      <c r="Y50" s="447"/>
      <c r="Z50" s="746">
        <f>R50/Results!$B$158</f>
        <v>1586.666667</v>
      </c>
      <c r="AA50" s="447"/>
      <c r="AB50" s="447"/>
      <c r="AC50" s="488"/>
      <c r="AD50" s="459"/>
      <c r="AE50" s="459"/>
      <c r="AF50" s="151"/>
      <c r="AG50" s="809" t="s">
        <v>205</v>
      </c>
      <c r="AH50" s="810">
        <v>11.0</v>
      </c>
      <c r="AI50" s="810">
        <v>0.0</v>
      </c>
      <c r="AJ50" s="810">
        <v>31.0</v>
      </c>
      <c r="AK50" s="810">
        <v>2.0</v>
      </c>
      <c r="AL50" s="810">
        <v>0.0</v>
      </c>
      <c r="AM50" s="810">
        <v>0.0</v>
      </c>
      <c r="AN50" s="810">
        <v>0.0</v>
      </c>
      <c r="AO50" s="810">
        <v>1.0</v>
      </c>
      <c r="AP50" s="810">
        <v>0.0</v>
      </c>
      <c r="AQ50" s="810">
        <v>0.0</v>
      </c>
      <c r="AR50" s="810">
        <v>7.0</v>
      </c>
      <c r="AS50" s="810">
        <v>0.0</v>
      </c>
      <c r="AT50" s="811">
        <v>3.0</v>
      </c>
      <c r="AU50" s="858">
        <f t="shared" si="4"/>
        <v>55</v>
      </c>
      <c r="AV50" s="813">
        <f t="shared" si="5"/>
        <v>46.5</v>
      </c>
      <c r="AW50" s="814">
        <f>AU50/(Results!$R$194*(70/190))</f>
        <v>0.6785714286</v>
      </c>
      <c r="AX50" s="815" t="str">
        <f t="shared" si="10"/>
        <v>C</v>
      </c>
      <c r="AY50" s="447"/>
      <c r="AZ50" s="447"/>
      <c r="BA50" s="447"/>
      <c r="BB50" s="447"/>
      <c r="BC50" s="746">
        <f>AU50/Results!$B$158</f>
        <v>183.3333333</v>
      </c>
      <c r="BD50" s="447"/>
      <c r="BE50" s="447"/>
      <c r="BF50" s="488"/>
    </row>
    <row r="51">
      <c r="A51" s="151"/>
      <c r="B51" s="459"/>
      <c r="C51" s="151"/>
      <c r="D51" s="910" t="s">
        <v>206</v>
      </c>
      <c r="E51" s="701">
        <v>128.0</v>
      </c>
      <c r="F51" s="701">
        <v>0.0</v>
      </c>
      <c r="G51" s="701">
        <v>369.0</v>
      </c>
      <c r="H51" s="701">
        <v>2.0</v>
      </c>
      <c r="I51" s="701">
        <v>0.0</v>
      </c>
      <c r="J51" s="701">
        <v>28.0</v>
      </c>
      <c r="K51" s="701">
        <v>7.0</v>
      </c>
      <c r="L51" s="701">
        <v>17.0</v>
      </c>
      <c r="M51" s="701">
        <v>0.0</v>
      </c>
      <c r="N51" s="701">
        <v>0.0</v>
      </c>
      <c r="O51" s="701">
        <v>23.0</v>
      </c>
      <c r="P51" s="701">
        <v>1.0</v>
      </c>
      <c r="Q51" s="875">
        <v>0.0</v>
      </c>
      <c r="R51" s="912">
        <f t="shared" si="1"/>
        <v>575</v>
      </c>
      <c r="S51" s="874">
        <f t="shared" si="2"/>
        <v>442</v>
      </c>
      <c r="T51" s="976">
        <f>R51/(Results!$P$195*(70/190))</f>
        <v>0.8053221289</v>
      </c>
      <c r="U51" s="1015" t="str">
        <f t="shared" si="11"/>
        <v>D</v>
      </c>
      <c r="V51" s="641">
        <f>SUM(R51:R54)</f>
        <v>1938</v>
      </c>
      <c r="W51" s="642">
        <f>V51/(4*(MAX(R51:R54)))</f>
        <v>0.8426086957</v>
      </c>
      <c r="X51" s="642">
        <f>AVERAGE(S51:S54)</f>
        <v>376.75</v>
      </c>
      <c r="Y51" s="642">
        <f>V51/(((V51))*2)</f>
        <v>0.5</v>
      </c>
      <c r="Z51" s="723">
        <f>R51/Results!$B$158</f>
        <v>1916.666667</v>
      </c>
      <c r="AA51" s="642">
        <f>sum(Z51:Z54)/4</f>
        <v>1615</v>
      </c>
      <c r="AB51" s="643">
        <v>714.0</v>
      </c>
      <c r="AC51" s="817">
        <f>4*MAX(R51:R54)/ (Results!P195)</f>
        <v>1.186790506</v>
      </c>
      <c r="AD51" s="459"/>
      <c r="AE51" s="459"/>
      <c r="AF51" s="151"/>
      <c r="AG51" s="818" t="s">
        <v>206</v>
      </c>
      <c r="AH51" s="778">
        <v>10.0</v>
      </c>
      <c r="AI51" s="778">
        <v>0.0</v>
      </c>
      <c r="AJ51" s="778">
        <v>31.0</v>
      </c>
      <c r="AK51" s="778">
        <v>0.0</v>
      </c>
      <c r="AL51" s="778">
        <v>0.0</v>
      </c>
      <c r="AM51" s="778">
        <v>0.0</v>
      </c>
      <c r="AN51" s="778">
        <v>0.0</v>
      </c>
      <c r="AO51" s="778">
        <v>2.0</v>
      </c>
      <c r="AP51" s="778">
        <v>0.0</v>
      </c>
      <c r="AQ51" s="778">
        <v>0.0</v>
      </c>
      <c r="AR51" s="778">
        <v>3.0</v>
      </c>
      <c r="AS51" s="778">
        <v>1.0</v>
      </c>
      <c r="AT51" s="779">
        <v>0.0</v>
      </c>
      <c r="AU51" s="859">
        <f t="shared" si="4"/>
        <v>47</v>
      </c>
      <c r="AV51" s="820">
        <f t="shared" si="5"/>
        <v>37</v>
      </c>
      <c r="AW51" s="821">
        <f>AU51/(Results!$R$195*(70/190))</f>
        <v>0.5720691864</v>
      </c>
      <c r="AX51" s="832" t="str">
        <f t="shared" si="10"/>
        <v>C</v>
      </c>
      <c r="AY51" s="641">
        <f>SUM(AU51:AU54)</f>
        <v>223</v>
      </c>
      <c r="AZ51" s="642">
        <f>AY51/(4*(MAX(AU51:AU54)))</f>
        <v>0.8446969697</v>
      </c>
      <c r="BA51" s="642">
        <f>AVERAGE(AV51:AV54)</f>
        <v>44.125</v>
      </c>
      <c r="BB51" s="642">
        <f>AY51/(((AY51))*2)</f>
        <v>0.5</v>
      </c>
      <c r="BC51" s="723">
        <f>AU51/Results!$B$158</f>
        <v>156.6666667</v>
      </c>
      <c r="BD51" s="642">
        <f>sum(BC51:BC54)/4</f>
        <v>185.8333333</v>
      </c>
      <c r="BE51" s="643">
        <v>82.0</v>
      </c>
      <c r="BF51" s="817">
        <f>4*MAX(AU51:AU54)/ (Results!R195)</f>
        <v>1.183856502</v>
      </c>
    </row>
    <row r="52">
      <c r="A52" s="151"/>
      <c r="B52" s="459"/>
      <c r="C52" s="151"/>
      <c r="D52" s="880" t="s">
        <v>207</v>
      </c>
      <c r="E52" s="881">
        <v>137.0</v>
      </c>
      <c r="F52" s="881">
        <v>0.0</v>
      </c>
      <c r="G52" s="881">
        <v>326.0</v>
      </c>
      <c r="H52" s="881">
        <v>0.0</v>
      </c>
      <c r="I52" s="881">
        <v>0.0</v>
      </c>
      <c r="J52" s="881">
        <v>27.0</v>
      </c>
      <c r="K52" s="881">
        <v>7.0</v>
      </c>
      <c r="L52" s="881">
        <v>10.0</v>
      </c>
      <c r="M52" s="881">
        <v>0.0</v>
      </c>
      <c r="N52" s="881">
        <v>0.0</v>
      </c>
      <c r="O52" s="881">
        <v>18.0</v>
      </c>
      <c r="P52" s="881">
        <v>1.0</v>
      </c>
      <c r="Q52" s="883">
        <v>0.0</v>
      </c>
      <c r="R52" s="885">
        <f t="shared" si="1"/>
        <v>526</v>
      </c>
      <c r="S52" s="882">
        <f t="shared" si="2"/>
        <v>404.5</v>
      </c>
      <c r="T52" s="932">
        <f>R52/(Results!$P$195*(70/190))</f>
        <v>0.7366946779</v>
      </c>
      <c r="U52" s="1008" t="str">
        <f t="shared" si="11"/>
        <v>D</v>
      </c>
      <c r="V52" s="151"/>
      <c r="W52" s="151"/>
      <c r="X52" s="151"/>
      <c r="Y52" s="151"/>
      <c r="Z52" s="737">
        <f>R52/Results!$B$158</f>
        <v>1753.333333</v>
      </c>
      <c r="AA52" s="151"/>
      <c r="AB52" s="151"/>
      <c r="AC52" s="703"/>
      <c r="AD52" s="459"/>
      <c r="AE52" s="459"/>
      <c r="AF52" s="151"/>
      <c r="AG52" s="784" t="s">
        <v>207</v>
      </c>
      <c r="AH52" s="785">
        <v>14.0</v>
      </c>
      <c r="AI52" s="785">
        <v>0.0</v>
      </c>
      <c r="AJ52" s="785">
        <v>34.0</v>
      </c>
      <c r="AK52" s="785">
        <v>0.0</v>
      </c>
      <c r="AL52" s="785">
        <v>0.0</v>
      </c>
      <c r="AM52" s="785">
        <v>0.0</v>
      </c>
      <c r="AN52" s="785">
        <v>0.0</v>
      </c>
      <c r="AO52" s="785">
        <v>1.0</v>
      </c>
      <c r="AP52" s="785">
        <v>0.0</v>
      </c>
      <c r="AQ52" s="785">
        <v>0.0</v>
      </c>
      <c r="AR52" s="785">
        <v>2.0</v>
      </c>
      <c r="AS52" s="785">
        <v>0.0</v>
      </c>
      <c r="AT52" s="786">
        <v>0.0</v>
      </c>
      <c r="AU52" s="834">
        <f t="shared" si="4"/>
        <v>51</v>
      </c>
      <c r="AV52" s="788">
        <f t="shared" si="5"/>
        <v>36.5</v>
      </c>
      <c r="AW52" s="782">
        <f>AU52/(Results!$R$195*(70/190))</f>
        <v>0.6207559257</v>
      </c>
      <c r="AX52" s="783" t="str">
        <f t="shared" si="10"/>
        <v>C</v>
      </c>
      <c r="AY52" s="151"/>
      <c r="AZ52" s="151"/>
      <c r="BA52" s="151"/>
      <c r="BB52" s="151"/>
      <c r="BC52" s="737">
        <f>AU52/Results!$B$158</f>
        <v>170</v>
      </c>
      <c r="BD52" s="151"/>
      <c r="BE52" s="151"/>
      <c r="BF52" s="703"/>
    </row>
    <row r="53">
      <c r="A53" s="151"/>
      <c r="B53" s="459"/>
      <c r="C53" s="151"/>
      <c r="D53" s="880" t="s">
        <v>208</v>
      </c>
      <c r="E53" s="881">
        <v>116.0</v>
      </c>
      <c r="F53" s="881">
        <v>0.0</v>
      </c>
      <c r="G53" s="881">
        <v>295.0</v>
      </c>
      <c r="H53" s="881">
        <v>0.0</v>
      </c>
      <c r="I53" s="881">
        <v>0.0</v>
      </c>
      <c r="J53" s="881">
        <v>32.0</v>
      </c>
      <c r="K53" s="881">
        <v>8.0</v>
      </c>
      <c r="L53" s="881">
        <v>15.0</v>
      </c>
      <c r="M53" s="881">
        <v>0.0</v>
      </c>
      <c r="N53" s="881">
        <v>0.0</v>
      </c>
      <c r="O53" s="881">
        <v>11.0</v>
      </c>
      <c r="P53" s="881">
        <v>1.0</v>
      </c>
      <c r="Q53" s="883">
        <v>2.0</v>
      </c>
      <c r="R53" s="885">
        <f t="shared" si="1"/>
        <v>480</v>
      </c>
      <c r="S53" s="882">
        <f t="shared" si="2"/>
        <v>371.5</v>
      </c>
      <c r="T53" s="932">
        <f>R53/(Results!$P$195*(70/190))</f>
        <v>0.6722689076</v>
      </c>
      <c r="U53" s="1008" t="str">
        <f t="shared" si="11"/>
        <v>C</v>
      </c>
      <c r="V53" s="151"/>
      <c r="W53" s="151"/>
      <c r="X53" s="151"/>
      <c r="Y53" s="151"/>
      <c r="Z53" s="737">
        <f>R53/Results!$B$158</f>
        <v>1600</v>
      </c>
      <c r="AA53" s="151"/>
      <c r="AB53" s="151"/>
      <c r="AC53" s="703"/>
      <c r="AD53" s="459"/>
      <c r="AE53" s="459"/>
      <c r="AF53" s="151"/>
      <c r="AG53" s="784" t="s">
        <v>208</v>
      </c>
      <c r="AH53" s="785">
        <v>11.0</v>
      </c>
      <c r="AI53" s="785">
        <v>0.0</v>
      </c>
      <c r="AJ53" s="785">
        <v>41.0</v>
      </c>
      <c r="AK53" s="785">
        <v>0.0</v>
      </c>
      <c r="AL53" s="785">
        <v>0.0</v>
      </c>
      <c r="AM53" s="785">
        <v>0.0</v>
      </c>
      <c r="AN53" s="785">
        <v>0.0</v>
      </c>
      <c r="AO53" s="785">
        <v>1.0</v>
      </c>
      <c r="AP53" s="785">
        <v>0.0</v>
      </c>
      <c r="AQ53" s="785">
        <v>0.0</v>
      </c>
      <c r="AR53" s="785">
        <v>4.0</v>
      </c>
      <c r="AS53" s="785">
        <v>0.0</v>
      </c>
      <c r="AT53" s="786">
        <v>2.0</v>
      </c>
      <c r="AU53" s="834">
        <f t="shared" si="4"/>
        <v>59</v>
      </c>
      <c r="AV53" s="788">
        <f t="shared" si="5"/>
        <v>42</v>
      </c>
      <c r="AW53" s="782">
        <f>AU53/(Results!$R$195*(70/190))</f>
        <v>0.7181294042</v>
      </c>
      <c r="AX53" s="783" t="str">
        <f t="shared" si="10"/>
        <v>D</v>
      </c>
      <c r="AY53" s="151"/>
      <c r="AZ53" s="151"/>
      <c r="BA53" s="151"/>
      <c r="BB53" s="151"/>
      <c r="BC53" s="737">
        <f>AU53/Results!$B$158</f>
        <v>196.6666667</v>
      </c>
      <c r="BD53" s="151"/>
      <c r="BE53" s="151"/>
      <c r="BF53" s="703"/>
    </row>
    <row r="54">
      <c r="A54" s="151"/>
      <c r="B54" s="459"/>
      <c r="C54" s="151"/>
      <c r="D54" s="886" t="s">
        <v>209</v>
      </c>
      <c r="E54" s="887">
        <v>106.0</v>
      </c>
      <c r="F54" s="887">
        <v>0.0</v>
      </c>
      <c r="G54" s="887">
        <v>196.0</v>
      </c>
      <c r="H54" s="887">
        <v>2.0</v>
      </c>
      <c r="I54" s="887">
        <v>0.0</v>
      </c>
      <c r="J54" s="887">
        <v>28.0</v>
      </c>
      <c r="K54" s="887">
        <v>3.0</v>
      </c>
      <c r="L54" s="887">
        <v>11.0</v>
      </c>
      <c r="M54" s="887">
        <v>0.0</v>
      </c>
      <c r="N54" s="887">
        <v>0.0</v>
      </c>
      <c r="O54" s="887">
        <v>9.0</v>
      </c>
      <c r="P54" s="887">
        <v>0.0</v>
      </c>
      <c r="Q54" s="913">
        <v>2.0</v>
      </c>
      <c r="R54" s="889">
        <f t="shared" si="1"/>
        <v>357</v>
      </c>
      <c r="S54" s="882">
        <f t="shared" si="2"/>
        <v>289</v>
      </c>
      <c r="T54" s="1009">
        <f>R54/(Results!$P$195*(70/190))</f>
        <v>0.5</v>
      </c>
      <c r="U54" s="1010" t="str">
        <f t="shared" si="11"/>
        <v>B</v>
      </c>
      <c r="V54" s="37"/>
      <c r="W54" s="37"/>
      <c r="X54" s="37"/>
      <c r="Y54" s="37"/>
      <c r="Z54" s="774">
        <f>R54/Results!$B$158</f>
        <v>1190</v>
      </c>
      <c r="AA54" s="37"/>
      <c r="AB54" s="37"/>
      <c r="AC54" s="789"/>
      <c r="AD54" s="459"/>
      <c r="AE54" s="459"/>
      <c r="AF54" s="151"/>
      <c r="AG54" s="790" t="s">
        <v>209</v>
      </c>
      <c r="AH54" s="791">
        <v>16.0</v>
      </c>
      <c r="AI54" s="791">
        <v>0.0</v>
      </c>
      <c r="AJ54" s="791">
        <v>34.0</v>
      </c>
      <c r="AK54" s="791">
        <v>0.0</v>
      </c>
      <c r="AL54" s="791">
        <v>0.0</v>
      </c>
      <c r="AM54" s="791">
        <v>0.0</v>
      </c>
      <c r="AN54" s="791">
        <v>0.0</v>
      </c>
      <c r="AO54" s="791">
        <v>2.0</v>
      </c>
      <c r="AP54" s="791">
        <v>0.0</v>
      </c>
      <c r="AQ54" s="791">
        <v>0.0</v>
      </c>
      <c r="AR54" s="791">
        <v>12.0</v>
      </c>
      <c r="AS54" s="791">
        <v>0.0</v>
      </c>
      <c r="AT54" s="792">
        <v>2.0</v>
      </c>
      <c r="AU54" s="856">
        <f t="shared" si="4"/>
        <v>66</v>
      </c>
      <c r="AV54" s="794">
        <f t="shared" si="5"/>
        <v>61</v>
      </c>
      <c r="AW54" s="795">
        <f>AU54/(Results!$R$195*(70/190))</f>
        <v>0.803331198</v>
      </c>
      <c r="AX54" s="823" t="str">
        <f t="shared" si="10"/>
        <v>D</v>
      </c>
      <c r="AY54" s="37"/>
      <c r="AZ54" s="37"/>
      <c r="BA54" s="37"/>
      <c r="BB54" s="37"/>
      <c r="BC54" s="774">
        <f>AU54/Results!$B$158</f>
        <v>220</v>
      </c>
      <c r="BD54" s="37"/>
      <c r="BE54" s="37"/>
      <c r="BF54" s="789"/>
    </row>
    <row r="55">
      <c r="A55" s="151"/>
      <c r="B55" s="459"/>
      <c r="C55" s="151"/>
      <c r="D55" s="891" t="s">
        <v>210</v>
      </c>
      <c r="E55" s="892">
        <v>106.0</v>
      </c>
      <c r="F55" s="892">
        <v>0.0</v>
      </c>
      <c r="G55" s="892">
        <v>210.0</v>
      </c>
      <c r="H55" s="892">
        <v>0.0</v>
      </c>
      <c r="I55" s="892">
        <v>0.0</v>
      </c>
      <c r="J55" s="892">
        <v>20.0</v>
      </c>
      <c r="K55" s="892">
        <v>3.0</v>
      </c>
      <c r="L55" s="892">
        <v>12.0</v>
      </c>
      <c r="M55" s="892">
        <v>0.0</v>
      </c>
      <c r="N55" s="892">
        <v>0.0</v>
      </c>
      <c r="O55" s="892">
        <v>17.0</v>
      </c>
      <c r="P55" s="892">
        <v>1.0</v>
      </c>
      <c r="Q55" s="914">
        <v>1.0</v>
      </c>
      <c r="R55" s="897">
        <f t="shared" si="1"/>
        <v>370</v>
      </c>
      <c r="S55" s="893">
        <f t="shared" si="2"/>
        <v>300.5</v>
      </c>
      <c r="T55" s="955">
        <f>R55/(Results!$P$196*(70/190))</f>
        <v>0.68179614</v>
      </c>
      <c r="U55" s="1011" t="str">
        <f t="shared" si="11"/>
        <v>C</v>
      </c>
      <c r="V55" s="538">
        <f>SUM(R55:R58)</f>
        <v>1473</v>
      </c>
      <c r="W55" s="539">
        <f>V55/(4*(MAX(R55:R58)))</f>
        <v>0.9899193548</v>
      </c>
      <c r="X55" s="539">
        <f>AVERAGE(S55:S58)</f>
        <v>297.5</v>
      </c>
      <c r="Y55" s="539">
        <f>V55/(((V55))*2)</f>
        <v>0.5</v>
      </c>
      <c r="Z55" s="1012">
        <f>R55/Results!$B$158</f>
        <v>1233.333333</v>
      </c>
      <c r="AA55" s="539">
        <f>sum(Z55:Z58)/4</f>
        <v>1227.5</v>
      </c>
      <c r="AB55" s="541">
        <v>543.0</v>
      </c>
      <c r="AC55" s="706">
        <f>4*MAX(R55:R58)/ (Results!P196)</f>
        <v>1.010183299</v>
      </c>
      <c r="AD55" s="459"/>
      <c r="AE55" s="459"/>
      <c r="AF55" s="151"/>
      <c r="AG55" s="797" t="s">
        <v>210</v>
      </c>
      <c r="AH55" s="798">
        <v>20.0</v>
      </c>
      <c r="AI55" s="798">
        <v>0.0</v>
      </c>
      <c r="AJ55" s="798">
        <v>38.0</v>
      </c>
      <c r="AK55" s="798">
        <v>2.0</v>
      </c>
      <c r="AL55" s="798">
        <v>0.0</v>
      </c>
      <c r="AM55" s="798">
        <v>0.0</v>
      </c>
      <c r="AN55" s="798">
        <v>0.0</v>
      </c>
      <c r="AO55" s="798">
        <v>0.0</v>
      </c>
      <c r="AP55" s="798">
        <v>0.0</v>
      </c>
      <c r="AQ55" s="798">
        <v>0.0</v>
      </c>
      <c r="AR55" s="798">
        <v>10.0</v>
      </c>
      <c r="AS55" s="798">
        <v>1.0</v>
      </c>
      <c r="AT55" s="799">
        <v>1.0</v>
      </c>
      <c r="AU55" s="857">
        <f t="shared" si="4"/>
        <v>72</v>
      </c>
      <c r="AV55" s="801">
        <f t="shared" si="5"/>
        <v>65</v>
      </c>
      <c r="AW55" s="802">
        <f>AU55/(Results!$R$196*(70/190))</f>
        <v>0.7724449464</v>
      </c>
      <c r="AX55" s="803" t="str">
        <f t="shared" si="10"/>
        <v>D</v>
      </c>
      <c r="AY55" s="538">
        <f>SUM(AU55:AU58)</f>
        <v>253</v>
      </c>
      <c r="AZ55" s="539">
        <f>AY55/(4*(MAX(AU55:AU58)))</f>
        <v>0.8784722222</v>
      </c>
      <c r="BA55" s="539">
        <f>AVERAGE(AV55:AV58)</f>
        <v>59.25</v>
      </c>
      <c r="BB55" s="539">
        <f>AY55/(((AY55))*2)</f>
        <v>0.5</v>
      </c>
      <c r="BC55" s="1012">
        <f>AU55/Results!$B$158</f>
        <v>240</v>
      </c>
      <c r="BD55" s="539">
        <f>sum(BC55:BC58)/4</f>
        <v>210.8333333</v>
      </c>
      <c r="BE55" s="541">
        <v>93.0</v>
      </c>
      <c r="BF55" s="706">
        <f>4*MAX(AU55:AU58)/ (Results!R196)</f>
        <v>1.138339921</v>
      </c>
    </row>
    <row r="56">
      <c r="A56" s="151"/>
      <c r="B56" s="459"/>
      <c r="C56" s="151"/>
      <c r="D56" s="898" t="s">
        <v>211</v>
      </c>
      <c r="E56" s="899">
        <v>110.0</v>
      </c>
      <c r="F56" s="899">
        <v>0.0</v>
      </c>
      <c r="G56" s="899">
        <v>217.0</v>
      </c>
      <c r="H56" s="899">
        <v>0.0</v>
      </c>
      <c r="I56" s="899">
        <v>0.0</v>
      </c>
      <c r="J56" s="899">
        <v>17.0</v>
      </c>
      <c r="K56" s="899">
        <v>2.0</v>
      </c>
      <c r="L56" s="899">
        <v>12.0</v>
      </c>
      <c r="M56" s="899">
        <v>0.0</v>
      </c>
      <c r="N56" s="899">
        <v>0.0</v>
      </c>
      <c r="O56" s="899">
        <v>13.0</v>
      </c>
      <c r="P56" s="899">
        <v>1.0</v>
      </c>
      <c r="Q56" s="901">
        <v>0.0</v>
      </c>
      <c r="R56" s="903">
        <f t="shared" si="1"/>
        <v>372</v>
      </c>
      <c r="S56" s="900">
        <f t="shared" si="2"/>
        <v>293.5</v>
      </c>
      <c r="T56" s="955">
        <f>R56/(Results!$P$196*(70/190))</f>
        <v>0.6854815246</v>
      </c>
      <c r="U56" s="1011" t="str">
        <f t="shared" si="11"/>
        <v>C</v>
      </c>
      <c r="V56" s="151"/>
      <c r="W56" s="151"/>
      <c r="X56" s="151"/>
      <c r="Y56" s="151"/>
      <c r="Z56" s="740">
        <f>R56/Results!$B$158</f>
        <v>1240</v>
      </c>
      <c r="AA56" s="151"/>
      <c r="AB56" s="151"/>
      <c r="AC56" s="703"/>
      <c r="AD56" s="459"/>
      <c r="AE56" s="459"/>
      <c r="AF56" s="151"/>
      <c r="AG56" s="804" t="s">
        <v>211</v>
      </c>
      <c r="AH56" s="805">
        <v>16.0</v>
      </c>
      <c r="AI56" s="805">
        <v>0.0</v>
      </c>
      <c r="AJ56" s="805">
        <v>33.0</v>
      </c>
      <c r="AK56" s="805">
        <v>2.0</v>
      </c>
      <c r="AL56" s="805">
        <v>0.0</v>
      </c>
      <c r="AM56" s="805">
        <v>0.0</v>
      </c>
      <c r="AN56" s="805">
        <v>0.0</v>
      </c>
      <c r="AO56" s="805">
        <v>0.0</v>
      </c>
      <c r="AP56" s="805">
        <v>0.0</v>
      </c>
      <c r="AQ56" s="805">
        <v>0.0</v>
      </c>
      <c r="AR56" s="805">
        <v>10.0</v>
      </c>
      <c r="AS56" s="805">
        <v>1.0</v>
      </c>
      <c r="AT56" s="806">
        <v>0.0</v>
      </c>
      <c r="AU56" s="844">
        <f t="shared" si="4"/>
        <v>62</v>
      </c>
      <c r="AV56" s="808">
        <f t="shared" si="5"/>
        <v>58</v>
      </c>
      <c r="AW56" s="802">
        <f>AU56/(Results!$R$196*(70/190))</f>
        <v>0.665160926</v>
      </c>
      <c r="AX56" s="803" t="str">
        <f t="shared" si="10"/>
        <v>C</v>
      </c>
      <c r="AY56" s="151"/>
      <c r="AZ56" s="151"/>
      <c r="BA56" s="151"/>
      <c r="BB56" s="151"/>
      <c r="BC56" s="740">
        <f>AU56/Results!$B$158</f>
        <v>206.6666667</v>
      </c>
      <c r="BD56" s="151"/>
      <c r="BE56" s="151"/>
      <c r="BF56" s="703"/>
    </row>
    <row r="57">
      <c r="A57" s="151"/>
      <c r="B57" s="459"/>
      <c r="C57" s="151"/>
      <c r="D57" s="898" t="s">
        <v>212</v>
      </c>
      <c r="E57" s="899">
        <v>114.0</v>
      </c>
      <c r="F57" s="899">
        <v>0.0</v>
      </c>
      <c r="G57" s="899">
        <v>195.0</v>
      </c>
      <c r="H57" s="899">
        <v>0.0</v>
      </c>
      <c r="I57" s="899">
        <v>0.0</v>
      </c>
      <c r="J57" s="899">
        <v>23.0</v>
      </c>
      <c r="K57" s="899">
        <v>5.0</v>
      </c>
      <c r="L57" s="899">
        <v>12.0</v>
      </c>
      <c r="M57" s="899">
        <v>0.0</v>
      </c>
      <c r="N57" s="899">
        <v>0.0</v>
      </c>
      <c r="O57" s="899">
        <v>19.0</v>
      </c>
      <c r="P57" s="899">
        <v>0.0</v>
      </c>
      <c r="Q57" s="901">
        <v>0.0</v>
      </c>
      <c r="R57" s="903">
        <f t="shared" si="1"/>
        <v>368</v>
      </c>
      <c r="S57" s="900">
        <f t="shared" si="2"/>
        <v>309.5</v>
      </c>
      <c r="T57" s="955">
        <f>R57/(Results!$P$196*(70/190))</f>
        <v>0.6781107555</v>
      </c>
      <c r="U57" s="1011" t="str">
        <f t="shared" si="11"/>
        <v>C</v>
      </c>
      <c r="V57" s="151"/>
      <c r="W57" s="151"/>
      <c r="X57" s="151"/>
      <c r="Y57" s="151"/>
      <c r="Z57" s="740">
        <f>R57/Results!$B$158</f>
        <v>1226.666667</v>
      </c>
      <c r="AA57" s="151"/>
      <c r="AB57" s="151"/>
      <c r="AC57" s="703"/>
      <c r="AD57" s="459"/>
      <c r="AE57" s="459"/>
      <c r="AF57" s="151"/>
      <c r="AG57" s="804" t="s">
        <v>212</v>
      </c>
      <c r="AH57" s="805">
        <v>15.0</v>
      </c>
      <c r="AI57" s="805">
        <v>0.0</v>
      </c>
      <c r="AJ57" s="805">
        <v>29.0</v>
      </c>
      <c r="AK57" s="805">
        <v>2.0</v>
      </c>
      <c r="AL57" s="805">
        <v>0.0</v>
      </c>
      <c r="AM57" s="805">
        <v>0.0</v>
      </c>
      <c r="AN57" s="805">
        <v>0.0</v>
      </c>
      <c r="AO57" s="805">
        <v>1.0</v>
      </c>
      <c r="AP57" s="805">
        <v>0.0</v>
      </c>
      <c r="AQ57" s="805">
        <v>0.0</v>
      </c>
      <c r="AR57" s="805">
        <v>12.0</v>
      </c>
      <c r="AS57" s="805">
        <v>1.0</v>
      </c>
      <c r="AT57" s="806">
        <v>0.0</v>
      </c>
      <c r="AU57" s="844">
        <f t="shared" si="4"/>
        <v>60</v>
      </c>
      <c r="AV57" s="808">
        <f t="shared" si="5"/>
        <v>60.5</v>
      </c>
      <c r="AW57" s="802">
        <f>AU57/(Results!$R$196*(70/190))</f>
        <v>0.643704122</v>
      </c>
      <c r="AX57" s="803" t="str">
        <f t="shared" si="10"/>
        <v>C</v>
      </c>
      <c r="AY57" s="151"/>
      <c r="AZ57" s="151"/>
      <c r="BA57" s="151"/>
      <c r="BB57" s="151"/>
      <c r="BC57" s="740">
        <f>AU57/Results!$B$158</f>
        <v>200</v>
      </c>
      <c r="BD57" s="151"/>
      <c r="BE57" s="151"/>
      <c r="BF57" s="703"/>
    </row>
    <row r="58">
      <c r="A58" s="151"/>
      <c r="B58" s="459"/>
      <c r="C58" s="151"/>
      <c r="D58" s="904" t="s">
        <v>213</v>
      </c>
      <c r="E58" s="905">
        <v>111.0</v>
      </c>
      <c r="F58" s="905">
        <v>0.0</v>
      </c>
      <c r="G58" s="905">
        <v>208.0</v>
      </c>
      <c r="H58" s="905">
        <v>1.0</v>
      </c>
      <c r="I58" s="905">
        <v>0.0</v>
      </c>
      <c r="J58" s="905">
        <v>13.0</v>
      </c>
      <c r="K58" s="905">
        <v>3.0</v>
      </c>
      <c r="L58" s="905">
        <v>13.0</v>
      </c>
      <c r="M58" s="905">
        <v>0.0</v>
      </c>
      <c r="N58" s="905">
        <v>0.0</v>
      </c>
      <c r="O58" s="905">
        <v>13.0</v>
      </c>
      <c r="P58" s="905">
        <v>0.0</v>
      </c>
      <c r="Q58" s="907">
        <v>1.0</v>
      </c>
      <c r="R58" s="918">
        <f t="shared" si="1"/>
        <v>363</v>
      </c>
      <c r="S58" s="900">
        <f t="shared" si="2"/>
        <v>286.5</v>
      </c>
      <c r="T58" s="1013">
        <f>R58/(Results!$P$196*(70/190))</f>
        <v>0.6688972942</v>
      </c>
      <c r="U58" s="1014" t="str">
        <f t="shared" si="11"/>
        <v>C</v>
      </c>
      <c r="V58" s="447"/>
      <c r="W58" s="447"/>
      <c r="X58" s="447"/>
      <c r="Y58" s="447"/>
      <c r="Z58" s="746">
        <f>R58/Results!$B$158</f>
        <v>1210</v>
      </c>
      <c r="AA58" s="447"/>
      <c r="AB58" s="447"/>
      <c r="AC58" s="488"/>
      <c r="AD58" s="459"/>
      <c r="AE58" s="459"/>
      <c r="AF58" s="151"/>
      <c r="AG58" s="809" t="s">
        <v>213</v>
      </c>
      <c r="AH58" s="810">
        <v>20.0</v>
      </c>
      <c r="AI58" s="810">
        <v>0.0</v>
      </c>
      <c r="AJ58" s="810">
        <v>28.0</v>
      </c>
      <c r="AK58" s="810">
        <v>1.0</v>
      </c>
      <c r="AL58" s="810">
        <v>0.0</v>
      </c>
      <c r="AM58" s="810">
        <v>0.0</v>
      </c>
      <c r="AN58" s="810">
        <v>0.0</v>
      </c>
      <c r="AO58" s="810">
        <v>1.0</v>
      </c>
      <c r="AP58" s="810">
        <v>0.0</v>
      </c>
      <c r="AQ58" s="810">
        <v>0.0</v>
      </c>
      <c r="AR58" s="810">
        <v>8.0</v>
      </c>
      <c r="AS58" s="810">
        <v>0.0</v>
      </c>
      <c r="AT58" s="811">
        <v>1.0</v>
      </c>
      <c r="AU58" s="858">
        <f t="shared" si="4"/>
        <v>59</v>
      </c>
      <c r="AV58" s="813">
        <f t="shared" si="5"/>
        <v>53.5</v>
      </c>
      <c r="AW58" s="814">
        <f>AU58/(Results!$R$196*(70/190))</f>
        <v>0.6329757199</v>
      </c>
      <c r="AX58" s="815" t="str">
        <f t="shared" si="10"/>
        <v>C</v>
      </c>
      <c r="AY58" s="447"/>
      <c r="AZ58" s="447"/>
      <c r="BA58" s="447"/>
      <c r="BB58" s="447"/>
      <c r="BC58" s="746">
        <f>AU58/Results!$B$158</f>
        <v>196.6666667</v>
      </c>
      <c r="BD58" s="447"/>
      <c r="BE58" s="447"/>
      <c r="BF58" s="488"/>
    </row>
    <row r="59">
      <c r="A59" s="151"/>
      <c r="B59" s="459"/>
      <c r="C59" s="151"/>
      <c r="D59" s="910" t="s">
        <v>214</v>
      </c>
      <c r="E59" s="701">
        <v>109.0</v>
      </c>
      <c r="F59" s="701">
        <v>0.0</v>
      </c>
      <c r="G59" s="701">
        <v>188.0</v>
      </c>
      <c r="H59" s="701">
        <v>2.0</v>
      </c>
      <c r="I59" s="701">
        <v>0.0</v>
      </c>
      <c r="J59" s="701">
        <v>11.0</v>
      </c>
      <c r="K59" s="701">
        <v>2.0</v>
      </c>
      <c r="L59" s="701">
        <v>9.0</v>
      </c>
      <c r="M59" s="701">
        <v>0.0</v>
      </c>
      <c r="N59" s="701">
        <v>0.0</v>
      </c>
      <c r="O59" s="701">
        <v>10.0</v>
      </c>
      <c r="P59" s="701">
        <v>1.0</v>
      </c>
      <c r="Q59" s="875">
        <v>0.0</v>
      </c>
      <c r="R59" s="879">
        <f t="shared" si="1"/>
        <v>332</v>
      </c>
      <c r="S59" s="874">
        <f t="shared" si="2"/>
        <v>261.5</v>
      </c>
      <c r="T59" s="976">
        <f>R59/(Results!$P$197*(70/190))</f>
        <v>0.5956000378</v>
      </c>
      <c r="U59" s="1015" t="str">
        <f t="shared" si="11"/>
        <v>C</v>
      </c>
      <c r="V59" s="641">
        <f>SUM(R59:R62)</f>
        <v>1513</v>
      </c>
      <c r="W59" s="642">
        <f>V59/(4*(MAX(R59:R62)))</f>
        <v>0.8879107981</v>
      </c>
      <c r="X59" s="642">
        <f>AVERAGE(S59:S62)</f>
        <v>277.625</v>
      </c>
      <c r="Y59" s="642">
        <f>V59/(((V59))*2)</f>
        <v>0.5</v>
      </c>
      <c r="Z59" s="723">
        <f>R59/Results!$B$158</f>
        <v>1106.666667</v>
      </c>
      <c r="AA59" s="642">
        <f>sum(Z59:Z62)/4</f>
        <v>1260.833333</v>
      </c>
      <c r="AB59" s="643">
        <v>557.0</v>
      </c>
      <c r="AC59" s="817">
        <f>4*MAX(R59:R62)/ (Results!P197)</f>
        <v>1.12623926</v>
      </c>
      <c r="AD59" s="459"/>
      <c r="AE59" s="459"/>
      <c r="AF59" s="151"/>
      <c r="AG59" s="818" t="s">
        <v>214</v>
      </c>
      <c r="AH59" s="778">
        <v>17.0</v>
      </c>
      <c r="AI59" s="778">
        <v>0.0</v>
      </c>
      <c r="AJ59" s="778">
        <v>18.0</v>
      </c>
      <c r="AK59" s="778">
        <v>0.0</v>
      </c>
      <c r="AL59" s="778">
        <v>0.0</v>
      </c>
      <c r="AM59" s="778">
        <v>0.0</v>
      </c>
      <c r="AN59" s="778">
        <v>0.0</v>
      </c>
      <c r="AO59" s="778">
        <v>3.0</v>
      </c>
      <c r="AP59" s="778">
        <v>0.0</v>
      </c>
      <c r="AQ59" s="778">
        <v>0.0</v>
      </c>
      <c r="AR59" s="778">
        <v>15.0</v>
      </c>
      <c r="AS59" s="778">
        <v>0.0</v>
      </c>
      <c r="AT59" s="779">
        <v>0.0</v>
      </c>
      <c r="AU59" s="859">
        <f t="shared" si="4"/>
        <v>53</v>
      </c>
      <c r="AV59" s="820">
        <f t="shared" si="5"/>
        <v>60.5</v>
      </c>
      <c r="AW59" s="821">
        <f>AU59/(Results!$R$197*(70/190))</f>
        <v>0.66910299</v>
      </c>
      <c r="AX59" s="832" t="str">
        <f t="shared" si="10"/>
        <v>C</v>
      </c>
      <c r="AY59" s="641">
        <f>SUM(AU59:AU62)</f>
        <v>215</v>
      </c>
      <c r="AZ59" s="642">
        <f>AY59/(4*(MAX(AU59:AU62)))</f>
        <v>0.9110169492</v>
      </c>
      <c r="BA59" s="642">
        <f>AVERAGE(AV59:AV62)</f>
        <v>48.875</v>
      </c>
      <c r="BB59" s="642">
        <f>AY59/(((AY59))*2)</f>
        <v>0.5</v>
      </c>
      <c r="BC59" s="723">
        <f>AU59/Results!$B$158</f>
        <v>176.6666667</v>
      </c>
      <c r="BD59" s="642">
        <f>sum(BC59:BC62)/4</f>
        <v>179.1666667</v>
      </c>
      <c r="BE59" s="643">
        <v>79.0</v>
      </c>
      <c r="BF59" s="817">
        <f>4*MAX(AU59:AU62)/ (Results!R197)</f>
        <v>1.097674419</v>
      </c>
    </row>
    <row r="60">
      <c r="A60" s="151"/>
      <c r="B60" s="459"/>
      <c r="C60" s="151"/>
      <c r="D60" s="880" t="s">
        <v>215</v>
      </c>
      <c r="E60" s="881">
        <v>82.0</v>
      </c>
      <c r="F60" s="881">
        <v>0.0</v>
      </c>
      <c r="G60" s="881">
        <v>212.0</v>
      </c>
      <c r="H60" s="881">
        <v>0.0</v>
      </c>
      <c r="I60" s="881">
        <v>0.0</v>
      </c>
      <c r="J60" s="881">
        <v>8.0</v>
      </c>
      <c r="K60" s="881">
        <v>2.0</v>
      </c>
      <c r="L60" s="881">
        <v>15.0</v>
      </c>
      <c r="M60" s="881">
        <v>0.0</v>
      </c>
      <c r="N60" s="881">
        <v>0.0</v>
      </c>
      <c r="O60" s="881">
        <v>13.0</v>
      </c>
      <c r="P60" s="881">
        <v>0.0</v>
      </c>
      <c r="Q60" s="883">
        <v>2.0</v>
      </c>
      <c r="R60" s="885">
        <f t="shared" si="1"/>
        <v>334</v>
      </c>
      <c r="S60" s="882">
        <f t="shared" si="2"/>
        <v>252.5</v>
      </c>
      <c r="T60" s="932">
        <f>R60/(Results!$P$197*(70/190))</f>
        <v>0.5991879898</v>
      </c>
      <c r="U60" s="1008" t="str">
        <f t="shared" si="11"/>
        <v>C</v>
      </c>
      <c r="V60" s="151"/>
      <c r="W60" s="151"/>
      <c r="X60" s="151"/>
      <c r="Y60" s="151"/>
      <c r="Z60" s="737">
        <f>R60/Results!$B$158</f>
        <v>1113.333333</v>
      </c>
      <c r="AA60" s="151"/>
      <c r="AB60" s="151"/>
      <c r="AC60" s="703"/>
      <c r="AD60" s="459"/>
      <c r="AE60" s="459"/>
      <c r="AF60" s="151"/>
      <c r="AG60" s="784" t="s">
        <v>215</v>
      </c>
      <c r="AH60" s="785">
        <v>18.0</v>
      </c>
      <c r="AI60" s="785">
        <v>0.0</v>
      </c>
      <c r="AJ60" s="785">
        <v>33.0</v>
      </c>
      <c r="AK60" s="785">
        <v>0.0</v>
      </c>
      <c r="AL60" s="785">
        <v>0.0</v>
      </c>
      <c r="AM60" s="785">
        <v>0.0</v>
      </c>
      <c r="AN60" s="785">
        <v>0.0</v>
      </c>
      <c r="AO60" s="785">
        <v>1.0</v>
      </c>
      <c r="AP60" s="785">
        <v>0.0</v>
      </c>
      <c r="AQ60" s="785">
        <v>0.0</v>
      </c>
      <c r="AR60" s="785">
        <v>4.0</v>
      </c>
      <c r="AS60" s="785">
        <v>1.0</v>
      </c>
      <c r="AT60" s="786">
        <v>2.0</v>
      </c>
      <c r="AU60" s="834">
        <f t="shared" si="4"/>
        <v>59</v>
      </c>
      <c r="AV60" s="788">
        <f t="shared" si="5"/>
        <v>47.5</v>
      </c>
      <c r="AW60" s="782">
        <f>AU60/(Results!$R$197*(70/190))</f>
        <v>0.7448504983</v>
      </c>
      <c r="AX60" s="783" t="str">
        <f t="shared" si="10"/>
        <v>D</v>
      </c>
      <c r="AY60" s="151"/>
      <c r="AZ60" s="151"/>
      <c r="BA60" s="151"/>
      <c r="BB60" s="151"/>
      <c r="BC60" s="737">
        <f>AU60/Results!$B$158</f>
        <v>196.6666667</v>
      </c>
      <c r="BD60" s="151"/>
      <c r="BE60" s="151"/>
      <c r="BF60" s="703"/>
    </row>
    <row r="61">
      <c r="A61" s="151"/>
      <c r="B61" s="459"/>
      <c r="C61" s="151"/>
      <c r="D61" s="880" t="s">
        <v>216</v>
      </c>
      <c r="E61" s="881">
        <v>113.0</v>
      </c>
      <c r="F61" s="881">
        <v>0.0</v>
      </c>
      <c r="G61" s="881">
        <v>276.0</v>
      </c>
      <c r="H61" s="881">
        <v>1.0</v>
      </c>
      <c r="I61" s="881">
        <v>0.0</v>
      </c>
      <c r="J61" s="881">
        <v>12.0</v>
      </c>
      <c r="K61" s="881">
        <v>3.0</v>
      </c>
      <c r="L61" s="881">
        <v>9.0</v>
      </c>
      <c r="M61" s="881">
        <v>0.0</v>
      </c>
      <c r="N61" s="881">
        <v>0.0</v>
      </c>
      <c r="O61" s="881">
        <v>7.0</v>
      </c>
      <c r="P61" s="881">
        <v>0.0</v>
      </c>
      <c r="Q61" s="883">
        <v>0.0</v>
      </c>
      <c r="R61" s="885">
        <f t="shared" si="1"/>
        <v>421</v>
      </c>
      <c r="S61" s="882">
        <f t="shared" si="2"/>
        <v>302.5</v>
      </c>
      <c r="T61" s="932">
        <f>R61/(Results!$P$197*(70/190))</f>
        <v>0.7552639033</v>
      </c>
      <c r="U61" s="1008" t="str">
        <f t="shared" si="11"/>
        <v>D</v>
      </c>
      <c r="V61" s="151"/>
      <c r="W61" s="151"/>
      <c r="X61" s="151"/>
      <c r="Y61" s="151"/>
      <c r="Z61" s="737">
        <f>R61/Results!$B$158</f>
        <v>1403.333333</v>
      </c>
      <c r="AA61" s="151"/>
      <c r="AB61" s="151"/>
      <c r="AC61" s="703"/>
      <c r="AD61" s="459"/>
      <c r="AE61" s="459"/>
      <c r="AF61" s="151"/>
      <c r="AG61" s="784" t="s">
        <v>216</v>
      </c>
      <c r="AH61" s="785">
        <v>17.0</v>
      </c>
      <c r="AI61" s="785">
        <v>0.0</v>
      </c>
      <c r="AJ61" s="785">
        <v>29.0</v>
      </c>
      <c r="AK61" s="785">
        <v>0.0</v>
      </c>
      <c r="AL61" s="785">
        <v>0.0</v>
      </c>
      <c r="AM61" s="785">
        <v>0.0</v>
      </c>
      <c r="AN61" s="785">
        <v>0.0</v>
      </c>
      <c r="AO61" s="785">
        <v>0.0</v>
      </c>
      <c r="AP61" s="785">
        <v>0.0</v>
      </c>
      <c r="AQ61" s="785">
        <v>0.0</v>
      </c>
      <c r="AR61" s="785">
        <v>1.0</v>
      </c>
      <c r="AS61" s="785">
        <v>0.0</v>
      </c>
      <c r="AT61" s="786">
        <v>0.0</v>
      </c>
      <c r="AU61" s="834">
        <f t="shared" si="4"/>
        <v>47</v>
      </c>
      <c r="AV61" s="788">
        <f t="shared" si="5"/>
        <v>33.5</v>
      </c>
      <c r="AW61" s="782">
        <f>AU61/(Results!$R$197*(70/190))</f>
        <v>0.5933554817</v>
      </c>
      <c r="AX61" s="783" t="str">
        <f t="shared" si="10"/>
        <v>C</v>
      </c>
      <c r="AY61" s="151"/>
      <c r="AZ61" s="151"/>
      <c r="BA61" s="151"/>
      <c r="BB61" s="151"/>
      <c r="BC61" s="737">
        <f>AU61/Results!$B$158</f>
        <v>156.6666667</v>
      </c>
      <c r="BD61" s="151"/>
      <c r="BE61" s="151"/>
      <c r="BF61" s="703"/>
    </row>
    <row r="62">
      <c r="A62" s="151"/>
      <c r="B62" s="459"/>
      <c r="C62" s="151"/>
      <c r="D62" s="886" t="s">
        <v>217</v>
      </c>
      <c r="E62" s="887">
        <v>102.0</v>
      </c>
      <c r="F62" s="887">
        <v>0.0</v>
      </c>
      <c r="G62" s="887">
        <v>295.0</v>
      </c>
      <c r="H62" s="887">
        <v>0.0</v>
      </c>
      <c r="I62" s="887">
        <v>0.0</v>
      </c>
      <c r="J62" s="887">
        <v>9.0</v>
      </c>
      <c r="K62" s="887">
        <v>0.0</v>
      </c>
      <c r="L62" s="887">
        <v>9.0</v>
      </c>
      <c r="M62" s="887">
        <v>0.0</v>
      </c>
      <c r="N62" s="887">
        <v>0.0</v>
      </c>
      <c r="O62" s="887">
        <v>8.0</v>
      </c>
      <c r="P62" s="887">
        <v>0.0</v>
      </c>
      <c r="Q62" s="913">
        <v>3.0</v>
      </c>
      <c r="R62" s="889">
        <f t="shared" si="1"/>
        <v>426</v>
      </c>
      <c r="S62" s="882">
        <f t="shared" si="2"/>
        <v>294</v>
      </c>
      <c r="T62" s="1009">
        <f>R62/(Results!$P$197*(70/190))</f>
        <v>0.7642337834</v>
      </c>
      <c r="U62" s="1010" t="str">
        <f t="shared" si="11"/>
        <v>D</v>
      </c>
      <c r="V62" s="37"/>
      <c r="W62" s="37"/>
      <c r="X62" s="37"/>
      <c r="Y62" s="37"/>
      <c r="Z62" s="774">
        <f>R62/Results!$B$158</f>
        <v>1420</v>
      </c>
      <c r="AA62" s="37"/>
      <c r="AB62" s="37"/>
      <c r="AC62" s="789"/>
      <c r="AD62" s="459"/>
      <c r="AE62" s="459"/>
      <c r="AF62" s="151"/>
      <c r="AG62" s="790" t="s">
        <v>217</v>
      </c>
      <c r="AH62" s="791">
        <v>22.0</v>
      </c>
      <c r="AI62" s="791">
        <v>0.0</v>
      </c>
      <c r="AJ62" s="791">
        <v>21.0</v>
      </c>
      <c r="AK62" s="791">
        <v>1.0</v>
      </c>
      <c r="AL62" s="791">
        <v>0.0</v>
      </c>
      <c r="AM62" s="791">
        <v>0.0</v>
      </c>
      <c r="AN62" s="791">
        <v>0.0</v>
      </c>
      <c r="AO62" s="791">
        <v>0.0</v>
      </c>
      <c r="AP62" s="791">
        <v>0.0</v>
      </c>
      <c r="AQ62" s="791">
        <v>0.0</v>
      </c>
      <c r="AR62" s="791">
        <v>8.0</v>
      </c>
      <c r="AS62" s="791">
        <v>1.0</v>
      </c>
      <c r="AT62" s="792">
        <v>3.0</v>
      </c>
      <c r="AU62" s="856">
        <f t="shared" si="4"/>
        <v>56</v>
      </c>
      <c r="AV62" s="794">
        <f t="shared" si="5"/>
        <v>54</v>
      </c>
      <c r="AW62" s="795">
        <f>AU62/(Results!$R$197*(70/190))</f>
        <v>0.7069767442</v>
      </c>
      <c r="AX62" s="796" t="s">
        <v>257</v>
      </c>
      <c r="AY62" s="37"/>
      <c r="AZ62" s="37"/>
      <c r="BA62" s="37"/>
      <c r="BB62" s="37"/>
      <c r="BC62" s="774">
        <f>AU62/Results!$B$158</f>
        <v>186.6666667</v>
      </c>
      <c r="BD62" s="37"/>
      <c r="BE62" s="37"/>
      <c r="BF62" s="789"/>
    </row>
    <row r="63">
      <c r="A63" s="151"/>
      <c r="B63" s="459"/>
      <c r="C63" s="151"/>
      <c r="D63" s="891" t="s">
        <v>218</v>
      </c>
      <c r="E63" s="892">
        <v>107.0</v>
      </c>
      <c r="F63" s="892">
        <v>0.0</v>
      </c>
      <c r="G63" s="892">
        <v>232.0</v>
      </c>
      <c r="H63" s="892">
        <v>1.0</v>
      </c>
      <c r="I63" s="892">
        <v>0.0</v>
      </c>
      <c r="J63" s="892">
        <v>8.0</v>
      </c>
      <c r="K63" s="892">
        <v>3.0</v>
      </c>
      <c r="L63" s="892">
        <v>8.0</v>
      </c>
      <c r="M63" s="892">
        <v>0.0</v>
      </c>
      <c r="N63" s="892">
        <v>0.0</v>
      </c>
      <c r="O63" s="892">
        <v>6.0</v>
      </c>
      <c r="P63" s="892">
        <v>0.0</v>
      </c>
      <c r="Q63" s="914">
        <v>1.0</v>
      </c>
      <c r="R63" s="897">
        <f t="shared" si="1"/>
        <v>366</v>
      </c>
      <c r="S63" s="893">
        <f t="shared" si="2"/>
        <v>265.5</v>
      </c>
      <c r="T63" s="955">
        <f>R63/(Results!$P$198*(70/190))</f>
        <v>0.7695031537</v>
      </c>
      <c r="U63" s="1011" t="str">
        <f t="shared" si="11"/>
        <v>D</v>
      </c>
      <c r="V63" s="538">
        <f>SUM(R63:R66)</f>
        <v>1291</v>
      </c>
      <c r="W63" s="539">
        <f>V63/(4*(MAX(R63:R66)))</f>
        <v>0.8818306011</v>
      </c>
      <c r="X63" s="539">
        <f>AVERAGE(S63:S66)</f>
        <v>231.625</v>
      </c>
      <c r="Y63" s="539">
        <f>V63/(((V63))*2)</f>
        <v>0.5</v>
      </c>
      <c r="Z63" s="1012">
        <f>R63/Results!$B$158</f>
        <v>1220</v>
      </c>
      <c r="AA63" s="539">
        <f>sum(Z63:Z66)/4</f>
        <v>1075.833333</v>
      </c>
      <c r="AB63" s="541">
        <v>476.0</v>
      </c>
      <c r="AC63" s="706">
        <f>4*MAX(R63:R66)/ (Results!P198)</f>
        <v>1.134004648</v>
      </c>
      <c r="AD63" s="459"/>
      <c r="AE63" s="459"/>
      <c r="AF63" s="151"/>
      <c r="AG63" s="797" t="s">
        <v>218</v>
      </c>
      <c r="AH63" s="798">
        <v>21.0</v>
      </c>
      <c r="AI63" s="798">
        <v>0.0</v>
      </c>
      <c r="AJ63" s="798">
        <v>13.0</v>
      </c>
      <c r="AK63" s="798">
        <v>1.0</v>
      </c>
      <c r="AL63" s="798">
        <v>0.0</v>
      </c>
      <c r="AM63" s="798">
        <v>0.0</v>
      </c>
      <c r="AN63" s="798">
        <v>0.0</v>
      </c>
      <c r="AO63" s="798">
        <v>0.0</v>
      </c>
      <c r="AP63" s="798">
        <v>0.0</v>
      </c>
      <c r="AQ63" s="798">
        <v>0.0</v>
      </c>
      <c r="AR63" s="798">
        <v>6.0</v>
      </c>
      <c r="AS63" s="798">
        <v>0.0</v>
      </c>
      <c r="AT63" s="799">
        <v>1.0</v>
      </c>
      <c r="AU63" s="857">
        <f t="shared" si="4"/>
        <v>42</v>
      </c>
      <c r="AV63" s="801">
        <f t="shared" si="5"/>
        <v>41.5</v>
      </c>
      <c r="AW63" s="802">
        <f>AU63/(Results!$R$198*(70/190))</f>
        <v>0.5377358491</v>
      </c>
      <c r="AX63" s="803" t="str">
        <f t="shared" ref="AX63:AX66" si="12">IFS(AW63&lt;0.2,"A",AND(AW63&gt;=0.21,AW63&lt;=0.5),"B",AND(AW63&gt;=0.51,AW63&lt;=0.7),"C",AND(AW63&gt;=0.71,AW63&lt;=0.85),"D",AND(AW63&gt;=0.86,AW63&lt;=1),"E",AW63&gt;1,"F")</f>
        <v>C</v>
      </c>
      <c r="AY63" s="538">
        <f>SUM(AU63:AU66)</f>
        <v>212</v>
      </c>
      <c r="AZ63" s="539">
        <f>AY63/(4*(MAX(AU63:AU66)))</f>
        <v>0.8153846154</v>
      </c>
      <c r="BA63" s="539">
        <f>AVERAGE(AV63:AV66)</f>
        <v>47.875</v>
      </c>
      <c r="BB63" s="539">
        <f>AY63/(((AY63))*2)</f>
        <v>0.5</v>
      </c>
      <c r="BC63" s="1012">
        <f>AU63/Results!$B$158</f>
        <v>140</v>
      </c>
      <c r="BD63" s="539">
        <f>sum(BC63:BC66)/4</f>
        <v>176.6666667</v>
      </c>
      <c r="BE63" s="541">
        <v>78.0</v>
      </c>
      <c r="BF63" s="706">
        <f>4*MAX(AU63:AU66)/ (Results!R198)</f>
        <v>1.226415094</v>
      </c>
    </row>
    <row r="64">
      <c r="A64" s="151"/>
      <c r="B64" s="459"/>
      <c r="C64" s="151"/>
      <c r="D64" s="898" t="s">
        <v>219</v>
      </c>
      <c r="E64" s="899">
        <v>92.0</v>
      </c>
      <c r="F64" s="899">
        <v>0.0</v>
      </c>
      <c r="G64" s="899">
        <v>170.0</v>
      </c>
      <c r="H64" s="899">
        <v>0.0</v>
      </c>
      <c r="I64" s="899">
        <v>0.0</v>
      </c>
      <c r="J64" s="899">
        <v>9.0</v>
      </c>
      <c r="K64" s="899">
        <v>1.0</v>
      </c>
      <c r="L64" s="899">
        <v>2.0</v>
      </c>
      <c r="M64" s="899">
        <v>0.0</v>
      </c>
      <c r="N64" s="899">
        <v>0.0</v>
      </c>
      <c r="O64" s="899">
        <v>5.0</v>
      </c>
      <c r="P64" s="899">
        <v>1.0</v>
      </c>
      <c r="Q64" s="901">
        <v>3.0</v>
      </c>
      <c r="R64" s="903">
        <f t="shared" si="1"/>
        <v>283</v>
      </c>
      <c r="S64" s="900">
        <f t="shared" si="2"/>
        <v>209</v>
      </c>
      <c r="T64" s="955">
        <f>R64/(Results!$P$198*(70/190))</f>
        <v>0.5949983402</v>
      </c>
      <c r="U64" s="1011" t="str">
        <f t="shared" si="11"/>
        <v>C</v>
      </c>
      <c r="V64" s="151"/>
      <c r="W64" s="151"/>
      <c r="X64" s="151"/>
      <c r="Y64" s="151"/>
      <c r="Z64" s="740">
        <f>R64/Results!$B$158</f>
        <v>943.3333333</v>
      </c>
      <c r="AA64" s="151"/>
      <c r="AB64" s="151"/>
      <c r="AC64" s="703"/>
      <c r="AD64" s="459"/>
      <c r="AE64" s="459"/>
      <c r="AF64" s="151"/>
      <c r="AG64" s="804" t="s">
        <v>219</v>
      </c>
      <c r="AH64" s="805">
        <v>17.0</v>
      </c>
      <c r="AI64" s="805">
        <v>0.0</v>
      </c>
      <c r="AJ64" s="805">
        <v>33.0</v>
      </c>
      <c r="AK64" s="805">
        <v>0.0</v>
      </c>
      <c r="AL64" s="805">
        <v>0.0</v>
      </c>
      <c r="AM64" s="805">
        <v>0.0</v>
      </c>
      <c r="AN64" s="805">
        <v>0.0</v>
      </c>
      <c r="AO64" s="805">
        <v>1.0</v>
      </c>
      <c r="AP64" s="805">
        <v>0.0</v>
      </c>
      <c r="AQ64" s="805">
        <v>0.0</v>
      </c>
      <c r="AR64" s="805">
        <v>11.0</v>
      </c>
      <c r="AS64" s="805">
        <v>0.0</v>
      </c>
      <c r="AT64" s="806">
        <v>3.0</v>
      </c>
      <c r="AU64" s="844">
        <f t="shared" si="4"/>
        <v>65</v>
      </c>
      <c r="AV64" s="808">
        <f t="shared" si="5"/>
        <v>58.5</v>
      </c>
      <c r="AW64" s="802">
        <f>AU64/(Results!$R$198*(70/190))</f>
        <v>0.8322102426</v>
      </c>
      <c r="AX64" s="803" t="str">
        <f t="shared" si="12"/>
        <v>D</v>
      </c>
      <c r="AY64" s="151"/>
      <c r="AZ64" s="151"/>
      <c r="BA64" s="151"/>
      <c r="BB64" s="151"/>
      <c r="BC64" s="740">
        <f>AU64/Results!$B$158</f>
        <v>216.6666667</v>
      </c>
      <c r="BD64" s="151"/>
      <c r="BE64" s="151"/>
      <c r="BF64" s="703"/>
    </row>
    <row r="65">
      <c r="A65" s="151"/>
      <c r="B65" s="459"/>
      <c r="C65" s="151"/>
      <c r="D65" s="898" t="s">
        <v>220</v>
      </c>
      <c r="E65" s="899">
        <v>89.0</v>
      </c>
      <c r="F65" s="899">
        <v>0.0</v>
      </c>
      <c r="G65" s="899">
        <v>194.0</v>
      </c>
      <c r="H65" s="899">
        <v>1.0</v>
      </c>
      <c r="I65" s="899">
        <v>0.0</v>
      </c>
      <c r="J65" s="899">
        <v>8.0</v>
      </c>
      <c r="K65" s="899">
        <v>5.0</v>
      </c>
      <c r="L65" s="899">
        <v>3.0</v>
      </c>
      <c r="M65" s="899">
        <v>0.0</v>
      </c>
      <c r="N65" s="899">
        <v>0.0</v>
      </c>
      <c r="O65" s="899">
        <v>1.0</v>
      </c>
      <c r="P65" s="899">
        <v>0.0</v>
      </c>
      <c r="Q65" s="901">
        <v>0.0</v>
      </c>
      <c r="R65" s="903">
        <f t="shared" si="1"/>
        <v>301</v>
      </c>
      <c r="S65" s="900">
        <f t="shared" si="2"/>
        <v>213.5</v>
      </c>
      <c r="T65" s="955">
        <f>R65/(Results!$P$198*(70/190))</f>
        <v>0.6328427576</v>
      </c>
      <c r="U65" s="1011" t="str">
        <f t="shared" si="11"/>
        <v>C</v>
      </c>
      <c r="V65" s="151"/>
      <c r="W65" s="151"/>
      <c r="X65" s="151"/>
      <c r="Y65" s="151"/>
      <c r="Z65" s="740">
        <f>R65/Results!$B$158</f>
        <v>1003.333333</v>
      </c>
      <c r="AA65" s="151"/>
      <c r="AB65" s="151"/>
      <c r="AC65" s="703"/>
      <c r="AD65" s="459"/>
      <c r="AE65" s="459"/>
      <c r="AF65" s="151"/>
      <c r="AG65" s="804" t="s">
        <v>220</v>
      </c>
      <c r="AH65" s="805">
        <v>13.0</v>
      </c>
      <c r="AI65" s="805">
        <v>0.0</v>
      </c>
      <c r="AJ65" s="805">
        <v>28.0</v>
      </c>
      <c r="AK65" s="805">
        <v>0.0</v>
      </c>
      <c r="AL65" s="805">
        <v>0.0</v>
      </c>
      <c r="AM65" s="805">
        <v>0.0</v>
      </c>
      <c r="AN65" s="805">
        <v>0.0</v>
      </c>
      <c r="AO65" s="805">
        <v>2.0</v>
      </c>
      <c r="AP65" s="805">
        <v>0.0</v>
      </c>
      <c r="AQ65" s="805">
        <v>0.0</v>
      </c>
      <c r="AR65" s="805">
        <v>3.0</v>
      </c>
      <c r="AS65" s="805">
        <v>0.0</v>
      </c>
      <c r="AT65" s="806">
        <v>0.0</v>
      </c>
      <c r="AU65" s="844">
        <f t="shared" si="4"/>
        <v>46</v>
      </c>
      <c r="AV65" s="808">
        <f t="shared" si="5"/>
        <v>36</v>
      </c>
      <c r="AW65" s="802">
        <f>AU65/(Results!$R$198*(70/190))</f>
        <v>0.5889487871</v>
      </c>
      <c r="AX65" s="803" t="str">
        <f t="shared" si="12"/>
        <v>C</v>
      </c>
      <c r="AY65" s="151"/>
      <c r="AZ65" s="151"/>
      <c r="BA65" s="151"/>
      <c r="BB65" s="151"/>
      <c r="BC65" s="740">
        <f>AU65/Results!$B$158</f>
        <v>153.3333333</v>
      </c>
      <c r="BD65" s="151"/>
      <c r="BE65" s="151"/>
      <c r="BF65" s="703"/>
    </row>
    <row r="66">
      <c r="A66" s="37"/>
      <c r="B66" s="60"/>
      <c r="C66" s="37"/>
      <c r="D66" s="904" t="s">
        <v>221</v>
      </c>
      <c r="E66" s="905">
        <v>103.0</v>
      </c>
      <c r="F66" s="905">
        <v>0.0</v>
      </c>
      <c r="G66" s="905">
        <v>222.0</v>
      </c>
      <c r="H66" s="905">
        <v>1.0</v>
      </c>
      <c r="I66" s="905">
        <v>0.0</v>
      </c>
      <c r="J66" s="905">
        <v>10.0</v>
      </c>
      <c r="K66" s="905">
        <v>1.0</v>
      </c>
      <c r="L66" s="905">
        <v>1.0</v>
      </c>
      <c r="M66" s="905">
        <v>0.0</v>
      </c>
      <c r="N66" s="905">
        <v>0.0</v>
      </c>
      <c r="O66" s="905">
        <v>1.0</v>
      </c>
      <c r="P66" s="905">
        <v>1.0</v>
      </c>
      <c r="Q66" s="907">
        <v>1.0</v>
      </c>
      <c r="R66" s="918">
        <f t="shared" si="1"/>
        <v>341</v>
      </c>
      <c r="S66" s="906">
        <f t="shared" si="2"/>
        <v>238.5</v>
      </c>
      <c r="T66" s="1023">
        <f>R66/(Results!$P$198*(70/190))</f>
        <v>0.7169414629</v>
      </c>
      <c r="U66" s="1024" t="str">
        <f t="shared" si="11"/>
        <v>D</v>
      </c>
      <c r="V66" s="447"/>
      <c r="W66" s="447"/>
      <c r="X66" s="447"/>
      <c r="Y66" s="447"/>
      <c r="Z66" s="746">
        <f>R66/Results!$B$158</f>
        <v>1136.666667</v>
      </c>
      <c r="AA66" s="447"/>
      <c r="AB66" s="447"/>
      <c r="AC66" s="488"/>
      <c r="AD66" s="60"/>
      <c r="AE66" s="60"/>
      <c r="AF66" s="37"/>
      <c r="AG66" s="809" t="s">
        <v>221</v>
      </c>
      <c r="AH66" s="810">
        <v>19.0</v>
      </c>
      <c r="AI66" s="810">
        <v>0.0</v>
      </c>
      <c r="AJ66" s="810">
        <v>28.0</v>
      </c>
      <c r="AK66" s="810">
        <v>0.0</v>
      </c>
      <c r="AL66" s="810">
        <v>0.0</v>
      </c>
      <c r="AM66" s="810">
        <v>0.0</v>
      </c>
      <c r="AN66" s="810">
        <v>0.0</v>
      </c>
      <c r="AO66" s="810">
        <v>1.0</v>
      </c>
      <c r="AP66" s="810">
        <v>0.0</v>
      </c>
      <c r="AQ66" s="810">
        <v>0.0</v>
      </c>
      <c r="AR66" s="810">
        <v>9.0</v>
      </c>
      <c r="AS66" s="810">
        <v>1.0</v>
      </c>
      <c r="AT66" s="811">
        <v>1.0</v>
      </c>
      <c r="AU66" s="845">
        <f t="shared" si="4"/>
        <v>59</v>
      </c>
      <c r="AV66" s="1025">
        <f t="shared" si="5"/>
        <v>55.5</v>
      </c>
      <c r="AW66" s="865">
        <f>AU66/(Results!$R$198*(70/190))</f>
        <v>0.7553908356</v>
      </c>
      <c r="AX66" s="866" t="str">
        <f t="shared" si="12"/>
        <v>D</v>
      </c>
      <c r="AY66" s="447"/>
      <c r="AZ66" s="447"/>
      <c r="BA66" s="447"/>
      <c r="BB66" s="447"/>
      <c r="BC66" s="746">
        <f>AU66/Results!$B$158</f>
        <v>196.6666667</v>
      </c>
      <c r="BD66" s="447"/>
      <c r="BE66" s="447"/>
      <c r="BF66" s="488"/>
    </row>
    <row r="67">
      <c r="A67" s="630"/>
      <c r="B67" s="561"/>
      <c r="C67" s="561"/>
      <c r="D67" s="561"/>
      <c r="E67" s="561">
        <f t="shared" ref="E67:Q67" si="13">sum(E3:E66)</f>
        <v>6409</v>
      </c>
      <c r="F67" s="561">
        <f t="shared" si="13"/>
        <v>0</v>
      </c>
      <c r="G67" s="561">
        <f t="shared" si="13"/>
        <v>13991</v>
      </c>
      <c r="H67" s="561">
        <f t="shared" si="13"/>
        <v>59</v>
      </c>
      <c r="I67" s="561">
        <f t="shared" si="13"/>
        <v>0</v>
      </c>
      <c r="J67" s="561">
        <f t="shared" si="13"/>
        <v>876</v>
      </c>
      <c r="K67" s="561">
        <f t="shared" si="13"/>
        <v>273</v>
      </c>
      <c r="L67" s="561">
        <f t="shared" si="13"/>
        <v>393</v>
      </c>
      <c r="M67" s="561">
        <f t="shared" si="13"/>
        <v>0</v>
      </c>
      <c r="N67" s="561">
        <f t="shared" si="13"/>
        <v>5</v>
      </c>
      <c r="O67" s="561">
        <f t="shared" si="13"/>
        <v>647</v>
      </c>
      <c r="P67" s="561">
        <f t="shared" si="13"/>
        <v>25</v>
      </c>
      <c r="Q67" s="409">
        <f t="shared" si="13"/>
        <v>106</v>
      </c>
      <c r="R67" s="561">
        <f>SUM(R3:R66)</f>
        <v>22784</v>
      </c>
      <c r="S67" s="561"/>
      <c r="T67" s="561"/>
      <c r="U67" s="561"/>
      <c r="V67" s="561"/>
      <c r="W67" s="561"/>
      <c r="X67" s="561"/>
      <c r="Y67" s="561"/>
      <c r="Z67" s="561"/>
      <c r="AA67" s="561"/>
      <c r="AB67" s="631"/>
      <c r="AC67" s="867"/>
      <c r="AD67" s="561"/>
      <c r="AE67" s="561"/>
      <c r="AF67" s="561"/>
      <c r="AG67" s="561"/>
      <c r="AH67" s="561">
        <f t="shared" ref="AH67:AT67" si="14">sum(AH3:AH66)</f>
        <v>983</v>
      </c>
      <c r="AI67" s="561">
        <f t="shared" si="14"/>
        <v>0</v>
      </c>
      <c r="AJ67" s="561">
        <f t="shared" si="14"/>
        <v>1638</v>
      </c>
      <c r="AK67" s="561">
        <f t="shared" si="14"/>
        <v>59</v>
      </c>
      <c r="AL67" s="561">
        <f t="shared" si="14"/>
        <v>0</v>
      </c>
      <c r="AM67" s="561">
        <f t="shared" si="14"/>
        <v>0</v>
      </c>
      <c r="AN67" s="561">
        <f t="shared" si="14"/>
        <v>0</v>
      </c>
      <c r="AO67" s="561">
        <f t="shared" si="14"/>
        <v>73</v>
      </c>
      <c r="AP67" s="561">
        <f t="shared" si="14"/>
        <v>0</v>
      </c>
      <c r="AQ67" s="561">
        <f t="shared" si="14"/>
        <v>0</v>
      </c>
      <c r="AR67" s="561">
        <f t="shared" si="14"/>
        <v>411</v>
      </c>
      <c r="AS67" s="561">
        <f t="shared" si="14"/>
        <v>31</v>
      </c>
      <c r="AT67" s="409">
        <f t="shared" si="14"/>
        <v>106</v>
      </c>
      <c r="AU67" s="561">
        <f>SUM(AU3:AU66)</f>
        <v>3301</v>
      </c>
      <c r="AV67" s="561"/>
      <c r="AW67" s="561"/>
      <c r="AX67" s="561"/>
      <c r="AY67" s="561"/>
      <c r="AZ67" s="561"/>
      <c r="BA67" s="561"/>
      <c r="BB67" s="561"/>
      <c r="BC67" s="561"/>
      <c r="BD67" s="561"/>
      <c r="BE67" s="631"/>
      <c r="BF67" s="867"/>
    </row>
    <row r="68">
      <c r="A68" s="630"/>
      <c r="B68" s="561"/>
      <c r="C68" s="561"/>
      <c r="D68" s="561"/>
      <c r="E68" s="561"/>
      <c r="F68" s="561"/>
      <c r="G68" s="561"/>
      <c r="H68" s="561"/>
      <c r="I68" s="561"/>
      <c r="J68" s="561"/>
      <c r="K68" s="561"/>
      <c r="L68" s="561"/>
      <c r="M68" s="561"/>
      <c r="N68" s="561"/>
      <c r="O68" s="561"/>
      <c r="P68" s="561"/>
      <c r="Q68" s="561"/>
      <c r="R68" s="561"/>
      <c r="S68" s="561"/>
      <c r="T68" s="561"/>
      <c r="U68" s="561"/>
      <c r="V68" s="561"/>
      <c r="W68" s="561"/>
      <c r="X68" s="561"/>
      <c r="Y68" s="561"/>
      <c r="Z68" s="561"/>
      <c r="AA68" s="561"/>
      <c r="AB68" s="631"/>
      <c r="AC68" s="867"/>
      <c r="AD68" s="561"/>
      <c r="AE68" s="561"/>
      <c r="AF68" s="561"/>
      <c r="AG68" s="561"/>
      <c r="AH68" s="561"/>
      <c r="AI68" s="561"/>
      <c r="AJ68" s="561"/>
      <c r="AK68" s="561"/>
      <c r="AL68" s="561"/>
      <c r="AM68" s="561"/>
      <c r="AN68" s="561"/>
      <c r="AO68" s="561"/>
      <c r="AP68" s="561"/>
      <c r="AQ68" s="561"/>
      <c r="AR68" s="561"/>
      <c r="AS68" s="561"/>
      <c r="AT68" s="561"/>
      <c r="AU68" s="561"/>
      <c r="AV68" s="561"/>
      <c r="AW68" s="561"/>
      <c r="AX68" s="561"/>
      <c r="AY68" s="561"/>
      <c r="AZ68" s="561"/>
      <c r="BA68" s="561"/>
      <c r="BB68" s="561"/>
      <c r="BC68" s="561"/>
      <c r="BD68" s="561"/>
      <c r="BE68" s="631"/>
      <c r="BF68" s="867"/>
    </row>
    <row r="69">
      <c r="A69" s="463" t="s">
        <v>227</v>
      </c>
      <c r="B69" s="477" t="s">
        <v>258</v>
      </c>
      <c r="C69" s="477" t="s">
        <v>259</v>
      </c>
      <c r="D69" s="465" t="s">
        <v>156</v>
      </c>
      <c r="E69" s="479" t="s">
        <v>260</v>
      </c>
      <c r="F69" s="467"/>
      <c r="G69" s="467"/>
      <c r="H69" s="467"/>
      <c r="I69" s="467"/>
      <c r="J69" s="467"/>
      <c r="K69" s="467"/>
      <c r="L69" s="467"/>
      <c r="M69" s="467"/>
      <c r="N69" s="467"/>
      <c r="O69" s="467"/>
      <c r="P69" s="467"/>
      <c r="Q69" s="468"/>
      <c r="R69" s="480" t="s">
        <v>261</v>
      </c>
      <c r="S69" s="481" t="s">
        <v>262</v>
      </c>
      <c r="T69" s="470" t="s">
        <v>263</v>
      </c>
      <c r="U69" s="470" t="s">
        <v>157</v>
      </c>
      <c r="V69" s="471" t="s">
        <v>264</v>
      </c>
      <c r="W69" s="472" t="s">
        <v>265</v>
      </c>
      <c r="X69" s="472" t="s">
        <v>266</v>
      </c>
      <c r="Y69" s="772" t="s">
        <v>267</v>
      </c>
      <c r="Z69" s="473" t="s">
        <v>268</v>
      </c>
      <c r="AA69" s="471" t="s">
        <v>269</v>
      </c>
      <c r="AB69" s="482" t="s">
        <v>112</v>
      </c>
      <c r="AC69" s="483" t="s">
        <v>270</v>
      </c>
      <c r="AD69" s="476" t="s">
        <v>227</v>
      </c>
      <c r="AE69" s="477" t="s">
        <v>258</v>
      </c>
      <c r="AF69" s="477" t="s">
        <v>259</v>
      </c>
      <c r="AG69" s="465" t="s">
        <v>156</v>
      </c>
      <c r="AH69" s="479" t="s">
        <v>260</v>
      </c>
      <c r="AI69" s="467"/>
      <c r="AJ69" s="467"/>
      <c r="AK69" s="467"/>
      <c r="AL69" s="467"/>
      <c r="AM69" s="467"/>
      <c r="AN69" s="467"/>
      <c r="AO69" s="467"/>
      <c r="AP69" s="467"/>
      <c r="AQ69" s="467"/>
      <c r="AR69" s="467"/>
      <c r="AS69" s="467"/>
      <c r="AT69" s="468"/>
      <c r="AU69" s="480" t="s">
        <v>261</v>
      </c>
      <c r="AV69" s="481" t="s">
        <v>262</v>
      </c>
      <c r="AW69" s="470" t="s">
        <v>263</v>
      </c>
      <c r="AX69" s="470" t="s">
        <v>157</v>
      </c>
      <c r="AY69" s="471" t="s">
        <v>264</v>
      </c>
      <c r="AZ69" s="472" t="s">
        <v>265</v>
      </c>
      <c r="BA69" s="472" t="s">
        <v>266</v>
      </c>
      <c r="BB69" s="772" t="s">
        <v>267</v>
      </c>
      <c r="BC69" s="473" t="s">
        <v>268</v>
      </c>
      <c r="BD69" s="471" t="s">
        <v>269</v>
      </c>
      <c r="BE69" s="482" t="s">
        <v>112</v>
      </c>
      <c r="BF69" s="483" t="s">
        <v>270</v>
      </c>
    </row>
    <row r="70">
      <c r="A70" s="37"/>
      <c r="B70" s="37"/>
      <c r="C70" s="37"/>
      <c r="D70" s="484"/>
      <c r="E70" s="485" t="s">
        <v>271</v>
      </c>
      <c r="F70" s="486" t="s">
        <v>272</v>
      </c>
      <c r="G70" s="486" t="s">
        <v>273</v>
      </c>
      <c r="H70" s="486" t="s">
        <v>274</v>
      </c>
      <c r="I70" s="486" t="s">
        <v>275</v>
      </c>
      <c r="J70" s="486" t="s">
        <v>276</v>
      </c>
      <c r="K70" s="486" t="s">
        <v>277</v>
      </c>
      <c r="L70" s="486" t="s">
        <v>278</v>
      </c>
      <c r="M70" s="486" t="s">
        <v>279</v>
      </c>
      <c r="N70" s="485" t="s">
        <v>280</v>
      </c>
      <c r="O70" s="485" t="s">
        <v>281</v>
      </c>
      <c r="P70" s="486" t="s">
        <v>282</v>
      </c>
      <c r="Q70" s="487" t="s">
        <v>283</v>
      </c>
      <c r="R70" s="224"/>
      <c r="S70" s="489"/>
      <c r="T70" s="447"/>
      <c r="U70" s="447"/>
      <c r="V70" s="447"/>
      <c r="W70" s="447"/>
      <c r="X70" s="447"/>
      <c r="Y70" s="447"/>
      <c r="Z70" s="447"/>
      <c r="AA70" s="447"/>
      <c r="AB70" s="447"/>
      <c r="AC70" s="184"/>
      <c r="AD70" s="60"/>
      <c r="AE70" s="37"/>
      <c r="AF70" s="37"/>
      <c r="AG70" s="484"/>
      <c r="AH70" s="485" t="s">
        <v>271</v>
      </c>
      <c r="AI70" s="486" t="s">
        <v>272</v>
      </c>
      <c r="AJ70" s="486" t="s">
        <v>273</v>
      </c>
      <c r="AK70" s="486" t="s">
        <v>274</v>
      </c>
      <c r="AL70" s="486" t="s">
        <v>275</v>
      </c>
      <c r="AM70" s="486" t="s">
        <v>276</v>
      </c>
      <c r="AN70" s="486" t="s">
        <v>277</v>
      </c>
      <c r="AO70" s="486" t="s">
        <v>278</v>
      </c>
      <c r="AP70" s="486" t="s">
        <v>279</v>
      </c>
      <c r="AQ70" s="485" t="s">
        <v>280</v>
      </c>
      <c r="AR70" s="485" t="s">
        <v>281</v>
      </c>
      <c r="AS70" s="486" t="s">
        <v>282</v>
      </c>
      <c r="AT70" s="487" t="s">
        <v>283</v>
      </c>
      <c r="AU70" s="224"/>
      <c r="AV70" s="489"/>
      <c r="AW70" s="447"/>
      <c r="AX70" s="447"/>
      <c r="AY70" s="447"/>
      <c r="AZ70" s="447"/>
      <c r="BA70" s="447"/>
      <c r="BB70" s="447"/>
      <c r="BC70" s="447"/>
      <c r="BD70" s="447"/>
      <c r="BE70" s="447"/>
      <c r="BF70" s="184"/>
    </row>
    <row r="71">
      <c r="A71" s="490" t="s">
        <v>284</v>
      </c>
      <c r="B71" s="724">
        <v>45351.0</v>
      </c>
      <c r="C71" s="725" t="s">
        <v>47</v>
      </c>
      <c r="D71" s="777" t="s">
        <v>158</v>
      </c>
      <c r="E71" s="778">
        <v>42.0</v>
      </c>
      <c r="F71" s="778">
        <v>0.0</v>
      </c>
      <c r="G71" s="778">
        <v>211.0</v>
      </c>
      <c r="H71" s="778">
        <v>0.0</v>
      </c>
      <c r="I71" s="778">
        <v>0.0</v>
      </c>
      <c r="J71" s="778">
        <v>18.0</v>
      </c>
      <c r="K71" s="778">
        <v>6.0</v>
      </c>
      <c r="L71" s="778">
        <v>12.0</v>
      </c>
      <c r="M71" s="778">
        <v>0.0</v>
      </c>
      <c r="N71" s="778">
        <v>0.0</v>
      </c>
      <c r="O71" s="778">
        <v>10.0</v>
      </c>
      <c r="P71" s="778">
        <v>0.0</v>
      </c>
      <c r="Q71" s="1026">
        <v>1.0</v>
      </c>
      <c r="R71" s="854">
        <f t="shared" ref="R71:R134" si="15">sum(E71:Q71)</f>
        <v>300</v>
      </c>
      <c r="S71" s="855">
        <f t="shared" ref="S71:S134" si="16">(E71*1)+(F71*0.8)+(G71*0.5)+(H71*1.5)+(I71*2)+(J71*1.5)+(K71*1.5)+(L71*1.5)+(M71*2.5)+(N71*2.5)+(O71*2)+(P71*2.5)+(Q71*0.5)</f>
        <v>222</v>
      </c>
      <c r="T71" s="782">
        <f>R71/(Results!$P$200*(70/190))</f>
        <v>0.6302521008</v>
      </c>
      <c r="U71" s="780" t="str">
        <f t="shared" ref="U71:U88" si="17">IFS(T71&lt;0.2,"A",AND(T71&gt;=0.21,T71&lt;=0.5),"B",AND(T71&gt;=0.51,T71&lt;=0.7),"C",AND(T71&gt;=0.71,T71&lt;=0.85),"D",AND(T71&gt;=0.86,T71&lt;=1),"E",T71&gt;1,"F")</f>
        <v>C</v>
      </c>
      <c r="V71" s="732">
        <f>SUM(R71:R74)</f>
        <v>1292</v>
      </c>
      <c r="W71" s="774">
        <f>V71/(4*(MAX(R71:R74)))</f>
        <v>0.8947368421</v>
      </c>
      <c r="X71" s="774">
        <f>AVERAGE(S71:S74)</f>
        <v>228.2</v>
      </c>
      <c r="Y71" s="642">
        <f>V71/(((V71))*2)</f>
        <v>0.5</v>
      </c>
      <c r="Z71" s="737">
        <f>R71/Results!$B$158</f>
        <v>1000</v>
      </c>
      <c r="AA71" s="774">
        <f>sum(Z71:Z74)/4</f>
        <v>1076.666667</v>
      </c>
      <c r="AB71" s="775">
        <v>476.0</v>
      </c>
      <c r="AC71" s="776">
        <f>(4*max(R71:R74))/(Results!P200)</f>
        <v>1.117647059</v>
      </c>
      <c r="AD71" s="505" t="s">
        <v>284</v>
      </c>
      <c r="AE71" s="724">
        <v>45351.0</v>
      </c>
      <c r="AF71" s="725" t="s">
        <v>48</v>
      </c>
      <c r="AG71" s="777" t="s">
        <v>158</v>
      </c>
      <c r="AH71" s="778">
        <v>5.0</v>
      </c>
      <c r="AI71" s="778">
        <v>0.0</v>
      </c>
      <c r="AJ71" s="778">
        <v>9.0</v>
      </c>
      <c r="AK71" s="778">
        <v>0.0</v>
      </c>
      <c r="AL71" s="778">
        <v>0.0</v>
      </c>
      <c r="AM71" s="778">
        <v>0.0</v>
      </c>
      <c r="AN71" s="778">
        <v>0.0</v>
      </c>
      <c r="AO71" s="778">
        <v>0.0</v>
      </c>
      <c r="AP71" s="778">
        <v>0.0</v>
      </c>
      <c r="AQ71" s="778">
        <v>0.0</v>
      </c>
      <c r="AR71" s="778">
        <v>1.0</v>
      </c>
      <c r="AS71" s="778">
        <v>0.0</v>
      </c>
      <c r="AT71" s="779">
        <v>5.0</v>
      </c>
      <c r="AU71" s="854">
        <f t="shared" ref="AU71:AU134" si="18">sum(AH71:AT71)</f>
        <v>20</v>
      </c>
      <c r="AV71" s="855">
        <f t="shared" ref="AV71:AV134" si="19">(AH71*1)+(AI71*0.8)+(AJ71*0.5)+(AK71*1.5)+(AL71*2)+(AM71*1.5)+(AN71*1.5)+(AO71*1.5)+(AP71*2.5)+(AQ71*2.5)+(AR71*2)+(AS71*2.5)+(AT71*0.5)</f>
        <v>14</v>
      </c>
      <c r="AW71" s="782">
        <f>AU71/(Results!$R$200*(70/190))</f>
        <v>0.5121293801</v>
      </c>
      <c r="AX71" s="1027" t="str">
        <f t="shared" ref="AX71:AX79" si="20">IFS(AW71&lt;0.2,"A",AND(AW71&gt;=0.21,AW71&lt;=0.5),"B",AND(AW71&gt;=0.51,AW71&lt;=0.7),"C",AND(AW71&gt;=0.71,AW71&lt;=0.85),"D",AND(AW71&gt;=0.86,AW71&lt;=1),"E",AW71&gt;1,"F")</f>
        <v>C</v>
      </c>
      <c r="AY71" s="732">
        <f>SUM(AU71:AU74)</f>
        <v>106</v>
      </c>
      <c r="AZ71" s="774">
        <f>AY71/(4*(MAX(AU71:AU74)))</f>
        <v>0.828125</v>
      </c>
      <c r="BA71" s="774">
        <f>AVERAGE(AV71:AV74)</f>
        <v>21.25</v>
      </c>
      <c r="BB71" s="774">
        <f>AY71/(((AY71))*2)</f>
        <v>0.5</v>
      </c>
      <c r="BC71" s="737">
        <f>AU71/Results!$B$158</f>
        <v>66.66666667</v>
      </c>
      <c r="BD71" s="774">
        <f>sum(BC71:BC74)/4</f>
        <v>88.33333333</v>
      </c>
      <c r="BE71" s="775">
        <v>39.0</v>
      </c>
      <c r="BF71" s="776">
        <f>(4*max(AU71:AU74))/(Results!R200)</f>
        <v>1.20754717</v>
      </c>
    </row>
    <row r="72">
      <c r="A72" s="151"/>
      <c r="B72" s="459"/>
      <c r="C72" s="151"/>
      <c r="D72" s="784" t="s">
        <v>159</v>
      </c>
      <c r="E72" s="785">
        <v>53.0</v>
      </c>
      <c r="F72" s="785">
        <v>0.0</v>
      </c>
      <c r="G72" s="785">
        <v>209.0</v>
      </c>
      <c r="H72" s="785">
        <v>0.0</v>
      </c>
      <c r="I72" s="785">
        <v>0.0</v>
      </c>
      <c r="J72" s="785">
        <v>12.0</v>
      </c>
      <c r="K72" s="785">
        <v>1.0</v>
      </c>
      <c r="L72" s="785">
        <v>9.0</v>
      </c>
      <c r="M72" s="785">
        <v>0.0</v>
      </c>
      <c r="N72" s="785">
        <v>0.0</v>
      </c>
      <c r="O72" s="785">
        <v>4.0</v>
      </c>
      <c r="P72" s="785">
        <v>0.0</v>
      </c>
      <c r="Q72" s="786">
        <v>0.0</v>
      </c>
      <c r="R72" s="854">
        <f t="shared" si="15"/>
        <v>288</v>
      </c>
      <c r="S72" s="1028">
        <f t="shared" si="16"/>
        <v>198.5</v>
      </c>
      <c r="T72" s="782">
        <f>R72/(Results!$P$200*(70/190))</f>
        <v>0.6050420168</v>
      </c>
      <c r="U72" s="787" t="str">
        <f t="shared" si="17"/>
        <v>C</v>
      </c>
      <c r="V72" s="151"/>
      <c r="W72" s="151"/>
      <c r="X72" s="151"/>
      <c r="Y72" s="151"/>
      <c r="Z72" s="737">
        <f>R72/Results!$B$158</f>
        <v>960</v>
      </c>
      <c r="AA72" s="151"/>
      <c r="AB72" s="151"/>
      <c r="AC72" s="703"/>
      <c r="AD72" s="459"/>
      <c r="AE72" s="459"/>
      <c r="AF72" s="151"/>
      <c r="AG72" s="784" t="s">
        <v>159</v>
      </c>
      <c r="AH72" s="785">
        <v>8.0</v>
      </c>
      <c r="AI72" s="785">
        <v>0.0</v>
      </c>
      <c r="AJ72" s="785">
        <v>12.0</v>
      </c>
      <c r="AK72" s="785">
        <v>0.0</v>
      </c>
      <c r="AL72" s="785">
        <v>0.0</v>
      </c>
      <c r="AM72" s="785">
        <v>0.0</v>
      </c>
      <c r="AN72" s="785">
        <v>0.0</v>
      </c>
      <c r="AO72" s="785">
        <v>0.0</v>
      </c>
      <c r="AP72" s="785">
        <v>0.0</v>
      </c>
      <c r="AQ72" s="785">
        <v>0.0</v>
      </c>
      <c r="AR72" s="785">
        <v>5.0</v>
      </c>
      <c r="AS72" s="785">
        <v>0.0</v>
      </c>
      <c r="AT72" s="786">
        <v>2.0</v>
      </c>
      <c r="AU72" s="854">
        <f t="shared" si="18"/>
        <v>27</v>
      </c>
      <c r="AV72" s="1028">
        <f t="shared" si="19"/>
        <v>25</v>
      </c>
      <c r="AW72" s="782">
        <f>AU72/(Results!$R$200*(70/190))</f>
        <v>0.6913746631</v>
      </c>
      <c r="AX72" s="1027" t="str">
        <f t="shared" si="20"/>
        <v>C</v>
      </c>
      <c r="AY72" s="151"/>
      <c r="AZ72" s="151"/>
      <c r="BA72" s="151"/>
      <c r="BB72" s="151"/>
      <c r="BC72" s="737">
        <f>AU72/Results!$B$158</f>
        <v>90</v>
      </c>
      <c r="BD72" s="151"/>
      <c r="BE72" s="151"/>
      <c r="BF72" s="703"/>
    </row>
    <row r="73">
      <c r="A73" s="151"/>
      <c r="B73" s="459"/>
      <c r="C73" s="151"/>
      <c r="D73" s="784" t="s">
        <v>160</v>
      </c>
      <c r="E73" s="785">
        <v>79.0</v>
      </c>
      <c r="F73" s="785">
        <v>0.0</v>
      </c>
      <c r="G73" s="785">
        <v>238.0</v>
      </c>
      <c r="H73" s="785">
        <v>0.0</v>
      </c>
      <c r="I73" s="785">
        <v>0.0</v>
      </c>
      <c r="J73" s="785">
        <v>17.0</v>
      </c>
      <c r="K73" s="785">
        <v>2.0</v>
      </c>
      <c r="L73" s="785">
        <v>4.0</v>
      </c>
      <c r="M73" s="785">
        <v>0.0</v>
      </c>
      <c r="N73" s="785">
        <v>0.0</v>
      </c>
      <c r="O73" s="785">
        <v>2.0</v>
      </c>
      <c r="P73" s="785">
        <v>0.0</v>
      </c>
      <c r="Q73" s="786">
        <v>1.0</v>
      </c>
      <c r="R73" s="854">
        <f t="shared" si="15"/>
        <v>343</v>
      </c>
      <c r="S73" s="1028">
        <f t="shared" si="16"/>
        <v>237</v>
      </c>
      <c r="T73" s="782">
        <f>R73/(Results!$P$200*(70/190))</f>
        <v>0.7205882353</v>
      </c>
      <c r="U73" s="787" t="str">
        <f t="shared" si="17"/>
        <v>D</v>
      </c>
      <c r="V73" s="151"/>
      <c r="W73" s="151"/>
      <c r="X73" s="151"/>
      <c r="Y73" s="151"/>
      <c r="Z73" s="737">
        <f>R73/Results!$B$158</f>
        <v>1143.333333</v>
      </c>
      <c r="AA73" s="151"/>
      <c r="AB73" s="151"/>
      <c r="AC73" s="703"/>
      <c r="AD73" s="459"/>
      <c r="AE73" s="459"/>
      <c r="AF73" s="151"/>
      <c r="AG73" s="784" t="s">
        <v>160</v>
      </c>
      <c r="AH73" s="785">
        <v>7.0</v>
      </c>
      <c r="AI73" s="785">
        <v>0.0</v>
      </c>
      <c r="AJ73" s="785">
        <v>13.0</v>
      </c>
      <c r="AK73" s="785">
        <v>0.0</v>
      </c>
      <c r="AL73" s="785">
        <v>0.0</v>
      </c>
      <c r="AM73" s="785">
        <v>0.0</v>
      </c>
      <c r="AN73" s="785">
        <v>0.0</v>
      </c>
      <c r="AO73" s="785">
        <v>0.0</v>
      </c>
      <c r="AP73" s="785">
        <v>0.0</v>
      </c>
      <c r="AQ73" s="785">
        <v>0.0</v>
      </c>
      <c r="AR73" s="785">
        <v>2.0</v>
      </c>
      <c r="AS73" s="785">
        <v>0.0</v>
      </c>
      <c r="AT73" s="786">
        <v>5.0</v>
      </c>
      <c r="AU73" s="854">
        <f t="shared" si="18"/>
        <v>27</v>
      </c>
      <c r="AV73" s="1028">
        <f t="shared" si="19"/>
        <v>20</v>
      </c>
      <c r="AW73" s="782">
        <f>AU73/(Results!$R$200*(70/190))</f>
        <v>0.6913746631</v>
      </c>
      <c r="AX73" s="1027" t="str">
        <f t="shared" si="20"/>
        <v>C</v>
      </c>
      <c r="AY73" s="151"/>
      <c r="AZ73" s="151"/>
      <c r="BA73" s="151"/>
      <c r="BB73" s="151"/>
      <c r="BC73" s="737">
        <f>AU73/Results!$B$158</f>
        <v>90</v>
      </c>
      <c r="BD73" s="151"/>
      <c r="BE73" s="151"/>
      <c r="BF73" s="703"/>
    </row>
    <row r="74">
      <c r="A74" s="151"/>
      <c r="B74" s="459"/>
      <c r="C74" s="151"/>
      <c r="D74" s="790" t="s">
        <v>161</v>
      </c>
      <c r="E74" s="791">
        <v>82.0</v>
      </c>
      <c r="F74" s="791">
        <v>1.0</v>
      </c>
      <c r="G74" s="791">
        <v>248.0</v>
      </c>
      <c r="H74" s="791">
        <v>0.0</v>
      </c>
      <c r="I74" s="791">
        <v>0.0</v>
      </c>
      <c r="J74" s="791">
        <v>10.0</v>
      </c>
      <c r="K74" s="791">
        <v>0.0</v>
      </c>
      <c r="L74" s="791">
        <v>7.0</v>
      </c>
      <c r="M74" s="791">
        <v>0.0</v>
      </c>
      <c r="N74" s="791">
        <v>0.0</v>
      </c>
      <c r="O74" s="791">
        <v>11.0</v>
      </c>
      <c r="P74" s="791">
        <v>0.0</v>
      </c>
      <c r="Q74" s="792">
        <v>2.0</v>
      </c>
      <c r="R74" s="1029">
        <f t="shared" si="15"/>
        <v>361</v>
      </c>
      <c r="S74" s="1028">
        <f t="shared" si="16"/>
        <v>255.3</v>
      </c>
      <c r="T74" s="795">
        <f>R74/(Results!$P$200*(70/190))</f>
        <v>0.7584033613</v>
      </c>
      <c r="U74" s="793" t="str">
        <f t="shared" si="17"/>
        <v>D</v>
      </c>
      <c r="V74" s="37"/>
      <c r="W74" s="37"/>
      <c r="X74" s="37"/>
      <c r="Y74" s="37"/>
      <c r="Z74" s="774">
        <f>R74/Results!$B$158</f>
        <v>1203.333333</v>
      </c>
      <c r="AA74" s="37"/>
      <c r="AB74" s="37"/>
      <c r="AC74" s="789"/>
      <c r="AD74" s="459"/>
      <c r="AE74" s="459"/>
      <c r="AF74" s="151"/>
      <c r="AG74" s="790" t="s">
        <v>161</v>
      </c>
      <c r="AH74" s="791">
        <v>3.0</v>
      </c>
      <c r="AI74" s="791">
        <v>0.0</v>
      </c>
      <c r="AJ74" s="791">
        <v>20.0</v>
      </c>
      <c r="AK74" s="791">
        <v>0.0</v>
      </c>
      <c r="AL74" s="791">
        <v>0.0</v>
      </c>
      <c r="AM74" s="791">
        <v>0.0</v>
      </c>
      <c r="AN74" s="791">
        <v>0.0</v>
      </c>
      <c r="AO74" s="791">
        <v>1.0</v>
      </c>
      <c r="AP74" s="791">
        <v>0.0</v>
      </c>
      <c r="AQ74" s="791">
        <v>0.0</v>
      </c>
      <c r="AR74" s="791">
        <v>5.0</v>
      </c>
      <c r="AS74" s="791">
        <v>0.0</v>
      </c>
      <c r="AT74" s="792">
        <v>3.0</v>
      </c>
      <c r="AU74" s="1029">
        <f t="shared" si="18"/>
        <v>32</v>
      </c>
      <c r="AV74" s="1028">
        <f t="shared" si="19"/>
        <v>26</v>
      </c>
      <c r="AW74" s="795">
        <f>AU74/(Results!$R$200*(70/190))</f>
        <v>0.8194070081</v>
      </c>
      <c r="AX74" s="823" t="str">
        <f t="shared" si="20"/>
        <v>D</v>
      </c>
      <c r="AY74" s="37"/>
      <c r="AZ74" s="37"/>
      <c r="BA74" s="37"/>
      <c r="BB74" s="37"/>
      <c r="BC74" s="774">
        <f>AU74/Results!$B$158</f>
        <v>106.6666667</v>
      </c>
      <c r="BD74" s="37"/>
      <c r="BE74" s="37"/>
      <c r="BF74" s="789"/>
    </row>
    <row r="75">
      <c r="A75" s="151"/>
      <c r="B75" s="459"/>
      <c r="C75" s="151"/>
      <c r="D75" s="797" t="s">
        <v>162</v>
      </c>
      <c r="E75" s="798">
        <v>98.0</v>
      </c>
      <c r="F75" s="798">
        <v>0.0</v>
      </c>
      <c r="G75" s="798">
        <v>293.0</v>
      </c>
      <c r="H75" s="798">
        <v>0.0</v>
      </c>
      <c r="I75" s="798">
        <v>0.0</v>
      </c>
      <c r="J75" s="798">
        <v>14.0</v>
      </c>
      <c r="K75" s="798">
        <v>2.0</v>
      </c>
      <c r="L75" s="798">
        <v>13.0</v>
      </c>
      <c r="M75" s="798">
        <v>0.0</v>
      </c>
      <c r="N75" s="798">
        <v>0.0</v>
      </c>
      <c r="O75" s="798">
        <v>1.0</v>
      </c>
      <c r="P75" s="798">
        <v>0.0</v>
      </c>
      <c r="Q75" s="799">
        <v>3.0</v>
      </c>
      <c r="R75" s="824">
        <f t="shared" si="15"/>
        <v>424</v>
      </c>
      <c r="S75" s="848">
        <f t="shared" si="16"/>
        <v>291.5</v>
      </c>
      <c r="T75" s="802">
        <f>R75/(Results!$P$201*(70/190))</f>
        <v>0.6454611009</v>
      </c>
      <c r="U75" s="828" t="str">
        <f t="shared" si="17"/>
        <v>C</v>
      </c>
      <c r="V75" s="538">
        <f>SUM(R75:R78)</f>
        <v>1783</v>
      </c>
      <c r="W75" s="539">
        <f>V75/(4*(MAX(R75:R78)))</f>
        <v>0.8089836661</v>
      </c>
      <c r="X75" s="539">
        <f>AVERAGE(S75:S78)</f>
        <v>312.2</v>
      </c>
      <c r="Y75" s="539">
        <f>V75/(((V75))*2)</f>
        <v>0.5</v>
      </c>
      <c r="Z75" s="1012">
        <f>R75/Results!$B$158</f>
        <v>1413.333333</v>
      </c>
      <c r="AA75" s="539">
        <f>sum(Z75:Z78)/4</f>
        <v>1485.833333</v>
      </c>
      <c r="AB75" s="541">
        <v>657.0</v>
      </c>
      <c r="AC75" s="706">
        <f>4*max(R75:R78)/(Results!P201)</f>
        <v>1.236118901</v>
      </c>
      <c r="AD75" s="459"/>
      <c r="AE75" s="459"/>
      <c r="AF75" s="151"/>
      <c r="AG75" s="797" t="s">
        <v>162</v>
      </c>
      <c r="AH75" s="798">
        <v>2.0</v>
      </c>
      <c r="AI75" s="798">
        <v>0.0</v>
      </c>
      <c r="AJ75" s="798">
        <v>30.0</v>
      </c>
      <c r="AK75" s="798">
        <v>0.0</v>
      </c>
      <c r="AL75" s="798">
        <v>0.0</v>
      </c>
      <c r="AM75" s="798">
        <v>0.0</v>
      </c>
      <c r="AN75" s="798">
        <v>0.0</v>
      </c>
      <c r="AO75" s="798">
        <v>4.0</v>
      </c>
      <c r="AP75" s="798">
        <v>0.0</v>
      </c>
      <c r="AQ75" s="798">
        <v>0.0</v>
      </c>
      <c r="AR75" s="798">
        <v>5.0</v>
      </c>
      <c r="AS75" s="798">
        <v>0.0</v>
      </c>
      <c r="AT75" s="799">
        <v>4.0</v>
      </c>
      <c r="AU75" s="824">
        <f t="shared" si="18"/>
        <v>45</v>
      </c>
      <c r="AV75" s="848">
        <f t="shared" si="19"/>
        <v>35</v>
      </c>
      <c r="AW75" s="802">
        <f>AU75/(Results!$R$201*(70/190))</f>
        <v>0.533374922</v>
      </c>
      <c r="AX75" s="1030" t="str">
        <f t="shared" si="20"/>
        <v>C</v>
      </c>
      <c r="AY75" s="538">
        <f>SUM(AU75:AU78)</f>
        <v>229</v>
      </c>
      <c r="AZ75" s="539">
        <f>AY75/(4*(MAX(AU75:AU78)))</f>
        <v>0.7842465753</v>
      </c>
      <c r="BA75" s="539">
        <f>AVERAGE(AV75:AV78)</f>
        <v>41.75</v>
      </c>
      <c r="BB75" s="539">
        <f>AY75/(((AY75))*2)</f>
        <v>0.5</v>
      </c>
      <c r="BC75" s="1012">
        <f>AU75/Results!$B$158</f>
        <v>150</v>
      </c>
      <c r="BD75" s="539">
        <f>sum(BC75:BC78)/4</f>
        <v>190.8333333</v>
      </c>
      <c r="BE75" s="541">
        <v>84.0</v>
      </c>
      <c r="BF75" s="706">
        <f>4*max(AU75:AU78)/(Results!R201)</f>
        <v>1.27510917</v>
      </c>
    </row>
    <row r="76">
      <c r="A76" s="151"/>
      <c r="B76" s="459"/>
      <c r="C76" s="151"/>
      <c r="D76" s="804" t="s">
        <v>163</v>
      </c>
      <c r="E76" s="805">
        <v>101.0</v>
      </c>
      <c r="F76" s="805">
        <v>0.0</v>
      </c>
      <c r="G76" s="805">
        <v>290.0</v>
      </c>
      <c r="H76" s="805">
        <v>0.0</v>
      </c>
      <c r="I76" s="805">
        <v>0.0</v>
      </c>
      <c r="J76" s="805">
        <v>8.0</v>
      </c>
      <c r="K76" s="805">
        <v>5.0</v>
      </c>
      <c r="L76" s="805">
        <v>12.0</v>
      </c>
      <c r="M76" s="805">
        <v>0.0</v>
      </c>
      <c r="N76" s="805">
        <v>0.0</v>
      </c>
      <c r="O76" s="805">
        <v>7.0</v>
      </c>
      <c r="P76" s="805">
        <v>0.0</v>
      </c>
      <c r="Q76" s="806">
        <v>1.0</v>
      </c>
      <c r="R76" s="824">
        <f t="shared" si="15"/>
        <v>424</v>
      </c>
      <c r="S76" s="1031">
        <f t="shared" si="16"/>
        <v>298</v>
      </c>
      <c r="T76" s="1032">
        <f>R76/(Results!$P$201*(70/190))</f>
        <v>0.6454611009</v>
      </c>
      <c r="U76" s="807" t="str">
        <f t="shared" si="17"/>
        <v>C</v>
      </c>
      <c r="V76" s="151"/>
      <c r="W76" s="151"/>
      <c r="X76" s="151"/>
      <c r="Y76" s="151"/>
      <c r="Z76" s="740">
        <f>R76/Results!$B$158</f>
        <v>1413.333333</v>
      </c>
      <c r="AA76" s="151"/>
      <c r="AB76" s="151"/>
      <c r="AC76" s="703"/>
      <c r="AD76" s="459"/>
      <c r="AE76" s="459"/>
      <c r="AF76" s="151"/>
      <c r="AG76" s="804" t="s">
        <v>163</v>
      </c>
      <c r="AH76" s="805">
        <v>9.0</v>
      </c>
      <c r="AI76" s="805">
        <v>0.0</v>
      </c>
      <c r="AJ76" s="805">
        <v>36.0</v>
      </c>
      <c r="AK76" s="805">
        <v>0.0</v>
      </c>
      <c r="AL76" s="805">
        <v>0.0</v>
      </c>
      <c r="AM76" s="805">
        <v>0.0</v>
      </c>
      <c r="AN76" s="805">
        <v>0.0</v>
      </c>
      <c r="AO76" s="805">
        <v>3.0</v>
      </c>
      <c r="AP76" s="805">
        <v>0.0</v>
      </c>
      <c r="AQ76" s="805">
        <v>0.0</v>
      </c>
      <c r="AR76" s="805">
        <v>3.0</v>
      </c>
      <c r="AS76" s="805">
        <v>0.0</v>
      </c>
      <c r="AT76" s="806">
        <v>5.0</v>
      </c>
      <c r="AU76" s="824">
        <f t="shared" si="18"/>
        <v>56</v>
      </c>
      <c r="AV76" s="1031">
        <f t="shared" si="19"/>
        <v>40</v>
      </c>
      <c r="AW76" s="1032">
        <f>AU76/(Results!$R$201*(70/190))</f>
        <v>0.6637554585</v>
      </c>
      <c r="AX76" s="1030" t="str">
        <f t="shared" si="20"/>
        <v>C</v>
      </c>
      <c r="AY76" s="151"/>
      <c r="AZ76" s="151"/>
      <c r="BA76" s="151"/>
      <c r="BB76" s="151"/>
      <c r="BC76" s="740">
        <f>AU76/Results!$B$158</f>
        <v>186.6666667</v>
      </c>
      <c r="BD76" s="151"/>
      <c r="BE76" s="151"/>
      <c r="BF76" s="703"/>
    </row>
    <row r="77">
      <c r="A77" s="151"/>
      <c r="B77" s="459"/>
      <c r="C77" s="151"/>
      <c r="D77" s="804" t="s">
        <v>164</v>
      </c>
      <c r="E77" s="805">
        <v>95.0</v>
      </c>
      <c r="F77" s="805">
        <v>1.0</v>
      </c>
      <c r="G77" s="805">
        <v>400.0</v>
      </c>
      <c r="H77" s="805">
        <v>0.0</v>
      </c>
      <c r="I77" s="805">
        <v>0.0</v>
      </c>
      <c r="J77" s="805">
        <v>24.0</v>
      </c>
      <c r="K77" s="805">
        <v>2.0</v>
      </c>
      <c r="L77" s="805">
        <v>12.0</v>
      </c>
      <c r="M77" s="805">
        <v>0.0</v>
      </c>
      <c r="N77" s="805">
        <v>0.0</v>
      </c>
      <c r="O77" s="805">
        <v>14.0</v>
      </c>
      <c r="P77" s="805">
        <v>0.0</v>
      </c>
      <c r="Q77" s="806">
        <v>3.0</v>
      </c>
      <c r="R77" s="824">
        <f t="shared" si="15"/>
        <v>551</v>
      </c>
      <c r="S77" s="1031">
        <f t="shared" si="16"/>
        <v>382.3</v>
      </c>
      <c r="T77" s="1032">
        <f>R77/(Results!$P$201*(70/190))</f>
        <v>0.8387949684</v>
      </c>
      <c r="U77" s="807" t="str">
        <f t="shared" si="17"/>
        <v>D</v>
      </c>
      <c r="V77" s="151"/>
      <c r="W77" s="151"/>
      <c r="X77" s="151"/>
      <c r="Y77" s="151"/>
      <c r="Z77" s="740">
        <f>R77/Results!$B$158</f>
        <v>1836.666667</v>
      </c>
      <c r="AA77" s="151"/>
      <c r="AB77" s="151"/>
      <c r="AC77" s="703"/>
      <c r="AD77" s="459"/>
      <c r="AE77" s="459"/>
      <c r="AF77" s="151"/>
      <c r="AG77" s="804" t="s">
        <v>164</v>
      </c>
      <c r="AH77" s="805">
        <v>6.0</v>
      </c>
      <c r="AI77" s="805">
        <v>0.0</v>
      </c>
      <c r="AJ77" s="805">
        <v>37.0</v>
      </c>
      <c r="AK77" s="805">
        <v>0.0</v>
      </c>
      <c r="AL77" s="805">
        <v>0.0</v>
      </c>
      <c r="AM77" s="805">
        <v>0.0</v>
      </c>
      <c r="AN77" s="805">
        <v>0.0</v>
      </c>
      <c r="AO77" s="805">
        <v>2.0</v>
      </c>
      <c r="AP77" s="805">
        <v>0.0</v>
      </c>
      <c r="AQ77" s="805">
        <v>0.0</v>
      </c>
      <c r="AR77" s="805">
        <v>4.0</v>
      </c>
      <c r="AS77" s="805">
        <v>0.0</v>
      </c>
      <c r="AT77" s="806">
        <v>6.0</v>
      </c>
      <c r="AU77" s="824">
        <f t="shared" si="18"/>
        <v>55</v>
      </c>
      <c r="AV77" s="1031">
        <f t="shared" si="19"/>
        <v>38.5</v>
      </c>
      <c r="AW77" s="1032">
        <f>AU77/(Results!$R$201*(70/190))</f>
        <v>0.6519026825</v>
      </c>
      <c r="AX77" s="1030" t="str">
        <f t="shared" si="20"/>
        <v>C</v>
      </c>
      <c r="AY77" s="151"/>
      <c r="AZ77" s="151"/>
      <c r="BA77" s="151"/>
      <c r="BB77" s="151"/>
      <c r="BC77" s="740">
        <f>AU77/Results!$B$158</f>
        <v>183.3333333</v>
      </c>
      <c r="BD77" s="151"/>
      <c r="BE77" s="151"/>
      <c r="BF77" s="703"/>
    </row>
    <row r="78">
      <c r="A78" s="151"/>
      <c r="B78" s="459"/>
      <c r="C78" s="151"/>
      <c r="D78" s="809" t="s">
        <v>165</v>
      </c>
      <c r="E78" s="810">
        <v>88.0</v>
      </c>
      <c r="F78" s="810">
        <v>0.0</v>
      </c>
      <c r="G78" s="810">
        <v>259.0</v>
      </c>
      <c r="H78" s="810">
        <v>0.0</v>
      </c>
      <c r="I78" s="810">
        <v>0.0</v>
      </c>
      <c r="J78" s="810">
        <v>19.0</v>
      </c>
      <c r="K78" s="810">
        <v>2.0</v>
      </c>
      <c r="L78" s="810">
        <v>8.0</v>
      </c>
      <c r="M78" s="810">
        <v>0.0</v>
      </c>
      <c r="N78" s="810">
        <v>0.0</v>
      </c>
      <c r="O78" s="810">
        <v>8.0</v>
      </c>
      <c r="P78" s="810">
        <v>0.0</v>
      </c>
      <c r="Q78" s="811">
        <v>0.0</v>
      </c>
      <c r="R78" s="851">
        <f t="shared" si="15"/>
        <v>384</v>
      </c>
      <c r="S78" s="1031">
        <f t="shared" si="16"/>
        <v>277</v>
      </c>
      <c r="T78" s="1033">
        <f>R78/(Results!$P$201*(70/190))</f>
        <v>0.5845685442</v>
      </c>
      <c r="U78" s="1034" t="str">
        <f t="shared" si="17"/>
        <v>C</v>
      </c>
      <c r="V78" s="447"/>
      <c r="W78" s="447"/>
      <c r="X78" s="447"/>
      <c r="Y78" s="447"/>
      <c r="Z78" s="746">
        <f>R78/Results!$B$158</f>
        <v>1280</v>
      </c>
      <c r="AA78" s="447"/>
      <c r="AB78" s="447"/>
      <c r="AC78" s="488"/>
      <c r="AD78" s="459"/>
      <c r="AE78" s="459"/>
      <c r="AF78" s="151"/>
      <c r="AG78" s="809" t="s">
        <v>165</v>
      </c>
      <c r="AH78" s="810">
        <v>15.0</v>
      </c>
      <c r="AI78" s="810">
        <v>0.0</v>
      </c>
      <c r="AJ78" s="810">
        <v>43.0</v>
      </c>
      <c r="AK78" s="810">
        <v>0.0</v>
      </c>
      <c r="AL78" s="810">
        <v>0.0</v>
      </c>
      <c r="AM78" s="810">
        <v>0.0</v>
      </c>
      <c r="AN78" s="810">
        <v>0.0</v>
      </c>
      <c r="AO78" s="810">
        <v>2.0</v>
      </c>
      <c r="AP78" s="810">
        <v>0.0</v>
      </c>
      <c r="AQ78" s="810">
        <v>0.0</v>
      </c>
      <c r="AR78" s="810">
        <v>5.0</v>
      </c>
      <c r="AS78" s="810">
        <v>0.0</v>
      </c>
      <c r="AT78" s="811">
        <v>8.0</v>
      </c>
      <c r="AU78" s="851">
        <f t="shared" si="18"/>
        <v>73</v>
      </c>
      <c r="AV78" s="1031">
        <f t="shared" si="19"/>
        <v>53.5</v>
      </c>
      <c r="AW78" s="1033">
        <f>AU78/(Results!$R$201*(70/190))</f>
        <v>0.8652526513</v>
      </c>
      <c r="AX78" s="815" t="str">
        <f t="shared" si="20"/>
        <v>E</v>
      </c>
      <c r="AY78" s="447"/>
      <c r="AZ78" s="447"/>
      <c r="BA78" s="447"/>
      <c r="BB78" s="447"/>
      <c r="BC78" s="746">
        <f>AU78/Results!$B$158</f>
        <v>243.3333333</v>
      </c>
      <c r="BD78" s="447"/>
      <c r="BE78" s="447"/>
      <c r="BF78" s="488"/>
    </row>
    <row r="79">
      <c r="A79" s="151"/>
      <c r="B79" s="459"/>
      <c r="C79" s="151"/>
      <c r="D79" s="818" t="s">
        <v>166</v>
      </c>
      <c r="E79" s="778">
        <v>93.0</v>
      </c>
      <c r="F79" s="778">
        <v>0.0</v>
      </c>
      <c r="G79" s="778">
        <v>292.0</v>
      </c>
      <c r="H79" s="778">
        <v>0.0</v>
      </c>
      <c r="I79" s="778">
        <v>0.0</v>
      </c>
      <c r="J79" s="778">
        <v>17.0</v>
      </c>
      <c r="K79" s="778">
        <v>1.0</v>
      </c>
      <c r="L79" s="778">
        <v>6.0</v>
      </c>
      <c r="M79" s="778">
        <v>0.0</v>
      </c>
      <c r="N79" s="778">
        <v>0.0</v>
      </c>
      <c r="O79" s="778">
        <v>8.0</v>
      </c>
      <c r="P79" s="778">
        <v>0.0</v>
      </c>
      <c r="Q79" s="779">
        <v>0.0</v>
      </c>
      <c r="R79" s="854">
        <f t="shared" si="15"/>
        <v>417</v>
      </c>
      <c r="S79" s="1035">
        <f t="shared" si="16"/>
        <v>291</v>
      </c>
      <c r="T79" s="821">
        <f>R79/(Results!$P$202*(70/190))</f>
        <v>0.7525645897</v>
      </c>
      <c r="U79" s="819" t="str">
        <f t="shared" si="17"/>
        <v>D</v>
      </c>
      <c r="V79" s="641">
        <f>SUM(R79:R82)</f>
        <v>1504</v>
      </c>
      <c r="W79" s="642">
        <f>V79/(4*(MAX(R79:R82)))</f>
        <v>0.9016786571</v>
      </c>
      <c r="X79" s="642">
        <f>AVERAGE(S79:S82)</f>
        <v>272.5</v>
      </c>
      <c r="Y79" s="642">
        <f>V79/(((V79))*2)</f>
        <v>0.5</v>
      </c>
      <c r="Z79" s="723">
        <f>R79/Results!$B$158</f>
        <v>1390</v>
      </c>
      <c r="AA79" s="642">
        <f>sum(Z79:Z82)/4</f>
        <v>1253.333333</v>
      </c>
      <c r="AB79" s="643">
        <v>554.0</v>
      </c>
      <c r="AC79" s="817">
        <f>4*max(R79:R82)/(Results!P202)</f>
        <v>1.109042553</v>
      </c>
      <c r="AD79" s="459"/>
      <c r="AE79" s="459"/>
      <c r="AF79" s="151"/>
      <c r="AG79" s="818" t="s">
        <v>166</v>
      </c>
      <c r="AH79" s="778">
        <v>26.0</v>
      </c>
      <c r="AI79" s="778">
        <v>0.0</v>
      </c>
      <c r="AJ79" s="778">
        <v>50.0</v>
      </c>
      <c r="AK79" s="778">
        <v>0.0</v>
      </c>
      <c r="AL79" s="778">
        <v>0.0</v>
      </c>
      <c r="AM79" s="778">
        <v>0.0</v>
      </c>
      <c r="AN79" s="778">
        <v>0.0</v>
      </c>
      <c r="AO79" s="778">
        <v>3.0</v>
      </c>
      <c r="AP79" s="778">
        <v>0.0</v>
      </c>
      <c r="AQ79" s="778">
        <v>0.0</v>
      </c>
      <c r="AR79" s="778">
        <v>6.0</v>
      </c>
      <c r="AS79" s="778">
        <v>1.0</v>
      </c>
      <c r="AT79" s="779">
        <v>2.0</v>
      </c>
      <c r="AU79" s="854">
        <f t="shared" si="18"/>
        <v>88</v>
      </c>
      <c r="AV79" s="1035">
        <f t="shared" si="19"/>
        <v>71</v>
      </c>
      <c r="AW79" s="821">
        <f>AU79/(Results!$R$202*(70/190))</f>
        <v>1.047619048</v>
      </c>
      <c r="AX79" s="1036" t="str">
        <f t="shared" si="20"/>
        <v>F</v>
      </c>
      <c r="AY79" s="641">
        <f>SUM(AU79:AU82)</f>
        <v>228</v>
      </c>
      <c r="AZ79" s="642">
        <f>AY79/(4*(MAX(AU79:AU82)))</f>
        <v>0.6477272727</v>
      </c>
      <c r="BA79" s="642">
        <f>AVERAGE(AV79:AV82)</f>
        <v>48.125</v>
      </c>
      <c r="BB79" s="642">
        <f>AY79/(((AY79))*2)</f>
        <v>0.5</v>
      </c>
      <c r="BC79" s="723">
        <f>AU79/Results!$B$158</f>
        <v>293.3333333</v>
      </c>
      <c r="BD79" s="642">
        <f>sum(BC79:BC82)/4</f>
        <v>190</v>
      </c>
      <c r="BE79" s="643">
        <v>84.0</v>
      </c>
      <c r="BF79" s="817">
        <f>4*max(AU79:AU82)/(Results!R202)</f>
        <v>1.543859649</v>
      </c>
    </row>
    <row r="80">
      <c r="A80" s="151"/>
      <c r="B80" s="459"/>
      <c r="C80" s="151"/>
      <c r="D80" s="784" t="s">
        <v>167</v>
      </c>
      <c r="E80" s="785">
        <v>70.0</v>
      </c>
      <c r="F80" s="785">
        <v>0.0</v>
      </c>
      <c r="G80" s="785">
        <v>240.0</v>
      </c>
      <c r="H80" s="785">
        <v>0.0</v>
      </c>
      <c r="I80" s="785">
        <v>0.0</v>
      </c>
      <c r="J80" s="785">
        <v>16.0</v>
      </c>
      <c r="K80" s="785">
        <v>1.0</v>
      </c>
      <c r="L80" s="785">
        <v>8.0</v>
      </c>
      <c r="M80" s="785">
        <v>0.0</v>
      </c>
      <c r="N80" s="785">
        <v>0.0</v>
      </c>
      <c r="O80" s="785">
        <v>12.0</v>
      </c>
      <c r="P80" s="785">
        <v>0.0</v>
      </c>
      <c r="Q80" s="786">
        <v>0.0</v>
      </c>
      <c r="R80" s="854">
        <f t="shared" si="15"/>
        <v>347</v>
      </c>
      <c r="S80" s="1028">
        <f t="shared" si="16"/>
        <v>251.5</v>
      </c>
      <c r="T80" s="1037">
        <f>R80/(Results!$P$202*(70/190))</f>
        <v>0.6262348024</v>
      </c>
      <c r="U80" s="787" t="str">
        <f t="shared" si="17"/>
        <v>C</v>
      </c>
      <c r="V80" s="151"/>
      <c r="W80" s="151"/>
      <c r="X80" s="151"/>
      <c r="Y80" s="151"/>
      <c r="Z80" s="737">
        <f>R80/Results!$B$158</f>
        <v>1156.666667</v>
      </c>
      <c r="AA80" s="151"/>
      <c r="AB80" s="151"/>
      <c r="AC80" s="703"/>
      <c r="AD80" s="459"/>
      <c r="AE80" s="459"/>
      <c r="AF80" s="151"/>
      <c r="AG80" s="784" t="s">
        <v>167</v>
      </c>
      <c r="AH80" s="785">
        <v>22.0</v>
      </c>
      <c r="AI80" s="785">
        <v>0.0</v>
      </c>
      <c r="AJ80" s="785">
        <v>31.0</v>
      </c>
      <c r="AK80" s="785">
        <v>0.0</v>
      </c>
      <c r="AL80" s="785">
        <v>0.0</v>
      </c>
      <c r="AM80" s="785">
        <v>0.0</v>
      </c>
      <c r="AN80" s="785">
        <v>0.0</v>
      </c>
      <c r="AO80" s="785">
        <v>5.0</v>
      </c>
      <c r="AP80" s="785">
        <v>0.0</v>
      </c>
      <c r="AQ80" s="785">
        <v>0.0</v>
      </c>
      <c r="AR80" s="785">
        <v>-1.0</v>
      </c>
      <c r="AS80" s="785">
        <v>0.0</v>
      </c>
      <c r="AT80" s="786">
        <v>2.0</v>
      </c>
      <c r="AU80" s="854">
        <f t="shared" si="18"/>
        <v>59</v>
      </c>
      <c r="AV80" s="1028">
        <f t="shared" si="19"/>
        <v>44</v>
      </c>
      <c r="AW80" s="1037">
        <f>AU80/(Results!$R$202*(70/190))</f>
        <v>0.7023809524</v>
      </c>
      <c r="AX80" s="1038" t="s">
        <v>249</v>
      </c>
      <c r="AY80" s="151"/>
      <c r="AZ80" s="151"/>
      <c r="BA80" s="151"/>
      <c r="BB80" s="151"/>
      <c r="BC80" s="737">
        <f>AU80/Results!$B$158</f>
        <v>196.6666667</v>
      </c>
      <c r="BD80" s="151"/>
      <c r="BE80" s="151"/>
      <c r="BF80" s="703"/>
    </row>
    <row r="81">
      <c r="A81" s="151"/>
      <c r="B81" s="459"/>
      <c r="C81" s="151"/>
      <c r="D81" s="784" t="s">
        <v>168</v>
      </c>
      <c r="E81" s="785">
        <v>75.0</v>
      </c>
      <c r="F81" s="785">
        <v>0.0</v>
      </c>
      <c r="G81" s="785">
        <v>281.0</v>
      </c>
      <c r="H81" s="785">
        <v>0.0</v>
      </c>
      <c r="I81" s="785">
        <v>0.0</v>
      </c>
      <c r="J81" s="785">
        <v>15.0</v>
      </c>
      <c r="K81" s="785">
        <v>4.0</v>
      </c>
      <c r="L81" s="785">
        <v>10.0</v>
      </c>
      <c r="M81" s="785">
        <v>0.0</v>
      </c>
      <c r="N81" s="785">
        <v>0.0</v>
      </c>
      <c r="O81" s="785">
        <v>15.0</v>
      </c>
      <c r="P81" s="785">
        <v>0.0</v>
      </c>
      <c r="Q81" s="786">
        <v>3.0</v>
      </c>
      <c r="R81" s="854">
        <f t="shared" si="15"/>
        <v>403</v>
      </c>
      <c r="S81" s="1028">
        <f t="shared" si="16"/>
        <v>290.5</v>
      </c>
      <c r="T81" s="1037">
        <f>R81/(Results!$P$202*(70/190))</f>
        <v>0.7272986322</v>
      </c>
      <c r="U81" s="787" t="str">
        <f t="shared" si="17"/>
        <v>D</v>
      </c>
      <c r="V81" s="151"/>
      <c r="W81" s="151"/>
      <c r="X81" s="151"/>
      <c r="Y81" s="151"/>
      <c r="Z81" s="737">
        <f>R81/Results!$B$158</f>
        <v>1343.333333</v>
      </c>
      <c r="AA81" s="151"/>
      <c r="AB81" s="151"/>
      <c r="AC81" s="703"/>
      <c r="AD81" s="459"/>
      <c r="AE81" s="459"/>
      <c r="AF81" s="151"/>
      <c r="AG81" s="784" t="s">
        <v>168</v>
      </c>
      <c r="AH81" s="785">
        <v>14.0</v>
      </c>
      <c r="AI81" s="785">
        <v>0.0</v>
      </c>
      <c r="AJ81" s="785">
        <v>16.0</v>
      </c>
      <c r="AK81" s="785">
        <v>0.0</v>
      </c>
      <c r="AL81" s="785">
        <v>0.0</v>
      </c>
      <c r="AM81" s="785">
        <v>0.0</v>
      </c>
      <c r="AN81" s="785">
        <v>0.0</v>
      </c>
      <c r="AO81" s="785">
        <v>3.0</v>
      </c>
      <c r="AP81" s="785">
        <v>0.0</v>
      </c>
      <c r="AQ81" s="785">
        <v>0.0</v>
      </c>
      <c r="AR81" s="785">
        <v>6.0</v>
      </c>
      <c r="AS81" s="785">
        <v>1.0</v>
      </c>
      <c r="AT81" s="786">
        <v>4.0</v>
      </c>
      <c r="AU81" s="854">
        <f t="shared" si="18"/>
        <v>44</v>
      </c>
      <c r="AV81" s="1028">
        <f t="shared" si="19"/>
        <v>43</v>
      </c>
      <c r="AW81" s="1037">
        <f>AU81/(Results!$R$202*(70/190))</f>
        <v>0.5238095238</v>
      </c>
      <c r="AX81" s="1027" t="str">
        <f t="shared" ref="AX81:AX90" si="21">IFS(AW81&lt;0.2,"A",AND(AW81&gt;=0.21,AW81&lt;=0.5),"B",AND(AW81&gt;=0.51,AW81&lt;=0.7),"C",AND(AW81&gt;=0.71,AW81&lt;=0.85),"D",AND(AW81&gt;=0.86,AW81&lt;=1),"E",AW81&gt;1,"F")</f>
        <v>C</v>
      </c>
      <c r="AY81" s="151"/>
      <c r="AZ81" s="151"/>
      <c r="BA81" s="151"/>
      <c r="BB81" s="151"/>
      <c r="BC81" s="737">
        <f>AU81/Results!$B$158</f>
        <v>146.6666667</v>
      </c>
      <c r="BD81" s="151"/>
      <c r="BE81" s="151"/>
      <c r="BF81" s="703"/>
    </row>
    <row r="82">
      <c r="A82" s="151"/>
      <c r="B82" s="459"/>
      <c r="C82" s="151"/>
      <c r="D82" s="790" t="s">
        <v>169</v>
      </c>
      <c r="E82" s="791">
        <v>72.0</v>
      </c>
      <c r="F82" s="791">
        <v>0.0</v>
      </c>
      <c r="G82" s="791">
        <v>218.0</v>
      </c>
      <c r="H82" s="791">
        <v>0.0</v>
      </c>
      <c r="I82" s="791">
        <v>0.0</v>
      </c>
      <c r="J82" s="791">
        <v>12.0</v>
      </c>
      <c r="K82" s="791">
        <v>2.0</v>
      </c>
      <c r="L82" s="791">
        <v>8.0</v>
      </c>
      <c r="M82" s="791">
        <v>0.0</v>
      </c>
      <c r="N82" s="791">
        <v>0.0</v>
      </c>
      <c r="O82" s="791">
        <v>19.0</v>
      </c>
      <c r="P82" s="791">
        <v>1.0</v>
      </c>
      <c r="Q82" s="792">
        <v>5.0</v>
      </c>
      <c r="R82" s="1029">
        <f t="shared" si="15"/>
        <v>337</v>
      </c>
      <c r="S82" s="1028">
        <f t="shared" si="16"/>
        <v>257</v>
      </c>
      <c r="T82" s="1039">
        <f>R82/(Results!$P$202*(70/190))</f>
        <v>0.60818769</v>
      </c>
      <c r="U82" s="793" t="str">
        <f t="shared" si="17"/>
        <v>C</v>
      </c>
      <c r="V82" s="37"/>
      <c r="W82" s="37"/>
      <c r="X82" s="37"/>
      <c r="Y82" s="37"/>
      <c r="Z82" s="774">
        <f>R82/Results!$B$158</f>
        <v>1123.333333</v>
      </c>
      <c r="AA82" s="37"/>
      <c r="AB82" s="37"/>
      <c r="AC82" s="789"/>
      <c r="AD82" s="459"/>
      <c r="AE82" s="459"/>
      <c r="AF82" s="151"/>
      <c r="AG82" s="790" t="s">
        <v>169</v>
      </c>
      <c r="AH82" s="791">
        <v>20.0</v>
      </c>
      <c r="AI82" s="791">
        <v>0.0</v>
      </c>
      <c r="AJ82" s="791">
        <v>10.0</v>
      </c>
      <c r="AK82" s="791">
        <v>0.0</v>
      </c>
      <c r="AL82" s="791">
        <v>0.0</v>
      </c>
      <c r="AM82" s="791">
        <v>0.0</v>
      </c>
      <c r="AN82" s="791">
        <v>0.0</v>
      </c>
      <c r="AO82" s="791">
        <v>3.0</v>
      </c>
      <c r="AP82" s="791">
        <v>0.0</v>
      </c>
      <c r="AQ82" s="791">
        <v>0.0</v>
      </c>
      <c r="AR82" s="791">
        <v>2.0</v>
      </c>
      <c r="AS82" s="791">
        <v>0.0</v>
      </c>
      <c r="AT82" s="792">
        <v>2.0</v>
      </c>
      <c r="AU82" s="1029">
        <f t="shared" si="18"/>
        <v>37</v>
      </c>
      <c r="AV82" s="1028">
        <f t="shared" si="19"/>
        <v>34.5</v>
      </c>
      <c r="AW82" s="1039">
        <f>AU82/(Results!$R$202*(70/190))</f>
        <v>0.4404761905</v>
      </c>
      <c r="AX82" s="823" t="str">
        <f t="shared" si="21"/>
        <v>B</v>
      </c>
      <c r="AY82" s="37"/>
      <c r="AZ82" s="37"/>
      <c r="BA82" s="37"/>
      <c r="BB82" s="37"/>
      <c r="BC82" s="774">
        <f>AU82/Results!$B$158</f>
        <v>123.3333333</v>
      </c>
      <c r="BD82" s="37"/>
      <c r="BE82" s="37"/>
      <c r="BF82" s="789"/>
    </row>
    <row r="83">
      <c r="A83" s="151"/>
      <c r="B83" s="459"/>
      <c r="C83" s="151"/>
      <c r="D83" s="797" t="s">
        <v>170</v>
      </c>
      <c r="E83" s="798">
        <v>94.0</v>
      </c>
      <c r="F83" s="798">
        <v>0.0</v>
      </c>
      <c r="G83" s="798">
        <v>249.0</v>
      </c>
      <c r="H83" s="798">
        <v>0.0</v>
      </c>
      <c r="I83" s="798">
        <v>0.0</v>
      </c>
      <c r="J83" s="798">
        <v>8.0</v>
      </c>
      <c r="K83" s="798">
        <v>4.0</v>
      </c>
      <c r="L83" s="798">
        <v>11.0</v>
      </c>
      <c r="M83" s="798">
        <v>0.0</v>
      </c>
      <c r="N83" s="798">
        <v>0.0</v>
      </c>
      <c r="O83" s="798">
        <v>14.0</v>
      </c>
      <c r="P83" s="798">
        <v>0.0</v>
      </c>
      <c r="Q83" s="799">
        <v>3.0</v>
      </c>
      <c r="R83" s="824">
        <f t="shared" si="15"/>
        <v>383</v>
      </c>
      <c r="S83" s="848">
        <f t="shared" si="16"/>
        <v>282.5</v>
      </c>
      <c r="T83" s="802">
        <f>R83/(Results!$P$203*(70/190))</f>
        <v>0.6812394683</v>
      </c>
      <c r="U83" s="828" t="str">
        <f t="shared" si="17"/>
        <v>C</v>
      </c>
      <c r="V83" s="538">
        <f>SUM(R83:R86)</f>
        <v>1526</v>
      </c>
      <c r="W83" s="539">
        <f>V83/(4*(MAX(R83:R86)))</f>
        <v>0.9443069307</v>
      </c>
      <c r="X83" s="539">
        <f>AVERAGE(S83:S86)</f>
        <v>273.75</v>
      </c>
      <c r="Y83" s="539">
        <f>V83/(((V83))*2)</f>
        <v>0.5</v>
      </c>
      <c r="Z83" s="1012">
        <f>R83/Results!$B$158</f>
        <v>1276.666667</v>
      </c>
      <c r="AA83" s="539">
        <f>sum(Z83:Z86)/4</f>
        <v>1271.666667</v>
      </c>
      <c r="AB83" s="541">
        <v>562.0</v>
      </c>
      <c r="AC83" s="706">
        <f>4*max(R83:R86)/(Results!P203)</f>
        <v>1.05897772</v>
      </c>
      <c r="AD83" s="459"/>
      <c r="AE83" s="459"/>
      <c r="AF83" s="151"/>
      <c r="AG83" s="797" t="s">
        <v>170</v>
      </c>
      <c r="AH83" s="798">
        <v>5.0</v>
      </c>
      <c r="AI83" s="798">
        <v>0.0</v>
      </c>
      <c r="AJ83" s="798">
        <v>19.0</v>
      </c>
      <c r="AK83" s="798">
        <v>0.0</v>
      </c>
      <c r="AL83" s="798">
        <v>0.0</v>
      </c>
      <c r="AM83" s="798">
        <v>0.0</v>
      </c>
      <c r="AN83" s="798">
        <v>0.0</v>
      </c>
      <c r="AO83" s="798">
        <v>1.0</v>
      </c>
      <c r="AP83" s="798">
        <v>0.0</v>
      </c>
      <c r="AQ83" s="798">
        <v>0.0</v>
      </c>
      <c r="AR83" s="798">
        <v>7.0</v>
      </c>
      <c r="AS83" s="798">
        <v>0.0</v>
      </c>
      <c r="AT83" s="799">
        <v>0.0</v>
      </c>
      <c r="AU83" s="824">
        <f t="shared" si="18"/>
        <v>32</v>
      </c>
      <c r="AV83" s="848">
        <f t="shared" si="19"/>
        <v>30</v>
      </c>
      <c r="AW83" s="802">
        <f>AU83/(Results!$R$203*(70/190))</f>
        <v>0.5361552028</v>
      </c>
      <c r="AX83" s="1030" t="str">
        <f t="shared" si="21"/>
        <v>C</v>
      </c>
      <c r="AY83" s="538">
        <f>SUM(AU83:AU86)</f>
        <v>162</v>
      </c>
      <c r="AZ83" s="539">
        <f>AY83/(4*(MAX(AU83:AU86)))</f>
        <v>0.8265306122</v>
      </c>
      <c r="BA83" s="539">
        <f>AVERAGE(AV83:AV86)</f>
        <v>40.875</v>
      </c>
      <c r="BB83" s="539">
        <f>AY83/(((AY83))*2)</f>
        <v>0.5</v>
      </c>
      <c r="BC83" s="1012">
        <f>AU83/Results!$B$158</f>
        <v>106.6666667</v>
      </c>
      <c r="BD83" s="539">
        <f>sum(BC83:BC86)/4</f>
        <v>135</v>
      </c>
      <c r="BE83" s="541">
        <v>60.0</v>
      </c>
      <c r="BF83" s="706">
        <f>4*max(AU83:AU86)/(Results!R203)</f>
        <v>1.209876543</v>
      </c>
    </row>
    <row r="84">
      <c r="A84" s="151"/>
      <c r="B84" s="459"/>
      <c r="C84" s="151"/>
      <c r="D84" s="804" t="s">
        <v>171</v>
      </c>
      <c r="E84" s="805">
        <v>83.0</v>
      </c>
      <c r="F84" s="805">
        <v>0.0</v>
      </c>
      <c r="G84" s="805">
        <v>282.0</v>
      </c>
      <c r="H84" s="805">
        <v>0.0</v>
      </c>
      <c r="I84" s="805">
        <v>0.0</v>
      </c>
      <c r="J84" s="805">
        <v>13.0</v>
      </c>
      <c r="K84" s="805">
        <v>3.0</v>
      </c>
      <c r="L84" s="805">
        <v>12.0</v>
      </c>
      <c r="M84" s="805">
        <v>0.0</v>
      </c>
      <c r="N84" s="805">
        <v>0.0</v>
      </c>
      <c r="O84" s="805">
        <v>10.0</v>
      </c>
      <c r="P84" s="805">
        <v>1.0</v>
      </c>
      <c r="Q84" s="806">
        <v>0.0</v>
      </c>
      <c r="R84" s="824">
        <f t="shared" si="15"/>
        <v>404</v>
      </c>
      <c r="S84" s="1031">
        <f t="shared" si="16"/>
        <v>288.5</v>
      </c>
      <c r="T84" s="1032">
        <f>R84/(Results!$P$203*(70/190))</f>
        <v>0.718592024</v>
      </c>
      <c r="U84" s="807" t="str">
        <f t="shared" si="17"/>
        <v>D</v>
      </c>
      <c r="V84" s="151"/>
      <c r="W84" s="151"/>
      <c r="X84" s="151"/>
      <c r="Y84" s="151"/>
      <c r="Z84" s="740">
        <f>R84/Results!$B$158</f>
        <v>1346.666667</v>
      </c>
      <c r="AA84" s="151"/>
      <c r="AB84" s="151"/>
      <c r="AC84" s="703"/>
      <c r="AD84" s="459"/>
      <c r="AE84" s="459"/>
      <c r="AF84" s="151"/>
      <c r="AG84" s="804" t="s">
        <v>171</v>
      </c>
      <c r="AH84" s="805">
        <v>13.0</v>
      </c>
      <c r="AI84" s="805">
        <v>0.0</v>
      </c>
      <c r="AJ84" s="805">
        <v>21.0</v>
      </c>
      <c r="AK84" s="805">
        <v>0.0</v>
      </c>
      <c r="AL84" s="805">
        <v>0.0</v>
      </c>
      <c r="AM84" s="805">
        <v>0.0</v>
      </c>
      <c r="AN84" s="805">
        <v>0.0</v>
      </c>
      <c r="AO84" s="805">
        <v>1.0</v>
      </c>
      <c r="AP84" s="805">
        <v>0.0</v>
      </c>
      <c r="AQ84" s="805">
        <v>0.0</v>
      </c>
      <c r="AR84" s="805">
        <v>13.0</v>
      </c>
      <c r="AS84" s="805">
        <v>1.0</v>
      </c>
      <c r="AT84" s="806">
        <v>0.0</v>
      </c>
      <c r="AU84" s="824">
        <f t="shared" si="18"/>
        <v>49</v>
      </c>
      <c r="AV84" s="1031">
        <f t="shared" si="19"/>
        <v>53.5</v>
      </c>
      <c r="AW84" s="1032">
        <f>AU84/(Results!$R$203*(70/190))</f>
        <v>0.8209876543</v>
      </c>
      <c r="AX84" s="1030" t="str">
        <f t="shared" si="21"/>
        <v>D</v>
      </c>
      <c r="AY84" s="151"/>
      <c r="AZ84" s="151"/>
      <c r="BA84" s="151"/>
      <c r="BB84" s="151"/>
      <c r="BC84" s="740">
        <f>AU84/Results!$B$158</f>
        <v>163.3333333</v>
      </c>
      <c r="BD84" s="151"/>
      <c r="BE84" s="151"/>
      <c r="BF84" s="703"/>
    </row>
    <row r="85">
      <c r="A85" s="151"/>
      <c r="B85" s="459"/>
      <c r="C85" s="151"/>
      <c r="D85" s="804" t="s">
        <v>172</v>
      </c>
      <c r="E85" s="805">
        <v>85.0</v>
      </c>
      <c r="F85" s="805">
        <v>0.0</v>
      </c>
      <c r="G85" s="805">
        <v>239.0</v>
      </c>
      <c r="H85" s="805">
        <v>0.0</v>
      </c>
      <c r="I85" s="805">
        <v>0.0</v>
      </c>
      <c r="J85" s="805">
        <v>10.0</v>
      </c>
      <c r="K85" s="805">
        <v>2.0</v>
      </c>
      <c r="L85" s="805">
        <v>6.0</v>
      </c>
      <c r="M85" s="805">
        <v>0.0</v>
      </c>
      <c r="N85" s="805">
        <v>0.0</v>
      </c>
      <c r="O85" s="805">
        <v>6.0</v>
      </c>
      <c r="P85" s="805">
        <v>0.0</v>
      </c>
      <c r="Q85" s="806">
        <v>3.0</v>
      </c>
      <c r="R85" s="824">
        <f t="shared" si="15"/>
        <v>351</v>
      </c>
      <c r="S85" s="1031">
        <f t="shared" si="16"/>
        <v>245</v>
      </c>
      <c r="T85" s="1032">
        <f>R85/(Results!$P$203*(70/190))</f>
        <v>0.6243212881</v>
      </c>
      <c r="U85" s="807" t="str">
        <f t="shared" si="17"/>
        <v>C</v>
      </c>
      <c r="V85" s="151"/>
      <c r="W85" s="151"/>
      <c r="X85" s="151"/>
      <c r="Y85" s="151"/>
      <c r="Z85" s="740">
        <f>R85/Results!$B$158</f>
        <v>1170</v>
      </c>
      <c r="AA85" s="151"/>
      <c r="AB85" s="151"/>
      <c r="AC85" s="703"/>
      <c r="AD85" s="459"/>
      <c r="AE85" s="459"/>
      <c r="AF85" s="151"/>
      <c r="AG85" s="804" t="s">
        <v>172</v>
      </c>
      <c r="AH85" s="805">
        <v>14.0</v>
      </c>
      <c r="AI85" s="805">
        <v>0.0</v>
      </c>
      <c r="AJ85" s="805">
        <v>19.0</v>
      </c>
      <c r="AK85" s="805">
        <v>0.0</v>
      </c>
      <c r="AL85" s="805">
        <v>0.0</v>
      </c>
      <c r="AM85" s="805">
        <v>0.0</v>
      </c>
      <c r="AN85" s="805">
        <v>0.0</v>
      </c>
      <c r="AO85" s="805">
        <v>5.0</v>
      </c>
      <c r="AP85" s="805">
        <v>0.0</v>
      </c>
      <c r="AQ85" s="805">
        <v>0.0</v>
      </c>
      <c r="AR85" s="805">
        <v>9.0</v>
      </c>
      <c r="AS85" s="805">
        <v>0.0</v>
      </c>
      <c r="AT85" s="806">
        <v>0.0</v>
      </c>
      <c r="AU85" s="824">
        <f t="shared" si="18"/>
        <v>47</v>
      </c>
      <c r="AV85" s="1031">
        <f t="shared" si="19"/>
        <v>49</v>
      </c>
      <c r="AW85" s="1032">
        <f>AU85/(Results!$R$203*(70/190))</f>
        <v>0.7874779541</v>
      </c>
      <c r="AX85" s="1030" t="str">
        <f t="shared" si="21"/>
        <v>D</v>
      </c>
      <c r="AY85" s="151"/>
      <c r="AZ85" s="151"/>
      <c r="BA85" s="151"/>
      <c r="BB85" s="151"/>
      <c r="BC85" s="740">
        <f>AU85/Results!$B$158</f>
        <v>156.6666667</v>
      </c>
      <c r="BD85" s="151"/>
      <c r="BE85" s="151"/>
      <c r="BF85" s="703"/>
    </row>
    <row r="86">
      <c r="A86" s="151"/>
      <c r="B86" s="459"/>
      <c r="C86" s="151"/>
      <c r="D86" s="809" t="s">
        <v>173</v>
      </c>
      <c r="E86" s="810">
        <v>76.0</v>
      </c>
      <c r="F86" s="810">
        <v>0.0</v>
      </c>
      <c r="G86" s="810">
        <v>272.0</v>
      </c>
      <c r="H86" s="810">
        <v>0.0</v>
      </c>
      <c r="I86" s="810">
        <v>0.0</v>
      </c>
      <c r="J86" s="810">
        <v>6.0</v>
      </c>
      <c r="K86" s="810">
        <v>5.0</v>
      </c>
      <c r="L86" s="810">
        <v>9.0</v>
      </c>
      <c r="M86" s="810">
        <v>0.0</v>
      </c>
      <c r="N86" s="810">
        <v>0.0</v>
      </c>
      <c r="O86" s="810">
        <v>18.0</v>
      </c>
      <c r="P86" s="810">
        <v>0.0</v>
      </c>
      <c r="Q86" s="811">
        <v>2.0</v>
      </c>
      <c r="R86" s="851">
        <f t="shared" si="15"/>
        <v>388</v>
      </c>
      <c r="S86" s="1031">
        <f t="shared" si="16"/>
        <v>279</v>
      </c>
      <c r="T86" s="1033">
        <f>R86/(Results!$P$203*(70/190))</f>
        <v>0.6901329339</v>
      </c>
      <c r="U86" s="1034" t="str">
        <f t="shared" si="17"/>
        <v>C</v>
      </c>
      <c r="V86" s="447"/>
      <c r="W86" s="447"/>
      <c r="X86" s="447"/>
      <c r="Y86" s="447"/>
      <c r="Z86" s="746">
        <f>R86/Results!$B$158</f>
        <v>1293.333333</v>
      </c>
      <c r="AA86" s="447"/>
      <c r="AB86" s="447"/>
      <c r="AC86" s="488"/>
      <c r="AD86" s="459"/>
      <c r="AE86" s="459"/>
      <c r="AF86" s="151"/>
      <c r="AG86" s="809" t="s">
        <v>173</v>
      </c>
      <c r="AH86" s="810">
        <v>6.0</v>
      </c>
      <c r="AI86" s="810">
        <v>0.0</v>
      </c>
      <c r="AJ86" s="810">
        <v>19.0</v>
      </c>
      <c r="AK86" s="810">
        <v>0.0</v>
      </c>
      <c r="AL86" s="810">
        <v>0.0</v>
      </c>
      <c r="AM86" s="810">
        <v>0.0</v>
      </c>
      <c r="AN86" s="810">
        <v>0.0</v>
      </c>
      <c r="AO86" s="810">
        <v>5.0</v>
      </c>
      <c r="AP86" s="810">
        <v>0.0</v>
      </c>
      <c r="AQ86" s="810">
        <v>0.0</v>
      </c>
      <c r="AR86" s="810">
        <v>4.0</v>
      </c>
      <c r="AS86" s="810">
        <v>0.0</v>
      </c>
      <c r="AT86" s="811">
        <v>0.0</v>
      </c>
      <c r="AU86" s="851">
        <f t="shared" si="18"/>
        <v>34</v>
      </c>
      <c r="AV86" s="1031">
        <f t="shared" si="19"/>
        <v>31</v>
      </c>
      <c r="AW86" s="1033">
        <f>AU86/(Results!$R$203*(70/190))</f>
        <v>0.569664903</v>
      </c>
      <c r="AX86" s="815" t="str">
        <f t="shared" si="21"/>
        <v>C</v>
      </c>
      <c r="AY86" s="447"/>
      <c r="AZ86" s="447"/>
      <c r="BA86" s="447"/>
      <c r="BB86" s="447"/>
      <c r="BC86" s="746">
        <f>AU86/Results!$B$158</f>
        <v>113.3333333</v>
      </c>
      <c r="BD86" s="447"/>
      <c r="BE86" s="447"/>
      <c r="BF86" s="488"/>
    </row>
    <row r="87">
      <c r="A87" s="151"/>
      <c r="B87" s="459"/>
      <c r="C87" s="151"/>
      <c r="D87" s="818" t="s">
        <v>174</v>
      </c>
      <c r="E87" s="778">
        <v>68.0</v>
      </c>
      <c r="F87" s="778">
        <v>0.0</v>
      </c>
      <c r="G87" s="778">
        <v>253.0</v>
      </c>
      <c r="H87" s="778">
        <v>0.0</v>
      </c>
      <c r="I87" s="778">
        <v>0.0</v>
      </c>
      <c r="J87" s="778">
        <v>10.0</v>
      </c>
      <c r="K87" s="778">
        <v>6.0</v>
      </c>
      <c r="L87" s="778">
        <v>10.0</v>
      </c>
      <c r="M87" s="778">
        <v>0.0</v>
      </c>
      <c r="N87" s="778">
        <v>0.0</v>
      </c>
      <c r="O87" s="778">
        <v>10.0</v>
      </c>
      <c r="P87" s="778">
        <v>1.0</v>
      </c>
      <c r="Q87" s="779">
        <v>3.0</v>
      </c>
      <c r="R87" s="854">
        <f t="shared" si="15"/>
        <v>361</v>
      </c>
      <c r="S87" s="1035">
        <f t="shared" si="16"/>
        <v>257.5</v>
      </c>
      <c r="T87" s="821">
        <f>R87/(Results!$P$204*(70/190))</f>
        <v>0.6404295051</v>
      </c>
      <c r="U87" s="819" t="str">
        <f t="shared" si="17"/>
        <v>C</v>
      </c>
      <c r="V87" s="641">
        <f>SUM(R87:R90)</f>
        <v>1530</v>
      </c>
      <c r="W87" s="642">
        <f>V87/(4*(MAX(R87:R90)))</f>
        <v>0.9634760705</v>
      </c>
      <c r="X87" s="642">
        <f>AVERAGE(S87:S90)</f>
        <v>270.2</v>
      </c>
      <c r="Y87" s="642">
        <f>V87/(((V87))*2)</f>
        <v>0.5</v>
      </c>
      <c r="Z87" s="723">
        <f>R87/Results!$B$158</f>
        <v>1203.333333</v>
      </c>
      <c r="AA87" s="642">
        <f>sum(Z87:Z90)/4</f>
        <v>1275</v>
      </c>
      <c r="AB87" s="643">
        <v>564.0</v>
      </c>
      <c r="AC87" s="817">
        <f>4*max(R87:R90)/Results!P204</f>
        <v>1.037908497</v>
      </c>
      <c r="AD87" s="459"/>
      <c r="AE87" s="459"/>
      <c r="AF87" s="151"/>
      <c r="AG87" s="818" t="s">
        <v>174</v>
      </c>
      <c r="AH87" s="778">
        <v>11.0</v>
      </c>
      <c r="AI87" s="778">
        <v>0.0</v>
      </c>
      <c r="AJ87" s="778">
        <v>24.0</v>
      </c>
      <c r="AK87" s="778">
        <v>0.0</v>
      </c>
      <c r="AL87" s="778">
        <v>0.0</v>
      </c>
      <c r="AM87" s="778">
        <v>0.0</v>
      </c>
      <c r="AN87" s="778">
        <v>0.0</v>
      </c>
      <c r="AO87" s="778">
        <v>4.0</v>
      </c>
      <c r="AP87" s="778">
        <v>0.0</v>
      </c>
      <c r="AQ87" s="778">
        <v>0.0</v>
      </c>
      <c r="AR87" s="778">
        <v>9.0</v>
      </c>
      <c r="AS87" s="778">
        <v>1.0</v>
      </c>
      <c r="AT87" s="779">
        <v>0.0</v>
      </c>
      <c r="AU87" s="854">
        <f t="shared" si="18"/>
        <v>49</v>
      </c>
      <c r="AV87" s="1035">
        <f t="shared" si="19"/>
        <v>49.5</v>
      </c>
      <c r="AW87" s="821">
        <f>AU87/(Results!$R$204*(70/190))</f>
        <v>0.7189189189</v>
      </c>
      <c r="AX87" s="1036" t="str">
        <f t="shared" si="21"/>
        <v>D</v>
      </c>
      <c r="AY87" s="641">
        <f>SUM(AU87:AU90)</f>
        <v>185</v>
      </c>
      <c r="AZ87" s="642">
        <f>AY87/(4*(MAX(AU87:AU90)))</f>
        <v>0.943877551</v>
      </c>
      <c r="BA87" s="642">
        <f>AVERAGE(AV87:AV90)</f>
        <v>50.125</v>
      </c>
      <c r="BB87" s="642">
        <f>AY87/(((AY87))*2)</f>
        <v>0.5</v>
      </c>
      <c r="BC87" s="723">
        <f>AU87/Results!$B$158</f>
        <v>163.3333333</v>
      </c>
      <c r="BD87" s="642">
        <f>sum(BC87:BC90)/4</f>
        <v>154.1666667</v>
      </c>
      <c r="BE87" s="643">
        <v>68.0</v>
      </c>
      <c r="BF87" s="817">
        <f>4*max(AU87:AU90)/Results!R204</f>
        <v>1.059459459</v>
      </c>
    </row>
    <row r="88">
      <c r="A88" s="151"/>
      <c r="B88" s="459"/>
      <c r="C88" s="151"/>
      <c r="D88" s="784" t="s">
        <v>175</v>
      </c>
      <c r="E88" s="785">
        <v>84.0</v>
      </c>
      <c r="F88" s="785">
        <v>1.0</v>
      </c>
      <c r="G88" s="785">
        <v>269.0</v>
      </c>
      <c r="H88" s="785">
        <v>0.0</v>
      </c>
      <c r="I88" s="785">
        <v>0.0</v>
      </c>
      <c r="J88" s="785">
        <v>15.0</v>
      </c>
      <c r="K88" s="785">
        <v>4.0</v>
      </c>
      <c r="L88" s="785">
        <v>8.0</v>
      </c>
      <c r="M88" s="785">
        <v>0.0</v>
      </c>
      <c r="N88" s="785">
        <v>0.0</v>
      </c>
      <c r="O88" s="785">
        <v>7.0</v>
      </c>
      <c r="P88" s="785">
        <v>0.0</v>
      </c>
      <c r="Q88" s="786">
        <v>5.0</v>
      </c>
      <c r="R88" s="854">
        <f t="shared" si="15"/>
        <v>393</v>
      </c>
      <c r="S88" s="1028">
        <f t="shared" si="16"/>
        <v>276.3</v>
      </c>
      <c r="T88" s="1037">
        <f>R88/(Results!$P$204*(70/190))</f>
        <v>0.6971988796</v>
      </c>
      <c r="U88" s="787" t="str">
        <f t="shared" si="17"/>
        <v>C</v>
      </c>
      <c r="V88" s="151"/>
      <c r="W88" s="151"/>
      <c r="X88" s="151"/>
      <c r="Y88" s="151"/>
      <c r="Z88" s="737">
        <f>R88/Results!$B$158</f>
        <v>1310</v>
      </c>
      <c r="AA88" s="151"/>
      <c r="AB88" s="151"/>
      <c r="AC88" s="703"/>
      <c r="AD88" s="459"/>
      <c r="AE88" s="459"/>
      <c r="AF88" s="151"/>
      <c r="AG88" s="784" t="s">
        <v>175</v>
      </c>
      <c r="AH88" s="785">
        <v>15.0</v>
      </c>
      <c r="AI88" s="785">
        <v>0.0</v>
      </c>
      <c r="AJ88" s="785">
        <v>16.0</v>
      </c>
      <c r="AK88" s="785">
        <v>0.0</v>
      </c>
      <c r="AL88" s="785">
        <v>0.0</v>
      </c>
      <c r="AM88" s="785">
        <v>0.0</v>
      </c>
      <c r="AN88" s="785">
        <v>0.0</v>
      </c>
      <c r="AO88" s="785">
        <v>5.0</v>
      </c>
      <c r="AP88" s="785">
        <v>0.0</v>
      </c>
      <c r="AQ88" s="785">
        <v>0.0</v>
      </c>
      <c r="AR88" s="785">
        <v>9.0</v>
      </c>
      <c r="AS88" s="785">
        <v>0.0</v>
      </c>
      <c r="AT88" s="786">
        <v>2.0</v>
      </c>
      <c r="AU88" s="854">
        <f t="shared" si="18"/>
        <v>47</v>
      </c>
      <c r="AV88" s="1028">
        <f t="shared" si="19"/>
        <v>49.5</v>
      </c>
      <c r="AW88" s="1037">
        <f>AU88/(Results!$R$204*(70/190))</f>
        <v>0.6895752896</v>
      </c>
      <c r="AX88" s="1027" t="str">
        <f t="shared" si="21"/>
        <v>C</v>
      </c>
      <c r="AY88" s="151"/>
      <c r="AZ88" s="151"/>
      <c r="BA88" s="151"/>
      <c r="BB88" s="151"/>
      <c r="BC88" s="737">
        <f>AU88/Results!$B$158</f>
        <v>156.6666667</v>
      </c>
      <c r="BD88" s="151"/>
      <c r="BE88" s="151"/>
      <c r="BF88" s="703"/>
    </row>
    <row r="89">
      <c r="A89" s="151"/>
      <c r="B89" s="459"/>
      <c r="C89" s="151"/>
      <c r="D89" s="784" t="s">
        <v>176</v>
      </c>
      <c r="E89" s="785">
        <v>82.0</v>
      </c>
      <c r="F89" s="785">
        <v>0.0</v>
      </c>
      <c r="G89" s="785">
        <v>282.0</v>
      </c>
      <c r="H89" s="785">
        <v>0.0</v>
      </c>
      <c r="I89" s="785">
        <v>0.0</v>
      </c>
      <c r="J89" s="785">
        <v>9.0</v>
      </c>
      <c r="K89" s="785">
        <v>4.0</v>
      </c>
      <c r="L89" s="785">
        <v>3.0</v>
      </c>
      <c r="M89" s="785">
        <v>1.0</v>
      </c>
      <c r="N89" s="785">
        <v>0.0</v>
      </c>
      <c r="O89" s="785">
        <v>13.0</v>
      </c>
      <c r="P89" s="785">
        <v>0.0</v>
      </c>
      <c r="Q89" s="786">
        <v>3.0</v>
      </c>
      <c r="R89" s="854">
        <f t="shared" si="15"/>
        <v>397</v>
      </c>
      <c r="S89" s="1028">
        <f t="shared" si="16"/>
        <v>277</v>
      </c>
      <c r="T89" s="1037">
        <f>R89/(Results!$P$204*(70/190))</f>
        <v>0.7042950514</v>
      </c>
      <c r="U89" s="786" t="s">
        <v>249</v>
      </c>
      <c r="V89" s="151"/>
      <c r="W89" s="151"/>
      <c r="X89" s="151"/>
      <c r="Y89" s="151"/>
      <c r="Z89" s="737">
        <f>R89/Results!$B$158</f>
        <v>1323.333333</v>
      </c>
      <c r="AA89" s="151"/>
      <c r="AB89" s="151"/>
      <c r="AC89" s="703"/>
      <c r="AD89" s="459"/>
      <c r="AE89" s="459"/>
      <c r="AF89" s="151"/>
      <c r="AG89" s="784" t="s">
        <v>176</v>
      </c>
      <c r="AH89" s="785">
        <v>18.0</v>
      </c>
      <c r="AI89" s="785">
        <v>0.0</v>
      </c>
      <c r="AJ89" s="785">
        <v>13.0</v>
      </c>
      <c r="AK89" s="785">
        <v>0.0</v>
      </c>
      <c r="AL89" s="785">
        <v>0.0</v>
      </c>
      <c r="AM89" s="785">
        <v>0.0</v>
      </c>
      <c r="AN89" s="785">
        <v>0.0</v>
      </c>
      <c r="AO89" s="785">
        <v>2.0</v>
      </c>
      <c r="AP89" s="785">
        <v>0.0</v>
      </c>
      <c r="AQ89" s="785">
        <v>0.0</v>
      </c>
      <c r="AR89" s="785">
        <v>13.0</v>
      </c>
      <c r="AS89" s="785">
        <v>1.0</v>
      </c>
      <c r="AT89" s="786">
        <v>0.0</v>
      </c>
      <c r="AU89" s="854">
        <f t="shared" si="18"/>
        <v>47</v>
      </c>
      <c r="AV89" s="1028">
        <f t="shared" si="19"/>
        <v>56</v>
      </c>
      <c r="AW89" s="1037">
        <f>AU89/(Results!$R$204*(70/190))</f>
        <v>0.6895752896</v>
      </c>
      <c r="AX89" s="1027" t="str">
        <f t="shared" si="21"/>
        <v>C</v>
      </c>
      <c r="AY89" s="151"/>
      <c r="AZ89" s="151"/>
      <c r="BA89" s="151"/>
      <c r="BB89" s="151"/>
      <c r="BC89" s="737">
        <f>AU89/Results!$B$158</f>
        <v>156.6666667</v>
      </c>
      <c r="BD89" s="151"/>
      <c r="BE89" s="151"/>
      <c r="BF89" s="703"/>
    </row>
    <row r="90">
      <c r="A90" s="151"/>
      <c r="B90" s="459"/>
      <c r="C90" s="151"/>
      <c r="D90" s="790" t="s">
        <v>177</v>
      </c>
      <c r="E90" s="791">
        <v>88.0</v>
      </c>
      <c r="F90" s="791">
        <v>0.0</v>
      </c>
      <c r="G90" s="791">
        <v>260.0</v>
      </c>
      <c r="H90" s="791">
        <v>0.0</v>
      </c>
      <c r="I90" s="791">
        <v>0.0</v>
      </c>
      <c r="J90" s="791">
        <v>10.0</v>
      </c>
      <c r="K90" s="791">
        <v>1.0</v>
      </c>
      <c r="L90" s="791">
        <v>9.0</v>
      </c>
      <c r="M90" s="791">
        <v>0.0</v>
      </c>
      <c r="N90" s="791">
        <v>0.0</v>
      </c>
      <c r="O90" s="791">
        <v>11.0</v>
      </c>
      <c r="P90" s="791">
        <v>0.0</v>
      </c>
      <c r="Q90" s="792">
        <v>0.0</v>
      </c>
      <c r="R90" s="1029">
        <f t="shared" si="15"/>
        <v>379</v>
      </c>
      <c r="S90" s="1028">
        <f t="shared" si="16"/>
        <v>270</v>
      </c>
      <c r="T90" s="1039">
        <f>R90/(Results!$P$204*(70/190))</f>
        <v>0.6723622782</v>
      </c>
      <c r="U90" s="793" t="str">
        <f t="shared" ref="U90:U101" si="22">IFS(T90&lt;0.2,"A",AND(T90&gt;=0.21,T90&lt;=0.5),"B",AND(T90&gt;=0.51,T90&lt;=0.7),"C",AND(T90&gt;=0.71,T90&lt;=0.85),"D",AND(T90&gt;=0.86,T90&lt;=1),"E",T90&gt;1,"F")</f>
        <v>C</v>
      </c>
      <c r="V90" s="37"/>
      <c r="W90" s="37"/>
      <c r="X90" s="37"/>
      <c r="Y90" s="37"/>
      <c r="Z90" s="774">
        <f>R90/Results!$B$158</f>
        <v>1263.333333</v>
      </c>
      <c r="AA90" s="37"/>
      <c r="AB90" s="37"/>
      <c r="AC90" s="789"/>
      <c r="AD90" s="459"/>
      <c r="AE90" s="459"/>
      <c r="AF90" s="151"/>
      <c r="AG90" s="790" t="s">
        <v>177</v>
      </c>
      <c r="AH90" s="791">
        <v>14.0</v>
      </c>
      <c r="AI90" s="791">
        <v>0.0</v>
      </c>
      <c r="AJ90" s="791">
        <v>15.0</v>
      </c>
      <c r="AK90" s="791">
        <v>0.0</v>
      </c>
      <c r="AL90" s="791">
        <v>0.0</v>
      </c>
      <c r="AM90" s="791">
        <v>0.0</v>
      </c>
      <c r="AN90" s="791">
        <v>0.0</v>
      </c>
      <c r="AO90" s="791">
        <v>4.0</v>
      </c>
      <c r="AP90" s="791">
        <v>0.0</v>
      </c>
      <c r="AQ90" s="791">
        <v>0.0</v>
      </c>
      <c r="AR90" s="791">
        <v>9.0</v>
      </c>
      <c r="AS90" s="791">
        <v>0.0</v>
      </c>
      <c r="AT90" s="792">
        <v>0.0</v>
      </c>
      <c r="AU90" s="1029">
        <f t="shared" si="18"/>
        <v>42</v>
      </c>
      <c r="AV90" s="1028">
        <f t="shared" si="19"/>
        <v>45.5</v>
      </c>
      <c r="AW90" s="1039">
        <f>AU90/(Results!$R$204*(70/190))</f>
        <v>0.6162162162</v>
      </c>
      <c r="AX90" s="823" t="str">
        <f t="shared" si="21"/>
        <v>C</v>
      </c>
      <c r="AY90" s="37"/>
      <c r="AZ90" s="37"/>
      <c r="BA90" s="37"/>
      <c r="BB90" s="37"/>
      <c r="BC90" s="774">
        <f>AU90/Results!$B$158</f>
        <v>140</v>
      </c>
      <c r="BD90" s="37"/>
      <c r="BE90" s="37"/>
      <c r="BF90" s="789"/>
    </row>
    <row r="91">
      <c r="A91" s="151"/>
      <c r="B91" s="459"/>
      <c r="C91" s="151"/>
      <c r="D91" s="797" t="s">
        <v>178</v>
      </c>
      <c r="E91" s="798">
        <v>94.0</v>
      </c>
      <c r="F91" s="798">
        <v>0.0</v>
      </c>
      <c r="G91" s="798">
        <v>196.0</v>
      </c>
      <c r="H91" s="798">
        <v>0.0</v>
      </c>
      <c r="I91" s="798">
        <v>0.0</v>
      </c>
      <c r="J91" s="798">
        <v>7.0</v>
      </c>
      <c r="K91" s="798">
        <v>1.0</v>
      </c>
      <c r="L91" s="798">
        <v>7.0</v>
      </c>
      <c r="M91" s="798">
        <v>0.0</v>
      </c>
      <c r="N91" s="798">
        <v>0.0</v>
      </c>
      <c r="O91" s="798">
        <v>32.0</v>
      </c>
      <c r="P91" s="798">
        <v>0.0</v>
      </c>
      <c r="Q91" s="799">
        <v>2.0</v>
      </c>
      <c r="R91" s="824">
        <f t="shared" si="15"/>
        <v>339</v>
      </c>
      <c r="S91" s="848">
        <f t="shared" si="16"/>
        <v>279.5</v>
      </c>
      <c r="T91" s="802">
        <f>R91/(Results!$P$205*(70/190))</f>
        <v>0.7211150918</v>
      </c>
      <c r="U91" s="828" t="str">
        <f t="shared" si="22"/>
        <v>D</v>
      </c>
      <c r="V91" s="538">
        <f>SUM(R91:R94)</f>
        <v>1276</v>
      </c>
      <c r="W91" s="539">
        <f>V91/(4*(MAX(R91:R94)))</f>
        <v>0.9410029499</v>
      </c>
      <c r="X91" s="539">
        <f>AVERAGE(S91:S94)</f>
        <v>248.375</v>
      </c>
      <c r="Y91" s="539">
        <f>V91/(((V91))*2)</f>
        <v>0.5</v>
      </c>
      <c r="Z91" s="1012">
        <f>R91/Results!$B$158</f>
        <v>1130</v>
      </c>
      <c r="AA91" s="539">
        <f>sum(Z91:Z94)/4</f>
        <v>1063.333333</v>
      </c>
      <c r="AB91" s="541">
        <v>470.0</v>
      </c>
      <c r="AC91" s="706">
        <f>4*max(R91:R94)/Results!P205</f>
        <v>1.062695925</v>
      </c>
      <c r="AD91" s="459"/>
      <c r="AE91" s="459"/>
      <c r="AF91" s="151"/>
      <c r="AG91" s="797" t="s">
        <v>178</v>
      </c>
      <c r="AH91" s="798">
        <v>9.0</v>
      </c>
      <c r="AI91" s="798">
        <v>0.0</v>
      </c>
      <c r="AJ91" s="798">
        <v>22.0</v>
      </c>
      <c r="AK91" s="798">
        <v>0.0</v>
      </c>
      <c r="AL91" s="798">
        <v>0.0</v>
      </c>
      <c r="AM91" s="798">
        <v>0.0</v>
      </c>
      <c r="AN91" s="798">
        <v>0.0</v>
      </c>
      <c r="AO91" s="798">
        <v>4.0</v>
      </c>
      <c r="AP91" s="798">
        <v>0.0</v>
      </c>
      <c r="AQ91" s="798">
        <v>0.0</v>
      </c>
      <c r="AR91" s="798">
        <v>7.0</v>
      </c>
      <c r="AS91" s="798">
        <v>0.0</v>
      </c>
      <c r="AT91" s="799">
        <v>0.0</v>
      </c>
      <c r="AU91" s="824">
        <f t="shared" si="18"/>
        <v>42</v>
      </c>
      <c r="AV91" s="848">
        <f t="shared" si="19"/>
        <v>40</v>
      </c>
      <c r="AW91" s="802">
        <f>AU91/(Results!$R$205*(70/190))</f>
        <v>0.7080745342</v>
      </c>
      <c r="AX91" s="1040" t="s">
        <v>257</v>
      </c>
      <c r="AY91" s="538">
        <f>SUM(AU91:AU94)</f>
        <v>161</v>
      </c>
      <c r="AZ91" s="539">
        <f>AY91/(4*(MAX(AU91:AU94)))</f>
        <v>0.7740384615</v>
      </c>
      <c r="BA91" s="539">
        <f>AVERAGE(AV91:AV94)</f>
        <v>38.375</v>
      </c>
      <c r="BB91" s="539">
        <f>AY91/(((AY91))*2)</f>
        <v>0.5</v>
      </c>
      <c r="BC91" s="1012">
        <f>AU91/Results!$B$158</f>
        <v>140</v>
      </c>
      <c r="BD91" s="539">
        <f>sum(BC91:BC94)/4</f>
        <v>134.1666667</v>
      </c>
      <c r="BE91" s="541">
        <v>59.0</v>
      </c>
      <c r="BF91" s="706">
        <f>4*max(AU91:AU94)/Results!R205</f>
        <v>1.291925466</v>
      </c>
    </row>
    <row r="92">
      <c r="A92" s="151"/>
      <c r="B92" s="459"/>
      <c r="C92" s="151"/>
      <c r="D92" s="804" t="s">
        <v>179</v>
      </c>
      <c r="E92" s="805">
        <v>90.0</v>
      </c>
      <c r="F92" s="805">
        <v>0.0</v>
      </c>
      <c r="G92" s="805">
        <v>189.0</v>
      </c>
      <c r="H92" s="805">
        <v>0.0</v>
      </c>
      <c r="I92" s="805">
        <v>0.0</v>
      </c>
      <c r="J92" s="805">
        <v>9.0</v>
      </c>
      <c r="K92" s="805">
        <v>4.0</v>
      </c>
      <c r="L92" s="805">
        <v>12.0</v>
      </c>
      <c r="M92" s="805">
        <v>1.0</v>
      </c>
      <c r="N92" s="805">
        <v>0.0</v>
      </c>
      <c r="O92" s="805">
        <v>15.0</v>
      </c>
      <c r="P92" s="805">
        <v>1.0</v>
      </c>
      <c r="Q92" s="806">
        <v>0.0</v>
      </c>
      <c r="R92" s="824">
        <f t="shared" si="15"/>
        <v>321</v>
      </c>
      <c r="S92" s="1031">
        <f t="shared" si="16"/>
        <v>257</v>
      </c>
      <c r="T92" s="1032">
        <f>R92/(Results!$P$205*(70/190))</f>
        <v>0.6828257949</v>
      </c>
      <c r="U92" s="807" t="str">
        <f t="shared" si="22"/>
        <v>C</v>
      </c>
      <c r="V92" s="151"/>
      <c r="W92" s="151"/>
      <c r="X92" s="151"/>
      <c r="Y92" s="151"/>
      <c r="Z92" s="740">
        <f>R92/Results!$B$158</f>
        <v>1070</v>
      </c>
      <c r="AA92" s="151"/>
      <c r="AB92" s="151"/>
      <c r="AC92" s="703"/>
      <c r="AD92" s="459"/>
      <c r="AE92" s="459"/>
      <c r="AF92" s="151"/>
      <c r="AG92" s="804" t="s">
        <v>179</v>
      </c>
      <c r="AH92" s="805">
        <v>13.0</v>
      </c>
      <c r="AI92" s="805">
        <v>0.0</v>
      </c>
      <c r="AJ92" s="805">
        <v>22.0</v>
      </c>
      <c r="AK92" s="805">
        <v>0.0</v>
      </c>
      <c r="AL92" s="805">
        <v>0.0</v>
      </c>
      <c r="AM92" s="805">
        <v>0.0</v>
      </c>
      <c r="AN92" s="805">
        <v>0.0</v>
      </c>
      <c r="AO92" s="805">
        <v>5.0</v>
      </c>
      <c r="AP92" s="805">
        <v>0.0</v>
      </c>
      <c r="AQ92" s="805">
        <v>0.0</v>
      </c>
      <c r="AR92" s="805">
        <v>11.0</v>
      </c>
      <c r="AS92" s="805">
        <v>0.0</v>
      </c>
      <c r="AT92" s="806">
        <v>1.0</v>
      </c>
      <c r="AU92" s="824">
        <f t="shared" si="18"/>
        <v>52</v>
      </c>
      <c r="AV92" s="1031">
        <f t="shared" si="19"/>
        <v>54</v>
      </c>
      <c r="AW92" s="1032">
        <f>AU92/(Results!$R$205*(70/190))</f>
        <v>0.876663709</v>
      </c>
      <c r="AX92" s="1030" t="str">
        <f>IFS(AW92&lt;0.2,"A",AND(AW92&gt;=0.21,AW92&lt;=0.5),"B",AND(AW92&gt;=0.51,AW92&lt;=0.7),"C",AND(AW92&gt;=0.71,AW92&lt;=0.85),"D",AND(AW92&gt;=0.86,AW92&lt;=1),"E",AW92&gt;1,"F")</f>
        <v>E</v>
      </c>
      <c r="AY92" s="151"/>
      <c r="AZ92" s="151"/>
      <c r="BA92" s="151"/>
      <c r="BB92" s="151"/>
      <c r="BC92" s="740">
        <f>AU92/Results!$B$158</f>
        <v>173.3333333</v>
      </c>
      <c r="BD92" s="151"/>
      <c r="BE92" s="151"/>
      <c r="BF92" s="703"/>
    </row>
    <row r="93">
      <c r="A93" s="151"/>
      <c r="B93" s="459"/>
      <c r="C93" s="151"/>
      <c r="D93" s="804" t="s">
        <v>180</v>
      </c>
      <c r="E93" s="805">
        <v>74.0</v>
      </c>
      <c r="F93" s="805">
        <v>0.0</v>
      </c>
      <c r="G93" s="805">
        <v>196.0</v>
      </c>
      <c r="H93" s="805">
        <v>0.0</v>
      </c>
      <c r="I93" s="805">
        <v>0.0</v>
      </c>
      <c r="J93" s="805">
        <v>9.0</v>
      </c>
      <c r="K93" s="805">
        <v>5.0</v>
      </c>
      <c r="L93" s="805">
        <v>8.0</v>
      </c>
      <c r="M93" s="805">
        <v>0.0</v>
      </c>
      <c r="N93" s="805">
        <v>0.0</v>
      </c>
      <c r="O93" s="805">
        <v>14.0</v>
      </c>
      <c r="P93" s="805">
        <v>1.0</v>
      </c>
      <c r="Q93" s="806">
        <v>3.0</v>
      </c>
      <c r="R93" s="824">
        <f t="shared" si="15"/>
        <v>310</v>
      </c>
      <c r="S93" s="1031">
        <f t="shared" si="16"/>
        <v>237</v>
      </c>
      <c r="T93" s="1032">
        <f>R93/(Results!$P$205*(70/190))</f>
        <v>0.6594267801</v>
      </c>
      <c r="U93" s="807" t="str">
        <f t="shared" si="22"/>
        <v>C</v>
      </c>
      <c r="V93" s="151"/>
      <c r="W93" s="151"/>
      <c r="X93" s="151"/>
      <c r="Y93" s="151"/>
      <c r="Z93" s="740">
        <f>R93/Results!$B$158</f>
        <v>1033.333333</v>
      </c>
      <c r="AA93" s="151"/>
      <c r="AB93" s="151"/>
      <c r="AC93" s="703"/>
      <c r="AD93" s="459"/>
      <c r="AE93" s="459"/>
      <c r="AF93" s="151"/>
      <c r="AG93" s="804" t="s">
        <v>180</v>
      </c>
      <c r="AH93" s="805">
        <v>12.0</v>
      </c>
      <c r="AI93" s="805">
        <v>0.0</v>
      </c>
      <c r="AJ93" s="805">
        <v>12.0</v>
      </c>
      <c r="AK93" s="805">
        <v>0.0</v>
      </c>
      <c r="AL93" s="805">
        <v>0.0</v>
      </c>
      <c r="AM93" s="805">
        <v>0.0</v>
      </c>
      <c r="AN93" s="805">
        <v>0.0</v>
      </c>
      <c r="AO93" s="805">
        <v>2.0</v>
      </c>
      <c r="AP93" s="805">
        <v>0.0</v>
      </c>
      <c r="AQ93" s="805">
        <v>0.0</v>
      </c>
      <c r="AR93" s="805">
        <v>4.0</v>
      </c>
      <c r="AS93" s="805">
        <v>0.0</v>
      </c>
      <c r="AT93" s="806">
        <v>0.0</v>
      </c>
      <c r="AU93" s="824">
        <f t="shared" si="18"/>
        <v>30</v>
      </c>
      <c r="AV93" s="1031">
        <f t="shared" si="19"/>
        <v>29</v>
      </c>
      <c r="AW93" s="1032">
        <f>AU93/(Results!$R$205*(70/190))</f>
        <v>0.5057675244</v>
      </c>
      <c r="AX93" s="1040" t="s">
        <v>249</v>
      </c>
      <c r="AY93" s="151"/>
      <c r="AZ93" s="151"/>
      <c r="BA93" s="151"/>
      <c r="BB93" s="151"/>
      <c r="BC93" s="740">
        <f>AU93/Results!$B$158</f>
        <v>100</v>
      </c>
      <c r="BD93" s="151"/>
      <c r="BE93" s="151"/>
      <c r="BF93" s="703"/>
    </row>
    <row r="94">
      <c r="A94" s="151"/>
      <c r="B94" s="459"/>
      <c r="C94" s="151"/>
      <c r="D94" s="809" t="s">
        <v>181</v>
      </c>
      <c r="E94" s="810">
        <v>71.0</v>
      </c>
      <c r="F94" s="810">
        <v>0.0</v>
      </c>
      <c r="G94" s="810">
        <v>202.0</v>
      </c>
      <c r="H94" s="810">
        <v>0.0</v>
      </c>
      <c r="I94" s="810">
        <v>0.0</v>
      </c>
      <c r="J94" s="810">
        <v>12.0</v>
      </c>
      <c r="K94" s="810">
        <v>4.0</v>
      </c>
      <c r="L94" s="810">
        <v>14.0</v>
      </c>
      <c r="M94" s="810">
        <v>0.0</v>
      </c>
      <c r="N94" s="810">
        <v>0.0</v>
      </c>
      <c r="O94" s="810">
        <v>1.0</v>
      </c>
      <c r="P94" s="810">
        <v>0.0</v>
      </c>
      <c r="Q94" s="811">
        <v>2.0</v>
      </c>
      <c r="R94" s="851">
        <f t="shared" si="15"/>
        <v>306</v>
      </c>
      <c r="S94" s="1031">
        <f t="shared" si="16"/>
        <v>220</v>
      </c>
      <c r="T94" s="1033">
        <f>R94/(Results!$P$205*(70/190))</f>
        <v>0.6509180475</v>
      </c>
      <c r="U94" s="1034" t="str">
        <f t="shared" si="22"/>
        <v>C</v>
      </c>
      <c r="V94" s="447"/>
      <c r="W94" s="447"/>
      <c r="X94" s="447"/>
      <c r="Y94" s="447"/>
      <c r="Z94" s="746">
        <f>R94/Results!$B$158</f>
        <v>1020</v>
      </c>
      <c r="AA94" s="447"/>
      <c r="AB94" s="447"/>
      <c r="AC94" s="488"/>
      <c r="AD94" s="459"/>
      <c r="AE94" s="459"/>
      <c r="AF94" s="151"/>
      <c r="AG94" s="809" t="s">
        <v>181</v>
      </c>
      <c r="AH94" s="810">
        <v>6.0</v>
      </c>
      <c r="AI94" s="810">
        <v>0.0</v>
      </c>
      <c r="AJ94" s="810">
        <v>24.0</v>
      </c>
      <c r="AK94" s="810">
        <v>0.0</v>
      </c>
      <c r="AL94" s="810">
        <v>0.0</v>
      </c>
      <c r="AM94" s="810">
        <v>0.0</v>
      </c>
      <c r="AN94" s="810">
        <v>0.0</v>
      </c>
      <c r="AO94" s="810">
        <v>3.0</v>
      </c>
      <c r="AP94" s="810">
        <v>0.0</v>
      </c>
      <c r="AQ94" s="810">
        <v>0.0</v>
      </c>
      <c r="AR94" s="810">
        <v>4.0</v>
      </c>
      <c r="AS94" s="810">
        <v>0.0</v>
      </c>
      <c r="AT94" s="811">
        <v>0.0</v>
      </c>
      <c r="AU94" s="851">
        <f t="shared" si="18"/>
        <v>37</v>
      </c>
      <c r="AV94" s="1031">
        <f t="shared" si="19"/>
        <v>30.5</v>
      </c>
      <c r="AW94" s="1033">
        <f>AU94/(Results!$R$205*(70/190))</f>
        <v>0.6237799468</v>
      </c>
      <c r="AX94" s="815" t="str">
        <f t="shared" ref="AX94:AX96" si="23">IFS(AW94&lt;0.2,"A",AND(AW94&gt;=0.21,AW94&lt;=0.5),"B",AND(AW94&gt;=0.51,AW94&lt;=0.7),"C",AND(AW94&gt;=0.71,AW94&lt;=0.85),"D",AND(AW94&gt;=0.86,AW94&lt;=1),"E",AW94&gt;1,"F")</f>
        <v>C</v>
      </c>
      <c r="AY94" s="447"/>
      <c r="AZ94" s="447"/>
      <c r="BA94" s="447"/>
      <c r="BB94" s="447"/>
      <c r="BC94" s="746">
        <f>AU94/Results!$B$158</f>
        <v>123.3333333</v>
      </c>
      <c r="BD94" s="447"/>
      <c r="BE94" s="447"/>
      <c r="BF94" s="488"/>
    </row>
    <row r="95">
      <c r="A95" s="151"/>
      <c r="B95" s="459"/>
      <c r="C95" s="151"/>
      <c r="D95" s="818" t="s">
        <v>182</v>
      </c>
      <c r="E95" s="778">
        <v>63.0</v>
      </c>
      <c r="F95" s="778">
        <v>0.0</v>
      </c>
      <c r="G95" s="778">
        <v>189.0</v>
      </c>
      <c r="H95" s="778">
        <v>0.0</v>
      </c>
      <c r="I95" s="778">
        <v>0.0</v>
      </c>
      <c r="J95" s="778">
        <v>14.0</v>
      </c>
      <c r="K95" s="778">
        <v>6.0</v>
      </c>
      <c r="L95" s="778">
        <v>11.0</v>
      </c>
      <c r="M95" s="778">
        <v>0.0</v>
      </c>
      <c r="N95" s="778">
        <v>0.0</v>
      </c>
      <c r="O95" s="778">
        <v>12.0</v>
      </c>
      <c r="P95" s="778">
        <v>0.0</v>
      </c>
      <c r="Q95" s="779">
        <v>3.0</v>
      </c>
      <c r="R95" s="854">
        <f t="shared" si="15"/>
        <v>298</v>
      </c>
      <c r="S95" s="1035">
        <f t="shared" si="16"/>
        <v>229.5</v>
      </c>
      <c r="T95" s="821">
        <f>R95/(Results!$P$206*(70/190))</f>
        <v>0.7725474144</v>
      </c>
      <c r="U95" s="819" t="str">
        <f t="shared" si="22"/>
        <v>D</v>
      </c>
      <c r="V95" s="641">
        <f>SUM(R95:R98)</f>
        <v>1047</v>
      </c>
      <c r="W95" s="642">
        <f>V95/(4*(MAX(R95:R98)))</f>
        <v>0.8783557047</v>
      </c>
      <c r="X95" s="642">
        <f>AVERAGE(S95:S98)</f>
        <v>206.125</v>
      </c>
      <c r="Y95" s="642">
        <f>V95/(((V95))*2)</f>
        <v>0.5</v>
      </c>
      <c r="Z95" s="723">
        <f>R95/Results!$B$158</f>
        <v>993.3333333</v>
      </c>
      <c r="AA95" s="642">
        <f>sum(Z95:Z98)/4</f>
        <v>872.5</v>
      </c>
      <c r="AB95" s="643">
        <v>386.0</v>
      </c>
      <c r="AC95" s="817">
        <f>4*max(S95:S98)/Results!P206</f>
        <v>0.8767908309</v>
      </c>
      <c r="AD95" s="459"/>
      <c r="AE95" s="459"/>
      <c r="AF95" s="151"/>
      <c r="AG95" s="818" t="s">
        <v>182</v>
      </c>
      <c r="AH95" s="778">
        <v>7.0</v>
      </c>
      <c r="AI95" s="778">
        <v>0.0</v>
      </c>
      <c r="AJ95" s="778">
        <v>15.0</v>
      </c>
      <c r="AK95" s="778">
        <v>0.0</v>
      </c>
      <c r="AL95" s="778">
        <v>0.0</v>
      </c>
      <c r="AM95" s="778">
        <v>0.0</v>
      </c>
      <c r="AN95" s="778">
        <v>0.0</v>
      </c>
      <c r="AO95" s="778">
        <v>4.0</v>
      </c>
      <c r="AP95" s="778">
        <v>0.0</v>
      </c>
      <c r="AQ95" s="778">
        <v>0.0</v>
      </c>
      <c r="AR95" s="778">
        <v>9.0</v>
      </c>
      <c r="AS95" s="778">
        <v>1.0</v>
      </c>
      <c r="AT95" s="779">
        <v>0.0</v>
      </c>
      <c r="AU95" s="854">
        <f t="shared" si="18"/>
        <v>36</v>
      </c>
      <c r="AV95" s="1035">
        <f t="shared" si="19"/>
        <v>41</v>
      </c>
      <c r="AW95" s="821">
        <f>AU95/(Results!$R$206*(70/190))</f>
        <v>0.6833166833</v>
      </c>
      <c r="AX95" s="1036" t="str">
        <f t="shared" si="23"/>
        <v>C</v>
      </c>
      <c r="AY95" s="641">
        <f>SUM(AU95:AU98)</f>
        <v>143</v>
      </c>
      <c r="AZ95" s="642">
        <f>AY95/(4*(MAX(AU95:AU98)))</f>
        <v>0.9662162162</v>
      </c>
      <c r="BA95" s="642">
        <f>AVERAGE(AV95:AV98)</f>
        <v>37.625</v>
      </c>
      <c r="BB95" s="642">
        <f>AY95/(((AY95))*2)</f>
        <v>0.5</v>
      </c>
      <c r="BC95" s="723">
        <f>AU95/Results!$B$158</f>
        <v>120</v>
      </c>
      <c r="BD95" s="642">
        <f>sum(BC95:BC98)/4</f>
        <v>119.1666667</v>
      </c>
      <c r="BE95" s="643">
        <v>53.0</v>
      </c>
      <c r="BF95" s="817">
        <f>4*max(AV95:AV98)/Results!R206</f>
        <v>1.146853147</v>
      </c>
    </row>
    <row r="96">
      <c r="A96" s="151"/>
      <c r="B96" s="459"/>
      <c r="C96" s="151"/>
      <c r="D96" s="784" t="s">
        <v>183</v>
      </c>
      <c r="E96" s="785">
        <v>60.0</v>
      </c>
      <c r="F96" s="785">
        <v>0.0</v>
      </c>
      <c r="G96" s="785">
        <v>120.0</v>
      </c>
      <c r="H96" s="785">
        <v>0.0</v>
      </c>
      <c r="I96" s="785">
        <v>0.0</v>
      </c>
      <c r="J96" s="785">
        <v>12.0</v>
      </c>
      <c r="K96" s="785">
        <v>3.0</v>
      </c>
      <c r="L96" s="785">
        <v>16.0</v>
      </c>
      <c r="M96" s="785">
        <v>0.0</v>
      </c>
      <c r="N96" s="785">
        <v>0.0</v>
      </c>
      <c r="O96" s="785">
        <v>15.0</v>
      </c>
      <c r="P96" s="785">
        <v>0.0</v>
      </c>
      <c r="Q96" s="786">
        <v>1.0</v>
      </c>
      <c r="R96" s="854">
        <f t="shared" si="15"/>
        <v>227</v>
      </c>
      <c r="S96" s="1028">
        <f t="shared" si="16"/>
        <v>197</v>
      </c>
      <c r="T96" s="1037">
        <f>R96/(Results!$P$206*(70/190))</f>
        <v>0.5884841042</v>
      </c>
      <c r="U96" s="787" t="str">
        <f t="shared" si="22"/>
        <v>C</v>
      </c>
      <c r="V96" s="151"/>
      <c r="W96" s="151"/>
      <c r="X96" s="151"/>
      <c r="Y96" s="151"/>
      <c r="Z96" s="737">
        <f>R96/Results!$B$158</f>
        <v>756.6666667</v>
      </c>
      <c r="AA96" s="151"/>
      <c r="AB96" s="151"/>
      <c r="AC96" s="703"/>
      <c r="AD96" s="459"/>
      <c r="AE96" s="459"/>
      <c r="AF96" s="151"/>
      <c r="AG96" s="784" t="s">
        <v>183</v>
      </c>
      <c r="AH96" s="785">
        <v>9.0</v>
      </c>
      <c r="AI96" s="785">
        <v>0.0</v>
      </c>
      <c r="AJ96" s="785">
        <v>12.0</v>
      </c>
      <c r="AK96" s="785">
        <v>0.0</v>
      </c>
      <c r="AL96" s="785">
        <v>0.0</v>
      </c>
      <c r="AM96" s="785">
        <v>0.0</v>
      </c>
      <c r="AN96" s="785">
        <v>0.0</v>
      </c>
      <c r="AO96" s="785">
        <v>5.0</v>
      </c>
      <c r="AP96" s="785">
        <v>0.0</v>
      </c>
      <c r="AQ96" s="785">
        <v>0.0</v>
      </c>
      <c r="AR96" s="785">
        <v>7.0</v>
      </c>
      <c r="AS96" s="785">
        <v>0.0</v>
      </c>
      <c r="AT96" s="786">
        <v>1.0</v>
      </c>
      <c r="AU96" s="854">
        <f t="shared" si="18"/>
        <v>34</v>
      </c>
      <c r="AV96" s="1028">
        <f t="shared" si="19"/>
        <v>37</v>
      </c>
      <c r="AW96" s="1037">
        <f>AU96/(Results!$R$206*(70/190))</f>
        <v>0.6453546454</v>
      </c>
      <c r="AX96" s="1027" t="str">
        <f t="shared" si="23"/>
        <v>C</v>
      </c>
      <c r="AY96" s="151"/>
      <c r="AZ96" s="151"/>
      <c r="BA96" s="151"/>
      <c r="BB96" s="151"/>
      <c r="BC96" s="737">
        <f>AU96/Results!$B$158</f>
        <v>113.3333333</v>
      </c>
      <c r="BD96" s="151"/>
      <c r="BE96" s="151"/>
      <c r="BF96" s="703"/>
    </row>
    <row r="97">
      <c r="A97" s="151"/>
      <c r="B97" s="459"/>
      <c r="C97" s="151"/>
      <c r="D97" s="784" t="s">
        <v>184</v>
      </c>
      <c r="E97" s="785">
        <v>73.0</v>
      </c>
      <c r="F97" s="785">
        <v>0.0</v>
      </c>
      <c r="G97" s="785">
        <v>124.0</v>
      </c>
      <c r="H97" s="785">
        <v>0.0</v>
      </c>
      <c r="I97" s="785">
        <v>0.0</v>
      </c>
      <c r="J97" s="785">
        <v>8.0</v>
      </c>
      <c r="K97" s="785">
        <v>3.0</v>
      </c>
      <c r="L97" s="785">
        <v>11.0</v>
      </c>
      <c r="M97" s="785">
        <v>0.0</v>
      </c>
      <c r="N97" s="785">
        <v>0.0</v>
      </c>
      <c r="O97" s="785">
        <v>11.0</v>
      </c>
      <c r="P97" s="785">
        <v>0.0</v>
      </c>
      <c r="Q97" s="786">
        <v>5.0</v>
      </c>
      <c r="R97" s="854">
        <f t="shared" si="15"/>
        <v>235</v>
      </c>
      <c r="S97" s="1028">
        <f t="shared" si="16"/>
        <v>192.5</v>
      </c>
      <c r="T97" s="1037">
        <f>R97/(Results!$P$206*(70/190))</f>
        <v>0.6092236321</v>
      </c>
      <c r="U97" s="787" t="str">
        <f t="shared" si="22"/>
        <v>C</v>
      </c>
      <c r="V97" s="151"/>
      <c r="W97" s="151"/>
      <c r="X97" s="151"/>
      <c r="Y97" s="151"/>
      <c r="Z97" s="737">
        <f>R97/Results!$B$158</f>
        <v>783.3333333</v>
      </c>
      <c r="AA97" s="151"/>
      <c r="AB97" s="151"/>
      <c r="AC97" s="703"/>
      <c r="AD97" s="459"/>
      <c r="AE97" s="459"/>
      <c r="AF97" s="151"/>
      <c r="AG97" s="784" t="s">
        <v>184</v>
      </c>
      <c r="AH97" s="785">
        <v>11.0</v>
      </c>
      <c r="AI97" s="785">
        <v>0.0</v>
      </c>
      <c r="AJ97" s="785">
        <v>16.0</v>
      </c>
      <c r="AK97" s="785">
        <v>0.0</v>
      </c>
      <c r="AL97" s="785">
        <v>0.0</v>
      </c>
      <c r="AM97" s="785">
        <v>0.0</v>
      </c>
      <c r="AN97" s="785">
        <v>0.0</v>
      </c>
      <c r="AO97" s="785">
        <v>4.0</v>
      </c>
      <c r="AP97" s="785">
        <v>0.0</v>
      </c>
      <c r="AQ97" s="785">
        <v>0.0</v>
      </c>
      <c r="AR97" s="785">
        <v>5.0</v>
      </c>
      <c r="AS97" s="785">
        <v>0.0</v>
      </c>
      <c r="AT97" s="786">
        <v>1.0</v>
      </c>
      <c r="AU97" s="854">
        <f t="shared" si="18"/>
        <v>37</v>
      </c>
      <c r="AV97" s="1028">
        <f t="shared" si="19"/>
        <v>35.5</v>
      </c>
      <c r="AW97" s="1037">
        <f>AU97/(Results!$R$206*(70/190))</f>
        <v>0.7022977023</v>
      </c>
      <c r="AX97" s="1038" t="s">
        <v>249</v>
      </c>
      <c r="AY97" s="151"/>
      <c r="AZ97" s="151"/>
      <c r="BA97" s="151"/>
      <c r="BB97" s="151"/>
      <c r="BC97" s="737">
        <f>AU97/Results!$B$158</f>
        <v>123.3333333</v>
      </c>
      <c r="BD97" s="151"/>
      <c r="BE97" s="151"/>
      <c r="BF97" s="703"/>
    </row>
    <row r="98">
      <c r="A98" s="151"/>
      <c r="B98" s="459"/>
      <c r="C98" s="151"/>
      <c r="D98" s="790" t="s">
        <v>185</v>
      </c>
      <c r="E98" s="791">
        <v>71.0</v>
      </c>
      <c r="F98" s="791">
        <v>0.0</v>
      </c>
      <c r="G98" s="791">
        <v>189.0</v>
      </c>
      <c r="H98" s="791">
        <v>0.0</v>
      </c>
      <c r="I98" s="791">
        <v>0.0</v>
      </c>
      <c r="J98" s="791">
        <v>12.0</v>
      </c>
      <c r="K98" s="791">
        <v>2.0</v>
      </c>
      <c r="L98" s="791">
        <v>8.0</v>
      </c>
      <c r="M98" s="791">
        <v>0.0</v>
      </c>
      <c r="N98" s="791">
        <v>0.0</v>
      </c>
      <c r="O98" s="791">
        <v>3.0</v>
      </c>
      <c r="P98" s="791">
        <v>0.0</v>
      </c>
      <c r="Q98" s="792">
        <v>2.0</v>
      </c>
      <c r="R98" s="1029">
        <f t="shared" si="15"/>
        <v>287</v>
      </c>
      <c r="S98" s="1028">
        <f t="shared" si="16"/>
        <v>205.5</v>
      </c>
      <c r="T98" s="1039">
        <f>R98/(Results!$P$206*(70/190))</f>
        <v>0.7440305635</v>
      </c>
      <c r="U98" s="793" t="str">
        <f t="shared" si="22"/>
        <v>D</v>
      </c>
      <c r="V98" s="37"/>
      <c r="W98" s="37"/>
      <c r="X98" s="37"/>
      <c r="Y98" s="37"/>
      <c r="Z98" s="774">
        <f>R98/Results!$B$158</f>
        <v>956.6666667</v>
      </c>
      <c r="AA98" s="37"/>
      <c r="AB98" s="37"/>
      <c r="AC98" s="789"/>
      <c r="AD98" s="459"/>
      <c r="AE98" s="459"/>
      <c r="AF98" s="151"/>
      <c r="AG98" s="790" t="s">
        <v>185</v>
      </c>
      <c r="AH98" s="791">
        <v>15.0</v>
      </c>
      <c r="AI98" s="791">
        <v>0.0</v>
      </c>
      <c r="AJ98" s="791">
        <v>13.0</v>
      </c>
      <c r="AK98" s="791">
        <v>0.0</v>
      </c>
      <c r="AL98" s="791">
        <v>0.0</v>
      </c>
      <c r="AM98" s="791">
        <v>0.0</v>
      </c>
      <c r="AN98" s="791">
        <v>0.0</v>
      </c>
      <c r="AO98" s="791">
        <v>2.0</v>
      </c>
      <c r="AP98" s="791">
        <v>0.0</v>
      </c>
      <c r="AQ98" s="791">
        <v>0.0</v>
      </c>
      <c r="AR98" s="791">
        <v>5.0</v>
      </c>
      <c r="AS98" s="791">
        <v>1.0</v>
      </c>
      <c r="AT98" s="792">
        <v>0.0</v>
      </c>
      <c r="AU98" s="1029">
        <f t="shared" si="18"/>
        <v>36</v>
      </c>
      <c r="AV98" s="1028">
        <f t="shared" si="19"/>
        <v>37</v>
      </c>
      <c r="AW98" s="1039">
        <f>AU98/(Results!$R$206*(70/190))</f>
        <v>0.6833166833</v>
      </c>
      <c r="AX98" s="823" t="str">
        <f t="shared" ref="AX98:AX109" si="24">IFS(AW98&lt;0.2,"A",AND(AW98&gt;=0.21,AW98&lt;=0.5),"B",AND(AW98&gt;=0.51,AW98&lt;=0.7),"C",AND(AW98&gt;=0.71,AW98&lt;=0.85),"D",AND(AW98&gt;=0.86,AW98&lt;=1),"E",AW98&gt;1,"F")</f>
        <v>C</v>
      </c>
      <c r="AY98" s="37"/>
      <c r="AZ98" s="37"/>
      <c r="BA98" s="37"/>
      <c r="BB98" s="37"/>
      <c r="BC98" s="774">
        <f>AU98/Results!$B$158</f>
        <v>120</v>
      </c>
      <c r="BD98" s="37"/>
      <c r="BE98" s="37"/>
      <c r="BF98" s="789"/>
    </row>
    <row r="99">
      <c r="A99" s="151"/>
      <c r="B99" s="459"/>
      <c r="C99" s="151"/>
      <c r="D99" s="797" t="s">
        <v>186</v>
      </c>
      <c r="E99" s="798">
        <v>66.0</v>
      </c>
      <c r="F99" s="798">
        <v>0.0</v>
      </c>
      <c r="G99" s="798">
        <v>144.0</v>
      </c>
      <c r="H99" s="798">
        <v>0.0</v>
      </c>
      <c r="I99" s="798">
        <v>0.0</v>
      </c>
      <c r="J99" s="798">
        <v>20.0</v>
      </c>
      <c r="K99" s="798">
        <v>1.0</v>
      </c>
      <c r="L99" s="798">
        <v>11.0</v>
      </c>
      <c r="M99" s="798">
        <v>0.0</v>
      </c>
      <c r="N99" s="798">
        <v>0.0</v>
      </c>
      <c r="O99" s="798">
        <v>19.0</v>
      </c>
      <c r="P99" s="798">
        <v>0.0</v>
      </c>
      <c r="Q99" s="799">
        <v>3.0</v>
      </c>
      <c r="R99" s="824">
        <f t="shared" si="15"/>
        <v>264</v>
      </c>
      <c r="S99" s="848">
        <f t="shared" si="16"/>
        <v>225.5</v>
      </c>
      <c r="T99" s="802">
        <f>R99/(Results!$P$207*(70/190))</f>
        <v>0.7297061391</v>
      </c>
      <c r="U99" s="828" t="str">
        <f t="shared" si="22"/>
        <v>D</v>
      </c>
      <c r="V99" s="538">
        <f>SUM(R99:R102)</f>
        <v>982</v>
      </c>
      <c r="W99" s="539">
        <f>V99/(4*(MAX(R99:R102)))</f>
        <v>0.9299242424</v>
      </c>
      <c r="X99" s="539">
        <f>AVERAGE(S99:S102)</f>
        <v>202.75</v>
      </c>
      <c r="Y99" s="539">
        <f>V99/(((V99))*2)</f>
        <v>0.5</v>
      </c>
      <c r="Z99" s="1012">
        <f>R99/Results!$B$158</f>
        <v>880</v>
      </c>
      <c r="AA99" s="539">
        <f>sum(Z99:Z102)/4</f>
        <v>818.3333333</v>
      </c>
      <c r="AB99" s="541">
        <v>362.0</v>
      </c>
      <c r="AC99" s="706">
        <f>4*max(R99:R102)/Results!P207</f>
        <v>1.075356415</v>
      </c>
      <c r="AD99" s="459"/>
      <c r="AE99" s="459"/>
      <c r="AF99" s="151"/>
      <c r="AG99" s="797" t="s">
        <v>186</v>
      </c>
      <c r="AH99" s="798">
        <v>6.0</v>
      </c>
      <c r="AI99" s="798">
        <v>0.0</v>
      </c>
      <c r="AJ99" s="798">
        <v>21.0</v>
      </c>
      <c r="AK99" s="798">
        <v>0.0</v>
      </c>
      <c r="AL99" s="798">
        <v>0.0</v>
      </c>
      <c r="AM99" s="798">
        <v>0.0</v>
      </c>
      <c r="AN99" s="798">
        <v>0.0</v>
      </c>
      <c r="AO99" s="798">
        <v>2.0</v>
      </c>
      <c r="AP99" s="798">
        <v>0.0</v>
      </c>
      <c r="AQ99" s="798">
        <v>0.0</v>
      </c>
      <c r="AR99" s="798">
        <v>6.0</v>
      </c>
      <c r="AS99" s="798">
        <v>0.0</v>
      </c>
      <c r="AT99" s="799">
        <v>0.0</v>
      </c>
      <c r="AU99" s="824">
        <f t="shared" si="18"/>
        <v>35</v>
      </c>
      <c r="AV99" s="848">
        <f t="shared" si="19"/>
        <v>31.5</v>
      </c>
      <c r="AW99" s="802">
        <f>AU99/(Results!$R$207*(70/190))</f>
        <v>0.5654761905</v>
      </c>
      <c r="AX99" s="1030" t="str">
        <f t="shared" si="24"/>
        <v>C</v>
      </c>
      <c r="AY99" s="538">
        <f>SUM(AU99:AU102)</f>
        <v>168</v>
      </c>
      <c r="AZ99" s="539">
        <f>AY99/(4*(MAX(AU99:AU102)))</f>
        <v>0.7777777778</v>
      </c>
      <c r="BA99" s="539">
        <f>AVERAGE(AV99:AV102)</f>
        <v>38.25</v>
      </c>
      <c r="BB99" s="539">
        <f>AY99/(((AY99))*2)</f>
        <v>0.5</v>
      </c>
      <c r="BC99" s="1012">
        <f>AU99/Results!$B$158</f>
        <v>116.6666667</v>
      </c>
      <c r="BD99" s="539">
        <f>sum(BC99:BC102)/4</f>
        <v>140</v>
      </c>
      <c r="BE99" s="541">
        <v>62.0</v>
      </c>
      <c r="BF99" s="706">
        <f>4*max(AU99:AU102)/Results!R207</f>
        <v>1.285714286</v>
      </c>
    </row>
    <row r="100">
      <c r="A100" s="151"/>
      <c r="B100" s="459"/>
      <c r="C100" s="151"/>
      <c r="D100" s="804" t="s">
        <v>187</v>
      </c>
      <c r="E100" s="805">
        <v>62.0</v>
      </c>
      <c r="F100" s="805">
        <v>0.0</v>
      </c>
      <c r="G100" s="805">
        <v>141.0</v>
      </c>
      <c r="H100" s="805">
        <v>0.0</v>
      </c>
      <c r="I100" s="805">
        <v>0.0</v>
      </c>
      <c r="J100" s="805">
        <v>10.0</v>
      </c>
      <c r="K100" s="805">
        <v>6.0</v>
      </c>
      <c r="L100" s="805">
        <v>11.0</v>
      </c>
      <c r="M100" s="805">
        <v>0.0</v>
      </c>
      <c r="N100" s="805">
        <v>0.0</v>
      </c>
      <c r="O100" s="805">
        <v>1.0</v>
      </c>
      <c r="P100" s="805">
        <v>1.0</v>
      </c>
      <c r="Q100" s="806">
        <v>5.0</v>
      </c>
      <c r="R100" s="824">
        <f t="shared" si="15"/>
        <v>237</v>
      </c>
      <c r="S100" s="1031">
        <f t="shared" si="16"/>
        <v>180</v>
      </c>
      <c r="T100" s="1032">
        <f>R100/(Results!$P$207*(70/190))</f>
        <v>0.6550771021</v>
      </c>
      <c r="U100" s="807" t="str">
        <f t="shared" si="22"/>
        <v>C</v>
      </c>
      <c r="V100" s="151"/>
      <c r="W100" s="151"/>
      <c r="X100" s="151"/>
      <c r="Y100" s="151"/>
      <c r="Z100" s="740">
        <f>R100/Results!$B$158</f>
        <v>790</v>
      </c>
      <c r="AA100" s="151"/>
      <c r="AB100" s="151"/>
      <c r="AC100" s="703"/>
      <c r="AD100" s="459"/>
      <c r="AE100" s="459"/>
      <c r="AF100" s="151"/>
      <c r="AG100" s="804" t="s">
        <v>187</v>
      </c>
      <c r="AH100" s="805">
        <v>10.0</v>
      </c>
      <c r="AI100" s="805">
        <v>0.0</v>
      </c>
      <c r="AJ100" s="805">
        <v>19.0</v>
      </c>
      <c r="AK100" s="805">
        <v>0.0</v>
      </c>
      <c r="AL100" s="805">
        <v>0.0</v>
      </c>
      <c r="AM100" s="805">
        <v>0.0</v>
      </c>
      <c r="AN100" s="805">
        <v>0.0</v>
      </c>
      <c r="AO100" s="805">
        <v>4.0</v>
      </c>
      <c r="AP100" s="805">
        <v>0.0</v>
      </c>
      <c r="AQ100" s="805">
        <v>0.0</v>
      </c>
      <c r="AR100" s="805">
        <v>4.0</v>
      </c>
      <c r="AS100" s="805">
        <v>0.0</v>
      </c>
      <c r="AT100" s="806">
        <v>3.0</v>
      </c>
      <c r="AU100" s="824">
        <f t="shared" si="18"/>
        <v>40</v>
      </c>
      <c r="AV100" s="1031">
        <f t="shared" si="19"/>
        <v>35</v>
      </c>
      <c r="AW100" s="1032">
        <f>AU100/(Results!$R$207*(70/190))</f>
        <v>0.6462585034</v>
      </c>
      <c r="AX100" s="1030" t="str">
        <f t="shared" si="24"/>
        <v>C</v>
      </c>
      <c r="AY100" s="151"/>
      <c r="AZ100" s="151"/>
      <c r="BA100" s="151"/>
      <c r="BB100" s="151"/>
      <c r="BC100" s="740">
        <f>AU100/Results!$B$158</f>
        <v>133.3333333</v>
      </c>
      <c r="BD100" s="151"/>
      <c r="BE100" s="151"/>
      <c r="BF100" s="703"/>
    </row>
    <row r="101">
      <c r="A101" s="151"/>
      <c r="B101" s="459"/>
      <c r="C101" s="151"/>
      <c r="D101" s="804" t="s">
        <v>188</v>
      </c>
      <c r="E101" s="805">
        <v>54.0</v>
      </c>
      <c r="F101" s="805">
        <v>0.0</v>
      </c>
      <c r="G101" s="805">
        <v>123.0</v>
      </c>
      <c r="H101" s="805">
        <v>0.0</v>
      </c>
      <c r="I101" s="805">
        <v>0.0</v>
      </c>
      <c r="J101" s="805">
        <v>15.0</v>
      </c>
      <c r="K101" s="805">
        <v>4.0</v>
      </c>
      <c r="L101" s="805">
        <v>12.0</v>
      </c>
      <c r="M101" s="805">
        <v>1.0</v>
      </c>
      <c r="N101" s="805">
        <v>0.0</v>
      </c>
      <c r="O101" s="805">
        <v>13.0</v>
      </c>
      <c r="P101" s="805">
        <v>0.0</v>
      </c>
      <c r="Q101" s="806">
        <v>3.0</v>
      </c>
      <c r="R101" s="824">
        <f t="shared" si="15"/>
        <v>225</v>
      </c>
      <c r="S101" s="1031">
        <f t="shared" si="16"/>
        <v>192</v>
      </c>
      <c r="T101" s="1032">
        <f>R101/(Results!$P$207*(70/190))</f>
        <v>0.6219086413</v>
      </c>
      <c r="U101" s="807" t="str">
        <f t="shared" si="22"/>
        <v>C</v>
      </c>
      <c r="V101" s="151"/>
      <c r="W101" s="151"/>
      <c r="X101" s="151"/>
      <c r="Y101" s="151"/>
      <c r="Z101" s="740">
        <f>R101/Results!$B$158</f>
        <v>750</v>
      </c>
      <c r="AA101" s="151"/>
      <c r="AB101" s="151"/>
      <c r="AC101" s="703"/>
      <c r="AD101" s="459"/>
      <c r="AE101" s="459"/>
      <c r="AF101" s="151"/>
      <c r="AG101" s="804" t="s">
        <v>188</v>
      </c>
      <c r="AH101" s="805">
        <v>15.0</v>
      </c>
      <c r="AI101" s="805">
        <v>0.0</v>
      </c>
      <c r="AJ101" s="805">
        <v>26.0</v>
      </c>
      <c r="AK101" s="805">
        <v>0.0</v>
      </c>
      <c r="AL101" s="805">
        <v>0.0</v>
      </c>
      <c r="AM101" s="805">
        <v>0.0</v>
      </c>
      <c r="AN101" s="805">
        <v>0.0</v>
      </c>
      <c r="AO101" s="805">
        <v>3.0</v>
      </c>
      <c r="AP101" s="805">
        <v>0.0</v>
      </c>
      <c r="AQ101" s="805">
        <v>0.0</v>
      </c>
      <c r="AR101" s="805">
        <v>6.0</v>
      </c>
      <c r="AS101" s="805">
        <v>1.0</v>
      </c>
      <c r="AT101" s="806">
        <v>3.0</v>
      </c>
      <c r="AU101" s="824">
        <f t="shared" si="18"/>
        <v>54</v>
      </c>
      <c r="AV101" s="1031">
        <f t="shared" si="19"/>
        <v>48.5</v>
      </c>
      <c r="AW101" s="1032">
        <f>AU101/(Results!$R$207*(70/190))</f>
        <v>0.8724489796</v>
      </c>
      <c r="AX101" s="1030" t="str">
        <f t="shared" si="24"/>
        <v>E</v>
      </c>
      <c r="AY101" s="151"/>
      <c r="AZ101" s="151"/>
      <c r="BA101" s="151"/>
      <c r="BB101" s="151"/>
      <c r="BC101" s="740">
        <f>AU101/Results!$B$158</f>
        <v>180</v>
      </c>
      <c r="BD101" s="151"/>
      <c r="BE101" s="151"/>
      <c r="BF101" s="703"/>
    </row>
    <row r="102">
      <c r="A102" s="151"/>
      <c r="B102" s="459"/>
      <c r="C102" s="151"/>
      <c r="D102" s="809" t="s">
        <v>189</v>
      </c>
      <c r="E102" s="810">
        <v>76.0</v>
      </c>
      <c r="F102" s="810">
        <v>0.0</v>
      </c>
      <c r="G102" s="810">
        <v>138.0</v>
      </c>
      <c r="H102" s="810">
        <v>0.0</v>
      </c>
      <c r="I102" s="810">
        <v>0.0</v>
      </c>
      <c r="J102" s="810">
        <v>10.0</v>
      </c>
      <c r="K102" s="810">
        <v>4.0</v>
      </c>
      <c r="L102" s="810">
        <v>11.0</v>
      </c>
      <c r="M102" s="810">
        <v>0.0</v>
      </c>
      <c r="N102" s="810">
        <v>0.0</v>
      </c>
      <c r="O102" s="810">
        <v>15.0</v>
      </c>
      <c r="P102" s="810">
        <v>0.0</v>
      </c>
      <c r="Q102" s="811">
        <v>2.0</v>
      </c>
      <c r="R102" s="851">
        <f t="shared" si="15"/>
        <v>256</v>
      </c>
      <c r="S102" s="1031">
        <f t="shared" si="16"/>
        <v>213.5</v>
      </c>
      <c r="T102" s="1033">
        <f>R102/(Results!$P$207*(70/190))</f>
        <v>0.7075938318</v>
      </c>
      <c r="U102" s="1041" t="s">
        <v>257</v>
      </c>
      <c r="V102" s="447"/>
      <c r="W102" s="447"/>
      <c r="X102" s="447"/>
      <c r="Y102" s="447"/>
      <c r="Z102" s="746">
        <f>R102/Results!$B$158</f>
        <v>853.3333333</v>
      </c>
      <c r="AA102" s="447"/>
      <c r="AB102" s="447"/>
      <c r="AC102" s="488"/>
      <c r="AD102" s="459"/>
      <c r="AE102" s="459"/>
      <c r="AF102" s="151"/>
      <c r="AG102" s="809" t="s">
        <v>189</v>
      </c>
      <c r="AH102" s="810">
        <v>11.0</v>
      </c>
      <c r="AI102" s="810">
        <v>0.0</v>
      </c>
      <c r="AJ102" s="810">
        <v>15.0</v>
      </c>
      <c r="AK102" s="810">
        <v>0.0</v>
      </c>
      <c r="AL102" s="810">
        <v>0.0</v>
      </c>
      <c r="AM102" s="810">
        <v>0.0</v>
      </c>
      <c r="AN102" s="810">
        <v>0.0</v>
      </c>
      <c r="AO102" s="810">
        <v>1.0</v>
      </c>
      <c r="AP102" s="810">
        <v>0.0</v>
      </c>
      <c r="AQ102" s="810">
        <v>0.0</v>
      </c>
      <c r="AR102" s="810">
        <v>8.0</v>
      </c>
      <c r="AS102" s="810">
        <v>0.0</v>
      </c>
      <c r="AT102" s="811">
        <v>4.0</v>
      </c>
      <c r="AU102" s="851">
        <f t="shared" si="18"/>
        <v>39</v>
      </c>
      <c r="AV102" s="1031">
        <f t="shared" si="19"/>
        <v>38</v>
      </c>
      <c r="AW102" s="1033">
        <f>AU102/(Results!$R$207*(70/190))</f>
        <v>0.6301020408</v>
      </c>
      <c r="AX102" s="815" t="str">
        <f t="shared" si="24"/>
        <v>C</v>
      </c>
      <c r="AY102" s="447"/>
      <c r="AZ102" s="447"/>
      <c r="BA102" s="447"/>
      <c r="BB102" s="447"/>
      <c r="BC102" s="746">
        <f>AU102/Results!$B$158</f>
        <v>130</v>
      </c>
      <c r="BD102" s="447"/>
      <c r="BE102" s="447"/>
      <c r="BF102" s="488"/>
    </row>
    <row r="103">
      <c r="A103" s="151"/>
      <c r="B103" s="459"/>
      <c r="C103" s="151"/>
      <c r="D103" s="818" t="s">
        <v>190</v>
      </c>
      <c r="E103" s="778">
        <v>90.0</v>
      </c>
      <c r="F103" s="778">
        <v>0.0</v>
      </c>
      <c r="G103" s="778">
        <v>115.0</v>
      </c>
      <c r="H103" s="778">
        <v>0.0</v>
      </c>
      <c r="I103" s="778">
        <v>0.0</v>
      </c>
      <c r="J103" s="778">
        <v>11.0</v>
      </c>
      <c r="K103" s="778">
        <v>3.0</v>
      </c>
      <c r="L103" s="778">
        <v>8.0</v>
      </c>
      <c r="M103" s="778">
        <v>0.0</v>
      </c>
      <c r="N103" s="778">
        <v>0.0</v>
      </c>
      <c r="O103" s="778">
        <v>20.0</v>
      </c>
      <c r="P103" s="778">
        <v>0.0</v>
      </c>
      <c r="Q103" s="779">
        <v>3.0</v>
      </c>
      <c r="R103" s="854">
        <f t="shared" si="15"/>
        <v>250</v>
      </c>
      <c r="S103" s="1035">
        <f t="shared" si="16"/>
        <v>222</v>
      </c>
      <c r="T103" s="821">
        <f>R103/(Results!$P$208*(70/190))</f>
        <v>0.7241957615</v>
      </c>
      <c r="U103" s="819" t="str">
        <f t="shared" ref="U103:U104" si="25">IFS(T103&lt;0.2,"A",AND(T103&gt;=0.21,T103&lt;=0.5),"B",AND(T103&gt;=0.51,T103&lt;=0.7),"C",AND(T103&gt;=0.71,T103&lt;=0.85),"D",AND(T103&gt;=0.86,T103&lt;=1),"E",T103&gt;1,"F")</f>
        <v>D</v>
      </c>
      <c r="V103" s="641">
        <f>SUM(R103:R106)</f>
        <v>937</v>
      </c>
      <c r="W103" s="642">
        <f>V103/(4*(MAX(R103:R106)))</f>
        <v>0.937</v>
      </c>
      <c r="X103" s="642">
        <f>AVERAGE(S103:S106)</f>
        <v>191</v>
      </c>
      <c r="Y103" s="642">
        <f>V103/(((V103))*2)</f>
        <v>0.5</v>
      </c>
      <c r="Z103" s="723">
        <f>R103/Results!$B$158</f>
        <v>833.3333333</v>
      </c>
      <c r="AA103" s="642">
        <f>sum(Z103:Z106)/4</f>
        <v>780.8333333</v>
      </c>
      <c r="AB103" s="643">
        <v>345.0</v>
      </c>
      <c r="AC103" s="817">
        <f>4*max(R103:R106)/Results!P208</f>
        <v>1.067235859</v>
      </c>
      <c r="AD103" s="459"/>
      <c r="AE103" s="459"/>
      <c r="AF103" s="151"/>
      <c r="AG103" s="818" t="s">
        <v>190</v>
      </c>
      <c r="AH103" s="778">
        <v>9.0</v>
      </c>
      <c r="AI103" s="778">
        <v>0.0</v>
      </c>
      <c r="AJ103" s="778">
        <v>28.0</v>
      </c>
      <c r="AK103" s="778">
        <v>0.0</v>
      </c>
      <c r="AL103" s="778">
        <v>0.0</v>
      </c>
      <c r="AM103" s="778">
        <v>0.0</v>
      </c>
      <c r="AN103" s="778">
        <v>0.0</v>
      </c>
      <c r="AO103" s="778">
        <v>1.0</v>
      </c>
      <c r="AP103" s="778">
        <v>0.0</v>
      </c>
      <c r="AQ103" s="778">
        <v>0.0</v>
      </c>
      <c r="AR103" s="778">
        <v>5.0</v>
      </c>
      <c r="AS103" s="778">
        <v>0.0</v>
      </c>
      <c r="AT103" s="779">
        <v>0.0</v>
      </c>
      <c r="AU103" s="854">
        <f t="shared" si="18"/>
        <v>43</v>
      </c>
      <c r="AV103" s="1035">
        <f t="shared" si="19"/>
        <v>34.5</v>
      </c>
      <c r="AW103" s="821">
        <f>AU103/(Results!$R$208*(70/190))</f>
        <v>0.5865039483</v>
      </c>
      <c r="AX103" s="1036" t="str">
        <f t="shared" si="24"/>
        <v>C</v>
      </c>
      <c r="AY103" s="641">
        <f>SUM(AU103:AU106)</f>
        <v>199</v>
      </c>
      <c r="AZ103" s="642">
        <f>AY103/(4*(MAX(AU103:AU106)))</f>
        <v>0.8291666667</v>
      </c>
      <c r="BA103" s="642">
        <f>AVERAGE(AV103:AV106)</f>
        <v>43.75</v>
      </c>
      <c r="BB103" s="642">
        <f>AY103/(((AY103))*2)</f>
        <v>0.5</v>
      </c>
      <c r="BC103" s="723">
        <f>AU103/Results!$B$158</f>
        <v>143.3333333</v>
      </c>
      <c r="BD103" s="642">
        <f>sum(BC103:BC106)/4</f>
        <v>165.8333333</v>
      </c>
      <c r="BE103" s="643">
        <v>73.0</v>
      </c>
      <c r="BF103" s="817">
        <f>4*max(AU103:AU106)/Results!R208</f>
        <v>1.206030151</v>
      </c>
    </row>
    <row r="104">
      <c r="A104" s="151"/>
      <c r="B104" s="459"/>
      <c r="C104" s="151"/>
      <c r="D104" s="784" t="s">
        <v>191</v>
      </c>
      <c r="E104" s="785">
        <v>84.0</v>
      </c>
      <c r="F104" s="785">
        <v>0.0</v>
      </c>
      <c r="G104" s="785">
        <v>123.0</v>
      </c>
      <c r="H104" s="785">
        <v>0.0</v>
      </c>
      <c r="I104" s="785">
        <v>0.0</v>
      </c>
      <c r="J104" s="785">
        <v>9.0</v>
      </c>
      <c r="K104" s="785">
        <v>3.0</v>
      </c>
      <c r="L104" s="785">
        <v>9.0</v>
      </c>
      <c r="M104" s="785">
        <v>0.0</v>
      </c>
      <c r="N104" s="785">
        <v>0.0</v>
      </c>
      <c r="O104" s="785">
        <v>9.0</v>
      </c>
      <c r="P104" s="785">
        <v>0.0</v>
      </c>
      <c r="Q104" s="786">
        <v>4.0</v>
      </c>
      <c r="R104" s="854">
        <f t="shared" si="15"/>
        <v>241</v>
      </c>
      <c r="S104" s="1028">
        <f t="shared" si="16"/>
        <v>197</v>
      </c>
      <c r="T104" s="1037">
        <f>R104/(Results!$P$208*(70/190))</f>
        <v>0.6981247141</v>
      </c>
      <c r="U104" s="787" t="str">
        <f t="shared" si="25"/>
        <v>C</v>
      </c>
      <c r="V104" s="151"/>
      <c r="W104" s="151"/>
      <c r="X104" s="151"/>
      <c r="Y104" s="151"/>
      <c r="Z104" s="737">
        <f>R104/Results!$B$158</f>
        <v>803.3333333</v>
      </c>
      <c r="AA104" s="151"/>
      <c r="AB104" s="151"/>
      <c r="AC104" s="703"/>
      <c r="AD104" s="459"/>
      <c r="AE104" s="459"/>
      <c r="AF104" s="151"/>
      <c r="AG104" s="784" t="s">
        <v>191</v>
      </c>
      <c r="AH104" s="785">
        <v>13.0</v>
      </c>
      <c r="AI104" s="785">
        <v>0.0</v>
      </c>
      <c r="AJ104" s="785">
        <v>33.0</v>
      </c>
      <c r="AK104" s="785">
        <v>0.0</v>
      </c>
      <c r="AL104" s="785">
        <v>0.0</v>
      </c>
      <c r="AM104" s="785">
        <v>0.0</v>
      </c>
      <c r="AN104" s="785">
        <v>0.0</v>
      </c>
      <c r="AO104" s="785">
        <v>5.0</v>
      </c>
      <c r="AP104" s="785">
        <v>0.0</v>
      </c>
      <c r="AQ104" s="785">
        <v>0.0</v>
      </c>
      <c r="AR104" s="785">
        <v>8.0</v>
      </c>
      <c r="AS104" s="785">
        <v>0.0</v>
      </c>
      <c r="AT104" s="786">
        <v>1.0</v>
      </c>
      <c r="AU104" s="854">
        <f t="shared" si="18"/>
        <v>60</v>
      </c>
      <c r="AV104" s="1028">
        <f t="shared" si="19"/>
        <v>53.5</v>
      </c>
      <c r="AW104" s="1037">
        <f>AU104/(Results!$R$208*(70/190))</f>
        <v>0.8183776023</v>
      </c>
      <c r="AX104" s="1027" t="str">
        <f t="shared" si="24"/>
        <v>D</v>
      </c>
      <c r="AY104" s="151"/>
      <c r="AZ104" s="151"/>
      <c r="BA104" s="151"/>
      <c r="BB104" s="151"/>
      <c r="BC104" s="737">
        <f>AU104/Results!$B$158</f>
        <v>200</v>
      </c>
      <c r="BD104" s="151"/>
      <c r="BE104" s="151"/>
      <c r="BF104" s="703"/>
    </row>
    <row r="105">
      <c r="A105" s="151"/>
      <c r="B105" s="459"/>
      <c r="C105" s="151"/>
      <c r="D105" s="784" t="s">
        <v>192</v>
      </c>
      <c r="E105" s="785">
        <v>67.0</v>
      </c>
      <c r="F105" s="785">
        <v>0.0</v>
      </c>
      <c r="G105" s="785">
        <v>141.0</v>
      </c>
      <c r="H105" s="785">
        <v>0.0</v>
      </c>
      <c r="I105" s="785">
        <v>0.0</v>
      </c>
      <c r="J105" s="785">
        <v>9.0</v>
      </c>
      <c r="K105" s="785">
        <v>1.0</v>
      </c>
      <c r="L105" s="785">
        <v>13.0</v>
      </c>
      <c r="M105" s="785">
        <v>0.0</v>
      </c>
      <c r="N105" s="785">
        <v>0.0</v>
      </c>
      <c r="O105" s="785">
        <v>12.0</v>
      </c>
      <c r="P105" s="785">
        <v>0.0</v>
      </c>
      <c r="Q105" s="786">
        <v>2.0</v>
      </c>
      <c r="R105" s="854">
        <f t="shared" si="15"/>
        <v>245</v>
      </c>
      <c r="S105" s="1028">
        <f t="shared" si="16"/>
        <v>197</v>
      </c>
      <c r="T105" s="1037">
        <f>R105/(Results!$P$208*(70/190))</f>
        <v>0.7097118463</v>
      </c>
      <c r="U105" s="786" t="s">
        <v>257</v>
      </c>
      <c r="V105" s="151"/>
      <c r="W105" s="151"/>
      <c r="X105" s="151"/>
      <c r="Y105" s="151"/>
      <c r="Z105" s="737">
        <f>R105/Results!$B$158</f>
        <v>816.6666667</v>
      </c>
      <c r="AA105" s="151"/>
      <c r="AB105" s="151"/>
      <c r="AC105" s="703"/>
      <c r="AD105" s="459"/>
      <c r="AE105" s="459"/>
      <c r="AF105" s="151"/>
      <c r="AG105" s="784" t="s">
        <v>192</v>
      </c>
      <c r="AH105" s="785">
        <v>13.0</v>
      </c>
      <c r="AI105" s="785">
        <v>0.0</v>
      </c>
      <c r="AJ105" s="785">
        <v>32.0</v>
      </c>
      <c r="AK105" s="785">
        <v>0.0</v>
      </c>
      <c r="AL105" s="785">
        <v>0.0</v>
      </c>
      <c r="AM105" s="785">
        <v>0.0</v>
      </c>
      <c r="AN105" s="785">
        <v>0.0</v>
      </c>
      <c r="AO105" s="785">
        <v>3.0</v>
      </c>
      <c r="AP105" s="785">
        <v>0.0</v>
      </c>
      <c r="AQ105" s="785">
        <v>0.0</v>
      </c>
      <c r="AR105" s="785">
        <v>8.0</v>
      </c>
      <c r="AS105" s="785">
        <v>1.0</v>
      </c>
      <c r="AT105" s="786">
        <v>0.0</v>
      </c>
      <c r="AU105" s="854">
        <f t="shared" si="18"/>
        <v>57</v>
      </c>
      <c r="AV105" s="1028">
        <f t="shared" si="19"/>
        <v>52</v>
      </c>
      <c r="AW105" s="1037">
        <f>AU105/(Results!$R$208*(70/190))</f>
        <v>0.7774587222</v>
      </c>
      <c r="AX105" s="1027" t="str">
        <f t="shared" si="24"/>
        <v>D</v>
      </c>
      <c r="AY105" s="151"/>
      <c r="AZ105" s="151"/>
      <c r="BA105" s="151"/>
      <c r="BB105" s="151"/>
      <c r="BC105" s="737">
        <f>AU105/Results!$B$158</f>
        <v>190</v>
      </c>
      <c r="BD105" s="151"/>
      <c r="BE105" s="151"/>
      <c r="BF105" s="703"/>
    </row>
    <row r="106">
      <c r="A106" s="151"/>
      <c r="B106" s="459"/>
      <c r="C106" s="151"/>
      <c r="D106" s="790" t="s">
        <v>193</v>
      </c>
      <c r="E106" s="791">
        <v>73.0</v>
      </c>
      <c r="F106" s="791">
        <v>0.0</v>
      </c>
      <c r="G106" s="791">
        <v>118.0</v>
      </c>
      <c r="H106" s="791">
        <v>0.0</v>
      </c>
      <c r="I106" s="791">
        <v>0.0</v>
      </c>
      <c r="J106" s="791">
        <v>6.0</v>
      </c>
      <c r="K106" s="791">
        <v>0.0</v>
      </c>
      <c r="L106" s="791">
        <v>2.0</v>
      </c>
      <c r="M106" s="791">
        <v>0.0</v>
      </c>
      <c r="N106" s="791">
        <v>0.0</v>
      </c>
      <c r="O106" s="791">
        <v>2.0</v>
      </c>
      <c r="P106" s="791">
        <v>0.0</v>
      </c>
      <c r="Q106" s="792">
        <v>0.0</v>
      </c>
      <c r="R106" s="1029">
        <f t="shared" si="15"/>
        <v>201</v>
      </c>
      <c r="S106" s="1028">
        <f t="shared" si="16"/>
        <v>148</v>
      </c>
      <c r="T106" s="1039">
        <f>R106/(Results!$P$208*(70/190))</f>
        <v>0.5822533923</v>
      </c>
      <c r="U106" s="793" t="str">
        <f t="shared" ref="U106:U108" si="26">IFS(T106&lt;0.2,"A",AND(T106&gt;=0.21,T106&lt;=0.5),"B",AND(T106&gt;=0.51,T106&lt;=0.7),"C",AND(T106&gt;=0.71,T106&lt;=0.85),"D",AND(T106&gt;=0.86,T106&lt;=1),"E",T106&gt;1,"F")</f>
        <v>C</v>
      </c>
      <c r="V106" s="37"/>
      <c r="W106" s="37"/>
      <c r="X106" s="37"/>
      <c r="Y106" s="37"/>
      <c r="Z106" s="774">
        <f>R106/Results!$B$158</f>
        <v>670</v>
      </c>
      <c r="AA106" s="37"/>
      <c r="AB106" s="37"/>
      <c r="AC106" s="789"/>
      <c r="AD106" s="459"/>
      <c r="AE106" s="459"/>
      <c r="AF106" s="151"/>
      <c r="AG106" s="790" t="s">
        <v>193</v>
      </c>
      <c r="AH106" s="791">
        <v>9.0</v>
      </c>
      <c r="AI106" s="791">
        <v>0.0</v>
      </c>
      <c r="AJ106" s="791">
        <v>19.0</v>
      </c>
      <c r="AK106" s="791">
        <v>0.0</v>
      </c>
      <c r="AL106" s="791">
        <v>0.0</v>
      </c>
      <c r="AM106" s="791">
        <v>0.0</v>
      </c>
      <c r="AN106" s="791">
        <v>0.0</v>
      </c>
      <c r="AO106" s="791">
        <v>5.0</v>
      </c>
      <c r="AP106" s="791">
        <v>0.0</v>
      </c>
      <c r="AQ106" s="791">
        <v>0.0</v>
      </c>
      <c r="AR106" s="791">
        <v>4.0</v>
      </c>
      <c r="AS106" s="791">
        <v>0.0</v>
      </c>
      <c r="AT106" s="792">
        <v>2.0</v>
      </c>
      <c r="AU106" s="1029">
        <f t="shared" si="18"/>
        <v>39</v>
      </c>
      <c r="AV106" s="1028">
        <f t="shared" si="19"/>
        <v>35</v>
      </c>
      <c r="AW106" s="1039">
        <f>AU106/(Results!$R$208*(70/190))</f>
        <v>0.5319454415</v>
      </c>
      <c r="AX106" s="823" t="str">
        <f t="shared" si="24"/>
        <v>C</v>
      </c>
      <c r="AY106" s="37"/>
      <c r="AZ106" s="37"/>
      <c r="BA106" s="37"/>
      <c r="BB106" s="37"/>
      <c r="BC106" s="774">
        <f>AU106/Results!$B$158</f>
        <v>130</v>
      </c>
      <c r="BD106" s="37"/>
      <c r="BE106" s="37"/>
      <c r="BF106" s="789"/>
    </row>
    <row r="107">
      <c r="A107" s="151"/>
      <c r="B107" s="459"/>
      <c r="C107" s="151"/>
      <c r="D107" s="797" t="s">
        <v>194</v>
      </c>
      <c r="E107" s="798">
        <v>107.0</v>
      </c>
      <c r="F107" s="798">
        <v>0.0</v>
      </c>
      <c r="G107" s="798">
        <v>122.0</v>
      </c>
      <c r="H107" s="798">
        <v>0.0</v>
      </c>
      <c r="I107" s="798">
        <v>0.0</v>
      </c>
      <c r="J107" s="798">
        <v>10.0</v>
      </c>
      <c r="K107" s="798">
        <v>4.0</v>
      </c>
      <c r="L107" s="798">
        <v>10.0</v>
      </c>
      <c r="M107" s="798">
        <v>0.0</v>
      </c>
      <c r="N107" s="798">
        <v>0.0</v>
      </c>
      <c r="O107" s="798">
        <v>16.0</v>
      </c>
      <c r="P107" s="798">
        <v>0.0</v>
      </c>
      <c r="Q107" s="799">
        <v>0.0</v>
      </c>
      <c r="R107" s="824">
        <f t="shared" si="15"/>
        <v>269</v>
      </c>
      <c r="S107" s="848">
        <f t="shared" si="16"/>
        <v>236</v>
      </c>
      <c r="T107" s="802">
        <f>R107/(Results!$P$209*(70/190))</f>
        <v>0.6973666257</v>
      </c>
      <c r="U107" s="828" t="str">
        <f t="shared" si="26"/>
        <v>C</v>
      </c>
      <c r="V107" s="538">
        <f>SUM(R107:R110)</f>
        <v>1047</v>
      </c>
      <c r="W107" s="539">
        <f>V107/(4*(MAX(R107:R110)))</f>
        <v>0.9587912088</v>
      </c>
      <c r="X107" s="539">
        <f>AVERAGE(S107:S110)</f>
        <v>219.875</v>
      </c>
      <c r="Y107" s="539">
        <f>V107/(((V107))*2)</f>
        <v>0.5</v>
      </c>
      <c r="Z107" s="1012">
        <f>R107/Results!$B$158</f>
        <v>896.6666667</v>
      </c>
      <c r="AA107" s="539">
        <f>sum(Z107:Z110)/4</f>
        <v>872.5</v>
      </c>
      <c r="AB107" s="541">
        <v>386.0</v>
      </c>
      <c r="AC107" s="706">
        <f>4*max(R107:R110)/Results!P209</f>
        <v>1.042979943</v>
      </c>
      <c r="AD107" s="459"/>
      <c r="AE107" s="459"/>
      <c r="AF107" s="151"/>
      <c r="AG107" s="797" t="s">
        <v>194</v>
      </c>
      <c r="AH107" s="798">
        <v>10.0</v>
      </c>
      <c r="AI107" s="798">
        <v>0.0</v>
      </c>
      <c r="AJ107" s="798">
        <v>27.0</v>
      </c>
      <c r="AK107" s="798">
        <v>0.0</v>
      </c>
      <c r="AL107" s="798">
        <v>0.0</v>
      </c>
      <c r="AM107" s="798">
        <v>0.0</v>
      </c>
      <c r="AN107" s="798">
        <v>0.0</v>
      </c>
      <c r="AO107" s="798">
        <v>4.0</v>
      </c>
      <c r="AP107" s="798">
        <v>0.0</v>
      </c>
      <c r="AQ107" s="798">
        <v>0.0</v>
      </c>
      <c r="AR107" s="798">
        <v>6.0</v>
      </c>
      <c r="AS107" s="798">
        <v>0.0</v>
      </c>
      <c r="AT107" s="799">
        <v>0.0</v>
      </c>
      <c r="AU107" s="824">
        <f t="shared" si="18"/>
        <v>47</v>
      </c>
      <c r="AV107" s="848">
        <f t="shared" si="19"/>
        <v>41.5</v>
      </c>
      <c r="AW107" s="802">
        <f>AU107/(Results!$R$209*(70/190))</f>
        <v>0.7923691216</v>
      </c>
      <c r="AX107" s="1030" t="str">
        <f t="shared" si="24"/>
        <v>D</v>
      </c>
      <c r="AY107" s="538">
        <f>SUM(AU107:AU110)</f>
        <v>161</v>
      </c>
      <c r="AZ107" s="539">
        <f>AY107/(4*(MAX(AU107:AU110)))</f>
        <v>0.805</v>
      </c>
      <c r="BA107" s="539">
        <f>AVERAGE(AV107:AV110)</f>
        <v>36.5</v>
      </c>
      <c r="BB107" s="539">
        <f>AY107/(((AY107))*2)</f>
        <v>0.5</v>
      </c>
      <c r="BC107" s="1012">
        <f>AU107/Results!$B$158</f>
        <v>156.6666667</v>
      </c>
      <c r="BD107" s="539">
        <f>sum(BC107:BC110)/4</f>
        <v>134.1666667</v>
      </c>
      <c r="BE107" s="541">
        <v>59.0</v>
      </c>
      <c r="BF107" s="706">
        <f>4*max(AU107:AU110)/Results!R209</f>
        <v>1.242236025</v>
      </c>
    </row>
    <row r="108">
      <c r="A108" s="151"/>
      <c r="B108" s="459"/>
      <c r="C108" s="151"/>
      <c r="D108" s="804" t="s">
        <v>195</v>
      </c>
      <c r="E108" s="805">
        <v>89.0</v>
      </c>
      <c r="F108" s="805">
        <v>0.0</v>
      </c>
      <c r="G108" s="805">
        <v>129.0</v>
      </c>
      <c r="H108" s="805">
        <v>0.0</v>
      </c>
      <c r="I108" s="805">
        <v>0.0</v>
      </c>
      <c r="J108" s="805">
        <v>15.0</v>
      </c>
      <c r="K108" s="805">
        <v>3.0</v>
      </c>
      <c r="L108" s="805">
        <v>7.0</v>
      </c>
      <c r="M108" s="805">
        <v>0.0</v>
      </c>
      <c r="N108" s="805">
        <v>0.0</v>
      </c>
      <c r="O108" s="805">
        <v>8.0</v>
      </c>
      <c r="P108" s="805">
        <v>0.0</v>
      </c>
      <c r="Q108" s="806">
        <v>4.0</v>
      </c>
      <c r="R108" s="824">
        <f t="shared" si="15"/>
        <v>255</v>
      </c>
      <c r="S108" s="1031">
        <f t="shared" si="16"/>
        <v>209</v>
      </c>
      <c r="T108" s="1032">
        <f>R108/(Results!$P$209*(70/190))</f>
        <v>0.6610724519</v>
      </c>
      <c r="U108" s="807" t="str">
        <f t="shared" si="26"/>
        <v>C</v>
      </c>
      <c r="V108" s="151"/>
      <c r="W108" s="151"/>
      <c r="X108" s="151"/>
      <c r="Y108" s="151"/>
      <c r="Z108" s="740">
        <f>R108/Results!$B$158</f>
        <v>850</v>
      </c>
      <c r="AA108" s="151"/>
      <c r="AB108" s="151"/>
      <c r="AC108" s="703"/>
      <c r="AD108" s="459"/>
      <c r="AE108" s="459"/>
      <c r="AF108" s="151"/>
      <c r="AG108" s="804" t="s">
        <v>195</v>
      </c>
      <c r="AH108" s="805">
        <v>12.0</v>
      </c>
      <c r="AI108" s="805">
        <v>0.0</v>
      </c>
      <c r="AJ108" s="805">
        <v>30.0</v>
      </c>
      <c r="AK108" s="805">
        <v>0.0</v>
      </c>
      <c r="AL108" s="805">
        <v>0.0</v>
      </c>
      <c r="AM108" s="805">
        <v>0.0</v>
      </c>
      <c r="AN108" s="805">
        <v>0.0</v>
      </c>
      <c r="AO108" s="805">
        <v>1.0</v>
      </c>
      <c r="AP108" s="805">
        <v>0.0</v>
      </c>
      <c r="AQ108" s="805">
        <v>0.0</v>
      </c>
      <c r="AR108" s="805">
        <v>3.0</v>
      </c>
      <c r="AS108" s="805">
        <v>1.0</v>
      </c>
      <c r="AT108" s="806">
        <v>3.0</v>
      </c>
      <c r="AU108" s="824">
        <f t="shared" si="18"/>
        <v>50</v>
      </c>
      <c r="AV108" s="1031">
        <f t="shared" si="19"/>
        <v>38.5</v>
      </c>
      <c r="AW108" s="1032">
        <f>AU108/(Results!$R$209*(70/190))</f>
        <v>0.842945874</v>
      </c>
      <c r="AX108" s="1030" t="str">
        <f t="shared" si="24"/>
        <v>D</v>
      </c>
      <c r="AY108" s="151"/>
      <c r="AZ108" s="151"/>
      <c r="BA108" s="151"/>
      <c r="BB108" s="151"/>
      <c r="BC108" s="740">
        <f>AU108/Results!$B$158</f>
        <v>166.6666667</v>
      </c>
      <c r="BD108" s="151"/>
      <c r="BE108" s="151"/>
      <c r="BF108" s="703"/>
    </row>
    <row r="109">
      <c r="A109" s="151"/>
      <c r="B109" s="459"/>
      <c r="C109" s="151"/>
      <c r="D109" s="804" t="s">
        <v>196</v>
      </c>
      <c r="E109" s="805">
        <v>100.0</v>
      </c>
      <c r="F109" s="805">
        <v>0.0</v>
      </c>
      <c r="G109" s="805">
        <v>136.0</v>
      </c>
      <c r="H109" s="805">
        <v>0.0</v>
      </c>
      <c r="I109" s="805">
        <v>0.0</v>
      </c>
      <c r="J109" s="805">
        <v>8.0</v>
      </c>
      <c r="K109" s="805">
        <v>4.0</v>
      </c>
      <c r="L109" s="805">
        <v>13.0</v>
      </c>
      <c r="M109" s="805">
        <v>0.0</v>
      </c>
      <c r="N109" s="805">
        <v>0.0</v>
      </c>
      <c r="O109" s="805">
        <v>9.0</v>
      </c>
      <c r="P109" s="805">
        <v>0.0</v>
      </c>
      <c r="Q109" s="806">
        <v>3.0</v>
      </c>
      <c r="R109" s="824">
        <f t="shared" si="15"/>
        <v>273</v>
      </c>
      <c r="S109" s="1031">
        <f t="shared" si="16"/>
        <v>225</v>
      </c>
      <c r="T109" s="1032">
        <f>R109/(Results!$P$209*(70/190))</f>
        <v>0.7077363897</v>
      </c>
      <c r="U109" s="806" t="s">
        <v>257</v>
      </c>
      <c r="V109" s="151"/>
      <c r="W109" s="151"/>
      <c r="X109" s="151"/>
      <c r="Y109" s="151"/>
      <c r="Z109" s="740">
        <f>R109/Results!$B$158</f>
        <v>910</v>
      </c>
      <c r="AA109" s="151"/>
      <c r="AB109" s="151"/>
      <c r="AC109" s="703"/>
      <c r="AD109" s="459"/>
      <c r="AE109" s="459"/>
      <c r="AF109" s="151"/>
      <c r="AG109" s="804" t="s">
        <v>196</v>
      </c>
      <c r="AH109" s="805">
        <v>12.0</v>
      </c>
      <c r="AI109" s="805">
        <v>0.0</v>
      </c>
      <c r="AJ109" s="805">
        <v>13.0</v>
      </c>
      <c r="AK109" s="805">
        <v>0.0</v>
      </c>
      <c r="AL109" s="805">
        <v>0.0</v>
      </c>
      <c r="AM109" s="805">
        <v>0.0</v>
      </c>
      <c r="AN109" s="805">
        <v>0.0</v>
      </c>
      <c r="AO109" s="805">
        <v>1.0</v>
      </c>
      <c r="AP109" s="805">
        <v>0.0</v>
      </c>
      <c r="AQ109" s="805">
        <v>0.0</v>
      </c>
      <c r="AR109" s="805">
        <v>7.0</v>
      </c>
      <c r="AS109" s="805">
        <v>0.0</v>
      </c>
      <c r="AT109" s="806">
        <v>1.0</v>
      </c>
      <c r="AU109" s="824">
        <f t="shared" si="18"/>
        <v>34</v>
      </c>
      <c r="AV109" s="1031">
        <f t="shared" si="19"/>
        <v>34.5</v>
      </c>
      <c r="AW109" s="1032">
        <f>AU109/(Results!$R$209*(70/190))</f>
        <v>0.5732031943</v>
      </c>
      <c r="AX109" s="1030" t="str">
        <f t="shared" si="24"/>
        <v>C</v>
      </c>
      <c r="AY109" s="151"/>
      <c r="AZ109" s="151"/>
      <c r="BA109" s="151"/>
      <c r="BB109" s="151"/>
      <c r="BC109" s="740">
        <f>AU109/Results!$B$158</f>
        <v>113.3333333</v>
      </c>
      <c r="BD109" s="151"/>
      <c r="BE109" s="151"/>
      <c r="BF109" s="703"/>
    </row>
    <row r="110">
      <c r="A110" s="151"/>
      <c r="B110" s="459"/>
      <c r="C110" s="151"/>
      <c r="D110" s="809" t="s">
        <v>286</v>
      </c>
      <c r="E110" s="810">
        <v>96.0</v>
      </c>
      <c r="F110" s="810">
        <v>0.0</v>
      </c>
      <c r="G110" s="810">
        <v>119.0</v>
      </c>
      <c r="H110" s="810">
        <v>0.0</v>
      </c>
      <c r="I110" s="810">
        <v>0.0</v>
      </c>
      <c r="J110" s="810">
        <v>15.0</v>
      </c>
      <c r="K110" s="810">
        <v>2.0</v>
      </c>
      <c r="L110" s="810">
        <v>10.0</v>
      </c>
      <c r="M110" s="810">
        <v>0.0</v>
      </c>
      <c r="N110" s="810">
        <v>0.0</v>
      </c>
      <c r="O110" s="810">
        <v>5.0</v>
      </c>
      <c r="P110" s="810">
        <v>1.0</v>
      </c>
      <c r="Q110" s="811">
        <v>2.0</v>
      </c>
      <c r="R110" s="851">
        <f t="shared" si="15"/>
        <v>250</v>
      </c>
      <c r="S110" s="1031">
        <f t="shared" si="16"/>
        <v>209.5</v>
      </c>
      <c r="T110" s="1033">
        <f>R110/(Results!$P$209*(70/190))</f>
        <v>0.648110247</v>
      </c>
      <c r="U110" s="1034" t="str">
        <f t="shared" ref="U110:U118" si="27">IFS(T110&lt;0.2,"A",AND(T110&gt;=0.21,T110&lt;=0.5),"B",AND(T110&gt;=0.51,T110&lt;=0.7),"C",AND(T110&gt;=0.71,T110&lt;=0.85),"D",AND(T110&gt;=0.86,T110&lt;=1),"E",T110&gt;1,"F")</f>
        <v>C</v>
      </c>
      <c r="V110" s="447"/>
      <c r="W110" s="447"/>
      <c r="X110" s="447"/>
      <c r="Y110" s="447"/>
      <c r="Z110" s="746">
        <f>R110/Results!$B$158</f>
        <v>833.3333333</v>
      </c>
      <c r="AA110" s="447"/>
      <c r="AB110" s="447"/>
      <c r="AC110" s="488"/>
      <c r="AD110" s="459"/>
      <c r="AE110" s="459"/>
      <c r="AF110" s="151"/>
      <c r="AG110" s="809" t="s">
        <v>286</v>
      </c>
      <c r="AH110" s="810">
        <v>8.0</v>
      </c>
      <c r="AI110" s="810">
        <v>0.0</v>
      </c>
      <c r="AJ110" s="810">
        <v>12.0</v>
      </c>
      <c r="AK110" s="810">
        <v>0.0</v>
      </c>
      <c r="AL110" s="810">
        <v>0.0</v>
      </c>
      <c r="AM110" s="810">
        <v>0.0</v>
      </c>
      <c r="AN110" s="810">
        <v>0.0</v>
      </c>
      <c r="AO110" s="810">
        <v>5.0</v>
      </c>
      <c r="AP110" s="810">
        <v>0.0</v>
      </c>
      <c r="AQ110" s="810">
        <v>0.0</v>
      </c>
      <c r="AR110" s="810">
        <v>5.0</v>
      </c>
      <c r="AS110" s="810">
        <v>0.0</v>
      </c>
      <c r="AT110" s="811">
        <v>0.0</v>
      </c>
      <c r="AU110" s="851">
        <f t="shared" si="18"/>
        <v>30</v>
      </c>
      <c r="AV110" s="1031">
        <f t="shared" si="19"/>
        <v>31.5</v>
      </c>
      <c r="AW110" s="1033">
        <f>AU110/(Results!$R$209*(70/190))</f>
        <v>0.5057675244</v>
      </c>
      <c r="AX110" s="1042" t="s">
        <v>249</v>
      </c>
      <c r="AY110" s="447"/>
      <c r="AZ110" s="447"/>
      <c r="BA110" s="447"/>
      <c r="BB110" s="447"/>
      <c r="BC110" s="746">
        <f>AU110/Results!$B$158</f>
        <v>100</v>
      </c>
      <c r="BD110" s="447"/>
      <c r="BE110" s="447"/>
      <c r="BF110" s="488"/>
    </row>
    <row r="111">
      <c r="A111" s="151"/>
      <c r="B111" s="459"/>
      <c r="C111" s="151"/>
      <c r="D111" s="818" t="s">
        <v>198</v>
      </c>
      <c r="E111" s="778">
        <v>96.0</v>
      </c>
      <c r="F111" s="778">
        <v>0.0</v>
      </c>
      <c r="G111" s="778">
        <v>165.0</v>
      </c>
      <c r="H111" s="778">
        <v>0.0</v>
      </c>
      <c r="I111" s="778">
        <v>0.0</v>
      </c>
      <c r="J111" s="778">
        <v>7.0</v>
      </c>
      <c r="K111" s="778">
        <v>1.0</v>
      </c>
      <c r="L111" s="778">
        <v>18.0</v>
      </c>
      <c r="M111" s="778">
        <v>0.0</v>
      </c>
      <c r="N111" s="778">
        <v>0.0</v>
      </c>
      <c r="O111" s="778">
        <v>24.0</v>
      </c>
      <c r="P111" s="778">
        <v>0.0</v>
      </c>
      <c r="Q111" s="779">
        <v>4.0</v>
      </c>
      <c r="R111" s="854">
        <f t="shared" si="15"/>
        <v>315</v>
      </c>
      <c r="S111" s="1035">
        <f t="shared" si="16"/>
        <v>267.5</v>
      </c>
      <c r="T111" s="821">
        <f>R111/(Results!$P$210*(70/190))</f>
        <v>0.6785714286</v>
      </c>
      <c r="U111" s="819" t="str">
        <f t="shared" si="27"/>
        <v>C</v>
      </c>
      <c r="V111" s="641">
        <f>SUM(R111:R114)</f>
        <v>1260</v>
      </c>
      <c r="W111" s="642">
        <f>V111/(4*(MAX(R111:R114)))</f>
        <v>0.9722222222</v>
      </c>
      <c r="X111" s="642">
        <f>AVERAGE(S111:S114)</f>
        <v>252.375</v>
      </c>
      <c r="Y111" s="642">
        <f>V111/(((V111))*2)</f>
        <v>0.5</v>
      </c>
      <c r="Z111" s="723">
        <f>R111/Results!$B$158</f>
        <v>1050</v>
      </c>
      <c r="AA111" s="642">
        <f>sum(Z111:Z114)/4</f>
        <v>1050</v>
      </c>
      <c r="AB111" s="643">
        <v>464.0</v>
      </c>
      <c r="AC111" s="817">
        <f>4*max(R111:R114)/Results!P210</f>
        <v>1.028571429</v>
      </c>
      <c r="AD111" s="459"/>
      <c r="AE111" s="459"/>
      <c r="AF111" s="151"/>
      <c r="AG111" s="818" t="s">
        <v>198</v>
      </c>
      <c r="AH111" s="778">
        <v>17.0</v>
      </c>
      <c r="AI111" s="778">
        <v>0.0</v>
      </c>
      <c r="AJ111" s="778">
        <v>17.0</v>
      </c>
      <c r="AK111" s="778">
        <v>0.0</v>
      </c>
      <c r="AL111" s="778">
        <v>0.0</v>
      </c>
      <c r="AM111" s="778">
        <v>0.0</v>
      </c>
      <c r="AN111" s="778">
        <v>0.0</v>
      </c>
      <c r="AO111" s="778">
        <v>4.0</v>
      </c>
      <c r="AP111" s="778">
        <v>0.0</v>
      </c>
      <c r="AQ111" s="778">
        <v>0.0</v>
      </c>
      <c r="AR111" s="778">
        <v>5.0</v>
      </c>
      <c r="AS111" s="778">
        <v>1.0</v>
      </c>
      <c r="AT111" s="779">
        <v>1.0</v>
      </c>
      <c r="AU111" s="854">
        <f t="shared" si="18"/>
        <v>45</v>
      </c>
      <c r="AV111" s="1035">
        <f t="shared" si="19"/>
        <v>44.5</v>
      </c>
      <c r="AW111" s="821">
        <f>AU111/(Results!$R$210*(70/190))</f>
        <v>0.6823623304</v>
      </c>
      <c r="AX111" s="1036" t="str">
        <f t="shared" ref="AX111:AX121" si="28">IFS(AW111&lt;0.2,"A",AND(AW111&gt;=0.21,AW111&lt;=0.5),"B",AND(AW111&gt;=0.51,AW111&lt;=0.7),"C",AND(AW111&gt;=0.71,AW111&lt;=0.85),"D",AND(AW111&gt;=0.86,AW111&lt;=1),"E",AW111&gt;1,"F")</f>
        <v>C</v>
      </c>
      <c r="AY111" s="641">
        <f>SUM(AU111:AU114)</f>
        <v>179</v>
      </c>
      <c r="AZ111" s="642">
        <f>AY111/(4*(MAX(AU111:AU114)))</f>
        <v>0.8774509804</v>
      </c>
      <c r="BA111" s="642">
        <f>AVERAGE(AV111:AV114)</f>
        <v>44.5</v>
      </c>
      <c r="BB111" s="642">
        <f>AY111/(((AY111))*2)</f>
        <v>0.5</v>
      </c>
      <c r="BC111" s="723">
        <f>AU111/Results!$B$158</f>
        <v>150</v>
      </c>
      <c r="BD111" s="642">
        <f>sum(BC111:BC114)/4</f>
        <v>149.1666667</v>
      </c>
      <c r="BE111" s="643">
        <v>66.0</v>
      </c>
      <c r="BF111" s="817">
        <f>4*max(AU111:AU114)/Results!R210</f>
        <v>1.139664804</v>
      </c>
    </row>
    <row r="112">
      <c r="A112" s="151"/>
      <c r="B112" s="459"/>
      <c r="C112" s="151"/>
      <c r="D112" s="784" t="s">
        <v>199</v>
      </c>
      <c r="E112" s="785">
        <v>85.0</v>
      </c>
      <c r="F112" s="785">
        <v>0.0</v>
      </c>
      <c r="G112" s="785">
        <v>181.0</v>
      </c>
      <c r="H112" s="785">
        <v>0.0</v>
      </c>
      <c r="I112" s="785">
        <v>0.0</v>
      </c>
      <c r="J112" s="785">
        <v>11.0</v>
      </c>
      <c r="K112" s="785">
        <v>2.0</v>
      </c>
      <c r="L112" s="785">
        <v>8.0</v>
      </c>
      <c r="M112" s="785">
        <v>0.0</v>
      </c>
      <c r="N112" s="785">
        <v>0.0</v>
      </c>
      <c r="O112" s="785">
        <v>23.0</v>
      </c>
      <c r="P112" s="785">
        <v>0.0</v>
      </c>
      <c r="Q112" s="786">
        <v>2.0</v>
      </c>
      <c r="R112" s="854">
        <f t="shared" si="15"/>
        <v>312</v>
      </c>
      <c r="S112" s="1028">
        <f t="shared" si="16"/>
        <v>254</v>
      </c>
      <c r="T112" s="1037">
        <f>R112/(Results!$P$210*(70/190))</f>
        <v>0.6721088435</v>
      </c>
      <c r="U112" s="787" t="str">
        <f t="shared" si="27"/>
        <v>C</v>
      </c>
      <c r="V112" s="151"/>
      <c r="W112" s="151"/>
      <c r="X112" s="151"/>
      <c r="Y112" s="151"/>
      <c r="Z112" s="737">
        <f>R112/Results!$B$158</f>
        <v>1040</v>
      </c>
      <c r="AA112" s="151"/>
      <c r="AB112" s="151"/>
      <c r="AC112" s="703"/>
      <c r="AD112" s="459"/>
      <c r="AE112" s="459"/>
      <c r="AF112" s="151"/>
      <c r="AG112" s="784" t="s">
        <v>199</v>
      </c>
      <c r="AH112" s="785">
        <v>7.0</v>
      </c>
      <c r="AI112" s="785">
        <v>0.0</v>
      </c>
      <c r="AJ112" s="785">
        <v>16.0</v>
      </c>
      <c r="AK112" s="785">
        <v>0.0</v>
      </c>
      <c r="AL112" s="785">
        <v>0.0</v>
      </c>
      <c r="AM112" s="785">
        <v>0.0</v>
      </c>
      <c r="AN112" s="785">
        <v>0.0</v>
      </c>
      <c r="AO112" s="785">
        <v>3.0</v>
      </c>
      <c r="AP112" s="785">
        <v>0.0</v>
      </c>
      <c r="AQ112" s="785">
        <v>0.0</v>
      </c>
      <c r="AR112" s="785">
        <v>13.0</v>
      </c>
      <c r="AS112" s="785">
        <v>0.0</v>
      </c>
      <c r="AT112" s="786">
        <v>4.0</v>
      </c>
      <c r="AU112" s="854">
        <f t="shared" si="18"/>
        <v>43</v>
      </c>
      <c r="AV112" s="1028">
        <f t="shared" si="19"/>
        <v>47.5</v>
      </c>
      <c r="AW112" s="1037">
        <f>AU112/(Results!$R$210*(70/190))</f>
        <v>0.6520351157</v>
      </c>
      <c r="AX112" s="1027" t="str">
        <f t="shared" si="28"/>
        <v>C</v>
      </c>
      <c r="AY112" s="151"/>
      <c r="AZ112" s="151"/>
      <c r="BA112" s="151"/>
      <c r="BB112" s="151"/>
      <c r="BC112" s="737">
        <f>AU112/Results!$B$158</f>
        <v>143.3333333</v>
      </c>
      <c r="BD112" s="151"/>
      <c r="BE112" s="151"/>
      <c r="BF112" s="703"/>
    </row>
    <row r="113">
      <c r="A113" s="151"/>
      <c r="B113" s="459"/>
      <c r="C113" s="151"/>
      <c r="D113" s="784" t="s">
        <v>200</v>
      </c>
      <c r="E113" s="785">
        <v>93.0</v>
      </c>
      <c r="F113" s="785">
        <v>0.0</v>
      </c>
      <c r="G113" s="785">
        <v>194.0</v>
      </c>
      <c r="H113" s="785">
        <v>0.0</v>
      </c>
      <c r="I113" s="785">
        <v>0.0</v>
      </c>
      <c r="J113" s="785">
        <v>8.0</v>
      </c>
      <c r="K113" s="785">
        <v>2.0</v>
      </c>
      <c r="L113" s="785">
        <v>11.0</v>
      </c>
      <c r="M113" s="785">
        <v>0.0</v>
      </c>
      <c r="N113" s="785">
        <v>0.0</v>
      </c>
      <c r="O113" s="785">
        <v>15.0</v>
      </c>
      <c r="P113" s="785">
        <v>1.0</v>
      </c>
      <c r="Q113" s="786">
        <v>0.0</v>
      </c>
      <c r="R113" s="854">
        <f t="shared" si="15"/>
        <v>324</v>
      </c>
      <c r="S113" s="1028">
        <f t="shared" si="16"/>
        <v>254</v>
      </c>
      <c r="T113" s="1037">
        <f>R113/(Results!$P$210*(70/190))</f>
        <v>0.6979591837</v>
      </c>
      <c r="U113" s="787" t="str">
        <f t="shared" si="27"/>
        <v>C</v>
      </c>
      <c r="V113" s="151"/>
      <c r="W113" s="151"/>
      <c r="X113" s="151"/>
      <c r="Y113" s="151"/>
      <c r="Z113" s="737">
        <f>R113/Results!$B$158</f>
        <v>1080</v>
      </c>
      <c r="AA113" s="151"/>
      <c r="AB113" s="151"/>
      <c r="AC113" s="703"/>
      <c r="AD113" s="459"/>
      <c r="AE113" s="459"/>
      <c r="AF113" s="151"/>
      <c r="AG113" s="784" t="s">
        <v>200</v>
      </c>
      <c r="AH113" s="785">
        <v>10.0</v>
      </c>
      <c r="AI113" s="785">
        <v>0.0</v>
      </c>
      <c r="AJ113" s="785">
        <v>18.0</v>
      </c>
      <c r="AK113" s="785">
        <v>0.0</v>
      </c>
      <c r="AL113" s="785">
        <v>0.0</v>
      </c>
      <c r="AM113" s="785">
        <v>0.0</v>
      </c>
      <c r="AN113" s="785">
        <v>0.0</v>
      </c>
      <c r="AO113" s="785">
        <v>2.0</v>
      </c>
      <c r="AP113" s="785">
        <v>0.0</v>
      </c>
      <c r="AQ113" s="785">
        <v>0.0</v>
      </c>
      <c r="AR113" s="785">
        <v>9.0</v>
      </c>
      <c r="AS113" s="785">
        <v>1.0</v>
      </c>
      <c r="AT113" s="786">
        <v>0.0</v>
      </c>
      <c r="AU113" s="854">
        <f t="shared" si="18"/>
        <v>40</v>
      </c>
      <c r="AV113" s="1028">
        <f t="shared" si="19"/>
        <v>42.5</v>
      </c>
      <c r="AW113" s="1037">
        <f>AU113/(Results!$R$210*(70/190))</f>
        <v>0.6065442937</v>
      </c>
      <c r="AX113" s="1027" t="str">
        <f t="shared" si="28"/>
        <v>C</v>
      </c>
      <c r="AY113" s="151"/>
      <c r="AZ113" s="151"/>
      <c r="BA113" s="151"/>
      <c r="BB113" s="151"/>
      <c r="BC113" s="737">
        <f>AU113/Results!$B$158</f>
        <v>133.3333333</v>
      </c>
      <c r="BD113" s="151"/>
      <c r="BE113" s="151"/>
      <c r="BF113" s="703"/>
    </row>
    <row r="114">
      <c r="A114" s="151"/>
      <c r="B114" s="459"/>
      <c r="C114" s="151"/>
      <c r="D114" s="790" t="s">
        <v>201</v>
      </c>
      <c r="E114" s="791">
        <v>89.0</v>
      </c>
      <c r="F114" s="791">
        <v>0.0</v>
      </c>
      <c r="G114" s="791">
        <v>187.0</v>
      </c>
      <c r="H114" s="791">
        <v>0.0</v>
      </c>
      <c r="I114" s="791">
        <v>0.0</v>
      </c>
      <c r="J114" s="791">
        <v>12.0</v>
      </c>
      <c r="K114" s="791">
        <v>0.0</v>
      </c>
      <c r="L114" s="791">
        <v>2.0</v>
      </c>
      <c r="M114" s="791">
        <v>0.0</v>
      </c>
      <c r="N114" s="791">
        <v>0.0</v>
      </c>
      <c r="O114" s="791">
        <v>14.0</v>
      </c>
      <c r="P114" s="791">
        <v>0.0</v>
      </c>
      <c r="Q114" s="792">
        <v>5.0</v>
      </c>
      <c r="R114" s="1029">
        <f t="shared" si="15"/>
        <v>309</v>
      </c>
      <c r="S114" s="1028">
        <f t="shared" si="16"/>
        <v>234</v>
      </c>
      <c r="T114" s="1039">
        <f>R114/(Results!$P$210*(70/190))</f>
        <v>0.6656462585</v>
      </c>
      <c r="U114" s="793" t="str">
        <f t="shared" si="27"/>
        <v>C</v>
      </c>
      <c r="V114" s="37"/>
      <c r="W114" s="37"/>
      <c r="X114" s="37"/>
      <c r="Y114" s="37"/>
      <c r="Z114" s="774">
        <f>R114/Results!$B$158</f>
        <v>1030</v>
      </c>
      <c r="AA114" s="37"/>
      <c r="AB114" s="37"/>
      <c r="AC114" s="789"/>
      <c r="AD114" s="459"/>
      <c r="AE114" s="459"/>
      <c r="AF114" s="151"/>
      <c r="AG114" s="790" t="s">
        <v>201</v>
      </c>
      <c r="AH114" s="791">
        <v>12.0</v>
      </c>
      <c r="AI114" s="791">
        <v>0.0</v>
      </c>
      <c r="AJ114" s="791">
        <v>25.0</v>
      </c>
      <c r="AK114" s="791">
        <v>0.0</v>
      </c>
      <c r="AL114" s="791">
        <v>0.0</v>
      </c>
      <c r="AM114" s="791">
        <v>0.0</v>
      </c>
      <c r="AN114" s="791">
        <v>0.0</v>
      </c>
      <c r="AO114" s="791">
        <v>1.0</v>
      </c>
      <c r="AP114" s="791">
        <v>0.0</v>
      </c>
      <c r="AQ114" s="791">
        <v>0.0</v>
      </c>
      <c r="AR114" s="791">
        <v>6.0</v>
      </c>
      <c r="AS114" s="791">
        <v>1.0</v>
      </c>
      <c r="AT114" s="792">
        <v>6.0</v>
      </c>
      <c r="AU114" s="1029">
        <f t="shared" si="18"/>
        <v>51</v>
      </c>
      <c r="AV114" s="1028">
        <f t="shared" si="19"/>
        <v>43.5</v>
      </c>
      <c r="AW114" s="1039">
        <f>AU114/(Results!$R$210*(70/190))</f>
        <v>0.7733439745</v>
      </c>
      <c r="AX114" s="823" t="str">
        <f t="shared" si="28"/>
        <v>D</v>
      </c>
      <c r="AY114" s="37"/>
      <c r="AZ114" s="37"/>
      <c r="BA114" s="37"/>
      <c r="BB114" s="37"/>
      <c r="BC114" s="774">
        <f>AU114/Results!$B$158</f>
        <v>170</v>
      </c>
      <c r="BD114" s="37"/>
      <c r="BE114" s="37"/>
      <c r="BF114" s="789"/>
    </row>
    <row r="115">
      <c r="A115" s="151"/>
      <c r="B115" s="459"/>
      <c r="C115" s="151"/>
      <c r="D115" s="797" t="s">
        <v>202</v>
      </c>
      <c r="E115" s="798">
        <v>117.0</v>
      </c>
      <c r="F115" s="798">
        <v>0.0</v>
      </c>
      <c r="G115" s="798">
        <v>198.0</v>
      </c>
      <c r="H115" s="798">
        <v>0.0</v>
      </c>
      <c r="I115" s="798">
        <v>0.0</v>
      </c>
      <c r="J115" s="798">
        <v>16.0</v>
      </c>
      <c r="K115" s="798">
        <v>1.0</v>
      </c>
      <c r="L115" s="798">
        <v>15.0</v>
      </c>
      <c r="M115" s="798">
        <v>0.0</v>
      </c>
      <c r="N115" s="798">
        <v>0.0</v>
      </c>
      <c r="O115" s="798">
        <v>25.0</v>
      </c>
      <c r="P115" s="798">
        <v>0.0</v>
      </c>
      <c r="Q115" s="799">
        <v>3.0</v>
      </c>
      <c r="R115" s="824">
        <f t="shared" si="15"/>
        <v>375</v>
      </c>
      <c r="S115" s="848">
        <f t="shared" si="16"/>
        <v>315.5</v>
      </c>
      <c r="T115" s="802">
        <f>R115/(Results!$P$211*(70/190))</f>
        <v>0.6087662338</v>
      </c>
      <c r="U115" s="828" t="str">
        <f t="shared" si="27"/>
        <v>C</v>
      </c>
      <c r="V115" s="538">
        <f>SUM(R115:R118)</f>
        <v>1672</v>
      </c>
      <c r="W115" s="539">
        <f>V115/(4*(MAX(R115:R118)))</f>
        <v>0.9435665914</v>
      </c>
      <c r="X115" s="539">
        <f>AVERAGE(S115:S118)</f>
        <v>312.875</v>
      </c>
      <c r="Y115" s="539">
        <f>V115/(((V115))*2)</f>
        <v>0.5</v>
      </c>
      <c r="Z115" s="1012">
        <f>R115/Results!$B$158</f>
        <v>1250</v>
      </c>
      <c r="AA115" s="539">
        <f>sum(Z115:Z118)/4</f>
        <v>1393.333333</v>
      </c>
      <c r="AB115" s="541">
        <v>616.0</v>
      </c>
      <c r="AC115" s="706">
        <f>4*max(R115:R118)/Results!P211</f>
        <v>1.059808612</v>
      </c>
      <c r="AD115" s="459"/>
      <c r="AE115" s="459"/>
      <c r="AF115" s="151"/>
      <c r="AG115" s="797" t="s">
        <v>202</v>
      </c>
      <c r="AH115" s="798">
        <v>4.0</v>
      </c>
      <c r="AI115" s="798">
        <v>0.0</v>
      </c>
      <c r="AJ115" s="798">
        <v>32.0</v>
      </c>
      <c r="AK115" s="798">
        <v>0.0</v>
      </c>
      <c r="AL115" s="798">
        <v>0.0</v>
      </c>
      <c r="AM115" s="798">
        <v>0.0</v>
      </c>
      <c r="AN115" s="798">
        <v>0.0</v>
      </c>
      <c r="AO115" s="798">
        <v>2.0</v>
      </c>
      <c r="AP115" s="798">
        <v>0.0</v>
      </c>
      <c r="AQ115" s="798">
        <v>0.0</v>
      </c>
      <c r="AR115" s="798">
        <v>2.0</v>
      </c>
      <c r="AS115" s="798">
        <v>1.0</v>
      </c>
      <c r="AT115" s="799">
        <v>3.0</v>
      </c>
      <c r="AU115" s="824">
        <f t="shared" si="18"/>
        <v>44</v>
      </c>
      <c r="AV115" s="848">
        <f t="shared" si="19"/>
        <v>31</v>
      </c>
      <c r="AW115" s="802">
        <f>AU115/(Results!$R$211*(70/190))</f>
        <v>0.6747376917</v>
      </c>
      <c r="AX115" s="1030" t="str">
        <f t="shared" si="28"/>
        <v>C</v>
      </c>
      <c r="AY115" s="538">
        <f>SUM(AU115:AU118)</f>
        <v>177</v>
      </c>
      <c r="AZ115" s="539">
        <f>AY115/(4*(MAX(AU115:AU118)))</f>
        <v>0.885</v>
      </c>
      <c r="BA115" s="539">
        <f>AVERAGE(AV115:AV118)</f>
        <v>35.375</v>
      </c>
      <c r="BB115" s="539">
        <f>AY115/(((AY115))*2)</f>
        <v>0.5</v>
      </c>
      <c r="BC115" s="1012">
        <f>AU115/Results!$B$158</f>
        <v>146.6666667</v>
      </c>
      <c r="BD115" s="539">
        <f>sum(BC115:BC118)/4</f>
        <v>147.5</v>
      </c>
      <c r="BE115" s="541">
        <v>65.0</v>
      </c>
      <c r="BF115" s="706">
        <f>4*max(AU115:AU118)/Results!R211</f>
        <v>1.129943503</v>
      </c>
    </row>
    <row r="116">
      <c r="A116" s="151"/>
      <c r="B116" s="459"/>
      <c r="C116" s="151"/>
      <c r="D116" s="804" t="s">
        <v>203</v>
      </c>
      <c r="E116" s="805">
        <v>100.0</v>
      </c>
      <c r="F116" s="805">
        <v>0.0</v>
      </c>
      <c r="G116" s="805">
        <v>286.0</v>
      </c>
      <c r="H116" s="805">
        <v>0.0</v>
      </c>
      <c r="I116" s="805">
        <v>0.0</v>
      </c>
      <c r="J116" s="805">
        <v>16.0</v>
      </c>
      <c r="K116" s="805">
        <v>4.0</v>
      </c>
      <c r="L116" s="805">
        <v>11.0</v>
      </c>
      <c r="M116" s="805">
        <v>0.0</v>
      </c>
      <c r="N116" s="805">
        <v>0.0</v>
      </c>
      <c r="O116" s="805">
        <v>11.0</v>
      </c>
      <c r="P116" s="805">
        <v>0.0</v>
      </c>
      <c r="Q116" s="806">
        <v>2.0</v>
      </c>
      <c r="R116" s="824">
        <f t="shared" si="15"/>
        <v>430</v>
      </c>
      <c r="S116" s="1031">
        <f t="shared" si="16"/>
        <v>312.5</v>
      </c>
      <c r="T116" s="1032">
        <f>R116/(Results!$P$211*(70/190))</f>
        <v>0.6980519481</v>
      </c>
      <c r="U116" s="807" t="str">
        <f t="shared" si="27"/>
        <v>C</v>
      </c>
      <c r="V116" s="151"/>
      <c r="W116" s="151"/>
      <c r="X116" s="151"/>
      <c r="Y116" s="151"/>
      <c r="Z116" s="740">
        <f>R116/Results!$B$158</f>
        <v>1433.333333</v>
      </c>
      <c r="AA116" s="151"/>
      <c r="AB116" s="151"/>
      <c r="AC116" s="703"/>
      <c r="AD116" s="459"/>
      <c r="AE116" s="459"/>
      <c r="AF116" s="151"/>
      <c r="AG116" s="804" t="s">
        <v>203</v>
      </c>
      <c r="AH116" s="805">
        <v>9.0</v>
      </c>
      <c r="AI116" s="805">
        <v>0.0</v>
      </c>
      <c r="AJ116" s="805">
        <v>24.0</v>
      </c>
      <c r="AK116" s="805">
        <v>0.0</v>
      </c>
      <c r="AL116" s="805">
        <v>0.0</v>
      </c>
      <c r="AM116" s="805">
        <v>0.0</v>
      </c>
      <c r="AN116" s="805">
        <v>0.0</v>
      </c>
      <c r="AO116" s="805">
        <v>5.0</v>
      </c>
      <c r="AP116" s="805">
        <v>0.0</v>
      </c>
      <c r="AQ116" s="805">
        <v>0.0</v>
      </c>
      <c r="AR116" s="805">
        <v>6.0</v>
      </c>
      <c r="AS116" s="805">
        <v>0.0</v>
      </c>
      <c r="AT116" s="806">
        <v>3.0</v>
      </c>
      <c r="AU116" s="824">
        <f t="shared" si="18"/>
        <v>47</v>
      </c>
      <c r="AV116" s="1031">
        <f t="shared" si="19"/>
        <v>42</v>
      </c>
      <c r="AW116" s="1032">
        <f>AU116/(Results!$R$211*(70/190))</f>
        <v>0.7207425343</v>
      </c>
      <c r="AX116" s="1030" t="str">
        <f t="shared" si="28"/>
        <v>D</v>
      </c>
      <c r="AY116" s="151"/>
      <c r="AZ116" s="151"/>
      <c r="BA116" s="151"/>
      <c r="BB116" s="151"/>
      <c r="BC116" s="740">
        <f>AU116/Results!$B$158</f>
        <v>156.6666667</v>
      </c>
      <c r="BD116" s="151"/>
      <c r="BE116" s="151"/>
      <c r="BF116" s="703"/>
    </row>
    <row r="117">
      <c r="A117" s="151"/>
      <c r="B117" s="459"/>
      <c r="C117" s="151"/>
      <c r="D117" s="804" t="s">
        <v>204</v>
      </c>
      <c r="E117" s="805">
        <v>138.0</v>
      </c>
      <c r="F117" s="805">
        <v>0.0</v>
      </c>
      <c r="G117" s="805">
        <v>279.0</v>
      </c>
      <c r="H117" s="805">
        <v>0.0</v>
      </c>
      <c r="I117" s="805">
        <v>0.0</v>
      </c>
      <c r="J117" s="805">
        <v>8.0</v>
      </c>
      <c r="K117" s="805">
        <v>0.0</v>
      </c>
      <c r="L117" s="805">
        <v>6.0</v>
      </c>
      <c r="M117" s="805">
        <v>0.0</v>
      </c>
      <c r="N117" s="805">
        <v>0.0</v>
      </c>
      <c r="O117" s="805">
        <v>10.0</v>
      </c>
      <c r="P117" s="805">
        <v>0.0</v>
      </c>
      <c r="Q117" s="806">
        <v>2.0</v>
      </c>
      <c r="R117" s="824">
        <f t="shared" si="15"/>
        <v>443</v>
      </c>
      <c r="S117" s="1031">
        <f t="shared" si="16"/>
        <v>319.5</v>
      </c>
      <c r="T117" s="1032">
        <f>R117/(Results!$P$211*(70/190))</f>
        <v>0.7191558442</v>
      </c>
      <c r="U117" s="807" t="str">
        <f t="shared" si="27"/>
        <v>D</v>
      </c>
      <c r="V117" s="151"/>
      <c r="W117" s="151"/>
      <c r="X117" s="151"/>
      <c r="Y117" s="151"/>
      <c r="Z117" s="740">
        <f>R117/Results!$B$158</f>
        <v>1476.666667</v>
      </c>
      <c r="AA117" s="151"/>
      <c r="AB117" s="151"/>
      <c r="AC117" s="703"/>
      <c r="AD117" s="459"/>
      <c r="AE117" s="459"/>
      <c r="AF117" s="151"/>
      <c r="AG117" s="804" t="s">
        <v>204</v>
      </c>
      <c r="AH117" s="805">
        <v>8.0</v>
      </c>
      <c r="AI117" s="805">
        <v>0.0</v>
      </c>
      <c r="AJ117" s="805">
        <v>32.0</v>
      </c>
      <c r="AK117" s="805">
        <v>0.0</v>
      </c>
      <c r="AL117" s="805">
        <v>0.0</v>
      </c>
      <c r="AM117" s="805">
        <v>0.0</v>
      </c>
      <c r="AN117" s="805">
        <v>0.0</v>
      </c>
      <c r="AO117" s="805">
        <v>5.0</v>
      </c>
      <c r="AP117" s="805">
        <v>0.0</v>
      </c>
      <c r="AQ117" s="805">
        <v>0.0</v>
      </c>
      <c r="AR117" s="805">
        <v>5.0</v>
      </c>
      <c r="AS117" s="805">
        <v>0.0</v>
      </c>
      <c r="AT117" s="806">
        <v>0.0</v>
      </c>
      <c r="AU117" s="824">
        <f t="shared" si="18"/>
        <v>50</v>
      </c>
      <c r="AV117" s="1031">
        <f t="shared" si="19"/>
        <v>41.5</v>
      </c>
      <c r="AW117" s="1032">
        <f>AU117/(Results!$R$211*(70/190))</f>
        <v>0.7667473769</v>
      </c>
      <c r="AX117" s="1030" t="str">
        <f t="shared" si="28"/>
        <v>D</v>
      </c>
      <c r="AY117" s="151"/>
      <c r="AZ117" s="151"/>
      <c r="BA117" s="151"/>
      <c r="BB117" s="151"/>
      <c r="BC117" s="740">
        <f>AU117/Results!$B$158</f>
        <v>166.6666667</v>
      </c>
      <c r="BD117" s="151"/>
      <c r="BE117" s="151"/>
      <c r="BF117" s="703"/>
    </row>
    <row r="118">
      <c r="A118" s="151"/>
      <c r="B118" s="459"/>
      <c r="C118" s="151"/>
      <c r="D118" s="809" t="s">
        <v>205</v>
      </c>
      <c r="E118" s="810">
        <v>110.0</v>
      </c>
      <c r="F118" s="810">
        <v>0.0</v>
      </c>
      <c r="G118" s="810">
        <v>282.0</v>
      </c>
      <c r="H118" s="810">
        <v>0.0</v>
      </c>
      <c r="I118" s="810">
        <v>0.0</v>
      </c>
      <c r="J118" s="810">
        <v>8.0</v>
      </c>
      <c r="K118" s="810">
        <v>4.0</v>
      </c>
      <c r="L118" s="810">
        <v>10.0</v>
      </c>
      <c r="M118" s="810">
        <v>0.0</v>
      </c>
      <c r="N118" s="810">
        <v>0.0</v>
      </c>
      <c r="O118" s="810">
        <v>10.0</v>
      </c>
      <c r="P118" s="810">
        <v>0.0</v>
      </c>
      <c r="Q118" s="811">
        <v>0.0</v>
      </c>
      <c r="R118" s="851">
        <f t="shared" si="15"/>
        <v>424</v>
      </c>
      <c r="S118" s="1031">
        <f t="shared" si="16"/>
        <v>304</v>
      </c>
      <c r="T118" s="1033">
        <f>R118/(Results!$P$211*(70/190))</f>
        <v>0.6883116883</v>
      </c>
      <c r="U118" s="1034" t="str">
        <f t="shared" si="27"/>
        <v>C</v>
      </c>
      <c r="V118" s="447"/>
      <c r="W118" s="447"/>
      <c r="X118" s="447"/>
      <c r="Y118" s="447"/>
      <c r="Z118" s="746">
        <f>R118/Results!$B$158</f>
        <v>1413.333333</v>
      </c>
      <c r="AA118" s="447"/>
      <c r="AB118" s="447"/>
      <c r="AC118" s="488"/>
      <c r="AD118" s="459"/>
      <c r="AE118" s="459"/>
      <c r="AF118" s="151"/>
      <c r="AG118" s="809" t="s">
        <v>205</v>
      </c>
      <c r="AH118" s="810">
        <v>5.0</v>
      </c>
      <c r="AI118" s="810">
        <v>0.0</v>
      </c>
      <c r="AJ118" s="810">
        <v>23.0</v>
      </c>
      <c r="AK118" s="810">
        <v>0.0</v>
      </c>
      <c r="AL118" s="810">
        <v>0.0</v>
      </c>
      <c r="AM118" s="810">
        <v>0.0</v>
      </c>
      <c r="AN118" s="810">
        <v>0.0</v>
      </c>
      <c r="AO118" s="810">
        <v>2.0</v>
      </c>
      <c r="AP118" s="810">
        <v>0.0</v>
      </c>
      <c r="AQ118" s="810">
        <v>0.0</v>
      </c>
      <c r="AR118" s="810">
        <v>3.0</v>
      </c>
      <c r="AS118" s="810">
        <v>0.0</v>
      </c>
      <c r="AT118" s="811">
        <v>3.0</v>
      </c>
      <c r="AU118" s="851">
        <f t="shared" si="18"/>
        <v>36</v>
      </c>
      <c r="AV118" s="1031">
        <f t="shared" si="19"/>
        <v>27</v>
      </c>
      <c r="AW118" s="1033">
        <f>AU118/(Results!$R$211*(70/190))</f>
        <v>0.5520581114</v>
      </c>
      <c r="AX118" s="815" t="str">
        <f t="shared" si="28"/>
        <v>C</v>
      </c>
      <c r="AY118" s="447"/>
      <c r="AZ118" s="447"/>
      <c r="BA118" s="447"/>
      <c r="BB118" s="447"/>
      <c r="BC118" s="746">
        <f>AU118/Results!$B$158</f>
        <v>120</v>
      </c>
      <c r="BD118" s="447"/>
      <c r="BE118" s="447"/>
      <c r="BF118" s="488"/>
    </row>
    <row r="119">
      <c r="A119" s="151"/>
      <c r="B119" s="459"/>
      <c r="C119" s="151"/>
      <c r="D119" s="818" t="s">
        <v>206</v>
      </c>
      <c r="E119" s="778">
        <v>118.0</v>
      </c>
      <c r="F119" s="778">
        <v>0.0</v>
      </c>
      <c r="G119" s="778">
        <v>216.0</v>
      </c>
      <c r="H119" s="778">
        <v>0.0</v>
      </c>
      <c r="I119" s="778">
        <v>0.0</v>
      </c>
      <c r="J119" s="778">
        <v>10.0</v>
      </c>
      <c r="K119" s="778">
        <v>6.0</v>
      </c>
      <c r="L119" s="778">
        <v>17.0</v>
      </c>
      <c r="M119" s="778">
        <v>0.0</v>
      </c>
      <c r="N119" s="778">
        <v>0.0</v>
      </c>
      <c r="O119" s="778">
        <v>12.0</v>
      </c>
      <c r="P119" s="778">
        <v>0.0</v>
      </c>
      <c r="Q119" s="779">
        <v>5.0</v>
      </c>
      <c r="R119" s="854">
        <f t="shared" si="15"/>
        <v>384</v>
      </c>
      <c r="S119" s="1035">
        <f t="shared" si="16"/>
        <v>302</v>
      </c>
      <c r="T119" s="821">
        <f>R119/(Results!$P$212*(70/190))</f>
        <v>0.7028224641</v>
      </c>
      <c r="U119" s="779" t="s">
        <v>249</v>
      </c>
      <c r="V119" s="641">
        <f>SUM(R119:R122)</f>
        <v>1483</v>
      </c>
      <c r="W119" s="642">
        <f>V119/(4*(MAX(R119:R122)))</f>
        <v>0.9654947917</v>
      </c>
      <c r="X119" s="642">
        <f>AVERAGE(S119:S122)</f>
        <v>286.875</v>
      </c>
      <c r="Y119" s="642">
        <f>V119/(((V119))*2)</f>
        <v>0.5</v>
      </c>
      <c r="Z119" s="723">
        <f>R119/Results!$B$158</f>
        <v>1280</v>
      </c>
      <c r="AA119" s="642">
        <f>sum(Z119:Z122)/4</f>
        <v>1235.833333</v>
      </c>
      <c r="AB119" s="643">
        <v>546.0</v>
      </c>
      <c r="AC119" s="817">
        <f>4*max(R119:R122)/Results!P212</f>
        <v>1.035738368</v>
      </c>
      <c r="AD119" s="459"/>
      <c r="AE119" s="459"/>
      <c r="AF119" s="151"/>
      <c r="AG119" s="818" t="s">
        <v>206</v>
      </c>
      <c r="AH119" s="778">
        <v>9.0</v>
      </c>
      <c r="AI119" s="778">
        <v>0.0</v>
      </c>
      <c r="AJ119" s="778">
        <v>25.0</v>
      </c>
      <c r="AK119" s="778">
        <v>0.0</v>
      </c>
      <c r="AL119" s="778">
        <v>0.0</v>
      </c>
      <c r="AM119" s="778">
        <v>0.0</v>
      </c>
      <c r="AN119" s="778">
        <v>0.0</v>
      </c>
      <c r="AO119" s="778">
        <v>2.0</v>
      </c>
      <c r="AP119" s="778">
        <v>0.0</v>
      </c>
      <c r="AQ119" s="778">
        <v>0.0</v>
      </c>
      <c r="AR119" s="778">
        <v>6.0</v>
      </c>
      <c r="AS119" s="778">
        <v>1.0</v>
      </c>
      <c r="AT119" s="779">
        <v>0.0</v>
      </c>
      <c r="AU119" s="854">
        <f t="shared" si="18"/>
        <v>43</v>
      </c>
      <c r="AV119" s="1035">
        <f t="shared" si="19"/>
        <v>39</v>
      </c>
      <c r="AW119" s="821">
        <f>AU119/(Results!$R$212*(70/190))</f>
        <v>0.5665742025</v>
      </c>
      <c r="AX119" s="1036" t="str">
        <f t="shared" si="28"/>
        <v>C</v>
      </c>
      <c r="AY119" s="641">
        <f>SUM(AU119:AU122)</f>
        <v>206</v>
      </c>
      <c r="AZ119" s="642">
        <f>AY119/(4*(MAX(AU119:AU122)))</f>
        <v>0.7923076923</v>
      </c>
      <c r="BA119" s="642">
        <f>AVERAGE(AV119:AV122)</f>
        <v>42.25</v>
      </c>
      <c r="BB119" s="642">
        <f>AY119/(((AY119))*2)</f>
        <v>0.5</v>
      </c>
      <c r="BC119" s="723">
        <f>AU119/Results!$B$158</f>
        <v>143.3333333</v>
      </c>
      <c r="BD119" s="642">
        <f>sum(BC119:BC122)/4</f>
        <v>171.6666667</v>
      </c>
      <c r="BE119" s="643">
        <v>76.0</v>
      </c>
      <c r="BF119" s="817">
        <f>4*max(AU119:AU122)/Results!R212</f>
        <v>1.262135922</v>
      </c>
    </row>
    <row r="120">
      <c r="A120" s="151"/>
      <c r="B120" s="459"/>
      <c r="C120" s="151"/>
      <c r="D120" s="784" t="s">
        <v>207</v>
      </c>
      <c r="E120" s="785">
        <v>93.0</v>
      </c>
      <c r="F120" s="785">
        <v>0.0</v>
      </c>
      <c r="G120" s="785">
        <v>240.0</v>
      </c>
      <c r="H120" s="785">
        <v>0.0</v>
      </c>
      <c r="I120" s="785">
        <v>0.0</v>
      </c>
      <c r="J120" s="785">
        <v>11.0</v>
      </c>
      <c r="K120" s="785">
        <v>1.0</v>
      </c>
      <c r="L120" s="785">
        <v>9.0</v>
      </c>
      <c r="M120" s="785">
        <v>0.0</v>
      </c>
      <c r="N120" s="785">
        <v>0.0</v>
      </c>
      <c r="O120" s="785">
        <v>11.0</v>
      </c>
      <c r="P120" s="785">
        <v>0.0</v>
      </c>
      <c r="Q120" s="786">
        <v>1.0</v>
      </c>
      <c r="R120" s="854">
        <f t="shared" si="15"/>
        <v>366</v>
      </c>
      <c r="S120" s="1028">
        <f t="shared" si="16"/>
        <v>267</v>
      </c>
      <c r="T120" s="1037">
        <f>R120/(Results!$P$212*(70/190))</f>
        <v>0.6698776611</v>
      </c>
      <c r="U120" s="787" t="str">
        <f t="shared" ref="U120:U127" si="29">IFS(T120&lt;0.2,"A",AND(T120&gt;=0.21,T120&lt;=0.5),"B",AND(T120&gt;=0.51,T120&lt;=0.7),"C",AND(T120&gt;=0.71,T120&lt;=0.85),"D",AND(T120&gt;=0.86,T120&lt;=1),"E",T120&gt;1,"F")</f>
        <v>C</v>
      </c>
      <c r="V120" s="151"/>
      <c r="W120" s="151"/>
      <c r="X120" s="151"/>
      <c r="Y120" s="151"/>
      <c r="Z120" s="737">
        <f>R120/Results!$B$158</f>
        <v>1220</v>
      </c>
      <c r="AA120" s="151"/>
      <c r="AB120" s="151"/>
      <c r="AC120" s="703"/>
      <c r="AD120" s="459"/>
      <c r="AE120" s="459"/>
      <c r="AF120" s="151"/>
      <c r="AG120" s="784" t="s">
        <v>207</v>
      </c>
      <c r="AH120" s="785">
        <v>9.0</v>
      </c>
      <c r="AI120" s="785">
        <v>0.0</v>
      </c>
      <c r="AJ120" s="785">
        <v>31.0</v>
      </c>
      <c r="AK120" s="785">
        <v>0.0</v>
      </c>
      <c r="AL120" s="785">
        <v>0.0</v>
      </c>
      <c r="AM120" s="785">
        <v>0.0</v>
      </c>
      <c r="AN120" s="785">
        <v>0.0</v>
      </c>
      <c r="AO120" s="785">
        <v>2.0</v>
      </c>
      <c r="AP120" s="785">
        <v>0.0</v>
      </c>
      <c r="AQ120" s="785">
        <v>0.0</v>
      </c>
      <c r="AR120" s="785">
        <v>1.0</v>
      </c>
      <c r="AS120" s="785">
        <v>0.0</v>
      </c>
      <c r="AT120" s="786">
        <v>0.0</v>
      </c>
      <c r="AU120" s="854">
        <f t="shared" si="18"/>
        <v>43</v>
      </c>
      <c r="AV120" s="1028">
        <f t="shared" si="19"/>
        <v>29.5</v>
      </c>
      <c r="AW120" s="1037">
        <f>AU120/(Results!$R$212*(70/190))</f>
        <v>0.5665742025</v>
      </c>
      <c r="AX120" s="1027" t="str">
        <f t="shared" si="28"/>
        <v>C</v>
      </c>
      <c r="AY120" s="151"/>
      <c r="AZ120" s="151"/>
      <c r="BA120" s="151"/>
      <c r="BB120" s="151"/>
      <c r="BC120" s="737">
        <f>AU120/Results!$B$158</f>
        <v>143.3333333</v>
      </c>
      <c r="BD120" s="151"/>
      <c r="BE120" s="151"/>
      <c r="BF120" s="703"/>
    </row>
    <row r="121">
      <c r="A121" s="151"/>
      <c r="B121" s="459"/>
      <c r="C121" s="151"/>
      <c r="D121" s="784" t="s">
        <v>208</v>
      </c>
      <c r="E121" s="785">
        <v>122.0</v>
      </c>
      <c r="F121" s="785">
        <v>0.0</v>
      </c>
      <c r="G121" s="785">
        <v>196.0</v>
      </c>
      <c r="H121" s="785">
        <v>0.0</v>
      </c>
      <c r="I121" s="785">
        <v>0.0</v>
      </c>
      <c r="J121" s="785">
        <v>8.0</v>
      </c>
      <c r="K121" s="785">
        <v>3.0</v>
      </c>
      <c r="L121" s="785">
        <v>9.0</v>
      </c>
      <c r="M121" s="785">
        <v>0.0</v>
      </c>
      <c r="N121" s="785">
        <v>0.0</v>
      </c>
      <c r="O121" s="785">
        <v>15.0</v>
      </c>
      <c r="P121" s="785">
        <v>0.0</v>
      </c>
      <c r="Q121" s="786">
        <v>2.0</v>
      </c>
      <c r="R121" s="854">
        <f t="shared" si="15"/>
        <v>355</v>
      </c>
      <c r="S121" s="1028">
        <f t="shared" si="16"/>
        <v>281</v>
      </c>
      <c r="T121" s="1037">
        <f>R121/(Results!$P$212*(70/190))</f>
        <v>0.6497447259</v>
      </c>
      <c r="U121" s="787" t="str">
        <f t="shared" si="29"/>
        <v>C</v>
      </c>
      <c r="V121" s="151"/>
      <c r="W121" s="151"/>
      <c r="X121" s="151"/>
      <c r="Y121" s="151"/>
      <c r="Z121" s="737">
        <f>R121/Results!$B$158</f>
        <v>1183.333333</v>
      </c>
      <c r="AA121" s="151"/>
      <c r="AB121" s="151"/>
      <c r="AC121" s="703"/>
      <c r="AD121" s="459"/>
      <c r="AE121" s="459"/>
      <c r="AF121" s="151"/>
      <c r="AG121" s="784" t="s">
        <v>208</v>
      </c>
      <c r="AH121" s="785">
        <v>7.0</v>
      </c>
      <c r="AI121" s="785">
        <v>0.0</v>
      </c>
      <c r="AJ121" s="785">
        <v>39.0</v>
      </c>
      <c r="AK121" s="785">
        <v>0.0</v>
      </c>
      <c r="AL121" s="785">
        <v>0.0</v>
      </c>
      <c r="AM121" s="785">
        <v>0.0</v>
      </c>
      <c r="AN121" s="785">
        <v>0.0</v>
      </c>
      <c r="AO121" s="785">
        <v>3.0</v>
      </c>
      <c r="AP121" s="785">
        <v>0.0</v>
      </c>
      <c r="AQ121" s="785">
        <v>0.0</v>
      </c>
      <c r="AR121" s="785">
        <v>4.0</v>
      </c>
      <c r="AS121" s="785">
        <v>0.0</v>
      </c>
      <c r="AT121" s="786">
        <v>2.0</v>
      </c>
      <c r="AU121" s="854">
        <f t="shared" si="18"/>
        <v>55</v>
      </c>
      <c r="AV121" s="1028">
        <f t="shared" si="19"/>
        <v>40</v>
      </c>
      <c r="AW121" s="1037">
        <f>AU121/(Results!$R$212*(70/190))</f>
        <v>0.7246879334</v>
      </c>
      <c r="AX121" s="1027" t="str">
        <f t="shared" si="28"/>
        <v>D</v>
      </c>
      <c r="AY121" s="151"/>
      <c r="AZ121" s="151"/>
      <c r="BA121" s="151"/>
      <c r="BB121" s="151"/>
      <c r="BC121" s="737">
        <f>AU121/Results!$B$158</f>
        <v>183.3333333</v>
      </c>
      <c r="BD121" s="151"/>
      <c r="BE121" s="151"/>
      <c r="BF121" s="703"/>
    </row>
    <row r="122">
      <c r="A122" s="151"/>
      <c r="B122" s="459"/>
      <c r="C122" s="151"/>
      <c r="D122" s="790" t="s">
        <v>209</v>
      </c>
      <c r="E122" s="791">
        <v>107.0</v>
      </c>
      <c r="F122" s="791">
        <v>0.0</v>
      </c>
      <c r="G122" s="791">
        <v>225.0</v>
      </c>
      <c r="H122" s="791">
        <v>0.0</v>
      </c>
      <c r="I122" s="791">
        <v>0.0</v>
      </c>
      <c r="J122" s="791">
        <v>12.0</v>
      </c>
      <c r="K122" s="791">
        <v>3.0</v>
      </c>
      <c r="L122" s="791">
        <v>13.0</v>
      </c>
      <c r="M122" s="791">
        <v>0.0</v>
      </c>
      <c r="N122" s="791">
        <v>0.0</v>
      </c>
      <c r="O122" s="791">
        <v>18.0</v>
      </c>
      <c r="P122" s="791">
        <v>0.0</v>
      </c>
      <c r="Q122" s="792">
        <v>0.0</v>
      </c>
      <c r="R122" s="1029">
        <f t="shared" si="15"/>
        <v>378</v>
      </c>
      <c r="S122" s="1028">
        <f t="shared" si="16"/>
        <v>297.5</v>
      </c>
      <c r="T122" s="1039">
        <f>R122/(Results!$P$212*(70/190))</f>
        <v>0.6918408631</v>
      </c>
      <c r="U122" s="793" t="str">
        <f t="shared" si="29"/>
        <v>C</v>
      </c>
      <c r="V122" s="37"/>
      <c r="W122" s="37"/>
      <c r="X122" s="37"/>
      <c r="Y122" s="37"/>
      <c r="Z122" s="774">
        <f>R122/Results!$B$158</f>
        <v>1260</v>
      </c>
      <c r="AA122" s="37"/>
      <c r="AB122" s="37"/>
      <c r="AC122" s="789"/>
      <c r="AD122" s="459"/>
      <c r="AE122" s="459"/>
      <c r="AF122" s="151"/>
      <c r="AG122" s="790" t="s">
        <v>209</v>
      </c>
      <c r="AH122" s="791">
        <v>14.0</v>
      </c>
      <c r="AI122" s="791">
        <v>0.0</v>
      </c>
      <c r="AJ122" s="791">
        <v>34.0</v>
      </c>
      <c r="AK122" s="791">
        <v>0.0</v>
      </c>
      <c r="AL122" s="791">
        <v>0.0</v>
      </c>
      <c r="AM122" s="791">
        <v>0.0</v>
      </c>
      <c r="AN122" s="791">
        <v>0.0</v>
      </c>
      <c r="AO122" s="791">
        <v>4.0</v>
      </c>
      <c r="AP122" s="791">
        <v>0.0</v>
      </c>
      <c r="AQ122" s="791">
        <v>0.0</v>
      </c>
      <c r="AR122" s="791">
        <v>10.0</v>
      </c>
      <c r="AS122" s="791">
        <v>1.0</v>
      </c>
      <c r="AT122" s="792">
        <v>2.0</v>
      </c>
      <c r="AU122" s="1029">
        <f t="shared" si="18"/>
        <v>65</v>
      </c>
      <c r="AV122" s="1028">
        <f t="shared" si="19"/>
        <v>60.5</v>
      </c>
      <c r="AW122" s="1039">
        <f>AU122/(Results!$R$212*(70/190))</f>
        <v>0.8564493759</v>
      </c>
      <c r="AX122" s="796" t="s">
        <v>70</v>
      </c>
      <c r="AY122" s="37"/>
      <c r="AZ122" s="37"/>
      <c r="BA122" s="37"/>
      <c r="BB122" s="37"/>
      <c r="BC122" s="774">
        <f>AU122/Results!$B$158</f>
        <v>216.6666667</v>
      </c>
      <c r="BD122" s="37"/>
      <c r="BE122" s="37"/>
      <c r="BF122" s="789"/>
    </row>
    <row r="123">
      <c r="A123" s="151"/>
      <c r="B123" s="459"/>
      <c r="C123" s="151"/>
      <c r="D123" s="797" t="s">
        <v>210</v>
      </c>
      <c r="E123" s="798">
        <v>92.0</v>
      </c>
      <c r="F123" s="798">
        <v>0.0</v>
      </c>
      <c r="G123" s="798">
        <v>292.0</v>
      </c>
      <c r="H123" s="798">
        <v>0.0</v>
      </c>
      <c r="I123" s="798">
        <v>0.0</v>
      </c>
      <c r="J123" s="798">
        <v>5.0</v>
      </c>
      <c r="K123" s="798">
        <v>1.0</v>
      </c>
      <c r="L123" s="798">
        <v>12.0</v>
      </c>
      <c r="M123" s="798">
        <v>0.0</v>
      </c>
      <c r="N123" s="798">
        <v>0.0</v>
      </c>
      <c r="O123" s="798">
        <v>13.0</v>
      </c>
      <c r="P123" s="798">
        <v>0.0</v>
      </c>
      <c r="Q123" s="799">
        <v>2.0</v>
      </c>
      <c r="R123" s="824">
        <f t="shared" si="15"/>
        <v>417</v>
      </c>
      <c r="S123" s="848">
        <f t="shared" si="16"/>
        <v>292</v>
      </c>
      <c r="T123" s="802">
        <f>R123/(Results!$P$213*(70/190))</f>
        <v>0.7354497354</v>
      </c>
      <c r="U123" s="828" t="str">
        <f t="shared" si="29"/>
        <v>D</v>
      </c>
      <c r="V123" s="538">
        <f>SUM(R123:R126)</f>
        <v>1539</v>
      </c>
      <c r="W123" s="539">
        <f>V123/(4*(MAX(R123:R126)))</f>
        <v>0.9226618705</v>
      </c>
      <c r="X123" s="539">
        <f>AVERAGE(S123:S126)</f>
        <v>269.75</v>
      </c>
      <c r="Y123" s="539">
        <f>V123/(((V123))*2)</f>
        <v>0.5</v>
      </c>
      <c r="Z123" s="1012">
        <f>R123/Results!$B$158</f>
        <v>1390</v>
      </c>
      <c r="AA123" s="539">
        <f>sum(Z123:Z126)/4</f>
        <v>1282.5</v>
      </c>
      <c r="AB123" s="541">
        <v>567.0</v>
      </c>
      <c r="AC123" s="706">
        <f>4*max(R123:R126)/Results!P213</f>
        <v>1.083820663</v>
      </c>
      <c r="AD123" s="459"/>
      <c r="AE123" s="459"/>
      <c r="AF123" s="151"/>
      <c r="AG123" s="797" t="s">
        <v>210</v>
      </c>
      <c r="AH123" s="798">
        <v>16.0</v>
      </c>
      <c r="AI123" s="798">
        <v>0.0</v>
      </c>
      <c r="AJ123" s="798">
        <v>34.0</v>
      </c>
      <c r="AK123" s="798">
        <v>0.0</v>
      </c>
      <c r="AL123" s="798">
        <v>0.0</v>
      </c>
      <c r="AM123" s="798">
        <v>0.0</v>
      </c>
      <c r="AN123" s="798">
        <v>0.0</v>
      </c>
      <c r="AO123" s="798">
        <v>5.0</v>
      </c>
      <c r="AP123" s="798">
        <v>0.0</v>
      </c>
      <c r="AQ123" s="798">
        <v>0.0</v>
      </c>
      <c r="AR123" s="798">
        <v>7.0</v>
      </c>
      <c r="AS123" s="798">
        <v>1.0</v>
      </c>
      <c r="AT123" s="799">
        <v>1.0</v>
      </c>
      <c r="AU123" s="824">
        <f t="shared" si="18"/>
        <v>64</v>
      </c>
      <c r="AV123" s="848">
        <f t="shared" si="19"/>
        <v>57.5</v>
      </c>
      <c r="AW123" s="802">
        <f>AU123/(Results!$R$213*(70/190))</f>
        <v>0.7896103896</v>
      </c>
      <c r="AX123" s="1030" t="str">
        <f t="shared" ref="AX123:AX134" si="30">IFS(AW123&lt;0.2,"A",AND(AW123&gt;=0.21,AW123&lt;=0.5),"B",AND(AW123&gt;=0.51,AW123&lt;=0.7),"C",AND(AW123&gt;=0.71,AW123&lt;=0.85),"D",AND(AW123&gt;=0.86,AW123&lt;=1),"E",AW123&gt;1,"F")</f>
        <v>D</v>
      </c>
      <c r="AY123" s="538">
        <f>SUM(AU123:AU126)</f>
        <v>220</v>
      </c>
      <c r="AZ123" s="539">
        <f>AY123/(4*(MAX(AU123:AU126)))</f>
        <v>0.859375</v>
      </c>
      <c r="BA123" s="539">
        <f>AVERAGE(AV123:AV126)</f>
        <v>50</v>
      </c>
      <c r="BB123" s="539">
        <f>AY123/(((AY123))*2)</f>
        <v>0.5</v>
      </c>
      <c r="BC123" s="1012">
        <f>AU123/Results!$B$158</f>
        <v>213.3333333</v>
      </c>
      <c r="BD123" s="539">
        <f>sum(BC123:BC126)/4</f>
        <v>183.3333333</v>
      </c>
      <c r="BE123" s="541">
        <v>81.0</v>
      </c>
      <c r="BF123" s="706">
        <f>4*max(AU123:AU126)/Results!R213</f>
        <v>1.163636364</v>
      </c>
    </row>
    <row r="124">
      <c r="A124" s="151"/>
      <c r="B124" s="459"/>
      <c r="C124" s="151"/>
      <c r="D124" s="804" t="s">
        <v>211</v>
      </c>
      <c r="E124" s="805">
        <v>118.0</v>
      </c>
      <c r="F124" s="805">
        <v>0.0</v>
      </c>
      <c r="G124" s="805">
        <v>207.0</v>
      </c>
      <c r="H124" s="805">
        <v>0.0</v>
      </c>
      <c r="I124" s="805">
        <v>0.0</v>
      </c>
      <c r="J124" s="805">
        <v>7.0</v>
      </c>
      <c r="K124" s="805">
        <v>3.0</v>
      </c>
      <c r="L124" s="805">
        <v>12.0</v>
      </c>
      <c r="M124" s="805">
        <v>0.0</v>
      </c>
      <c r="N124" s="805">
        <v>0.0</v>
      </c>
      <c r="O124" s="805">
        <v>10.0</v>
      </c>
      <c r="P124" s="805">
        <v>0.0</v>
      </c>
      <c r="Q124" s="806">
        <v>1.0</v>
      </c>
      <c r="R124" s="824">
        <f t="shared" si="15"/>
        <v>358</v>
      </c>
      <c r="S124" s="1031">
        <f t="shared" si="16"/>
        <v>275</v>
      </c>
      <c r="T124" s="1032">
        <f>R124/(Results!$P$213*(70/190))</f>
        <v>0.6313932981</v>
      </c>
      <c r="U124" s="807" t="str">
        <f t="shared" si="29"/>
        <v>C</v>
      </c>
      <c r="V124" s="151"/>
      <c r="W124" s="151"/>
      <c r="X124" s="151"/>
      <c r="Y124" s="151"/>
      <c r="Z124" s="740">
        <f>R124/Results!$B$158</f>
        <v>1193.333333</v>
      </c>
      <c r="AA124" s="151"/>
      <c r="AB124" s="151"/>
      <c r="AC124" s="703"/>
      <c r="AD124" s="459"/>
      <c r="AE124" s="459"/>
      <c r="AF124" s="151"/>
      <c r="AG124" s="804" t="s">
        <v>211</v>
      </c>
      <c r="AH124" s="805">
        <v>15.0</v>
      </c>
      <c r="AI124" s="805">
        <v>0.0</v>
      </c>
      <c r="AJ124" s="805">
        <v>31.0</v>
      </c>
      <c r="AK124" s="805">
        <v>0.0</v>
      </c>
      <c r="AL124" s="805">
        <v>0.0</v>
      </c>
      <c r="AM124" s="805">
        <v>0.0</v>
      </c>
      <c r="AN124" s="805">
        <v>0.0</v>
      </c>
      <c r="AO124" s="805">
        <v>2.0</v>
      </c>
      <c r="AP124" s="805">
        <v>0.0</v>
      </c>
      <c r="AQ124" s="805">
        <v>0.0</v>
      </c>
      <c r="AR124" s="805">
        <v>8.0</v>
      </c>
      <c r="AS124" s="805">
        <v>0.0</v>
      </c>
      <c r="AT124" s="806">
        <v>0.0</v>
      </c>
      <c r="AU124" s="824">
        <f t="shared" si="18"/>
        <v>56</v>
      </c>
      <c r="AV124" s="1031">
        <f t="shared" si="19"/>
        <v>49.5</v>
      </c>
      <c r="AW124" s="1032">
        <f>AU124/(Results!$R$213*(70/190))</f>
        <v>0.6909090909</v>
      </c>
      <c r="AX124" s="1030" t="str">
        <f t="shared" si="30"/>
        <v>C</v>
      </c>
      <c r="AY124" s="151"/>
      <c r="AZ124" s="151"/>
      <c r="BA124" s="151"/>
      <c r="BB124" s="151"/>
      <c r="BC124" s="740">
        <f>AU124/Results!$B$158</f>
        <v>186.6666667</v>
      </c>
      <c r="BD124" s="151"/>
      <c r="BE124" s="151"/>
      <c r="BF124" s="703"/>
    </row>
    <row r="125">
      <c r="A125" s="151"/>
      <c r="B125" s="459"/>
      <c r="C125" s="151"/>
      <c r="D125" s="804" t="s">
        <v>212</v>
      </c>
      <c r="E125" s="805">
        <v>71.0</v>
      </c>
      <c r="F125" s="805">
        <v>0.0</v>
      </c>
      <c r="G125" s="805">
        <v>282.0</v>
      </c>
      <c r="H125" s="805">
        <v>0.0</v>
      </c>
      <c r="I125" s="805">
        <v>0.0</v>
      </c>
      <c r="J125" s="805">
        <v>6.0</v>
      </c>
      <c r="K125" s="805">
        <v>2.0</v>
      </c>
      <c r="L125" s="805">
        <v>10.0</v>
      </c>
      <c r="M125" s="805">
        <v>0.0</v>
      </c>
      <c r="N125" s="805">
        <v>0.0</v>
      </c>
      <c r="O125" s="805">
        <v>3.0</v>
      </c>
      <c r="P125" s="805">
        <v>0.0</v>
      </c>
      <c r="Q125" s="806">
        <v>1.0</v>
      </c>
      <c r="R125" s="824">
        <f t="shared" si="15"/>
        <v>375</v>
      </c>
      <c r="S125" s="1031">
        <f t="shared" si="16"/>
        <v>245.5</v>
      </c>
      <c r="T125" s="1032">
        <f>R125/(Results!$P$213*(70/190))</f>
        <v>0.6613756614</v>
      </c>
      <c r="U125" s="807" t="str">
        <f t="shared" si="29"/>
        <v>C</v>
      </c>
      <c r="V125" s="151"/>
      <c r="W125" s="151"/>
      <c r="X125" s="151"/>
      <c r="Y125" s="151"/>
      <c r="Z125" s="740">
        <f>R125/Results!$B$158</f>
        <v>1250</v>
      </c>
      <c r="AA125" s="151"/>
      <c r="AB125" s="151"/>
      <c r="AC125" s="703"/>
      <c r="AD125" s="459"/>
      <c r="AE125" s="459"/>
      <c r="AF125" s="151"/>
      <c r="AG125" s="804" t="s">
        <v>212</v>
      </c>
      <c r="AH125" s="805">
        <v>10.0</v>
      </c>
      <c r="AI125" s="805">
        <v>0.0</v>
      </c>
      <c r="AJ125" s="805">
        <v>24.0</v>
      </c>
      <c r="AK125" s="805">
        <v>0.0</v>
      </c>
      <c r="AL125" s="805">
        <v>0.0</v>
      </c>
      <c r="AM125" s="805">
        <v>0.0</v>
      </c>
      <c r="AN125" s="805">
        <v>0.0</v>
      </c>
      <c r="AO125" s="805">
        <v>2.0</v>
      </c>
      <c r="AP125" s="805">
        <v>0.0</v>
      </c>
      <c r="AQ125" s="805">
        <v>0.0</v>
      </c>
      <c r="AR125" s="805">
        <v>10.0</v>
      </c>
      <c r="AS125" s="805">
        <v>0.0</v>
      </c>
      <c r="AT125" s="806">
        <v>0.0</v>
      </c>
      <c r="AU125" s="824">
        <f t="shared" si="18"/>
        <v>46</v>
      </c>
      <c r="AV125" s="1031">
        <f t="shared" si="19"/>
        <v>45</v>
      </c>
      <c r="AW125" s="1032">
        <f>AU125/(Results!$R$213*(70/190))</f>
        <v>0.5675324675</v>
      </c>
      <c r="AX125" s="1030" t="str">
        <f t="shared" si="30"/>
        <v>C</v>
      </c>
      <c r="AY125" s="151"/>
      <c r="AZ125" s="151"/>
      <c r="BA125" s="151"/>
      <c r="BB125" s="151"/>
      <c r="BC125" s="740">
        <f>AU125/Results!$B$158</f>
        <v>153.3333333</v>
      </c>
      <c r="BD125" s="151"/>
      <c r="BE125" s="151"/>
      <c r="BF125" s="703"/>
    </row>
    <row r="126">
      <c r="A126" s="151"/>
      <c r="B126" s="459"/>
      <c r="C126" s="151"/>
      <c r="D126" s="809" t="s">
        <v>213</v>
      </c>
      <c r="E126" s="810">
        <v>75.0</v>
      </c>
      <c r="F126" s="810">
        <v>0.0</v>
      </c>
      <c r="G126" s="810">
        <v>279.0</v>
      </c>
      <c r="H126" s="810">
        <v>0.0</v>
      </c>
      <c r="I126" s="810">
        <v>0.0</v>
      </c>
      <c r="J126" s="810">
        <v>12.0</v>
      </c>
      <c r="K126" s="810">
        <v>1.0</v>
      </c>
      <c r="L126" s="810">
        <v>8.0</v>
      </c>
      <c r="M126" s="810">
        <v>0.0</v>
      </c>
      <c r="N126" s="810">
        <v>0.0</v>
      </c>
      <c r="O126" s="810">
        <v>9.0</v>
      </c>
      <c r="P126" s="810">
        <v>0.0</v>
      </c>
      <c r="Q126" s="811">
        <v>5.0</v>
      </c>
      <c r="R126" s="851">
        <f t="shared" si="15"/>
        <v>389</v>
      </c>
      <c r="S126" s="1031">
        <f t="shared" si="16"/>
        <v>266.5</v>
      </c>
      <c r="T126" s="1033">
        <f>R126/(Results!$P$213*(70/190))</f>
        <v>0.6860670194</v>
      </c>
      <c r="U126" s="1034" t="str">
        <f t="shared" si="29"/>
        <v>C</v>
      </c>
      <c r="V126" s="447"/>
      <c r="W126" s="447"/>
      <c r="X126" s="447"/>
      <c r="Y126" s="447"/>
      <c r="Z126" s="746">
        <f>R126/Results!$B$158</f>
        <v>1296.666667</v>
      </c>
      <c r="AA126" s="447"/>
      <c r="AB126" s="447"/>
      <c r="AC126" s="488"/>
      <c r="AD126" s="459"/>
      <c r="AE126" s="459"/>
      <c r="AF126" s="151"/>
      <c r="AG126" s="809" t="s">
        <v>213</v>
      </c>
      <c r="AH126" s="810">
        <v>17.0</v>
      </c>
      <c r="AI126" s="810">
        <v>0.0</v>
      </c>
      <c r="AJ126" s="810">
        <v>27.0</v>
      </c>
      <c r="AK126" s="810">
        <v>0.0</v>
      </c>
      <c r="AL126" s="810">
        <v>0.0</v>
      </c>
      <c r="AM126" s="810">
        <v>0.0</v>
      </c>
      <c r="AN126" s="810">
        <v>0.0</v>
      </c>
      <c r="AO126" s="810">
        <v>2.0</v>
      </c>
      <c r="AP126" s="810">
        <v>0.0</v>
      </c>
      <c r="AQ126" s="810">
        <v>0.0</v>
      </c>
      <c r="AR126" s="810">
        <v>7.0</v>
      </c>
      <c r="AS126" s="810">
        <v>0.0</v>
      </c>
      <c r="AT126" s="811">
        <v>1.0</v>
      </c>
      <c r="AU126" s="851">
        <f t="shared" si="18"/>
        <v>54</v>
      </c>
      <c r="AV126" s="1031">
        <f t="shared" si="19"/>
        <v>48</v>
      </c>
      <c r="AW126" s="1033">
        <f>AU126/(Results!$R$213*(70/190))</f>
        <v>0.6662337662</v>
      </c>
      <c r="AX126" s="815" t="str">
        <f t="shared" si="30"/>
        <v>C</v>
      </c>
      <c r="AY126" s="447"/>
      <c r="AZ126" s="447"/>
      <c r="BA126" s="447"/>
      <c r="BB126" s="447"/>
      <c r="BC126" s="746">
        <f>AU126/Results!$B$158</f>
        <v>180</v>
      </c>
      <c r="BD126" s="447"/>
      <c r="BE126" s="447"/>
      <c r="BF126" s="488"/>
    </row>
    <row r="127">
      <c r="A127" s="151"/>
      <c r="B127" s="459"/>
      <c r="C127" s="151"/>
      <c r="D127" s="818" t="s">
        <v>214</v>
      </c>
      <c r="E127" s="778">
        <v>80.0</v>
      </c>
      <c r="F127" s="778">
        <v>0.0</v>
      </c>
      <c r="G127" s="778">
        <v>273.0</v>
      </c>
      <c r="H127" s="778">
        <v>0.0</v>
      </c>
      <c r="I127" s="778">
        <v>0.0</v>
      </c>
      <c r="J127" s="778">
        <v>11.0</v>
      </c>
      <c r="K127" s="778">
        <v>3.0</v>
      </c>
      <c r="L127" s="778">
        <v>9.0</v>
      </c>
      <c r="M127" s="778">
        <v>0.0</v>
      </c>
      <c r="N127" s="778">
        <v>0.0</v>
      </c>
      <c r="O127" s="778">
        <v>7.0</v>
      </c>
      <c r="P127" s="778">
        <v>0.0</v>
      </c>
      <c r="Q127" s="779">
        <v>1.0</v>
      </c>
      <c r="R127" s="854">
        <f t="shared" si="15"/>
        <v>384</v>
      </c>
      <c r="S127" s="1035">
        <f t="shared" si="16"/>
        <v>265.5</v>
      </c>
      <c r="T127" s="821">
        <f>R127/(Results!$P$214*(70/190))</f>
        <v>0.6433862434</v>
      </c>
      <c r="U127" s="819" t="str">
        <f t="shared" si="29"/>
        <v>C</v>
      </c>
      <c r="V127" s="641">
        <f>SUM(R127:R130)</f>
        <v>1620</v>
      </c>
      <c r="W127" s="642">
        <f>V127/(4*(MAX(R127:R130)))</f>
        <v>0.9597156398</v>
      </c>
      <c r="X127" s="642">
        <f>AVERAGE(S127:S130)</f>
        <v>283.825</v>
      </c>
      <c r="Y127" s="642">
        <f>V127/(((V127))*2)</f>
        <v>0.5</v>
      </c>
      <c r="Z127" s="723">
        <f>R127/Results!$B$158</f>
        <v>1280</v>
      </c>
      <c r="AA127" s="642">
        <f>sum(Z127:Z130)/4</f>
        <v>1350</v>
      </c>
      <c r="AB127" s="643">
        <v>597.0</v>
      </c>
      <c r="AC127" s="817">
        <f>4*max(R127:R130)/Results!P214</f>
        <v>1.041975309</v>
      </c>
      <c r="AD127" s="459"/>
      <c r="AE127" s="459"/>
      <c r="AF127" s="151"/>
      <c r="AG127" s="818" t="s">
        <v>214</v>
      </c>
      <c r="AH127" s="778">
        <v>15.0</v>
      </c>
      <c r="AI127" s="778">
        <v>0.0</v>
      </c>
      <c r="AJ127" s="778">
        <v>16.0</v>
      </c>
      <c r="AK127" s="778">
        <v>0.0</v>
      </c>
      <c r="AL127" s="778">
        <v>0.0</v>
      </c>
      <c r="AM127" s="778">
        <v>0.0</v>
      </c>
      <c r="AN127" s="778">
        <v>0.0</v>
      </c>
      <c r="AO127" s="778">
        <v>2.0</v>
      </c>
      <c r="AP127" s="778">
        <v>0.0</v>
      </c>
      <c r="AQ127" s="778">
        <v>0.0</v>
      </c>
      <c r="AR127" s="778">
        <v>15.0</v>
      </c>
      <c r="AS127" s="778">
        <v>1.0</v>
      </c>
      <c r="AT127" s="779">
        <v>0.0</v>
      </c>
      <c r="AU127" s="854">
        <f t="shared" si="18"/>
        <v>49</v>
      </c>
      <c r="AV127" s="1035">
        <f t="shared" si="19"/>
        <v>58.5</v>
      </c>
      <c r="AW127" s="821">
        <f>AU127/(Results!$R$214*(70/190))</f>
        <v>0.6425120773</v>
      </c>
      <c r="AX127" s="1036" t="str">
        <f t="shared" si="30"/>
        <v>C</v>
      </c>
      <c r="AY127" s="641">
        <f>SUM(AU127:AU130)</f>
        <v>207</v>
      </c>
      <c r="AZ127" s="642">
        <f>AY127/(4*(MAX(AU127:AU130)))</f>
        <v>0.9409090909</v>
      </c>
      <c r="BA127" s="642">
        <f>AVERAGE(AV127:AV130)</f>
        <v>47.875</v>
      </c>
      <c r="BB127" s="642">
        <f>AY127/(((AY127))*2)</f>
        <v>0.5</v>
      </c>
      <c r="BC127" s="723">
        <f>AU127/Results!$B$158</f>
        <v>163.3333333</v>
      </c>
      <c r="BD127" s="642">
        <f>sum(BC127:BC130)/4</f>
        <v>172.5</v>
      </c>
      <c r="BE127" s="643">
        <v>76.0</v>
      </c>
      <c r="BF127" s="817">
        <f>4*max(AU127:AU130)/Results!R214</f>
        <v>1.062801932</v>
      </c>
    </row>
    <row r="128">
      <c r="A128" s="151"/>
      <c r="B128" s="459"/>
      <c r="C128" s="151"/>
      <c r="D128" s="784" t="s">
        <v>215</v>
      </c>
      <c r="E128" s="785">
        <v>92.0</v>
      </c>
      <c r="F128" s="785">
        <v>1.0</v>
      </c>
      <c r="G128" s="785">
        <v>294.0</v>
      </c>
      <c r="H128" s="785">
        <v>0.0</v>
      </c>
      <c r="I128" s="785">
        <v>0.0</v>
      </c>
      <c r="J128" s="785">
        <v>9.0</v>
      </c>
      <c r="K128" s="785">
        <v>6.0</v>
      </c>
      <c r="L128" s="785">
        <v>12.0</v>
      </c>
      <c r="M128" s="785">
        <v>0.0</v>
      </c>
      <c r="N128" s="785">
        <v>1.0</v>
      </c>
      <c r="O128" s="785">
        <v>4.0</v>
      </c>
      <c r="P128" s="785">
        <v>0.0</v>
      </c>
      <c r="Q128" s="786">
        <v>3.0</v>
      </c>
      <c r="R128" s="854">
        <f t="shared" si="15"/>
        <v>422</v>
      </c>
      <c r="S128" s="1028">
        <f t="shared" si="16"/>
        <v>292.3</v>
      </c>
      <c r="T128" s="1037">
        <f>R128/(Results!$P$214*(70/190))</f>
        <v>0.7070546737</v>
      </c>
      <c r="U128" s="786" t="s">
        <v>257</v>
      </c>
      <c r="V128" s="151"/>
      <c r="W128" s="151"/>
      <c r="X128" s="151"/>
      <c r="Y128" s="151"/>
      <c r="Z128" s="737">
        <f>R128/Results!$B$158</f>
        <v>1406.666667</v>
      </c>
      <c r="AA128" s="151"/>
      <c r="AB128" s="151"/>
      <c r="AC128" s="703"/>
      <c r="AD128" s="459"/>
      <c r="AE128" s="459"/>
      <c r="AF128" s="151"/>
      <c r="AG128" s="784" t="s">
        <v>215</v>
      </c>
      <c r="AH128" s="785">
        <v>13.0</v>
      </c>
      <c r="AI128" s="785">
        <v>0.0</v>
      </c>
      <c r="AJ128" s="785">
        <v>33.0</v>
      </c>
      <c r="AK128" s="785">
        <v>0.0</v>
      </c>
      <c r="AL128" s="785">
        <v>0.0</v>
      </c>
      <c r="AM128" s="785">
        <v>0.0</v>
      </c>
      <c r="AN128" s="785">
        <v>0.0</v>
      </c>
      <c r="AO128" s="785">
        <v>4.0</v>
      </c>
      <c r="AP128" s="785">
        <v>0.0</v>
      </c>
      <c r="AQ128" s="785">
        <v>0.0</v>
      </c>
      <c r="AR128" s="785">
        <v>3.0</v>
      </c>
      <c r="AS128" s="785">
        <v>0.0</v>
      </c>
      <c r="AT128" s="786">
        <v>2.0</v>
      </c>
      <c r="AU128" s="854">
        <f t="shared" si="18"/>
        <v>55</v>
      </c>
      <c r="AV128" s="1028">
        <f t="shared" si="19"/>
        <v>42.5</v>
      </c>
      <c r="AW128" s="1037">
        <f>AU128/(Results!$R$214*(70/190))</f>
        <v>0.7211870255</v>
      </c>
      <c r="AX128" s="1027" t="str">
        <f t="shared" si="30"/>
        <v>D</v>
      </c>
      <c r="AY128" s="151"/>
      <c r="AZ128" s="151"/>
      <c r="BA128" s="151"/>
      <c r="BB128" s="151"/>
      <c r="BC128" s="737">
        <f>AU128/Results!$B$158</f>
        <v>183.3333333</v>
      </c>
      <c r="BD128" s="151"/>
      <c r="BE128" s="151"/>
      <c r="BF128" s="703"/>
    </row>
    <row r="129">
      <c r="A129" s="151"/>
      <c r="B129" s="459"/>
      <c r="C129" s="151"/>
      <c r="D129" s="784" t="s">
        <v>216</v>
      </c>
      <c r="E129" s="785">
        <v>82.0</v>
      </c>
      <c r="F129" s="785">
        <v>0.0</v>
      </c>
      <c r="G129" s="785">
        <v>272.0</v>
      </c>
      <c r="H129" s="785">
        <v>0.0</v>
      </c>
      <c r="I129" s="785">
        <v>0.0</v>
      </c>
      <c r="J129" s="785">
        <v>17.0</v>
      </c>
      <c r="K129" s="785">
        <v>2.0</v>
      </c>
      <c r="L129" s="785">
        <v>9.0</v>
      </c>
      <c r="M129" s="785">
        <v>0.0</v>
      </c>
      <c r="N129" s="785">
        <v>0.0</v>
      </c>
      <c r="O129" s="785">
        <v>11.0</v>
      </c>
      <c r="P129" s="785">
        <v>0.0</v>
      </c>
      <c r="Q129" s="786">
        <v>2.0</v>
      </c>
      <c r="R129" s="854">
        <f t="shared" si="15"/>
        <v>395</v>
      </c>
      <c r="S129" s="1028">
        <f t="shared" si="16"/>
        <v>283</v>
      </c>
      <c r="T129" s="1037">
        <f>R129/(Results!$P$214*(70/190))</f>
        <v>0.6618165785</v>
      </c>
      <c r="U129" s="787" t="str">
        <f>IFS(T129&lt;0.2,"A",AND(T129&gt;=0.21,T129&lt;=0.5),"B",AND(T129&gt;=0.51,T129&lt;=0.7),"C",AND(T129&gt;=0.71,T129&lt;=0.85),"D",AND(T129&gt;=0.86,T129&lt;=1),"E",T129&gt;1,"F")</f>
        <v>C</v>
      </c>
      <c r="V129" s="151"/>
      <c r="W129" s="151"/>
      <c r="X129" s="151"/>
      <c r="Y129" s="151"/>
      <c r="Z129" s="737">
        <f>R129/Results!$B$158</f>
        <v>1316.666667</v>
      </c>
      <c r="AA129" s="151"/>
      <c r="AB129" s="151"/>
      <c r="AC129" s="703"/>
      <c r="AD129" s="459"/>
      <c r="AE129" s="459"/>
      <c r="AF129" s="151"/>
      <c r="AG129" s="784" t="s">
        <v>216</v>
      </c>
      <c r="AH129" s="785">
        <v>12.0</v>
      </c>
      <c r="AI129" s="785">
        <v>0.0</v>
      </c>
      <c r="AJ129" s="785">
        <v>31.0</v>
      </c>
      <c r="AK129" s="785">
        <v>0.0</v>
      </c>
      <c r="AL129" s="785">
        <v>0.0</v>
      </c>
      <c r="AM129" s="785">
        <v>0.0</v>
      </c>
      <c r="AN129" s="785">
        <v>0.0</v>
      </c>
      <c r="AO129" s="785">
        <v>5.0</v>
      </c>
      <c r="AP129" s="785">
        <v>0.0</v>
      </c>
      <c r="AQ129" s="785">
        <v>0.0</v>
      </c>
      <c r="AR129" s="785">
        <v>4.0</v>
      </c>
      <c r="AS129" s="785">
        <v>1.0</v>
      </c>
      <c r="AT129" s="786">
        <v>0.0</v>
      </c>
      <c r="AU129" s="854">
        <f t="shared" si="18"/>
        <v>53</v>
      </c>
      <c r="AV129" s="1028">
        <f t="shared" si="19"/>
        <v>45.5</v>
      </c>
      <c r="AW129" s="1037">
        <f>AU129/(Results!$R$214*(70/190))</f>
        <v>0.6949620428</v>
      </c>
      <c r="AX129" s="1027" t="str">
        <f t="shared" si="30"/>
        <v>C</v>
      </c>
      <c r="AY129" s="151"/>
      <c r="AZ129" s="151"/>
      <c r="BA129" s="151"/>
      <c r="BB129" s="151"/>
      <c r="BC129" s="737">
        <f>AU129/Results!$B$158</f>
        <v>176.6666667</v>
      </c>
      <c r="BD129" s="151"/>
      <c r="BE129" s="151"/>
      <c r="BF129" s="703"/>
    </row>
    <row r="130">
      <c r="A130" s="151"/>
      <c r="B130" s="459"/>
      <c r="C130" s="151"/>
      <c r="D130" s="790" t="s">
        <v>217</v>
      </c>
      <c r="E130" s="791">
        <v>89.0</v>
      </c>
      <c r="F130" s="791">
        <v>0.0</v>
      </c>
      <c r="G130" s="791">
        <v>291.0</v>
      </c>
      <c r="H130" s="791">
        <v>0.0</v>
      </c>
      <c r="I130" s="791">
        <v>0.0</v>
      </c>
      <c r="J130" s="791">
        <v>8.0</v>
      </c>
      <c r="K130" s="791">
        <v>7.0</v>
      </c>
      <c r="L130" s="791">
        <v>9.0</v>
      </c>
      <c r="M130" s="791">
        <v>0.0</v>
      </c>
      <c r="N130" s="791">
        <v>0.0</v>
      </c>
      <c r="O130" s="791">
        <v>11.0</v>
      </c>
      <c r="P130" s="791">
        <v>0.0</v>
      </c>
      <c r="Q130" s="792">
        <v>4.0</v>
      </c>
      <c r="R130" s="1029">
        <f t="shared" si="15"/>
        <v>419</v>
      </c>
      <c r="S130" s="1028">
        <f t="shared" si="16"/>
        <v>294.5</v>
      </c>
      <c r="T130" s="1039">
        <f>R130/(Results!$P$214*(70/190))</f>
        <v>0.7020282187</v>
      </c>
      <c r="U130" s="792" t="s">
        <v>249</v>
      </c>
      <c r="V130" s="37"/>
      <c r="W130" s="37"/>
      <c r="X130" s="37"/>
      <c r="Y130" s="37"/>
      <c r="Z130" s="774">
        <f>R130/Results!$B$158</f>
        <v>1396.666667</v>
      </c>
      <c r="AA130" s="37"/>
      <c r="AB130" s="37"/>
      <c r="AC130" s="789"/>
      <c r="AD130" s="459"/>
      <c r="AE130" s="459"/>
      <c r="AF130" s="151"/>
      <c r="AG130" s="790" t="s">
        <v>217</v>
      </c>
      <c r="AH130" s="791">
        <v>19.0</v>
      </c>
      <c r="AI130" s="791">
        <v>0.0</v>
      </c>
      <c r="AJ130" s="791">
        <v>20.0</v>
      </c>
      <c r="AK130" s="791">
        <v>0.0</v>
      </c>
      <c r="AL130" s="791">
        <v>0.0</v>
      </c>
      <c r="AM130" s="791">
        <v>0.0</v>
      </c>
      <c r="AN130" s="791">
        <v>0.0</v>
      </c>
      <c r="AO130" s="791">
        <v>4.0</v>
      </c>
      <c r="AP130" s="791">
        <v>0.0</v>
      </c>
      <c r="AQ130" s="791">
        <v>0.0</v>
      </c>
      <c r="AR130" s="791">
        <v>3.0</v>
      </c>
      <c r="AS130" s="791">
        <v>1.0</v>
      </c>
      <c r="AT130" s="792">
        <v>3.0</v>
      </c>
      <c r="AU130" s="1029">
        <f t="shared" si="18"/>
        <v>50</v>
      </c>
      <c r="AV130" s="1028">
        <f t="shared" si="19"/>
        <v>45</v>
      </c>
      <c r="AW130" s="1039">
        <f>AU130/(Results!$R$214*(70/190))</f>
        <v>0.6556245687</v>
      </c>
      <c r="AX130" s="823" t="str">
        <f t="shared" si="30"/>
        <v>C</v>
      </c>
      <c r="AY130" s="37"/>
      <c r="AZ130" s="37"/>
      <c r="BA130" s="37"/>
      <c r="BB130" s="37"/>
      <c r="BC130" s="774">
        <f>AU130/Results!$B$158</f>
        <v>166.6666667</v>
      </c>
      <c r="BD130" s="37"/>
      <c r="BE130" s="37"/>
      <c r="BF130" s="789"/>
    </row>
    <row r="131">
      <c r="A131" s="151"/>
      <c r="B131" s="459"/>
      <c r="C131" s="151"/>
      <c r="D131" s="797" t="s">
        <v>218</v>
      </c>
      <c r="E131" s="798">
        <v>82.0</v>
      </c>
      <c r="F131" s="798">
        <v>0.0</v>
      </c>
      <c r="G131" s="798">
        <v>209.0</v>
      </c>
      <c r="H131" s="798">
        <v>0.0</v>
      </c>
      <c r="I131" s="798">
        <v>0.0</v>
      </c>
      <c r="J131" s="798">
        <v>6.0</v>
      </c>
      <c r="K131" s="798">
        <v>2.0</v>
      </c>
      <c r="L131" s="798">
        <v>4.0</v>
      </c>
      <c r="M131" s="798">
        <v>0.0</v>
      </c>
      <c r="N131" s="798">
        <v>0.0</v>
      </c>
      <c r="O131" s="798">
        <v>9.0</v>
      </c>
      <c r="P131" s="798">
        <v>0.0</v>
      </c>
      <c r="Q131" s="799">
        <v>5.0</v>
      </c>
      <c r="R131" s="824">
        <f t="shared" si="15"/>
        <v>317</v>
      </c>
      <c r="S131" s="848">
        <f t="shared" si="16"/>
        <v>225</v>
      </c>
      <c r="T131" s="802">
        <f>R131/(Results!$P$215*(70/190))</f>
        <v>0.7200239091</v>
      </c>
      <c r="U131" s="828" t="str">
        <f t="shared" ref="U131:U134" si="31">IFS(T131&lt;0.2,"A",AND(T131&gt;=0.21,T131&lt;=0.5),"B",AND(T131&gt;=0.51,T131&lt;=0.7),"C",AND(T131&gt;=0.71,T131&lt;=0.85),"D",AND(T131&gt;=0.86,T131&lt;=1),"E",T131&gt;1,"F")</f>
        <v>D</v>
      </c>
      <c r="V131" s="538">
        <f>SUM(R131:R134)</f>
        <v>1195</v>
      </c>
      <c r="W131" s="539">
        <f>V131/(4*(MAX(R131:R134)))</f>
        <v>0.9424290221</v>
      </c>
      <c r="X131" s="539">
        <f>AVERAGE(S131:S134)</f>
        <v>212.2</v>
      </c>
      <c r="Y131" s="539">
        <f>V131/(((V131))*2)</f>
        <v>0.5</v>
      </c>
      <c r="Z131" s="1012">
        <f>R131/Results!$B$158</f>
        <v>1056.666667</v>
      </c>
      <c r="AA131" s="539">
        <f>sum(Z131:Z134)/4</f>
        <v>995.8333333</v>
      </c>
      <c r="AB131" s="541">
        <v>440.0</v>
      </c>
      <c r="AC131" s="706">
        <f>4*max(R131:R134)/Results!P215</f>
        <v>1.061087866</v>
      </c>
      <c r="AD131" s="459"/>
      <c r="AE131" s="459"/>
      <c r="AF131" s="151"/>
      <c r="AG131" s="797" t="s">
        <v>218</v>
      </c>
      <c r="AH131" s="798">
        <v>18.0</v>
      </c>
      <c r="AI131" s="798">
        <v>0.0</v>
      </c>
      <c r="AJ131" s="798">
        <v>12.0</v>
      </c>
      <c r="AK131" s="798">
        <v>0.0</v>
      </c>
      <c r="AL131" s="798">
        <v>0.0</v>
      </c>
      <c r="AM131" s="798">
        <v>0.0</v>
      </c>
      <c r="AN131" s="798">
        <v>0.0</v>
      </c>
      <c r="AO131" s="798">
        <v>1.0</v>
      </c>
      <c r="AP131" s="798">
        <v>0.0</v>
      </c>
      <c r="AQ131" s="798">
        <v>0.0</v>
      </c>
      <c r="AR131" s="798">
        <v>2.0</v>
      </c>
      <c r="AS131" s="798">
        <v>0.0</v>
      </c>
      <c r="AT131" s="799">
        <v>1.0</v>
      </c>
      <c r="AU131" s="824">
        <f t="shared" si="18"/>
        <v>34</v>
      </c>
      <c r="AV131" s="848">
        <f t="shared" si="19"/>
        <v>30</v>
      </c>
      <c r="AW131" s="802">
        <f>AU131/(Results!$R$215*(70/190))</f>
        <v>0.5365448505</v>
      </c>
      <c r="AX131" s="1030" t="str">
        <f t="shared" si="30"/>
        <v>C</v>
      </c>
      <c r="AY131" s="538">
        <f>SUM(AU131:AU134)</f>
        <v>172</v>
      </c>
      <c r="AZ131" s="539">
        <f>AY131/(4*(MAX(AU131:AU134)))</f>
        <v>0.8269230769</v>
      </c>
      <c r="BA131" s="539">
        <f>AVERAGE(AV131:AV134)</f>
        <v>38.125</v>
      </c>
      <c r="BB131" s="539">
        <f>AY131/(((AY131))*2)</f>
        <v>0.5</v>
      </c>
      <c r="BC131" s="1012">
        <f>AU131/Results!$B$158</f>
        <v>113.3333333</v>
      </c>
      <c r="BD131" s="539">
        <f>sum(BC131:BC134)/4</f>
        <v>143.3333333</v>
      </c>
      <c r="BE131" s="541">
        <v>63.0</v>
      </c>
      <c r="BF131" s="706">
        <f>4*max(AU131:AU134)/Results!R215</f>
        <v>1.209302326</v>
      </c>
    </row>
    <row r="132">
      <c r="A132" s="151"/>
      <c r="B132" s="459"/>
      <c r="C132" s="151"/>
      <c r="D132" s="804" t="s">
        <v>219</v>
      </c>
      <c r="E132" s="805">
        <v>71.0</v>
      </c>
      <c r="F132" s="805">
        <v>1.0</v>
      </c>
      <c r="G132" s="805">
        <v>205.0</v>
      </c>
      <c r="H132" s="805">
        <v>0.0</v>
      </c>
      <c r="I132" s="805">
        <v>0.0</v>
      </c>
      <c r="J132" s="805">
        <v>2.0</v>
      </c>
      <c r="K132" s="805">
        <v>2.0</v>
      </c>
      <c r="L132" s="805">
        <v>2.0</v>
      </c>
      <c r="M132" s="805">
        <v>0.0</v>
      </c>
      <c r="N132" s="805">
        <v>1.0</v>
      </c>
      <c r="O132" s="805">
        <v>7.0</v>
      </c>
      <c r="P132" s="805">
        <v>0.0</v>
      </c>
      <c r="Q132" s="806">
        <v>1.0</v>
      </c>
      <c r="R132" s="824">
        <f t="shared" si="15"/>
        <v>292</v>
      </c>
      <c r="S132" s="1031">
        <f t="shared" si="16"/>
        <v>200.3</v>
      </c>
      <c r="T132" s="1032">
        <f>R132/(Results!$P$215*(70/190))</f>
        <v>0.6632396892</v>
      </c>
      <c r="U132" s="807" t="str">
        <f t="shared" si="31"/>
        <v>C</v>
      </c>
      <c r="V132" s="151"/>
      <c r="W132" s="151"/>
      <c r="X132" s="151"/>
      <c r="Y132" s="151"/>
      <c r="Z132" s="740">
        <f>R132/Results!$B$158</f>
        <v>973.3333333</v>
      </c>
      <c r="AA132" s="151"/>
      <c r="AB132" s="151"/>
      <c r="AC132" s="703"/>
      <c r="AD132" s="459"/>
      <c r="AE132" s="459"/>
      <c r="AF132" s="151"/>
      <c r="AG132" s="804" t="s">
        <v>219</v>
      </c>
      <c r="AH132" s="805">
        <v>12.0</v>
      </c>
      <c r="AI132" s="805">
        <v>0.0</v>
      </c>
      <c r="AJ132" s="805">
        <v>28.0</v>
      </c>
      <c r="AK132" s="805">
        <v>0.0</v>
      </c>
      <c r="AL132" s="805">
        <v>0.0</v>
      </c>
      <c r="AM132" s="805">
        <v>0.0</v>
      </c>
      <c r="AN132" s="805">
        <v>0.0</v>
      </c>
      <c r="AO132" s="805">
        <v>1.0</v>
      </c>
      <c r="AP132" s="805">
        <v>0.0</v>
      </c>
      <c r="AQ132" s="805">
        <v>0.0</v>
      </c>
      <c r="AR132" s="805">
        <v>7.0</v>
      </c>
      <c r="AS132" s="805">
        <v>1.0</v>
      </c>
      <c r="AT132" s="806">
        <v>3.0</v>
      </c>
      <c r="AU132" s="824">
        <f t="shared" si="18"/>
        <v>52</v>
      </c>
      <c r="AV132" s="1031">
        <f t="shared" si="19"/>
        <v>45.5</v>
      </c>
      <c r="AW132" s="1032">
        <f>AU132/(Results!$R$215*(70/190))</f>
        <v>0.8205980066</v>
      </c>
      <c r="AX132" s="1030" t="str">
        <f t="shared" si="30"/>
        <v>D</v>
      </c>
      <c r="AY132" s="151"/>
      <c r="AZ132" s="151"/>
      <c r="BA132" s="151"/>
      <c r="BB132" s="151"/>
      <c r="BC132" s="740">
        <f>AU132/Results!$B$158</f>
        <v>173.3333333</v>
      </c>
      <c r="BD132" s="151"/>
      <c r="BE132" s="151"/>
      <c r="BF132" s="703"/>
    </row>
    <row r="133">
      <c r="A133" s="151"/>
      <c r="B133" s="459"/>
      <c r="C133" s="151"/>
      <c r="D133" s="804" t="s">
        <v>220</v>
      </c>
      <c r="E133" s="805">
        <v>67.0</v>
      </c>
      <c r="F133" s="805">
        <v>0.0</v>
      </c>
      <c r="G133" s="805">
        <v>196.0</v>
      </c>
      <c r="H133" s="805">
        <v>0.0</v>
      </c>
      <c r="I133" s="805">
        <v>0.0</v>
      </c>
      <c r="J133" s="805">
        <v>6.0</v>
      </c>
      <c r="K133" s="805">
        <v>4.0</v>
      </c>
      <c r="L133" s="805">
        <v>6.0</v>
      </c>
      <c r="M133" s="805">
        <v>0.0</v>
      </c>
      <c r="N133" s="805">
        <v>1.0</v>
      </c>
      <c r="O133" s="805">
        <v>11.0</v>
      </c>
      <c r="P133" s="805">
        <v>0.0</v>
      </c>
      <c r="Q133" s="806">
        <v>1.0</v>
      </c>
      <c r="R133" s="824">
        <f t="shared" si="15"/>
        <v>292</v>
      </c>
      <c r="S133" s="1031">
        <f t="shared" si="16"/>
        <v>214</v>
      </c>
      <c r="T133" s="1032">
        <f>R133/(Results!$P$215*(70/190))</f>
        <v>0.6632396892</v>
      </c>
      <c r="U133" s="807" t="str">
        <f t="shared" si="31"/>
        <v>C</v>
      </c>
      <c r="V133" s="151"/>
      <c r="W133" s="151"/>
      <c r="X133" s="151"/>
      <c r="Y133" s="151"/>
      <c r="Z133" s="740">
        <f>R133/Results!$B$158</f>
        <v>973.3333333</v>
      </c>
      <c r="AA133" s="151"/>
      <c r="AB133" s="151"/>
      <c r="AC133" s="703"/>
      <c r="AD133" s="459"/>
      <c r="AE133" s="459"/>
      <c r="AF133" s="151"/>
      <c r="AG133" s="804" t="s">
        <v>220</v>
      </c>
      <c r="AH133" s="805">
        <v>8.0</v>
      </c>
      <c r="AI133" s="805">
        <v>0.0</v>
      </c>
      <c r="AJ133" s="805">
        <v>20.0</v>
      </c>
      <c r="AK133" s="805">
        <v>0.0</v>
      </c>
      <c r="AL133" s="805">
        <v>0.0</v>
      </c>
      <c r="AM133" s="805">
        <v>0.0</v>
      </c>
      <c r="AN133" s="805">
        <v>0.0</v>
      </c>
      <c r="AO133" s="805">
        <v>3.0</v>
      </c>
      <c r="AP133" s="805">
        <v>0.0</v>
      </c>
      <c r="AQ133" s="805">
        <v>0.0</v>
      </c>
      <c r="AR133" s="805">
        <v>5.0</v>
      </c>
      <c r="AS133" s="805">
        <v>1.0</v>
      </c>
      <c r="AT133" s="806">
        <v>0.0</v>
      </c>
      <c r="AU133" s="824">
        <f t="shared" si="18"/>
        <v>37</v>
      </c>
      <c r="AV133" s="1031">
        <f t="shared" si="19"/>
        <v>35</v>
      </c>
      <c r="AW133" s="1032">
        <f>AU133/(Results!$R$215*(70/190))</f>
        <v>0.5838870432</v>
      </c>
      <c r="AX133" s="1030" t="str">
        <f t="shared" si="30"/>
        <v>C</v>
      </c>
      <c r="AY133" s="151"/>
      <c r="AZ133" s="151"/>
      <c r="BA133" s="151"/>
      <c r="BB133" s="151"/>
      <c r="BC133" s="740">
        <f>AU133/Results!$B$158</f>
        <v>123.3333333</v>
      </c>
      <c r="BD133" s="151"/>
      <c r="BE133" s="151"/>
      <c r="BF133" s="703"/>
    </row>
    <row r="134">
      <c r="A134" s="37"/>
      <c r="B134" s="60"/>
      <c r="C134" s="37"/>
      <c r="D134" s="809" t="s">
        <v>221</v>
      </c>
      <c r="E134" s="810">
        <v>90.0</v>
      </c>
      <c r="F134" s="810">
        <v>0.0</v>
      </c>
      <c r="G134" s="810">
        <v>191.0</v>
      </c>
      <c r="H134" s="810">
        <v>0.0</v>
      </c>
      <c r="I134" s="810">
        <v>0.0</v>
      </c>
      <c r="J134" s="810">
        <v>2.0</v>
      </c>
      <c r="K134" s="810">
        <v>1.0</v>
      </c>
      <c r="L134" s="810">
        <v>1.0</v>
      </c>
      <c r="M134" s="810">
        <v>0.0</v>
      </c>
      <c r="N134" s="810">
        <v>0.0</v>
      </c>
      <c r="O134" s="810">
        <v>9.0</v>
      </c>
      <c r="P134" s="810">
        <v>0.0</v>
      </c>
      <c r="Q134" s="811">
        <v>0.0</v>
      </c>
      <c r="R134" s="851">
        <f t="shared" si="15"/>
        <v>294</v>
      </c>
      <c r="S134" s="1043">
        <f t="shared" si="16"/>
        <v>209.5</v>
      </c>
      <c r="T134" s="1044">
        <f>R134/(Results!$P$215*(70/190))</f>
        <v>0.6677824268</v>
      </c>
      <c r="U134" s="812" t="str">
        <f t="shared" si="31"/>
        <v>C</v>
      </c>
      <c r="V134" s="447"/>
      <c r="W134" s="447"/>
      <c r="X134" s="447"/>
      <c r="Y134" s="447"/>
      <c r="Z134" s="746">
        <f>R134/Results!$B$158</f>
        <v>980</v>
      </c>
      <c r="AA134" s="447"/>
      <c r="AB134" s="447"/>
      <c r="AC134" s="488"/>
      <c r="AD134" s="60"/>
      <c r="AE134" s="60"/>
      <c r="AF134" s="37"/>
      <c r="AG134" s="809" t="s">
        <v>221</v>
      </c>
      <c r="AH134" s="810">
        <v>15.0</v>
      </c>
      <c r="AI134" s="810">
        <v>0.0</v>
      </c>
      <c r="AJ134" s="810">
        <v>26.0</v>
      </c>
      <c r="AK134" s="810">
        <v>0.0</v>
      </c>
      <c r="AL134" s="810">
        <v>0.0</v>
      </c>
      <c r="AM134" s="810">
        <v>0.0</v>
      </c>
      <c r="AN134" s="810">
        <v>0.0</v>
      </c>
      <c r="AO134" s="810">
        <v>2.0</v>
      </c>
      <c r="AP134" s="810">
        <v>0.0</v>
      </c>
      <c r="AQ134" s="810">
        <v>0.0</v>
      </c>
      <c r="AR134" s="810">
        <v>4.0</v>
      </c>
      <c r="AS134" s="810">
        <v>1.0</v>
      </c>
      <c r="AT134" s="811">
        <v>1.0</v>
      </c>
      <c r="AU134" s="851">
        <f t="shared" si="18"/>
        <v>49</v>
      </c>
      <c r="AV134" s="1043">
        <f t="shared" si="19"/>
        <v>42</v>
      </c>
      <c r="AW134" s="1044">
        <f>AU134/(Results!$R$215*(70/190))</f>
        <v>0.773255814</v>
      </c>
      <c r="AX134" s="866" t="str">
        <f t="shared" si="30"/>
        <v>D</v>
      </c>
      <c r="AY134" s="447"/>
      <c r="AZ134" s="447"/>
      <c r="BA134" s="447"/>
      <c r="BB134" s="447"/>
      <c r="BC134" s="746">
        <f>AU134/Results!$B$158</f>
        <v>163.3333333</v>
      </c>
      <c r="BD134" s="447"/>
      <c r="BE134" s="447"/>
      <c r="BF134" s="488"/>
    </row>
    <row r="135">
      <c r="A135" s="630"/>
      <c r="B135" s="561"/>
      <c r="C135" s="561"/>
      <c r="D135" s="561"/>
      <c r="E135" s="561">
        <f t="shared" ref="E135:Q135" si="32">sum(E71:E134)</f>
        <v>5445</v>
      </c>
      <c r="F135" s="561">
        <f t="shared" si="32"/>
        <v>5</v>
      </c>
      <c r="G135" s="561">
        <f t="shared" si="32"/>
        <v>13879</v>
      </c>
      <c r="H135" s="561">
        <f t="shared" si="32"/>
        <v>0</v>
      </c>
      <c r="I135" s="561">
        <f t="shared" si="32"/>
        <v>0</v>
      </c>
      <c r="J135" s="561">
        <f t="shared" si="32"/>
        <v>702</v>
      </c>
      <c r="K135" s="561">
        <f t="shared" si="32"/>
        <v>181</v>
      </c>
      <c r="L135" s="561">
        <f t="shared" si="32"/>
        <v>604</v>
      </c>
      <c r="M135" s="561">
        <f t="shared" si="32"/>
        <v>3</v>
      </c>
      <c r="N135" s="561">
        <f t="shared" si="32"/>
        <v>3</v>
      </c>
      <c r="O135" s="561">
        <f t="shared" si="32"/>
        <v>724</v>
      </c>
      <c r="P135" s="561">
        <f t="shared" si="32"/>
        <v>8</v>
      </c>
      <c r="Q135" s="409">
        <f t="shared" si="32"/>
        <v>139</v>
      </c>
      <c r="R135" s="561">
        <f>SUM(R71:R134)</f>
        <v>21693</v>
      </c>
      <c r="S135" s="561"/>
      <c r="T135" s="561"/>
      <c r="U135" s="561"/>
      <c r="V135" s="561"/>
      <c r="W135" s="561"/>
      <c r="X135" s="561"/>
      <c r="Y135" s="561"/>
      <c r="Z135" s="561"/>
      <c r="AA135" s="561"/>
      <c r="AB135" s="631"/>
      <c r="AC135" s="867"/>
      <c r="AD135" s="561"/>
      <c r="AE135" s="561"/>
      <c r="AF135" s="561"/>
      <c r="AG135" s="561"/>
      <c r="AH135" s="561">
        <f t="shared" ref="AH135:AT135" si="33">sum(AH71:AH134)</f>
        <v>724</v>
      </c>
      <c r="AI135" s="561">
        <f t="shared" si="33"/>
        <v>0</v>
      </c>
      <c r="AJ135" s="561">
        <f t="shared" si="33"/>
        <v>1482</v>
      </c>
      <c r="AK135" s="561">
        <f t="shared" si="33"/>
        <v>0</v>
      </c>
      <c r="AL135" s="561">
        <f t="shared" si="33"/>
        <v>0</v>
      </c>
      <c r="AM135" s="561">
        <f t="shared" si="33"/>
        <v>0</v>
      </c>
      <c r="AN135" s="561">
        <f t="shared" si="33"/>
        <v>0</v>
      </c>
      <c r="AO135" s="561">
        <f t="shared" si="33"/>
        <v>185</v>
      </c>
      <c r="AP135" s="561">
        <f t="shared" si="33"/>
        <v>0</v>
      </c>
      <c r="AQ135" s="561">
        <f t="shared" si="33"/>
        <v>0</v>
      </c>
      <c r="AR135" s="561">
        <f t="shared" si="33"/>
        <v>383</v>
      </c>
      <c r="AS135" s="561">
        <f t="shared" si="33"/>
        <v>23</v>
      </c>
      <c r="AT135" s="409">
        <f t="shared" si="33"/>
        <v>106</v>
      </c>
      <c r="AU135" s="561">
        <f>SUM(AU71:AU134)</f>
        <v>2903</v>
      </c>
      <c r="AV135" s="561"/>
      <c r="AW135" s="561"/>
      <c r="AX135" s="561"/>
      <c r="AY135" s="561"/>
      <c r="AZ135" s="561"/>
      <c r="BA135" s="561"/>
      <c r="BB135" s="561"/>
      <c r="BC135" s="561"/>
      <c r="BD135" s="561"/>
      <c r="BE135" s="631"/>
      <c r="BF135" s="867"/>
    </row>
    <row r="136">
      <c r="A136" s="630"/>
      <c r="B136" s="561"/>
      <c r="C136" s="561"/>
      <c r="D136" s="561"/>
      <c r="E136" s="561"/>
      <c r="F136" s="561"/>
      <c r="G136" s="561"/>
      <c r="H136" s="561"/>
      <c r="I136" s="561"/>
      <c r="J136" s="561"/>
      <c r="K136" s="561"/>
      <c r="L136" s="561"/>
      <c r="M136" s="561"/>
      <c r="N136" s="561"/>
      <c r="O136" s="561"/>
      <c r="P136" s="561"/>
      <c r="Q136" s="561"/>
      <c r="R136" s="561"/>
      <c r="S136" s="561"/>
      <c r="T136" s="561"/>
      <c r="U136" s="561"/>
      <c r="V136" s="561"/>
      <c r="W136" s="561"/>
      <c r="X136" s="561"/>
      <c r="Y136" s="561"/>
      <c r="Z136" s="561"/>
      <c r="AA136" s="561"/>
      <c r="AB136" s="631"/>
      <c r="AC136" s="867"/>
      <c r="AD136" s="561"/>
      <c r="AE136" s="561"/>
      <c r="AF136" s="561"/>
      <c r="AG136" s="561"/>
      <c r="AH136" s="561"/>
      <c r="AI136" s="561"/>
      <c r="AJ136" s="561"/>
      <c r="AK136" s="561"/>
      <c r="AL136" s="561"/>
      <c r="AM136" s="561"/>
      <c r="AN136" s="561"/>
      <c r="AO136" s="561"/>
      <c r="AP136" s="561"/>
      <c r="AQ136" s="561"/>
      <c r="AR136" s="561"/>
      <c r="AS136" s="561"/>
      <c r="AT136" s="561"/>
      <c r="AU136" s="561"/>
      <c r="AV136" s="561"/>
      <c r="AW136" s="561"/>
      <c r="AX136" s="561"/>
      <c r="AY136" s="561"/>
      <c r="AZ136" s="561"/>
      <c r="BA136" s="561"/>
      <c r="BB136" s="561"/>
      <c r="BC136" s="561"/>
      <c r="BD136" s="561"/>
      <c r="BE136" s="631"/>
      <c r="BF136" s="867"/>
    </row>
    <row r="137">
      <c r="A137" s="463" t="s">
        <v>227</v>
      </c>
      <c r="B137" s="477" t="s">
        <v>258</v>
      </c>
      <c r="C137" s="477" t="s">
        <v>259</v>
      </c>
      <c r="D137" s="465" t="s">
        <v>156</v>
      </c>
      <c r="E137" s="479" t="s">
        <v>260</v>
      </c>
      <c r="F137" s="467"/>
      <c r="G137" s="467"/>
      <c r="H137" s="467"/>
      <c r="I137" s="467"/>
      <c r="J137" s="467"/>
      <c r="K137" s="467"/>
      <c r="L137" s="467"/>
      <c r="M137" s="467"/>
      <c r="N137" s="467"/>
      <c r="O137" s="467"/>
      <c r="P137" s="467"/>
      <c r="Q137" s="468"/>
      <c r="R137" s="480" t="s">
        <v>261</v>
      </c>
      <c r="S137" s="481" t="s">
        <v>262</v>
      </c>
      <c r="T137" s="470" t="s">
        <v>263</v>
      </c>
      <c r="U137" s="470" t="s">
        <v>157</v>
      </c>
      <c r="V137" s="471" t="s">
        <v>264</v>
      </c>
      <c r="W137" s="472" t="s">
        <v>265</v>
      </c>
      <c r="X137" s="472" t="s">
        <v>266</v>
      </c>
      <c r="Y137" s="772" t="s">
        <v>267</v>
      </c>
      <c r="Z137" s="473" t="s">
        <v>268</v>
      </c>
      <c r="AA137" s="471" t="s">
        <v>269</v>
      </c>
      <c r="AB137" s="482" t="s">
        <v>112</v>
      </c>
      <c r="AC137" s="483" t="s">
        <v>270</v>
      </c>
      <c r="AD137" s="476" t="s">
        <v>227</v>
      </c>
      <c r="AE137" s="477" t="s">
        <v>258</v>
      </c>
      <c r="AF137" s="477" t="s">
        <v>259</v>
      </c>
      <c r="AG137" s="465" t="s">
        <v>156</v>
      </c>
      <c r="AH137" s="479" t="s">
        <v>260</v>
      </c>
      <c r="AI137" s="467"/>
      <c r="AJ137" s="467"/>
      <c r="AK137" s="467"/>
      <c r="AL137" s="467"/>
      <c r="AM137" s="467"/>
      <c r="AN137" s="467"/>
      <c r="AO137" s="467"/>
      <c r="AP137" s="467"/>
      <c r="AQ137" s="467"/>
      <c r="AR137" s="467"/>
      <c r="AS137" s="467"/>
      <c r="AT137" s="468"/>
      <c r="AU137" s="480" t="s">
        <v>261</v>
      </c>
      <c r="AV137" s="481" t="s">
        <v>262</v>
      </c>
      <c r="AW137" s="470" t="s">
        <v>263</v>
      </c>
      <c r="AX137" s="470" t="s">
        <v>157</v>
      </c>
      <c r="AY137" s="471" t="s">
        <v>264</v>
      </c>
      <c r="AZ137" s="472" t="s">
        <v>265</v>
      </c>
      <c r="BA137" s="472" t="s">
        <v>266</v>
      </c>
      <c r="BB137" s="772" t="s">
        <v>267</v>
      </c>
      <c r="BC137" s="473" t="s">
        <v>268</v>
      </c>
      <c r="BD137" s="471" t="s">
        <v>269</v>
      </c>
      <c r="BE137" s="482" t="s">
        <v>112</v>
      </c>
      <c r="BF137" s="483" t="s">
        <v>270</v>
      </c>
    </row>
    <row r="138">
      <c r="A138" s="37"/>
      <c r="B138" s="37"/>
      <c r="C138" s="37"/>
      <c r="D138" s="484"/>
      <c r="E138" s="485" t="s">
        <v>271</v>
      </c>
      <c r="F138" s="486" t="s">
        <v>272</v>
      </c>
      <c r="G138" s="486" t="s">
        <v>273</v>
      </c>
      <c r="H138" s="486" t="s">
        <v>274</v>
      </c>
      <c r="I138" s="486" t="s">
        <v>275</v>
      </c>
      <c r="J138" s="486" t="s">
        <v>276</v>
      </c>
      <c r="K138" s="486" t="s">
        <v>277</v>
      </c>
      <c r="L138" s="486" t="s">
        <v>278</v>
      </c>
      <c r="M138" s="486" t="s">
        <v>279</v>
      </c>
      <c r="N138" s="485" t="s">
        <v>280</v>
      </c>
      <c r="O138" s="485" t="s">
        <v>281</v>
      </c>
      <c r="P138" s="486" t="s">
        <v>282</v>
      </c>
      <c r="Q138" s="487" t="s">
        <v>283</v>
      </c>
      <c r="R138" s="224"/>
      <c r="S138" s="489"/>
      <c r="T138" s="447"/>
      <c r="U138" s="447"/>
      <c r="V138" s="447"/>
      <c r="W138" s="447"/>
      <c r="X138" s="447"/>
      <c r="Y138" s="447"/>
      <c r="Z138" s="447"/>
      <c r="AA138" s="447"/>
      <c r="AB138" s="447"/>
      <c r="AC138" s="184"/>
      <c r="AD138" s="60"/>
      <c r="AE138" s="37"/>
      <c r="AF138" s="37"/>
      <c r="AG138" s="484"/>
      <c r="AH138" s="485" t="s">
        <v>271</v>
      </c>
      <c r="AI138" s="486" t="s">
        <v>272</v>
      </c>
      <c r="AJ138" s="486" t="s">
        <v>273</v>
      </c>
      <c r="AK138" s="486" t="s">
        <v>274</v>
      </c>
      <c r="AL138" s="486" t="s">
        <v>275</v>
      </c>
      <c r="AM138" s="486" t="s">
        <v>276</v>
      </c>
      <c r="AN138" s="486" t="s">
        <v>277</v>
      </c>
      <c r="AO138" s="486" t="s">
        <v>278</v>
      </c>
      <c r="AP138" s="486" t="s">
        <v>279</v>
      </c>
      <c r="AQ138" s="485" t="s">
        <v>280</v>
      </c>
      <c r="AR138" s="485" t="s">
        <v>281</v>
      </c>
      <c r="AS138" s="486" t="s">
        <v>282</v>
      </c>
      <c r="AT138" s="487" t="s">
        <v>283</v>
      </c>
      <c r="AU138" s="224"/>
      <c r="AV138" s="489"/>
      <c r="AW138" s="447"/>
      <c r="AX138" s="447"/>
      <c r="AY138" s="447"/>
      <c r="AZ138" s="447"/>
      <c r="BA138" s="447"/>
      <c r="BB138" s="447"/>
      <c r="BC138" s="447"/>
      <c r="BD138" s="447"/>
      <c r="BE138" s="447"/>
      <c r="BF138" s="184"/>
    </row>
    <row r="139">
      <c r="A139" s="490" t="s">
        <v>284</v>
      </c>
      <c r="B139" s="724">
        <v>45351.0</v>
      </c>
      <c r="C139" s="725" t="s">
        <v>52</v>
      </c>
      <c r="D139" s="777" t="s">
        <v>158</v>
      </c>
      <c r="E139" s="778">
        <v>17.0</v>
      </c>
      <c r="F139" s="778">
        <v>2.0</v>
      </c>
      <c r="G139" s="778">
        <v>110.0</v>
      </c>
      <c r="H139" s="830"/>
      <c r="I139" s="830"/>
      <c r="J139" s="778">
        <v>1.0</v>
      </c>
      <c r="K139" s="830"/>
      <c r="L139" s="778">
        <v>7.0</v>
      </c>
      <c r="M139" s="830"/>
      <c r="N139" s="830"/>
      <c r="O139" s="778">
        <v>1.0</v>
      </c>
      <c r="P139" s="830"/>
      <c r="Q139" s="1026">
        <v>8.0</v>
      </c>
      <c r="R139" s="1045">
        <f t="shared" ref="R139:R202" si="34">SUM(E139:Q139)</f>
        <v>146</v>
      </c>
      <c r="S139" s="854">
        <f t="shared" ref="S139:S202" si="35">(E139*1)+(F139*0.8)+(G139*0.5)+(H139*1.5)+(I139*2)+(J139*1.5)+(K139*1.5)+(L139*1.5)+(M139*2.5)+(N139*2.5)+(O139*2)+(P139*2.5)+(Q139*0.5)</f>
        <v>91.6</v>
      </c>
      <c r="T139" s="1046">
        <f>R139/(Results!$P$217*(70/190))</f>
        <v>0.4978463747</v>
      </c>
      <c r="U139" s="1047" t="str">
        <f t="shared" ref="U139:U149" si="36">IFS(T139&lt;0.2,"A",AND(T139&gt;=0.21,T139&lt;=0.5),"B",AND(T139&gt;=0.51,T139&lt;=0.7),"C",AND(T139&gt;=0.71,T139&lt;=0.85),"D",AND(T139&gt;=0.86,T139&lt;=1),"E",T139&gt;1,"F")</f>
        <v>B</v>
      </c>
      <c r="V139" s="732">
        <f>SUM(R139:R142)</f>
        <v>796</v>
      </c>
      <c r="W139" s="774">
        <f>V139/(4*(MAX(R139:R142)))</f>
        <v>0.7289377289</v>
      </c>
      <c r="X139" s="774">
        <f>AVERAGE(S139:S142)</f>
        <v>128.05</v>
      </c>
      <c r="Y139" s="774">
        <f>V139/(((V139/2))*2)</f>
        <v>1</v>
      </c>
      <c r="Z139" s="737">
        <f>R139/Results!$B$158</f>
        <v>486.6666667</v>
      </c>
      <c r="AA139" s="774">
        <f>sum(Z139:Z142)/4</f>
        <v>663.3333333</v>
      </c>
      <c r="AB139" s="775">
        <v>293.0</v>
      </c>
      <c r="AC139" s="776">
        <f>4*MAX(R139:R142)/Results!P217</f>
        <v>1.371859296</v>
      </c>
      <c r="AD139" s="505" t="s">
        <v>284</v>
      </c>
      <c r="AE139" s="724">
        <v>45351.0</v>
      </c>
      <c r="AF139" s="725" t="s">
        <v>53</v>
      </c>
      <c r="AG139" s="777" t="s">
        <v>158</v>
      </c>
      <c r="AH139" s="778">
        <v>6.0</v>
      </c>
      <c r="AI139" s="830"/>
      <c r="AJ139" s="778">
        <v>22.0</v>
      </c>
      <c r="AK139" s="830"/>
      <c r="AL139" s="830"/>
      <c r="AM139" s="830"/>
      <c r="AN139" s="830"/>
      <c r="AO139" s="778">
        <v>2.0</v>
      </c>
      <c r="AP139" s="830"/>
      <c r="AQ139" s="830"/>
      <c r="AR139" s="830"/>
      <c r="AS139" s="830"/>
      <c r="AT139" s="779">
        <v>2.0</v>
      </c>
      <c r="AU139" s="1026">
        <f t="shared" ref="AU139:AU202" si="37">SUM(AH139:AT139)</f>
        <v>32</v>
      </c>
      <c r="AV139" s="1048">
        <f t="shared" ref="AV139:AV202" si="38">(AH139*1)+(AI139*0.8)+(AJ139*0.5)+(AK139*1.5)+(AL139*2)+(AM139*1.5)+(AN139*1.5)+(AO139*1.5)+(AP139*2.5)+(AQ139*2.5)+(AR139*2)+(AS139*2.5)+(AT139*0.5)</f>
        <v>21</v>
      </c>
      <c r="AW139" s="1046">
        <f>AU139/(Results!$R$217*(70/190))</f>
        <v>0.5603686636</v>
      </c>
      <c r="AX139" s="780" t="str">
        <f t="shared" ref="AX139:AX154" si="39">IFS(AW139&lt;0.2,"A",AND(AW139&gt;=0.21,AW139&lt;=0.5),"B",AND(AW139&gt;=0.51,AW139&lt;=0.7),"C",AND(AW139&gt;=0.71,AW139&lt;=0.85),"D",AND(AW139&gt;=0.86,AW139&lt;=1),"E",AW139&gt;1,"F")</f>
        <v>C</v>
      </c>
      <c r="AY139" s="732">
        <f>SUM(AU139:AU142)</f>
        <v>155</v>
      </c>
      <c r="AZ139" s="774">
        <f>AY139/(4*(MAX(AU139:AU142)))</f>
        <v>0.8072916667</v>
      </c>
      <c r="BA139" s="774">
        <f>AVERAGE(AV139:AV142)</f>
        <v>27.75</v>
      </c>
      <c r="BB139" s="774">
        <f>AY139/(((AY139))*1)</f>
        <v>1</v>
      </c>
      <c r="BC139" s="737">
        <f>AU139/Results!$B$158</f>
        <v>106.6666667</v>
      </c>
      <c r="BD139" s="774">
        <f>sum(BC139:BC142)/4</f>
        <v>129.1666667</v>
      </c>
      <c r="BE139" s="775">
        <v>57.0</v>
      </c>
      <c r="BF139" s="776">
        <f>4*MAX(AU139:AU142)/Results!R217</f>
        <v>1.238709677</v>
      </c>
    </row>
    <row r="140">
      <c r="A140" s="151"/>
      <c r="B140" s="459"/>
      <c r="C140" s="151"/>
      <c r="D140" s="784" t="s">
        <v>159</v>
      </c>
      <c r="E140" s="785">
        <v>32.0</v>
      </c>
      <c r="F140" s="833"/>
      <c r="G140" s="785">
        <v>136.0</v>
      </c>
      <c r="H140" s="833"/>
      <c r="I140" s="833"/>
      <c r="J140" s="833"/>
      <c r="K140" s="785">
        <v>1.0</v>
      </c>
      <c r="L140" s="785">
        <v>2.0</v>
      </c>
      <c r="M140" s="833"/>
      <c r="N140" s="833"/>
      <c r="O140" s="785">
        <v>4.0</v>
      </c>
      <c r="P140" s="833"/>
      <c r="Q140" s="786">
        <v>4.0</v>
      </c>
      <c r="R140" s="785">
        <f t="shared" si="34"/>
        <v>179</v>
      </c>
      <c r="S140" s="833">
        <f t="shared" si="35"/>
        <v>114.5</v>
      </c>
      <c r="T140" s="1049">
        <f>R140/(Results!$P$217*(70/190))</f>
        <v>0.610373295</v>
      </c>
      <c r="U140" s="1050" t="str">
        <f t="shared" si="36"/>
        <v>C</v>
      </c>
      <c r="V140" s="151"/>
      <c r="W140" s="151"/>
      <c r="X140" s="151"/>
      <c r="Y140" s="151"/>
      <c r="Z140" s="737">
        <f>R140/Results!$B$158</f>
        <v>596.6666667</v>
      </c>
      <c r="AA140" s="151"/>
      <c r="AB140" s="151"/>
      <c r="AC140" s="703"/>
      <c r="AD140" s="459"/>
      <c r="AE140" s="459"/>
      <c r="AF140" s="151"/>
      <c r="AG140" s="784" t="s">
        <v>159</v>
      </c>
      <c r="AH140" s="785">
        <v>10.0</v>
      </c>
      <c r="AI140" s="833"/>
      <c r="AJ140" s="785">
        <v>22.0</v>
      </c>
      <c r="AK140" s="833"/>
      <c r="AL140" s="833"/>
      <c r="AM140" s="833"/>
      <c r="AN140" s="833"/>
      <c r="AO140" s="785">
        <v>3.0</v>
      </c>
      <c r="AP140" s="833"/>
      <c r="AQ140" s="833"/>
      <c r="AR140" s="785">
        <v>1.0</v>
      </c>
      <c r="AS140" s="833"/>
      <c r="AT140" s="786">
        <v>1.0</v>
      </c>
      <c r="AU140" s="786">
        <f t="shared" si="37"/>
        <v>37</v>
      </c>
      <c r="AV140" s="1051">
        <f t="shared" si="38"/>
        <v>28</v>
      </c>
      <c r="AW140" s="1049">
        <f>AU140/(Results!$R$217*(70/190))</f>
        <v>0.6479262673</v>
      </c>
      <c r="AX140" s="787" t="str">
        <f t="shared" si="39"/>
        <v>C</v>
      </c>
      <c r="AY140" s="151"/>
      <c r="AZ140" s="151"/>
      <c r="BA140" s="151"/>
      <c r="BB140" s="151"/>
      <c r="BC140" s="737">
        <f>AU140/Results!$B$158</f>
        <v>123.3333333</v>
      </c>
      <c r="BD140" s="151"/>
      <c r="BE140" s="151"/>
      <c r="BF140" s="703"/>
    </row>
    <row r="141">
      <c r="A141" s="151"/>
      <c r="B141" s="459"/>
      <c r="C141" s="151"/>
      <c r="D141" s="784" t="s">
        <v>160</v>
      </c>
      <c r="E141" s="785">
        <v>39.0</v>
      </c>
      <c r="F141" s="785">
        <v>2.0</v>
      </c>
      <c r="G141" s="785">
        <v>138.0</v>
      </c>
      <c r="H141" s="785">
        <v>1.0</v>
      </c>
      <c r="I141" s="833"/>
      <c r="J141" s="833"/>
      <c r="K141" s="833"/>
      <c r="L141" s="785">
        <v>5.0</v>
      </c>
      <c r="M141" s="833"/>
      <c r="N141" s="833"/>
      <c r="O141" s="785">
        <v>2.0</v>
      </c>
      <c r="P141" s="833"/>
      <c r="Q141" s="786">
        <v>11.0</v>
      </c>
      <c r="R141" s="785">
        <f t="shared" si="34"/>
        <v>198</v>
      </c>
      <c r="S141" s="833">
        <f t="shared" si="35"/>
        <v>128.1</v>
      </c>
      <c r="T141" s="1049">
        <f>R141/(Results!$P$217*(70/190))</f>
        <v>0.6751615219</v>
      </c>
      <c r="U141" s="1050" t="str">
        <f t="shared" si="36"/>
        <v>C</v>
      </c>
      <c r="V141" s="151"/>
      <c r="W141" s="151"/>
      <c r="X141" s="151"/>
      <c r="Y141" s="151"/>
      <c r="Z141" s="737">
        <f>R141/Results!$B$158</f>
        <v>660</v>
      </c>
      <c r="AA141" s="151"/>
      <c r="AB141" s="151"/>
      <c r="AC141" s="703"/>
      <c r="AD141" s="459"/>
      <c r="AE141" s="459"/>
      <c r="AF141" s="151"/>
      <c r="AG141" s="784" t="s">
        <v>160</v>
      </c>
      <c r="AH141" s="785">
        <v>8.0</v>
      </c>
      <c r="AI141" s="833"/>
      <c r="AJ141" s="785">
        <v>33.0</v>
      </c>
      <c r="AK141" s="833"/>
      <c r="AL141" s="833"/>
      <c r="AM141" s="785">
        <v>1.0</v>
      </c>
      <c r="AN141" s="833"/>
      <c r="AO141" s="785">
        <v>4.0</v>
      </c>
      <c r="AP141" s="833"/>
      <c r="AQ141" s="833"/>
      <c r="AR141" s="833"/>
      <c r="AS141" s="833"/>
      <c r="AT141" s="786">
        <v>2.0</v>
      </c>
      <c r="AU141" s="786">
        <f t="shared" si="37"/>
        <v>48</v>
      </c>
      <c r="AV141" s="1051">
        <f t="shared" si="38"/>
        <v>33</v>
      </c>
      <c r="AW141" s="1049">
        <f>AU141/(Results!$R$217*(70/190))</f>
        <v>0.8405529954</v>
      </c>
      <c r="AX141" s="787" t="str">
        <f t="shared" si="39"/>
        <v>D</v>
      </c>
      <c r="AY141" s="151"/>
      <c r="AZ141" s="151"/>
      <c r="BA141" s="151"/>
      <c r="BB141" s="151"/>
      <c r="BC141" s="737">
        <f>AU141/Results!$B$158</f>
        <v>160</v>
      </c>
      <c r="BD141" s="151"/>
      <c r="BE141" s="151"/>
      <c r="BF141" s="703"/>
    </row>
    <row r="142">
      <c r="A142" s="151"/>
      <c r="B142" s="459"/>
      <c r="C142" s="151"/>
      <c r="D142" s="790" t="s">
        <v>161</v>
      </c>
      <c r="E142" s="791">
        <v>59.0</v>
      </c>
      <c r="F142" s="835"/>
      <c r="G142" s="791">
        <v>196.0</v>
      </c>
      <c r="H142" s="791">
        <v>1.0</v>
      </c>
      <c r="I142" s="835"/>
      <c r="J142" s="791">
        <v>1.0</v>
      </c>
      <c r="K142" s="835"/>
      <c r="L142" s="791">
        <v>4.0</v>
      </c>
      <c r="M142" s="835"/>
      <c r="N142" s="835"/>
      <c r="O142" s="791">
        <v>4.0</v>
      </c>
      <c r="P142" s="835"/>
      <c r="Q142" s="792">
        <v>8.0</v>
      </c>
      <c r="R142" s="785">
        <f t="shared" si="34"/>
        <v>273</v>
      </c>
      <c r="S142" s="835">
        <f t="shared" si="35"/>
        <v>178</v>
      </c>
      <c r="T142" s="1052">
        <f>R142/(Results!$P$217*(70/190))</f>
        <v>0.9309045226</v>
      </c>
      <c r="U142" s="1053" t="str">
        <f t="shared" si="36"/>
        <v>E</v>
      </c>
      <c r="V142" s="37"/>
      <c r="W142" s="37"/>
      <c r="X142" s="37"/>
      <c r="Y142" s="37"/>
      <c r="Z142" s="774">
        <f>R142/Results!$B$158</f>
        <v>910</v>
      </c>
      <c r="AA142" s="37"/>
      <c r="AB142" s="37"/>
      <c r="AC142" s="789"/>
      <c r="AD142" s="459"/>
      <c r="AE142" s="459"/>
      <c r="AF142" s="151"/>
      <c r="AG142" s="790" t="s">
        <v>161</v>
      </c>
      <c r="AH142" s="791">
        <v>15.0</v>
      </c>
      <c r="AI142" s="835"/>
      <c r="AJ142" s="791">
        <v>19.0</v>
      </c>
      <c r="AK142" s="835"/>
      <c r="AL142" s="835"/>
      <c r="AM142" s="835"/>
      <c r="AN142" s="835"/>
      <c r="AO142" s="791">
        <v>1.0</v>
      </c>
      <c r="AP142" s="835"/>
      <c r="AQ142" s="835"/>
      <c r="AR142" s="791">
        <v>1.0</v>
      </c>
      <c r="AS142" s="835"/>
      <c r="AT142" s="792">
        <v>2.0</v>
      </c>
      <c r="AU142" s="786">
        <f t="shared" si="37"/>
        <v>38</v>
      </c>
      <c r="AV142" s="1054">
        <f t="shared" si="38"/>
        <v>29</v>
      </c>
      <c r="AW142" s="1052">
        <f>AU142/(Results!$R$217*(70/190))</f>
        <v>0.665437788</v>
      </c>
      <c r="AX142" s="793" t="str">
        <f t="shared" si="39"/>
        <v>C</v>
      </c>
      <c r="AY142" s="37"/>
      <c r="AZ142" s="37"/>
      <c r="BA142" s="37"/>
      <c r="BB142" s="37"/>
      <c r="BC142" s="774">
        <f>AU142/Results!$B$158</f>
        <v>126.6666667</v>
      </c>
      <c r="BD142" s="37"/>
      <c r="BE142" s="37"/>
      <c r="BF142" s="789"/>
    </row>
    <row r="143">
      <c r="A143" s="151"/>
      <c r="B143" s="459"/>
      <c r="C143" s="151"/>
      <c r="D143" s="797" t="s">
        <v>162</v>
      </c>
      <c r="E143" s="798">
        <v>65.0</v>
      </c>
      <c r="F143" s="798">
        <v>4.0</v>
      </c>
      <c r="G143" s="798">
        <v>199.0</v>
      </c>
      <c r="H143" s="798">
        <v>2.0</v>
      </c>
      <c r="I143" s="837"/>
      <c r="J143" s="837"/>
      <c r="K143" s="798">
        <v>1.0</v>
      </c>
      <c r="L143" s="798">
        <v>4.0</v>
      </c>
      <c r="M143" s="837"/>
      <c r="N143" s="837"/>
      <c r="O143" s="798">
        <v>2.0</v>
      </c>
      <c r="P143" s="837"/>
      <c r="Q143" s="799">
        <v>8.0</v>
      </c>
      <c r="R143" s="798">
        <f t="shared" si="34"/>
        <v>285</v>
      </c>
      <c r="S143" s="824">
        <f t="shared" si="35"/>
        <v>186.2</v>
      </c>
      <c r="T143" s="1055">
        <f>R143/(Results!$P$218*(70/190))</f>
        <v>0.523745043</v>
      </c>
      <c r="U143" s="1056" t="str">
        <f t="shared" si="36"/>
        <v>C</v>
      </c>
      <c r="V143" s="538">
        <f>SUM(R143:R146)</f>
        <v>1227</v>
      </c>
      <c r="W143" s="539">
        <f>V143/(4*(MAX(R143:R146)))</f>
        <v>0.8665254237</v>
      </c>
      <c r="X143" s="539">
        <f>AVERAGE(S143:S146)</f>
        <v>194.575</v>
      </c>
      <c r="Y143" s="539">
        <f>V143/(((V143/2))*2)</f>
        <v>1</v>
      </c>
      <c r="Z143" s="1012">
        <f>R143/Results!$B$158</f>
        <v>950</v>
      </c>
      <c r="AA143" s="539">
        <f>sum(Z143:Z146)/4</f>
        <v>1022.5</v>
      </c>
      <c r="AB143" s="541">
        <v>544.0</v>
      </c>
      <c r="AC143" s="706">
        <f>4*MAX(R143:R146)/Results!P218</f>
        <v>0.9587000677</v>
      </c>
      <c r="AD143" s="459"/>
      <c r="AE143" s="459"/>
      <c r="AF143" s="151"/>
      <c r="AG143" s="797" t="s">
        <v>162</v>
      </c>
      <c r="AH143" s="798">
        <v>16.0</v>
      </c>
      <c r="AI143" s="798">
        <v>1.0</v>
      </c>
      <c r="AJ143" s="798">
        <v>24.0</v>
      </c>
      <c r="AK143" s="837"/>
      <c r="AL143" s="837"/>
      <c r="AM143" s="837"/>
      <c r="AN143" s="837"/>
      <c r="AO143" s="798">
        <v>1.0</v>
      </c>
      <c r="AP143" s="837"/>
      <c r="AQ143" s="837"/>
      <c r="AR143" s="798">
        <v>1.0</v>
      </c>
      <c r="AS143" s="798">
        <v>1.0</v>
      </c>
      <c r="AT143" s="799">
        <v>2.0</v>
      </c>
      <c r="AU143" s="798">
        <f t="shared" si="37"/>
        <v>46</v>
      </c>
      <c r="AV143" s="824">
        <f t="shared" si="38"/>
        <v>35.8</v>
      </c>
      <c r="AW143" s="1055">
        <f>AU143/(Results!$R$218*(70/190))</f>
        <v>0.8055299539</v>
      </c>
      <c r="AX143" s="828" t="str">
        <f t="shared" si="39"/>
        <v>D</v>
      </c>
      <c r="AY143" s="538">
        <f>SUM(AU143:AU146)</f>
        <v>250</v>
      </c>
      <c r="AZ143" s="539">
        <f>AY143/(4*(MAX(AU143:AU146)))</f>
        <v>0.8223684211</v>
      </c>
      <c r="BA143" s="539">
        <f>AVERAGE(AV143:AV146)</f>
        <v>47.525</v>
      </c>
      <c r="BB143" s="539">
        <f>AY143/(((AY143))*1)</f>
        <v>1</v>
      </c>
      <c r="BC143" s="1012">
        <f>AU143/Results!$B$158</f>
        <v>153.3333333</v>
      </c>
      <c r="BD143" s="539">
        <f>sum(BC143:BC146)/4</f>
        <v>208.3333333</v>
      </c>
      <c r="BE143" s="541">
        <v>57.0</v>
      </c>
      <c r="BF143" s="706">
        <f>4*MAX(AU143:AU146)/Results!R218</f>
        <v>1.961290323</v>
      </c>
    </row>
    <row r="144">
      <c r="A144" s="151"/>
      <c r="B144" s="459"/>
      <c r="C144" s="151"/>
      <c r="D144" s="804" t="s">
        <v>163</v>
      </c>
      <c r="E144" s="805">
        <v>38.0</v>
      </c>
      <c r="F144" s="826"/>
      <c r="G144" s="805">
        <v>237.0</v>
      </c>
      <c r="H144" s="805">
        <v>2.0</v>
      </c>
      <c r="I144" s="826"/>
      <c r="J144" s="826"/>
      <c r="K144" s="805">
        <v>1.0</v>
      </c>
      <c r="L144" s="826"/>
      <c r="M144" s="826"/>
      <c r="N144" s="826"/>
      <c r="O144" s="805">
        <v>12.0</v>
      </c>
      <c r="P144" s="826"/>
      <c r="Q144" s="806">
        <v>10.0</v>
      </c>
      <c r="R144" s="805">
        <f t="shared" si="34"/>
        <v>300</v>
      </c>
      <c r="S144" s="826">
        <f t="shared" si="35"/>
        <v>190</v>
      </c>
      <c r="T144" s="1057">
        <f>R144/(Results!$P$218*(70/190))</f>
        <v>0.5513105716</v>
      </c>
      <c r="U144" s="1058" t="str">
        <f t="shared" si="36"/>
        <v>C</v>
      </c>
      <c r="V144" s="151"/>
      <c r="W144" s="151"/>
      <c r="X144" s="151"/>
      <c r="Y144" s="151"/>
      <c r="Z144" s="740">
        <f>R144/Results!$B$158</f>
        <v>1000</v>
      </c>
      <c r="AA144" s="151"/>
      <c r="AB144" s="151"/>
      <c r="AC144" s="703"/>
      <c r="AD144" s="459"/>
      <c r="AE144" s="459"/>
      <c r="AF144" s="151"/>
      <c r="AG144" s="804" t="s">
        <v>163</v>
      </c>
      <c r="AH144" s="805">
        <v>13.0</v>
      </c>
      <c r="AI144" s="826"/>
      <c r="AJ144" s="805">
        <v>30.0</v>
      </c>
      <c r="AK144" s="826"/>
      <c r="AL144" s="826"/>
      <c r="AM144" s="826"/>
      <c r="AN144" s="826"/>
      <c r="AO144" s="826"/>
      <c r="AP144" s="826"/>
      <c r="AQ144" s="826"/>
      <c r="AR144" s="805">
        <v>1.0</v>
      </c>
      <c r="AS144" s="826"/>
      <c r="AT144" s="806">
        <v>10.0</v>
      </c>
      <c r="AU144" s="805">
        <f t="shared" si="37"/>
        <v>54</v>
      </c>
      <c r="AV144" s="826">
        <f t="shared" si="38"/>
        <v>35</v>
      </c>
      <c r="AW144" s="1057">
        <f>AU144/(Results!$R$218*(70/190))</f>
        <v>0.9456221198</v>
      </c>
      <c r="AX144" s="807" t="str">
        <f t="shared" si="39"/>
        <v>E</v>
      </c>
      <c r="AY144" s="151"/>
      <c r="AZ144" s="151"/>
      <c r="BA144" s="151"/>
      <c r="BB144" s="151"/>
      <c r="BC144" s="740">
        <f>AU144/Results!$B$158</f>
        <v>180</v>
      </c>
      <c r="BD144" s="151"/>
      <c r="BE144" s="151"/>
      <c r="BF144" s="703"/>
    </row>
    <row r="145">
      <c r="A145" s="151"/>
      <c r="B145" s="459"/>
      <c r="C145" s="151"/>
      <c r="D145" s="804" t="s">
        <v>164</v>
      </c>
      <c r="E145" s="805">
        <v>59.0</v>
      </c>
      <c r="F145" s="805">
        <v>1.0</v>
      </c>
      <c r="G145" s="805">
        <v>205.0</v>
      </c>
      <c r="H145" s="805">
        <v>1.0</v>
      </c>
      <c r="I145" s="826"/>
      <c r="J145" s="805">
        <v>1.0</v>
      </c>
      <c r="K145" s="826"/>
      <c r="L145" s="805">
        <v>2.0</v>
      </c>
      <c r="M145" s="826"/>
      <c r="N145" s="805">
        <v>1.0</v>
      </c>
      <c r="O145" s="805">
        <v>2.0</v>
      </c>
      <c r="P145" s="826"/>
      <c r="Q145" s="806">
        <v>16.0</v>
      </c>
      <c r="R145" s="805">
        <f t="shared" si="34"/>
        <v>288</v>
      </c>
      <c r="S145" s="826">
        <f t="shared" si="35"/>
        <v>182.8</v>
      </c>
      <c r="T145" s="1057">
        <f>R145/(Results!$P$218*(70/190))</f>
        <v>0.5292581488</v>
      </c>
      <c r="U145" s="1058" t="str">
        <f t="shared" si="36"/>
        <v>C</v>
      </c>
      <c r="V145" s="151"/>
      <c r="W145" s="151"/>
      <c r="X145" s="151"/>
      <c r="Y145" s="151"/>
      <c r="Z145" s="740">
        <f>R145/Results!$B$158</f>
        <v>960</v>
      </c>
      <c r="AA145" s="151"/>
      <c r="AB145" s="151"/>
      <c r="AC145" s="703"/>
      <c r="AD145" s="459"/>
      <c r="AE145" s="459"/>
      <c r="AF145" s="151"/>
      <c r="AG145" s="804" t="s">
        <v>164</v>
      </c>
      <c r="AH145" s="805">
        <v>21.0</v>
      </c>
      <c r="AI145" s="805">
        <v>1.0</v>
      </c>
      <c r="AJ145" s="805">
        <v>42.0</v>
      </c>
      <c r="AK145" s="826"/>
      <c r="AL145" s="826"/>
      <c r="AM145" s="805">
        <v>1.0</v>
      </c>
      <c r="AN145" s="826"/>
      <c r="AO145" s="805">
        <v>6.0</v>
      </c>
      <c r="AP145" s="826"/>
      <c r="AQ145" s="826"/>
      <c r="AR145" s="805">
        <v>1.0</v>
      </c>
      <c r="AS145" s="826"/>
      <c r="AT145" s="806">
        <v>2.0</v>
      </c>
      <c r="AU145" s="805">
        <f t="shared" si="37"/>
        <v>74</v>
      </c>
      <c r="AV145" s="826">
        <f t="shared" si="38"/>
        <v>56.3</v>
      </c>
      <c r="AW145" s="1057">
        <f>AU145/(Results!$R$218*(70/190))</f>
        <v>1.295852535</v>
      </c>
      <c r="AX145" s="807" t="str">
        <f t="shared" si="39"/>
        <v>F</v>
      </c>
      <c r="AY145" s="151"/>
      <c r="AZ145" s="151"/>
      <c r="BA145" s="151"/>
      <c r="BB145" s="151"/>
      <c r="BC145" s="740">
        <f>AU145/Results!$B$158</f>
        <v>246.6666667</v>
      </c>
      <c r="BD145" s="151"/>
      <c r="BE145" s="151"/>
      <c r="BF145" s="703"/>
    </row>
    <row r="146">
      <c r="A146" s="151"/>
      <c r="B146" s="459"/>
      <c r="C146" s="151"/>
      <c r="D146" s="809" t="s">
        <v>165</v>
      </c>
      <c r="E146" s="810">
        <v>42.0</v>
      </c>
      <c r="F146" s="810">
        <v>1.0</v>
      </c>
      <c r="G146" s="810">
        <v>281.0</v>
      </c>
      <c r="H146" s="840"/>
      <c r="I146" s="840"/>
      <c r="J146" s="840"/>
      <c r="K146" s="840"/>
      <c r="L146" s="810">
        <v>7.0</v>
      </c>
      <c r="M146" s="840"/>
      <c r="N146" s="810">
        <v>1.0</v>
      </c>
      <c r="O146" s="810">
        <v>8.0</v>
      </c>
      <c r="P146" s="840"/>
      <c r="Q146" s="811">
        <v>14.0</v>
      </c>
      <c r="R146" s="1059">
        <f t="shared" si="34"/>
        <v>354</v>
      </c>
      <c r="S146" s="1060">
        <f t="shared" si="35"/>
        <v>219.3</v>
      </c>
      <c r="T146" s="1061">
        <f>R146/(Results!$P$218*(70/190))</f>
        <v>0.6505464745</v>
      </c>
      <c r="U146" s="1062" t="str">
        <f t="shared" si="36"/>
        <v>C</v>
      </c>
      <c r="V146" s="447"/>
      <c r="W146" s="447"/>
      <c r="X146" s="447"/>
      <c r="Y146" s="447"/>
      <c r="Z146" s="746">
        <f>R146/Results!$B$158</f>
        <v>1180</v>
      </c>
      <c r="AA146" s="447"/>
      <c r="AB146" s="447"/>
      <c r="AC146" s="488"/>
      <c r="AD146" s="459"/>
      <c r="AE146" s="459"/>
      <c r="AF146" s="151"/>
      <c r="AG146" s="809" t="s">
        <v>165</v>
      </c>
      <c r="AH146" s="810">
        <v>23.0</v>
      </c>
      <c r="AI146" s="840"/>
      <c r="AJ146" s="810">
        <v>42.0</v>
      </c>
      <c r="AK146" s="840"/>
      <c r="AL146" s="840"/>
      <c r="AM146" s="810">
        <v>1.0</v>
      </c>
      <c r="AN146" s="840"/>
      <c r="AO146" s="810">
        <v>7.0</v>
      </c>
      <c r="AP146" s="840"/>
      <c r="AQ146" s="810">
        <v>2.0</v>
      </c>
      <c r="AR146" s="810">
        <v>1.0</v>
      </c>
      <c r="AS146" s="840"/>
      <c r="AT146" s="812"/>
      <c r="AU146" s="805">
        <f t="shared" si="37"/>
        <v>76</v>
      </c>
      <c r="AV146" s="840">
        <f t="shared" si="38"/>
        <v>63</v>
      </c>
      <c r="AW146" s="1061">
        <f>AU146/(Results!$R$218*(70/190))</f>
        <v>1.330875576</v>
      </c>
      <c r="AX146" s="1034" t="str">
        <f t="shared" si="39"/>
        <v>F</v>
      </c>
      <c r="AY146" s="447"/>
      <c r="AZ146" s="447"/>
      <c r="BA146" s="447"/>
      <c r="BB146" s="447"/>
      <c r="BC146" s="746">
        <f>AU146/Results!$B$158</f>
        <v>253.3333333</v>
      </c>
      <c r="BD146" s="447"/>
      <c r="BE146" s="447"/>
      <c r="BF146" s="488"/>
    </row>
    <row r="147">
      <c r="A147" s="151"/>
      <c r="B147" s="459"/>
      <c r="C147" s="151"/>
      <c r="D147" s="818" t="s">
        <v>166</v>
      </c>
      <c r="E147" s="778">
        <v>52.0</v>
      </c>
      <c r="F147" s="778">
        <v>4.0</v>
      </c>
      <c r="G147" s="778">
        <v>239.0</v>
      </c>
      <c r="H147" s="778">
        <v>3.0</v>
      </c>
      <c r="I147" s="830"/>
      <c r="J147" s="830"/>
      <c r="K147" s="830"/>
      <c r="L147" s="778">
        <v>2.0</v>
      </c>
      <c r="M147" s="778">
        <v>1.0</v>
      </c>
      <c r="N147" s="778">
        <v>1.0</v>
      </c>
      <c r="O147" s="778">
        <v>4.0</v>
      </c>
      <c r="P147" s="830"/>
      <c r="Q147" s="779">
        <v>11.0</v>
      </c>
      <c r="R147" s="778">
        <f t="shared" si="34"/>
        <v>317</v>
      </c>
      <c r="S147" s="830">
        <f t="shared" si="35"/>
        <v>200.7</v>
      </c>
      <c r="T147" s="1063">
        <f>R147/(Results!$P$219*(70/190))</f>
        <v>0.6383001272</v>
      </c>
      <c r="U147" s="1064" t="str">
        <f t="shared" si="36"/>
        <v>C</v>
      </c>
      <c r="V147" s="641">
        <f>SUM(R147:R150)</f>
        <v>1082</v>
      </c>
      <c r="W147" s="642">
        <f>V147/(4*(MAX(R147:R150)))</f>
        <v>0.8533123028</v>
      </c>
      <c r="X147" s="642">
        <f>AVERAGE(S147:S150)</f>
        <v>183</v>
      </c>
      <c r="Y147" s="642">
        <f>V147/(((V147/2))*2)</f>
        <v>1</v>
      </c>
      <c r="Z147" s="723">
        <f>R147/Results!$B$158</f>
        <v>1056.666667</v>
      </c>
      <c r="AA147" s="642">
        <f>sum(Z147:Z150)/4</f>
        <v>901.6666667</v>
      </c>
      <c r="AB147" s="643">
        <v>497.0</v>
      </c>
      <c r="AC147" s="817">
        <f>4*MAX(R147:R150)/Results!P219</f>
        <v>0.940652819</v>
      </c>
      <c r="AD147" s="459"/>
      <c r="AE147" s="459"/>
      <c r="AF147" s="151"/>
      <c r="AG147" s="818" t="s">
        <v>166</v>
      </c>
      <c r="AH147" s="778">
        <v>15.0</v>
      </c>
      <c r="AI147" s="778">
        <v>2.0</v>
      </c>
      <c r="AJ147" s="778">
        <v>36.0</v>
      </c>
      <c r="AK147" s="830"/>
      <c r="AL147" s="830"/>
      <c r="AM147" s="778">
        <v>1.0</v>
      </c>
      <c r="AN147" s="830"/>
      <c r="AO147" s="778">
        <v>3.0</v>
      </c>
      <c r="AP147" s="830"/>
      <c r="AQ147" s="830"/>
      <c r="AR147" s="830"/>
      <c r="AS147" s="830"/>
      <c r="AT147" s="779">
        <v>1.0</v>
      </c>
      <c r="AU147" s="778">
        <f t="shared" si="37"/>
        <v>58</v>
      </c>
      <c r="AV147" s="854">
        <f t="shared" si="38"/>
        <v>41.1</v>
      </c>
      <c r="AW147" s="1063">
        <f>AU147/(Results!$R$219*(70/190))</f>
        <v>0.5918367347</v>
      </c>
      <c r="AX147" s="819" t="str">
        <f t="shared" si="39"/>
        <v>C</v>
      </c>
      <c r="AY147" s="641">
        <f>SUM(AU147:AU150)</f>
        <v>266</v>
      </c>
      <c r="AZ147" s="642">
        <f>AY147/(4*(MAX(AU147:AU150)))</f>
        <v>0.9109589041</v>
      </c>
      <c r="BA147" s="642">
        <f>AVERAGE(AV147:AV150)</f>
        <v>54.525</v>
      </c>
      <c r="BB147" s="642">
        <f>AY147/(((AY147))*1)</f>
        <v>1</v>
      </c>
      <c r="BC147" s="723">
        <f>AU147/Results!$B$158</f>
        <v>193.3333333</v>
      </c>
      <c r="BD147" s="642">
        <f>sum(BC147:BC150)/4</f>
        <v>221.6666667</v>
      </c>
      <c r="BE147" s="643">
        <v>98.0</v>
      </c>
      <c r="BF147" s="817">
        <f>4*MAX(AU147:AU150)/Results!R219</f>
        <v>1.097744361</v>
      </c>
    </row>
    <row r="148">
      <c r="A148" s="151"/>
      <c r="B148" s="459"/>
      <c r="C148" s="151"/>
      <c r="D148" s="784" t="s">
        <v>167</v>
      </c>
      <c r="E148" s="785">
        <v>29.0</v>
      </c>
      <c r="F148" s="785">
        <v>1.0</v>
      </c>
      <c r="G148" s="785">
        <v>200.0</v>
      </c>
      <c r="H148" s="785">
        <v>2.0</v>
      </c>
      <c r="I148" s="833"/>
      <c r="J148" s="833"/>
      <c r="K148" s="785">
        <v>1.0</v>
      </c>
      <c r="L148" s="785">
        <v>4.0</v>
      </c>
      <c r="M148" s="785">
        <v>2.0</v>
      </c>
      <c r="N148" s="785">
        <v>4.0</v>
      </c>
      <c r="O148" s="785">
        <v>5.0</v>
      </c>
      <c r="P148" s="785">
        <v>1.0</v>
      </c>
      <c r="Q148" s="786">
        <v>7.0</v>
      </c>
      <c r="R148" s="785">
        <f t="shared" si="34"/>
        <v>256</v>
      </c>
      <c r="S148" s="833">
        <f t="shared" si="35"/>
        <v>171.3</v>
      </c>
      <c r="T148" s="1049">
        <f>R148/(Results!$P$219*(70/190))</f>
        <v>0.5154726579</v>
      </c>
      <c r="U148" s="1050" t="str">
        <f t="shared" si="36"/>
        <v>C</v>
      </c>
      <c r="V148" s="151"/>
      <c r="W148" s="151"/>
      <c r="X148" s="151"/>
      <c r="Y148" s="151"/>
      <c r="Z148" s="737">
        <f>R148/Results!$B$158</f>
        <v>853.3333333</v>
      </c>
      <c r="AA148" s="151"/>
      <c r="AB148" s="151"/>
      <c r="AC148" s="703"/>
      <c r="AD148" s="459"/>
      <c r="AE148" s="459"/>
      <c r="AF148" s="151"/>
      <c r="AG148" s="784" t="s">
        <v>167</v>
      </c>
      <c r="AH148" s="785">
        <v>19.0</v>
      </c>
      <c r="AI148" s="833"/>
      <c r="AJ148" s="785">
        <v>31.0</v>
      </c>
      <c r="AK148" s="833"/>
      <c r="AL148" s="833"/>
      <c r="AM148" s="785">
        <v>7.0</v>
      </c>
      <c r="AN148" s="833"/>
      <c r="AO148" s="785">
        <v>3.0</v>
      </c>
      <c r="AP148" s="833"/>
      <c r="AQ148" s="833"/>
      <c r="AR148" s="785">
        <v>2.0</v>
      </c>
      <c r="AS148" s="833"/>
      <c r="AT148" s="787"/>
      <c r="AU148" s="785">
        <f t="shared" si="37"/>
        <v>62</v>
      </c>
      <c r="AV148" s="833">
        <f t="shared" si="38"/>
        <v>53.5</v>
      </c>
      <c r="AW148" s="1049">
        <f>AU148/(Results!$R$219*(70/190))</f>
        <v>0.6326530612</v>
      </c>
      <c r="AX148" s="787" t="str">
        <f t="shared" si="39"/>
        <v>C</v>
      </c>
      <c r="AY148" s="151"/>
      <c r="AZ148" s="151"/>
      <c r="BA148" s="151"/>
      <c r="BB148" s="151"/>
      <c r="BC148" s="737">
        <f>AU148/Results!$B$158</f>
        <v>206.6666667</v>
      </c>
      <c r="BD148" s="151"/>
      <c r="BE148" s="151"/>
      <c r="BF148" s="703"/>
    </row>
    <row r="149">
      <c r="A149" s="151"/>
      <c r="B149" s="459"/>
      <c r="C149" s="151"/>
      <c r="D149" s="784" t="s">
        <v>168</v>
      </c>
      <c r="E149" s="785">
        <v>57.0</v>
      </c>
      <c r="F149" s="833"/>
      <c r="G149" s="785">
        <v>179.0</v>
      </c>
      <c r="H149" s="785">
        <v>1.0</v>
      </c>
      <c r="I149" s="833"/>
      <c r="J149" s="833"/>
      <c r="K149" s="785">
        <v>1.0</v>
      </c>
      <c r="L149" s="785">
        <v>10.0</v>
      </c>
      <c r="M149" s="785">
        <v>1.0</v>
      </c>
      <c r="N149" s="833"/>
      <c r="O149" s="785">
        <v>8.0</v>
      </c>
      <c r="P149" s="833"/>
      <c r="Q149" s="786">
        <v>3.0</v>
      </c>
      <c r="R149" s="785">
        <f t="shared" si="34"/>
        <v>260</v>
      </c>
      <c r="S149" s="833">
        <f t="shared" si="35"/>
        <v>184.5</v>
      </c>
      <c r="T149" s="1049">
        <f>R149/(Results!$P$219*(70/190))</f>
        <v>0.5235269182</v>
      </c>
      <c r="U149" s="1050" t="str">
        <f t="shared" si="36"/>
        <v>C</v>
      </c>
      <c r="V149" s="151"/>
      <c r="W149" s="151"/>
      <c r="X149" s="151"/>
      <c r="Y149" s="151"/>
      <c r="Z149" s="737">
        <f>R149/Results!$B$158</f>
        <v>866.6666667</v>
      </c>
      <c r="AA149" s="151"/>
      <c r="AB149" s="151"/>
      <c r="AC149" s="703"/>
      <c r="AD149" s="459"/>
      <c r="AE149" s="459"/>
      <c r="AF149" s="151"/>
      <c r="AG149" s="784" t="s">
        <v>168</v>
      </c>
      <c r="AH149" s="785">
        <v>22.0</v>
      </c>
      <c r="AI149" s="833"/>
      <c r="AJ149" s="785">
        <v>39.0</v>
      </c>
      <c r="AK149" s="833"/>
      <c r="AL149" s="833"/>
      <c r="AM149" s="833"/>
      <c r="AN149" s="833"/>
      <c r="AO149" s="785">
        <v>3.0</v>
      </c>
      <c r="AP149" s="833"/>
      <c r="AQ149" s="785">
        <v>1.0</v>
      </c>
      <c r="AR149" s="785">
        <v>6.0</v>
      </c>
      <c r="AS149" s="833"/>
      <c r="AT149" s="786">
        <v>2.0</v>
      </c>
      <c r="AU149" s="785">
        <f t="shared" si="37"/>
        <v>73</v>
      </c>
      <c r="AV149" s="833">
        <f t="shared" si="38"/>
        <v>61.5</v>
      </c>
      <c r="AW149" s="1049">
        <f>AU149/(Results!$R$219*(70/190))</f>
        <v>0.7448979592</v>
      </c>
      <c r="AX149" s="787" t="str">
        <f t="shared" si="39"/>
        <v>D</v>
      </c>
      <c r="AY149" s="151"/>
      <c r="AZ149" s="151"/>
      <c r="BA149" s="151"/>
      <c r="BB149" s="151"/>
      <c r="BC149" s="737">
        <f>AU149/Results!$B$158</f>
        <v>243.3333333</v>
      </c>
      <c r="BD149" s="151"/>
      <c r="BE149" s="151"/>
      <c r="BF149" s="703"/>
    </row>
    <row r="150">
      <c r="A150" s="151"/>
      <c r="B150" s="459"/>
      <c r="C150" s="151"/>
      <c r="D150" s="790" t="s">
        <v>169</v>
      </c>
      <c r="E150" s="791">
        <v>45.0</v>
      </c>
      <c r="F150" s="835"/>
      <c r="G150" s="791">
        <v>182.0</v>
      </c>
      <c r="H150" s="835"/>
      <c r="I150" s="835"/>
      <c r="J150" s="835"/>
      <c r="K150" s="791">
        <v>1.0</v>
      </c>
      <c r="L150" s="791">
        <v>8.0</v>
      </c>
      <c r="M150" s="791">
        <v>1.0</v>
      </c>
      <c r="N150" s="791">
        <v>2.0</v>
      </c>
      <c r="O150" s="791">
        <v>9.0</v>
      </c>
      <c r="P150" s="835"/>
      <c r="Q150" s="792">
        <v>1.0</v>
      </c>
      <c r="R150" s="791">
        <f t="shared" si="34"/>
        <v>249</v>
      </c>
      <c r="S150" s="835">
        <f t="shared" si="35"/>
        <v>175.5</v>
      </c>
      <c r="T150" s="1052">
        <f>R150/(Results!$P$219*(70/190))</f>
        <v>0.5013777024</v>
      </c>
      <c r="U150" s="1065" t="s">
        <v>250</v>
      </c>
      <c r="V150" s="37"/>
      <c r="W150" s="37"/>
      <c r="X150" s="37"/>
      <c r="Y150" s="37"/>
      <c r="Z150" s="774">
        <f>R150/Results!$B$158</f>
        <v>830</v>
      </c>
      <c r="AA150" s="37"/>
      <c r="AB150" s="37"/>
      <c r="AC150" s="789"/>
      <c r="AD150" s="459"/>
      <c r="AE150" s="459"/>
      <c r="AF150" s="151"/>
      <c r="AG150" s="790" t="s">
        <v>169</v>
      </c>
      <c r="AH150" s="791">
        <v>24.0</v>
      </c>
      <c r="AI150" s="835"/>
      <c r="AJ150" s="791">
        <v>38.0</v>
      </c>
      <c r="AK150" s="835"/>
      <c r="AL150" s="835"/>
      <c r="AM150" s="835"/>
      <c r="AN150" s="835"/>
      <c r="AO150" s="835"/>
      <c r="AP150" s="835"/>
      <c r="AQ150" s="791">
        <v>3.0</v>
      </c>
      <c r="AR150" s="791">
        <v>5.0</v>
      </c>
      <c r="AS150" s="835"/>
      <c r="AT150" s="792">
        <v>3.0</v>
      </c>
      <c r="AU150" s="785">
        <f t="shared" si="37"/>
        <v>73</v>
      </c>
      <c r="AV150" s="835">
        <f t="shared" si="38"/>
        <v>62</v>
      </c>
      <c r="AW150" s="1052">
        <f>AU150/(Results!$R$219*(70/190))</f>
        <v>0.7448979592</v>
      </c>
      <c r="AX150" s="793" t="str">
        <f t="shared" si="39"/>
        <v>D</v>
      </c>
      <c r="AY150" s="37"/>
      <c r="AZ150" s="37"/>
      <c r="BA150" s="37"/>
      <c r="BB150" s="37"/>
      <c r="BC150" s="774">
        <f>AU150/Results!$B$158</f>
        <v>243.3333333</v>
      </c>
      <c r="BD150" s="37"/>
      <c r="BE150" s="37"/>
      <c r="BF150" s="789"/>
    </row>
    <row r="151">
      <c r="A151" s="151"/>
      <c r="B151" s="459"/>
      <c r="C151" s="151"/>
      <c r="D151" s="797" t="s">
        <v>170</v>
      </c>
      <c r="E151" s="798">
        <v>49.0</v>
      </c>
      <c r="F151" s="837"/>
      <c r="G151" s="798">
        <v>136.0</v>
      </c>
      <c r="H151" s="798">
        <v>1.0</v>
      </c>
      <c r="I151" s="837"/>
      <c r="J151" s="837"/>
      <c r="K151" s="798">
        <v>1.0</v>
      </c>
      <c r="L151" s="798">
        <v>5.0</v>
      </c>
      <c r="M151" s="798">
        <v>1.0</v>
      </c>
      <c r="N151" s="798">
        <v>2.0</v>
      </c>
      <c r="O151" s="798">
        <v>14.0</v>
      </c>
      <c r="P151" s="837"/>
      <c r="Q151" s="799">
        <v>1.0</v>
      </c>
      <c r="R151" s="798">
        <f t="shared" si="34"/>
        <v>210</v>
      </c>
      <c r="S151" s="824">
        <f t="shared" si="35"/>
        <v>163.5</v>
      </c>
      <c r="T151" s="1055">
        <f>R151/(Results!$P$220*(70/190))</f>
        <v>0.5402843602</v>
      </c>
      <c r="U151" s="1056" t="str">
        <f t="shared" ref="U151:U164" si="40">IFS(T151&lt;0.2,"A",AND(T151&gt;=0.21,T151&lt;=0.5),"B",AND(T151&gt;=0.51,T151&lt;=0.7),"C",AND(T151&gt;=0.71,T151&lt;=0.85),"D",AND(T151&gt;=0.86,T151&lt;=1),"E",T151&gt;1,"F")</f>
        <v>C</v>
      </c>
      <c r="V151" s="538">
        <f>SUM(R151:R154)</f>
        <v>832</v>
      </c>
      <c r="W151" s="539">
        <f>V151/(4*(MAX(R151:R154)))</f>
        <v>0.9203539823</v>
      </c>
      <c r="X151" s="539">
        <f>AVERAGE(S151:S154)</f>
        <v>156.575</v>
      </c>
      <c r="Y151" s="539">
        <f>V151/(((V151/2))*2)</f>
        <v>1</v>
      </c>
      <c r="Z151" s="1012">
        <f>R151/Results!$B$158</f>
        <v>700</v>
      </c>
      <c r="AA151" s="539">
        <f>sum(Z151:Z154)/4</f>
        <v>693.3333333</v>
      </c>
      <c r="AB151" s="541">
        <v>389.0</v>
      </c>
      <c r="AC151" s="706">
        <f>4*MAX(R151:R154)/Results!P220</f>
        <v>0.8568720379</v>
      </c>
      <c r="AD151" s="459"/>
      <c r="AE151" s="459"/>
      <c r="AF151" s="151"/>
      <c r="AG151" s="797" t="s">
        <v>170</v>
      </c>
      <c r="AH151" s="798">
        <v>18.0</v>
      </c>
      <c r="AI151" s="837"/>
      <c r="AJ151" s="798">
        <v>26.0</v>
      </c>
      <c r="AK151" s="837"/>
      <c r="AL151" s="837"/>
      <c r="AM151" s="798">
        <v>1.0</v>
      </c>
      <c r="AN151" s="837"/>
      <c r="AO151" s="798">
        <v>4.0</v>
      </c>
      <c r="AP151" s="798">
        <v>2.0</v>
      </c>
      <c r="AQ151" s="798">
        <v>2.0</v>
      </c>
      <c r="AR151" s="798">
        <v>5.0</v>
      </c>
      <c r="AS151" s="837"/>
      <c r="AT151" s="799">
        <v>2.0</v>
      </c>
      <c r="AU151" s="798">
        <f t="shared" si="37"/>
        <v>60</v>
      </c>
      <c r="AV151" s="824">
        <f t="shared" si="38"/>
        <v>59.5</v>
      </c>
      <c r="AW151" s="1055">
        <f>AU151/(Results!$R$220*(70/190))</f>
        <v>0.730301089</v>
      </c>
      <c r="AX151" s="828" t="str">
        <f t="shared" si="39"/>
        <v>D</v>
      </c>
      <c r="AY151" s="538">
        <f>SUM(AU151:AU154)</f>
        <v>223</v>
      </c>
      <c r="AZ151" s="539">
        <f>AY151/(4*(MAX(AU151:AU154)))</f>
        <v>0.8576923077</v>
      </c>
      <c r="BA151" s="539">
        <f>AVERAGE(AV151:AV154)</f>
        <v>51.95</v>
      </c>
      <c r="BB151" s="539">
        <f>AY151/(((AY151))*1)</f>
        <v>1</v>
      </c>
      <c r="BC151" s="1012">
        <f>AU151/Results!$B$158</f>
        <v>200</v>
      </c>
      <c r="BD151" s="539">
        <f>sum(BC151:BC154)/4</f>
        <v>185.8333333</v>
      </c>
      <c r="BE151" s="541">
        <v>82.0</v>
      </c>
      <c r="BF151" s="706">
        <f>4*MAX(AU151:AU154)/Results!R220</f>
        <v>1.165919283</v>
      </c>
    </row>
    <row r="152">
      <c r="A152" s="151"/>
      <c r="B152" s="459"/>
      <c r="C152" s="151"/>
      <c r="D152" s="804" t="s">
        <v>171</v>
      </c>
      <c r="E152" s="805">
        <v>40.0</v>
      </c>
      <c r="F152" s="826"/>
      <c r="G152" s="805">
        <v>117.0</v>
      </c>
      <c r="H152" s="805">
        <v>1.0</v>
      </c>
      <c r="I152" s="826"/>
      <c r="J152" s="805">
        <v>2.0</v>
      </c>
      <c r="K152" s="805">
        <v>1.0</v>
      </c>
      <c r="L152" s="805">
        <v>6.0</v>
      </c>
      <c r="M152" s="826"/>
      <c r="N152" s="805">
        <v>3.0</v>
      </c>
      <c r="O152" s="805">
        <v>12.0</v>
      </c>
      <c r="P152" s="826"/>
      <c r="Q152" s="807"/>
      <c r="R152" s="805">
        <f t="shared" si="34"/>
        <v>182</v>
      </c>
      <c r="S152" s="826">
        <f t="shared" si="35"/>
        <v>145</v>
      </c>
      <c r="T152" s="1057">
        <f>R152/(Results!$P$220*(70/190))</f>
        <v>0.4682464455</v>
      </c>
      <c r="U152" s="1058" t="str">
        <f t="shared" si="40"/>
        <v>B</v>
      </c>
      <c r="V152" s="151"/>
      <c r="W152" s="151"/>
      <c r="X152" s="151"/>
      <c r="Y152" s="151"/>
      <c r="Z152" s="740">
        <f>R152/Results!$B$158</f>
        <v>606.6666667</v>
      </c>
      <c r="AA152" s="151"/>
      <c r="AB152" s="151"/>
      <c r="AC152" s="703"/>
      <c r="AD152" s="459"/>
      <c r="AE152" s="459"/>
      <c r="AF152" s="151"/>
      <c r="AG152" s="804" t="s">
        <v>171</v>
      </c>
      <c r="AH152" s="805">
        <v>23.0</v>
      </c>
      <c r="AI152" s="826"/>
      <c r="AJ152" s="805">
        <v>16.0</v>
      </c>
      <c r="AK152" s="826"/>
      <c r="AL152" s="826"/>
      <c r="AM152" s="826"/>
      <c r="AN152" s="826"/>
      <c r="AO152" s="805">
        <v>3.0</v>
      </c>
      <c r="AP152" s="805">
        <v>1.0</v>
      </c>
      <c r="AQ152" s="805">
        <v>2.0</v>
      </c>
      <c r="AR152" s="805">
        <v>1.0</v>
      </c>
      <c r="AS152" s="826"/>
      <c r="AT152" s="807"/>
      <c r="AU152" s="805">
        <f t="shared" si="37"/>
        <v>46</v>
      </c>
      <c r="AV152" s="826">
        <f t="shared" si="38"/>
        <v>45</v>
      </c>
      <c r="AW152" s="1057">
        <f>AU152/(Results!$R$220*(70/190))</f>
        <v>0.5598975016</v>
      </c>
      <c r="AX152" s="807" t="str">
        <f t="shared" si="39"/>
        <v>C</v>
      </c>
      <c r="AY152" s="151"/>
      <c r="AZ152" s="151"/>
      <c r="BA152" s="151"/>
      <c r="BB152" s="151"/>
      <c r="BC152" s="740">
        <f>AU152/Results!$B$158</f>
        <v>153.3333333</v>
      </c>
      <c r="BD152" s="151"/>
      <c r="BE152" s="151"/>
      <c r="BF152" s="703"/>
    </row>
    <row r="153">
      <c r="A153" s="151"/>
      <c r="B153" s="459"/>
      <c r="C153" s="151"/>
      <c r="D153" s="804" t="s">
        <v>172</v>
      </c>
      <c r="E153" s="805">
        <v>41.0</v>
      </c>
      <c r="F153" s="805">
        <v>1.0</v>
      </c>
      <c r="G153" s="805">
        <v>160.0</v>
      </c>
      <c r="H153" s="805">
        <v>1.0</v>
      </c>
      <c r="I153" s="826"/>
      <c r="J153" s="805">
        <v>1.0</v>
      </c>
      <c r="K153" s="826"/>
      <c r="L153" s="805">
        <v>1.0</v>
      </c>
      <c r="M153" s="805">
        <v>2.0</v>
      </c>
      <c r="N153" s="805">
        <v>1.0</v>
      </c>
      <c r="O153" s="805">
        <v>11.0</v>
      </c>
      <c r="P153" s="826"/>
      <c r="Q153" s="806">
        <v>7.0</v>
      </c>
      <c r="R153" s="805">
        <f t="shared" si="34"/>
        <v>226</v>
      </c>
      <c r="S153" s="826">
        <f t="shared" si="35"/>
        <v>159.3</v>
      </c>
      <c r="T153" s="1057">
        <f>R153/(Results!$P$220*(70/190))</f>
        <v>0.5814488829</v>
      </c>
      <c r="U153" s="1058" t="str">
        <f t="shared" si="40"/>
        <v>C</v>
      </c>
      <c r="V153" s="151"/>
      <c r="W153" s="151"/>
      <c r="X153" s="151"/>
      <c r="Y153" s="151"/>
      <c r="Z153" s="740">
        <f>R153/Results!$B$158</f>
        <v>753.3333333</v>
      </c>
      <c r="AA153" s="151"/>
      <c r="AB153" s="151"/>
      <c r="AC153" s="703"/>
      <c r="AD153" s="459"/>
      <c r="AE153" s="459"/>
      <c r="AF153" s="151"/>
      <c r="AG153" s="804" t="s">
        <v>172</v>
      </c>
      <c r="AH153" s="805">
        <v>20.0</v>
      </c>
      <c r="AI153" s="805">
        <v>1.0</v>
      </c>
      <c r="AJ153" s="805">
        <v>35.0</v>
      </c>
      <c r="AK153" s="826"/>
      <c r="AL153" s="826"/>
      <c r="AM153" s="826"/>
      <c r="AN153" s="826"/>
      <c r="AO153" s="805">
        <v>2.0</v>
      </c>
      <c r="AP153" s="805">
        <v>2.0</v>
      </c>
      <c r="AQ153" s="826"/>
      <c r="AR153" s="805">
        <v>4.0</v>
      </c>
      <c r="AS153" s="826"/>
      <c r="AT153" s="806">
        <v>1.0</v>
      </c>
      <c r="AU153" s="805">
        <f t="shared" si="37"/>
        <v>65</v>
      </c>
      <c r="AV153" s="826">
        <f t="shared" si="38"/>
        <v>54.8</v>
      </c>
      <c r="AW153" s="1057">
        <f>AU153/(Results!$R$220*(70/190))</f>
        <v>0.7911595131</v>
      </c>
      <c r="AX153" s="807" t="str">
        <f t="shared" si="39"/>
        <v>D</v>
      </c>
      <c r="AY153" s="151"/>
      <c r="AZ153" s="151"/>
      <c r="BA153" s="151"/>
      <c r="BB153" s="151"/>
      <c r="BC153" s="740">
        <f>AU153/Results!$B$158</f>
        <v>216.6666667</v>
      </c>
      <c r="BD153" s="151"/>
      <c r="BE153" s="151"/>
      <c r="BF153" s="703"/>
    </row>
    <row r="154">
      <c r="A154" s="151"/>
      <c r="B154" s="459"/>
      <c r="C154" s="151"/>
      <c r="D154" s="809" t="s">
        <v>173</v>
      </c>
      <c r="E154" s="810">
        <v>29.0</v>
      </c>
      <c r="F154" s="840"/>
      <c r="G154" s="810">
        <v>158.0</v>
      </c>
      <c r="H154" s="810">
        <v>1.0</v>
      </c>
      <c r="I154" s="840"/>
      <c r="J154" s="840"/>
      <c r="K154" s="840"/>
      <c r="L154" s="810">
        <v>3.0</v>
      </c>
      <c r="M154" s="810">
        <v>7.0</v>
      </c>
      <c r="N154" s="810">
        <v>1.0</v>
      </c>
      <c r="O154" s="810">
        <v>10.0</v>
      </c>
      <c r="P154" s="810">
        <v>1.0</v>
      </c>
      <c r="Q154" s="811">
        <v>4.0</v>
      </c>
      <c r="R154" s="810">
        <f t="shared" si="34"/>
        <v>214</v>
      </c>
      <c r="S154" s="840">
        <f t="shared" si="35"/>
        <v>158.5</v>
      </c>
      <c r="T154" s="1061">
        <f>R154/(Results!$P$220*(70/190))</f>
        <v>0.5505754909</v>
      </c>
      <c r="U154" s="1062" t="str">
        <f t="shared" si="40"/>
        <v>C</v>
      </c>
      <c r="V154" s="447"/>
      <c r="W154" s="447"/>
      <c r="X154" s="447"/>
      <c r="Y154" s="447"/>
      <c r="Z154" s="746">
        <f>R154/Results!$B$158</f>
        <v>713.3333333</v>
      </c>
      <c r="AA154" s="447"/>
      <c r="AB154" s="447"/>
      <c r="AC154" s="488"/>
      <c r="AD154" s="459"/>
      <c r="AE154" s="459"/>
      <c r="AF154" s="151"/>
      <c r="AG154" s="809" t="s">
        <v>173</v>
      </c>
      <c r="AH154" s="810">
        <v>18.0</v>
      </c>
      <c r="AI154" s="840"/>
      <c r="AJ154" s="810">
        <v>22.0</v>
      </c>
      <c r="AK154" s="840"/>
      <c r="AL154" s="840"/>
      <c r="AM154" s="840"/>
      <c r="AN154" s="840"/>
      <c r="AO154" s="810">
        <v>4.0</v>
      </c>
      <c r="AP154" s="840"/>
      <c r="AQ154" s="810">
        <v>1.0</v>
      </c>
      <c r="AR154" s="810">
        <v>5.0</v>
      </c>
      <c r="AS154" s="810"/>
      <c r="AT154" s="811">
        <v>2.0</v>
      </c>
      <c r="AU154" s="805">
        <f t="shared" si="37"/>
        <v>52</v>
      </c>
      <c r="AV154" s="840">
        <f t="shared" si="38"/>
        <v>48.5</v>
      </c>
      <c r="AW154" s="1061">
        <f>AU154/(Results!$R$220*(70/190))</f>
        <v>0.6329276105</v>
      </c>
      <c r="AX154" s="1034" t="str">
        <f t="shared" si="39"/>
        <v>C</v>
      </c>
      <c r="AY154" s="447"/>
      <c r="AZ154" s="447"/>
      <c r="BA154" s="447"/>
      <c r="BB154" s="447"/>
      <c r="BC154" s="746">
        <f>AU154/Results!$B$158</f>
        <v>173.3333333</v>
      </c>
      <c r="BD154" s="447"/>
      <c r="BE154" s="447"/>
      <c r="BF154" s="488"/>
    </row>
    <row r="155">
      <c r="A155" s="151"/>
      <c r="B155" s="459"/>
      <c r="C155" s="151"/>
      <c r="D155" s="818" t="s">
        <v>174</v>
      </c>
      <c r="E155" s="778">
        <v>42.0</v>
      </c>
      <c r="F155" s="830"/>
      <c r="G155" s="778">
        <v>147.0</v>
      </c>
      <c r="H155" s="830"/>
      <c r="I155" s="830"/>
      <c r="J155" s="778">
        <v>1.0</v>
      </c>
      <c r="K155" s="778">
        <v>1.0</v>
      </c>
      <c r="L155" s="830"/>
      <c r="M155" s="778">
        <v>6.0</v>
      </c>
      <c r="N155" s="778">
        <v>3.0</v>
      </c>
      <c r="O155" s="778">
        <v>19.0</v>
      </c>
      <c r="P155" s="830"/>
      <c r="Q155" s="779">
        <v>3.0</v>
      </c>
      <c r="R155" s="1045">
        <f t="shared" si="34"/>
        <v>222</v>
      </c>
      <c r="S155" s="854">
        <f t="shared" si="35"/>
        <v>180.5</v>
      </c>
      <c r="T155" s="1063">
        <f>R155/(Results!$P$221*(70/190))</f>
        <v>0.5621002132</v>
      </c>
      <c r="U155" s="1064" t="str">
        <f t="shared" si="40"/>
        <v>C</v>
      </c>
      <c r="V155" s="641">
        <f>SUM(R155:R158)</f>
        <v>836</v>
      </c>
      <c r="W155" s="642">
        <f>V155/(4*(MAX(R155:R158)))</f>
        <v>0.9414414414</v>
      </c>
      <c r="X155" s="642">
        <f>AVERAGE(S155:S158)</f>
        <v>171.775</v>
      </c>
      <c r="Y155" s="642">
        <f>V155/(((V155/2))*2)</f>
        <v>1</v>
      </c>
      <c r="Z155" s="723">
        <f>R155/Results!$B$158</f>
        <v>740</v>
      </c>
      <c r="AA155" s="642">
        <f>sum(Z155:Z158)/4</f>
        <v>696.6666667</v>
      </c>
      <c r="AB155" s="643">
        <v>395.0</v>
      </c>
      <c r="AC155" s="817">
        <f>4*MAX(R155:R158)/Results!P221</f>
        <v>0.828358209</v>
      </c>
      <c r="AD155" s="459"/>
      <c r="AE155" s="459"/>
      <c r="AF155" s="151"/>
      <c r="AG155" s="818" t="s">
        <v>174</v>
      </c>
      <c r="AH155" s="778">
        <v>16.0</v>
      </c>
      <c r="AI155" s="830"/>
      <c r="AJ155" s="778">
        <v>34.0</v>
      </c>
      <c r="AK155" s="830"/>
      <c r="AL155" s="830"/>
      <c r="AM155" s="830"/>
      <c r="AN155" s="830"/>
      <c r="AO155" s="778">
        <v>3.0</v>
      </c>
      <c r="AP155" s="778">
        <v>2.0</v>
      </c>
      <c r="AQ155" s="830"/>
      <c r="AR155" s="778">
        <v>6.0</v>
      </c>
      <c r="AS155" s="830"/>
      <c r="AT155" s="819"/>
      <c r="AU155" s="778">
        <f t="shared" si="37"/>
        <v>61</v>
      </c>
      <c r="AV155" s="854">
        <f t="shared" si="38"/>
        <v>54.5</v>
      </c>
      <c r="AW155" s="1063">
        <f>AU155/(Results!$R$221*(70/190))</f>
        <v>0.7015738499</v>
      </c>
      <c r="AX155" s="779" t="s">
        <v>249</v>
      </c>
      <c r="AY155" s="641">
        <f>SUM(AU155:AU158)</f>
        <v>236</v>
      </c>
      <c r="AZ155" s="642">
        <f>AY155/(4*(MAX(AU155:AU158)))</f>
        <v>0.9365079365</v>
      </c>
      <c r="BA155" s="642">
        <f>AVERAGE(AV155:AV158)</f>
        <v>51.6</v>
      </c>
      <c r="BB155" s="642">
        <f>AY155/(((AY155))*1)</f>
        <v>1</v>
      </c>
      <c r="BC155" s="723">
        <f>AU155/Results!$B$158</f>
        <v>203.3333333</v>
      </c>
      <c r="BD155" s="642">
        <f>sum(BC155:BC158)/4</f>
        <v>196.6666667</v>
      </c>
      <c r="BE155" s="643">
        <v>87.0</v>
      </c>
      <c r="BF155" s="817">
        <f>4*MAX(AU155:AU158)/Results!R221</f>
        <v>1.06779661</v>
      </c>
    </row>
    <row r="156">
      <c r="A156" s="151"/>
      <c r="B156" s="459"/>
      <c r="C156" s="151"/>
      <c r="D156" s="784" t="s">
        <v>175</v>
      </c>
      <c r="E156" s="785">
        <v>57.0</v>
      </c>
      <c r="F156" s="785">
        <v>1.0</v>
      </c>
      <c r="G156" s="785">
        <v>124.0</v>
      </c>
      <c r="H156" s="785">
        <v>1.0</v>
      </c>
      <c r="I156" s="833"/>
      <c r="J156" s="833"/>
      <c r="K156" s="785">
        <v>1.0</v>
      </c>
      <c r="L156" s="785">
        <v>6.0</v>
      </c>
      <c r="M156" s="785">
        <v>4.0</v>
      </c>
      <c r="N156" s="785">
        <v>2.0</v>
      </c>
      <c r="O156" s="785">
        <v>19.0</v>
      </c>
      <c r="P156" s="833"/>
      <c r="Q156" s="786">
        <v>2.0</v>
      </c>
      <c r="R156" s="785">
        <f t="shared" si="34"/>
        <v>217</v>
      </c>
      <c r="S156" s="833">
        <f t="shared" si="35"/>
        <v>185.8</v>
      </c>
      <c r="T156" s="1049">
        <f>R156/(Results!$P$221*(70/190))</f>
        <v>0.5494402985</v>
      </c>
      <c r="U156" s="1050" t="str">
        <f t="shared" si="40"/>
        <v>C</v>
      </c>
      <c r="V156" s="151"/>
      <c r="W156" s="151"/>
      <c r="X156" s="151"/>
      <c r="Y156" s="151"/>
      <c r="Z156" s="737">
        <f>R156/Results!$B$158</f>
        <v>723.3333333</v>
      </c>
      <c r="AA156" s="151"/>
      <c r="AB156" s="151"/>
      <c r="AC156" s="703"/>
      <c r="AD156" s="459"/>
      <c r="AE156" s="459"/>
      <c r="AF156" s="151"/>
      <c r="AG156" s="784" t="s">
        <v>175</v>
      </c>
      <c r="AH156" s="785">
        <v>23.0</v>
      </c>
      <c r="AI156" s="785">
        <v>2.0</v>
      </c>
      <c r="AJ156" s="785">
        <v>30.0</v>
      </c>
      <c r="AK156" s="833"/>
      <c r="AL156" s="833"/>
      <c r="AM156" s="833"/>
      <c r="AN156" s="833"/>
      <c r="AO156" s="785">
        <v>3.0</v>
      </c>
      <c r="AP156" s="833"/>
      <c r="AQ156" s="833"/>
      <c r="AR156" s="785">
        <v>4.0</v>
      </c>
      <c r="AS156" s="833"/>
      <c r="AT156" s="786">
        <v>1.0</v>
      </c>
      <c r="AU156" s="785">
        <f t="shared" si="37"/>
        <v>63</v>
      </c>
      <c r="AV156" s="833">
        <f t="shared" si="38"/>
        <v>52.6</v>
      </c>
      <c r="AW156" s="1049">
        <f>AU156/(Results!$R$221*(70/190))</f>
        <v>0.7245762712</v>
      </c>
      <c r="AX156" s="787" t="str">
        <f t="shared" ref="AX156:AX202" si="41">IFS(AW156&lt;0.2,"A",AND(AW156&gt;=0.21,AW156&lt;=0.5),"B",AND(AW156&gt;=0.51,AW156&lt;=0.7),"C",AND(AW156&gt;=0.71,AW156&lt;=0.85),"D",AND(AW156&gt;=0.86,AW156&lt;=1),"E",AW156&gt;1,"F")</f>
        <v>D</v>
      </c>
      <c r="AY156" s="151"/>
      <c r="AZ156" s="151"/>
      <c r="BA156" s="151"/>
      <c r="BB156" s="151"/>
      <c r="BC156" s="737">
        <f>AU156/Results!$B$158</f>
        <v>210</v>
      </c>
      <c r="BD156" s="151"/>
      <c r="BE156" s="151"/>
      <c r="BF156" s="703"/>
    </row>
    <row r="157">
      <c r="A157" s="151"/>
      <c r="B157" s="459"/>
      <c r="C157" s="151"/>
      <c r="D157" s="784" t="s">
        <v>176</v>
      </c>
      <c r="E157" s="785">
        <v>53.0</v>
      </c>
      <c r="F157" s="785">
        <v>1.0</v>
      </c>
      <c r="G157" s="785">
        <v>134.0</v>
      </c>
      <c r="H157" s="785">
        <v>1.0</v>
      </c>
      <c r="I157" s="833"/>
      <c r="J157" s="833"/>
      <c r="K157" s="785">
        <v>1.0</v>
      </c>
      <c r="L157" s="785">
        <v>7.0</v>
      </c>
      <c r="M157" s="833"/>
      <c r="N157" s="785">
        <v>1.0</v>
      </c>
      <c r="O157" s="785">
        <v>17.0</v>
      </c>
      <c r="P157" s="833"/>
      <c r="Q157" s="786">
        <v>1.0</v>
      </c>
      <c r="R157" s="785">
        <f t="shared" si="34"/>
        <v>216</v>
      </c>
      <c r="S157" s="833">
        <f t="shared" si="35"/>
        <v>171.3</v>
      </c>
      <c r="T157" s="1049">
        <f>R157/(Results!$P$221*(70/190))</f>
        <v>0.5469083156</v>
      </c>
      <c r="U157" s="1050" t="str">
        <f t="shared" si="40"/>
        <v>C</v>
      </c>
      <c r="V157" s="151"/>
      <c r="W157" s="151"/>
      <c r="X157" s="151"/>
      <c r="Y157" s="151"/>
      <c r="Z157" s="737">
        <f>R157/Results!$B$158</f>
        <v>720</v>
      </c>
      <c r="AA157" s="151"/>
      <c r="AB157" s="151"/>
      <c r="AC157" s="703"/>
      <c r="AD157" s="459"/>
      <c r="AE157" s="459"/>
      <c r="AF157" s="151"/>
      <c r="AG157" s="784" t="s">
        <v>176</v>
      </c>
      <c r="AH157" s="785">
        <v>19.0</v>
      </c>
      <c r="AI157" s="833"/>
      <c r="AJ157" s="785">
        <v>23.0</v>
      </c>
      <c r="AK157" s="833"/>
      <c r="AL157" s="833"/>
      <c r="AM157" s="833"/>
      <c r="AN157" s="833"/>
      <c r="AO157" s="785">
        <v>6.0</v>
      </c>
      <c r="AP157" s="833"/>
      <c r="AQ157" s="833"/>
      <c r="AR157" s="785">
        <v>1.0</v>
      </c>
      <c r="AS157" s="833"/>
      <c r="AT157" s="787"/>
      <c r="AU157" s="785">
        <f t="shared" si="37"/>
        <v>49</v>
      </c>
      <c r="AV157" s="833">
        <f t="shared" si="38"/>
        <v>41.5</v>
      </c>
      <c r="AW157" s="1049">
        <f>AU157/(Results!$R$221*(70/190))</f>
        <v>0.563559322</v>
      </c>
      <c r="AX157" s="787" t="str">
        <f t="shared" si="41"/>
        <v>C</v>
      </c>
      <c r="AY157" s="151"/>
      <c r="AZ157" s="151"/>
      <c r="BA157" s="151"/>
      <c r="BB157" s="151"/>
      <c r="BC157" s="737">
        <f>AU157/Results!$B$158</f>
        <v>163.3333333</v>
      </c>
      <c r="BD157" s="151"/>
      <c r="BE157" s="151"/>
      <c r="BF157" s="703"/>
    </row>
    <row r="158">
      <c r="A158" s="151"/>
      <c r="B158" s="459"/>
      <c r="C158" s="151"/>
      <c r="D158" s="790" t="s">
        <v>177</v>
      </c>
      <c r="E158" s="791">
        <v>52.0</v>
      </c>
      <c r="F158" s="835"/>
      <c r="G158" s="791">
        <v>105.0</v>
      </c>
      <c r="H158" s="791">
        <v>1.0</v>
      </c>
      <c r="I158" s="835"/>
      <c r="J158" s="791"/>
      <c r="K158" s="791">
        <v>1.0</v>
      </c>
      <c r="L158" s="791">
        <v>4.0</v>
      </c>
      <c r="M158" s="835"/>
      <c r="N158" s="791">
        <v>3.0</v>
      </c>
      <c r="O158" s="791">
        <v>14.0</v>
      </c>
      <c r="P158" s="835"/>
      <c r="Q158" s="792">
        <v>1.0</v>
      </c>
      <c r="R158" s="791">
        <f t="shared" si="34"/>
        <v>181</v>
      </c>
      <c r="S158" s="835">
        <f t="shared" si="35"/>
        <v>149.5</v>
      </c>
      <c r="T158" s="1052">
        <f>R158/(Results!$P$221*(70/190))</f>
        <v>0.4582889126</v>
      </c>
      <c r="U158" s="1053" t="str">
        <f t="shared" si="40"/>
        <v>B</v>
      </c>
      <c r="V158" s="37"/>
      <c r="W158" s="37"/>
      <c r="X158" s="37"/>
      <c r="Y158" s="37"/>
      <c r="Z158" s="774">
        <f>R158/Results!$B$158</f>
        <v>603.3333333</v>
      </c>
      <c r="AA158" s="37"/>
      <c r="AB158" s="37"/>
      <c r="AC158" s="789"/>
      <c r="AD158" s="459"/>
      <c r="AE158" s="459"/>
      <c r="AF158" s="151"/>
      <c r="AG158" s="790" t="s">
        <v>177</v>
      </c>
      <c r="AH158" s="791">
        <v>21.0</v>
      </c>
      <c r="AI158" s="791">
        <v>1.0</v>
      </c>
      <c r="AJ158" s="791">
        <v>29.0</v>
      </c>
      <c r="AK158" s="835"/>
      <c r="AL158" s="835"/>
      <c r="AM158" s="835"/>
      <c r="AN158" s="835"/>
      <c r="AO158" s="791">
        <v>6.0</v>
      </c>
      <c r="AP158" s="835"/>
      <c r="AQ158" s="791">
        <v>1.0</v>
      </c>
      <c r="AR158" s="791">
        <v>5.0</v>
      </c>
      <c r="AS158" s="835"/>
      <c r="AT158" s="793"/>
      <c r="AU158" s="785">
        <f t="shared" si="37"/>
        <v>63</v>
      </c>
      <c r="AV158" s="835">
        <f t="shared" si="38"/>
        <v>57.8</v>
      </c>
      <c r="AW158" s="1052">
        <f>AU158/(Results!$R$221*(70/190))</f>
        <v>0.7245762712</v>
      </c>
      <c r="AX158" s="793" t="str">
        <f t="shared" si="41"/>
        <v>D</v>
      </c>
      <c r="AY158" s="37"/>
      <c r="AZ158" s="37"/>
      <c r="BA158" s="37"/>
      <c r="BB158" s="37"/>
      <c r="BC158" s="774">
        <f>AU158/Results!$B$158</f>
        <v>210</v>
      </c>
      <c r="BD158" s="37"/>
      <c r="BE158" s="37"/>
      <c r="BF158" s="789"/>
    </row>
    <row r="159">
      <c r="A159" s="151"/>
      <c r="B159" s="459"/>
      <c r="C159" s="151"/>
      <c r="D159" s="797" t="s">
        <v>178</v>
      </c>
      <c r="E159" s="798">
        <v>56.0</v>
      </c>
      <c r="F159" s="798"/>
      <c r="G159" s="798">
        <v>145.0</v>
      </c>
      <c r="H159" s="798">
        <v>3.0</v>
      </c>
      <c r="I159" s="798">
        <v>1.0</v>
      </c>
      <c r="J159" s="837"/>
      <c r="K159" s="837"/>
      <c r="L159" s="798">
        <v>3.0</v>
      </c>
      <c r="M159" s="837"/>
      <c r="N159" s="837"/>
      <c r="O159" s="798">
        <v>15.0</v>
      </c>
      <c r="P159" s="837"/>
      <c r="Q159" s="800"/>
      <c r="R159" s="1066">
        <f t="shared" si="34"/>
        <v>223</v>
      </c>
      <c r="S159" s="824">
        <f t="shared" si="35"/>
        <v>169.5</v>
      </c>
      <c r="T159" s="1055">
        <f>R159/(Results!$P$222*(70/190))</f>
        <v>0.5578670178</v>
      </c>
      <c r="U159" s="1056" t="str">
        <f t="shared" si="40"/>
        <v>C</v>
      </c>
      <c r="V159" s="538">
        <f>SUM(R159:R162)</f>
        <v>846</v>
      </c>
      <c r="W159" s="539">
        <f>V159/(4*(MAX(R159:R162)))</f>
        <v>0.9484304933</v>
      </c>
      <c r="X159" s="539">
        <f>AVERAGE(S159:S162)</f>
        <v>162.775</v>
      </c>
      <c r="Y159" s="539">
        <f>V159/(((V159/2))*2)</f>
        <v>1</v>
      </c>
      <c r="Z159" s="1012">
        <f>R159/Results!$B$158</f>
        <v>743.3333333</v>
      </c>
      <c r="AA159" s="539">
        <f>sum(Z159:Z162)/4</f>
        <v>705</v>
      </c>
      <c r="AB159" s="541">
        <v>400.0</v>
      </c>
      <c r="AC159" s="706">
        <f>4*MAX(R159:R162)/Results!P222</f>
        <v>0.8221198157</v>
      </c>
      <c r="AD159" s="459"/>
      <c r="AE159" s="459"/>
      <c r="AF159" s="151"/>
      <c r="AG159" s="797" t="s">
        <v>178</v>
      </c>
      <c r="AH159" s="798">
        <v>18.0</v>
      </c>
      <c r="AI159" s="837"/>
      <c r="AJ159" s="798">
        <v>27.0</v>
      </c>
      <c r="AK159" s="837"/>
      <c r="AL159" s="837"/>
      <c r="AM159" s="837"/>
      <c r="AN159" s="837"/>
      <c r="AO159" s="798">
        <v>3.0</v>
      </c>
      <c r="AP159" s="837"/>
      <c r="AQ159" s="798">
        <v>1.0</v>
      </c>
      <c r="AR159" s="837"/>
      <c r="AS159" s="837"/>
      <c r="AT159" s="799">
        <v>3.0</v>
      </c>
      <c r="AU159" s="798">
        <f t="shared" si="37"/>
        <v>52</v>
      </c>
      <c r="AV159" s="824">
        <f t="shared" si="38"/>
        <v>40</v>
      </c>
      <c r="AW159" s="1055">
        <f>AU159/(Results!$R$222*(70/190))</f>
        <v>0.5905558876</v>
      </c>
      <c r="AX159" s="828" t="str">
        <f t="shared" si="41"/>
        <v>C</v>
      </c>
      <c r="AY159" s="538">
        <f>SUM(AU159:AU162)</f>
        <v>239</v>
      </c>
      <c r="AZ159" s="539">
        <f>AY159/(4*(MAX(AU159:AU162)))</f>
        <v>0.8917910448</v>
      </c>
      <c r="BA159" s="539">
        <f>AVERAGE(AV159:AV162)</f>
        <v>52.075</v>
      </c>
      <c r="BB159" s="539">
        <f>AY159/(((AY159))*1)</f>
        <v>1</v>
      </c>
      <c r="BC159" s="1012">
        <f>AU159/Results!$B$158</f>
        <v>173.3333333</v>
      </c>
      <c r="BD159" s="539">
        <f>sum(BC159:BC162)/4</f>
        <v>199.1666667</v>
      </c>
      <c r="BE159" s="541">
        <v>88.0</v>
      </c>
      <c r="BF159" s="706">
        <f>4*MAX(AU159:AU162)/Results!R222</f>
        <v>1.121338912</v>
      </c>
    </row>
    <row r="160">
      <c r="A160" s="151"/>
      <c r="B160" s="459"/>
      <c r="C160" s="151"/>
      <c r="D160" s="804" t="s">
        <v>179</v>
      </c>
      <c r="E160" s="805">
        <v>33.0</v>
      </c>
      <c r="F160" s="805">
        <v>1.0</v>
      </c>
      <c r="G160" s="805">
        <v>127.0</v>
      </c>
      <c r="H160" s="805">
        <v>2.0</v>
      </c>
      <c r="I160" s="826"/>
      <c r="J160" s="826"/>
      <c r="K160" s="805">
        <v>2.0</v>
      </c>
      <c r="L160" s="805">
        <v>7.0</v>
      </c>
      <c r="M160" s="805">
        <v>2.0</v>
      </c>
      <c r="N160" s="826"/>
      <c r="O160" s="805">
        <v>8.0</v>
      </c>
      <c r="P160" s="826"/>
      <c r="Q160" s="806">
        <v>6.0</v>
      </c>
      <c r="R160" s="805">
        <f t="shared" si="34"/>
        <v>188</v>
      </c>
      <c r="S160" s="826">
        <f t="shared" si="35"/>
        <v>137.8</v>
      </c>
      <c r="T160" s="1057">
        <f>R160/(Results!$P$222*(70/190))</f>
        <v>0.4703094141</v>
      </c>
      <c r="U160" s="1058" t="str">
        <f t="shared" si="40"/>
        <v>B</v>
      </c>
      <c r="V160" s="151"/>
      <c r="W160" s="151"/>
      <c r="X160" s="151"/>
      <c r="Y160" s="151"/>
      <c r="Z160" s="740">
        <f>R160/Results!$B$158</f>
        <v>626.6666667</v>
      </c>
      <c r="AA160" s="151"/>
      <c r="AB160" s="151"/>
      <c r="AC160" s="703"/>
      <c r="AD160" s="459"/>
      <c r="AE160" s="459"/>
      <c r="AF160" s="151"/>
      <c r="AG160" s="804" t="s">
        <v>179</v>
      </c>
      <c r="AH160" s="805">
        <v>19.0</v>
      </c>
      <c r="AI160" s="826"/>
      <c r="AJ160" s="805">
        <v>29.0</v>
      </c>
      <c r="AK160" s="826"/>
      <c r="AL160" s="826"/>
      <c r="AM160" s="826"/>
      <c r="AN160" s="826"/>
      <c r="AO160" s="805">
        <v>7.0</v>
      </c>
      <c r="AP160" s="826"/>
      <c r="AQ160" s="805">
        <v>2.0</v>
      </c>
      <c r="AR160" s="826"/>
      <c r="AS160" s="826"/>
      <c r="AT160" s="807"/>
      <c r="AU160" s="805">
        <f t="shared" si="37"/>
        <v>57</v>
      </c>
      <c r="AV160" s="826">
        <f t="shared" si="38"/>
        <v>49</v>
      </c>
      <c r="AW160" s="1057">
        <f>AU160/(Results!$R$222*(70/190))</f>
        <v>0.6473401076</v>
      </c>
      <c r="AX160" s="807" t="str">
        <f t="shared" si="41"/>
        <v>C</v>
      </c>
      <c r="AY160" s="151"/>
      <c r="AZ160" s="151"/>
      <c r="BA160" s="151"/>
      <c r="BB160" s="151"/>
      <c r="BC160" s="740">
        <f>AU160/Results!$B$158</f>
        <v>190</v>
      </c>
      <c r="BD160" s="151"/>
      <c r="BE160" s="151"/>
      <c r="BF160" s="703"/>
    </row>
    <row r="161">
      <c r="A161" s="151"/>
      <c r="B161" s="459"/>
      <c r="C161" s="151"/>
      <c r="D161" s="804" t="s">
        <v>180</v>
      </c>
      <c r="E161" s="805">
        <v>52.0</v>
      </c>
      <c r="F161" s="826"/>
      <c r="G161" s="805">
        <v>148.0</v>
      </c>
      <c r="H161" s="805">
        <v>3.0</v>
      </c>
      <c r="I161" s="826"/>
      <c r="J161" s="826"/>
      <c r="K161" s="805">
        <v>1.0</v>
      </c>
      <c r="L161" s="805">
        <v>6.0</v>
      </c>
      <c r="M161" s="826"/>
      <c r="N161" s="805">
        <v>1.0</v>
      </c>
      <c r="O161" s="805">
        <v>8.0</v>
      </c>
      <c r="P161" s="805">
        <v>1.0</v>
      </c>
      <c r="Q161" s="806">
        <v>2.0</v>
      </c>
      <c r="R161" s="805">
        <f t="shared" si="34"/>
        <v>222</v>
      </c>
      <c r="S161" s="826">
        <f t="shared" si="35"/>
        <v>163</v>
      </c>
      <c r="T161" s="1057">
        <f>R161/(Results!$P$222*(70/190))</f>
        <v>0.555365372</v>
      </c>
      <c r="U161" s="1058" t="str">
        <f t="shared" si="40"/>
        <v>C</v>
      </c>
      <c r="V161" s="151"/>
      <c r="W161" s="151"/>
      <c r="X161" s="151"/>
      <c r="Y161" s="151"/>
      <c r="Z161" s="740">
        <f>R161/Results!$B$158</f>
        <v>740</v>
      </c>
      <c r="AA161" s="151"/>
      <c r="AB161" s="151"/>
      <c r="AC161" s="703"/>
      <c r="AD161" s="459"/>
      <c r="AE161" s="459"/>
      <c r="AF161" s="151"/>
      <c r="AG161" s="804" t="s">
        <v>180</v>
      </c>
      <c r="AH161" s="805">
        <v>23.0</v>
      </c>
      <c r="AI161" s="826"/>
      <c r="AJ161" s="805">
        <v>27.0</v>
      </c>
      <c r="AK161" s="826"/>
      <c r="AL161" s="826"/>
      <c r="AM161" s="826"/>
      <c r="AN161" s="826"/>
      <c r="AO161" s="805">
        <v>10.0</v>
      </c>
      <c r="AP161" s="826"/>
      <c r="AQ161" s="826"/>
      <c r="AR161" s="805">
        <v>3.0</v>
      </c>
      <c r="AS161" s="826"/>
      <c r="AT161" s="807"/>
      <c r="AU161" s="805">
        <f t="shared" si="37"/>
        <v>63</v>
      </c>
      <c r="AV161" s="826">
        <f t="shared" si="38"/>
        <v>57.5</v>
      </c>
      <c r="AW161" s="1057">
        <f>AU161/(Results!$R$222*(70/190))</f>
        <v>0.7154811715</v>
      </c>
      <c r="AX161" s="807" t="str">
        <f t="shared" si="41"/>
        <v>D</v>
      </c>
      <c r="AY161" s="151"/>
      <c r="AZ161" s="151"/>
      <c r="BA161" s="151"/>
      <c r="BB161" s="151"/>
      <c r="BC161" s="740">
        <f>AU161/Results!$B$158</f>
        <v>210</v>
      </c>
      <c r="BD161" s="151"/>
      <c r="BE161" s="151"/>
      <c r="BF161" s="703"/>
    </row>
    <row r="162">
      <c r="A162" s="151"/>
      <c r="B162" s="459"/>
      <c r="C162" s="151"/>
      <c r="D162" s="809" t="s">
        <v>181</v>
      </c>
      <c r="E162" s="810">
        <v>59.0</v>
      </c>
      <c r="F162" s="810">
        <v>1.0</v>
      </c>
      <c r="G162" s="810">
        <v>122.0</v>
      </c>
      <c r="H162" s="840"/>
      <c r="I162" s="840"/>
      <c r="J162" s="840"/>
      <c r="K162" s="810">
        <v>3.0</v>
      </c>
      <c r="L162" s="810">
        <v>5.0</v>
      </c>
      <c r="M162" s="810">
        <v>3.0</v>
      </c>
      <c r="N162" s="810">
        <v>2.0</v>
      </c>
      <c r="O162" s="810">
        <v>15.0</v>
      </c>
      <c r="P162" s="810">
        <v>2.0</v>
      </c>
      <c r="Q162" s="811">
        <v>1.0</v>
      </c>
      <c r="R162" s="810">
        <f t="shared" si="34"/>
        <v>213</v>
      </c>
      <c r="S162" s="840">
        <f t="shared" si="35"/>
        <v>180.8</v>
      </c>
      <c r="T162" s="1061">
        <f>R162/(Results!$P$222*(70/190))</f>
        <v>0.5328505596</v>
      </c>
      <c r="U162" s="1062" t="str">
        <f t="shared" si="40"/>
        <v>C</v>
      </c>
      <c r="V162" s="447"/>
      <c r="W162" s="447"/>
      <c r="X162" s="447"/>
      <c r="Y162" s="447"/>
      <c r="Z162" s="746">
        <f>R162/Results!$B$158</f>
        <v>710</v>
      </c>
      <c r="AA162" s="447"/>
      <c r="AB162" s="447"/>
      <c r="AC162" s="488"/>
      <c r="AD162" s="459"/>
      <c r="AE162" s="459"/>
      <c r="AF162" s="151"/>
      <c r="AG162" s="809" t="s">
        <v>181</v>
      </c>
      <c r="AH162" s="810">
        <v>21.0</v>
      </c>
      <c r="AI162" s="810">
        <v>1.0</v>
      </c>
      <c r="AJ162" s="810">
        <v>28.0</v>
      </c>
      <c r="AK162" s="840"/>
      <c r="AL162" s="840"/>
      <c r="AM162" s="840"/>
      <c r="AN162" s="840"/>
      <c r="AO162" s="810">
        <v>7.0</v>
      </c>
      <c r="AP162" s="840"/>
      <c r="AQ162" s="840"/>
      <c r="AR162" s="810">
        <v>7.0</v>
      </c>
      <c r="AS162" s="840"/>
      <c r="AT162" s="811">
        <v>3.0</v>
      </c>
      <c r="AU162" s="805">
        <f t="shared" si="37"/>
        <v>67</v>
      </c>
      <c r="AV162" s="840">
        <f t="shared" si="38"/>
        <v>61.8</v>
      </c>
      <c r="AW162" s="1061">
        <f>AU162/(Results!$R$222*(70/190))</f>
        <v>0.7609085475</v>
      </c>
      <c r="AX162" s="1034" t="str">
        <f t="shared" si="41"/>
        <v>D</v>
      </c>
      <c r="AY162" s="447"/>
      <c r="AZ162" s="447"/>
      <c r="BA162" s="447"/>
      <c r="BB162" s="447"/>
      <c r="BC162" s="746">
        <f>AU162/Results!$B$158</f>
        <v>223.3333333</v>
      </c>
      <c r="BD162" s="447"/>
      <c r="BE162" s="447"/>
      <c r="BF162" s="488"/>
    </row>
    <row r="163">
      <c r="A163" s="151"/>
      <c r="B163" s="459"/>
      <c r="C163" s="151"/>
      <c r="D163" s="818" t="s">
        <v>182</v>
      </c>
      <c r="E163" s="778">
        <v>58.0</v>
      </c>
      <c r="F163" s="830"/>
      <c r="G163" s="778">
        <v>122.0</v>
      </c>
      <c r="H163" s="778">
        <v>2.0</v>
      </c>
      <c r="I163" s="830"/>
      <c r="J163" s="830"/>
      <c r="K163" s="778">
        <v>3.0</v>
      </c>
      <c r="L163" s="778">
        <v>3.0</v>
      </c>
      <c r="M163" s="830"/>
      <c r="N163" s="830"/>
      <c r="O163" s="778">
        <v>8.0</v>
      </c>
      <c r="P163" s="778">
        <v>2.0</v>
      </c>
      <c r="Q163" s="779">
        <v>7.0</v>
      </c>
      <c r="R163" s="1045">
        <f t="shared" si="34"/>
        <v>205</v>
      </c>
      <c r="S163" s="854">
        <f t="shared" si="35"/>
        <v>155.5</v>
      </c>
      <c r="T163" s="1063">
        <f>R163/(Results!$P$223*(70/190))</f>
        <v>0.5558726987</v>
      </c>
      <c r="U163" s="1064" t="str">
        <f t="shared" si="40"/>
        <v>C</v>
      </c>
      <c r="V163" s="641">
        <f>SUM(R163:R166)</f>
        <v>765</v>
      </c>
      <c r="W163" s="642">
        <f>V163/(4*(MAX(R163:R166)))</f>
        <v>0.9329268293</v>
      </c>
      <c r="X163" s="642">
        <f>AVERAGE(S163:S166)</f>
        <v>146.95</v>
      </c>
      <c r="Y163" s="642">
        <f>V163/(((V163/2))*2)</f>
        <v>1</v>
      </c>
      <c r="Z163" s="723">
        <f>R163/Results!$B$158</f>
        <v>683.3333333</v>
      </c>
      <c r="AA163" s="642">
        <f>sum(Z163:Z166)/4</f>
        <v>637.5</v>
      </c>
      <c r="AB163" s="643">
        <v>369.0</v>
      </c>
      <c r="AC163" s="817">
        <f>4*MAX(R163:R166)/Results!P223</f>
        <v>0.8191808192</v>
      </c>
      <c r="AD163" s="459"/>
      <c r="AE163" s="459"/>
      <c r="AF163" s="151"/>
      <c r="AG163" s="818" t="s">
        <v>182</v>
      </c>
      <c r="AH163" s="778">
        <v>19.0</v>
      </c>
      <c r="AI163" s="778">
        <v>1.0</v>
      </c>
      <c r="AJ163" s="778">
        <v>27.0</v>
      </c>
      <c r="AK163" s="830"/>
      <c r="AL163" s="830"/>
      <c r="AM163" s="830"/>
      <c r="AN163" s="830"/>
      <c r="AO163" s="778">
        <v>5.0</v>
      </c>
      <c r="AP163" s="830"/>
      <c r="AQ163" s="830"/>
      <c r="AR163" s="778">
        <v>3.0</v>
      </c>
      <c r="AS163" s="830"/>
      <c r="AT163" s="779">
        <v>1.0</v>
      </c>
      <c r="AU163" s="779">
        <f t="shared" si="37"/>
        <v>56</v>
      </c>
      <c r="AV163" s="1048">
        <f t="shared" si="38"/>
        <v>47.3</v>
      </c>
      <c r="AW163" s="1063">
        <f>AU163/(Results!$R$223*(70/190))</f>
        <v>0.6440677966</v>
      </c>
      <c r="AX163" s="819" t="str">
        <f t="shared" si="41"/>
        <v>C</v>
      </c>
      <c r="AY163" s="641">
        <f>SUM(AU163:AU166)</f>
        <v>236</v>
      </c>
      <c r="AZ163" s="642">
        <f>AY163/(4*(MAX(AU163:AU166)))</f>
        <v>0.9076923077</v>
      </c>
      <c r="BA163" s="642">
        <f>AVERAGE(AV163:AV166)</f>
        <v>52.45</v>
      </c>
      <c r="BB163" s="642">
        <f>AY163/(((AY163))*1)</f>
        <v>1</v>
      </c>
      <c r="BC163" s="723">
        <f>AU163/Results!$B$158</f>
        <v>186.6666667</v>
      </c>
      <c r="BD163" s="642">
        <f>sum(BC163:BC166)/4</f>
        <v>196.6666667</v>
      </c>
      <c r="BE163" s="643">
        <v>87.0</v>
      </c>
      <c r="BF163" s="817">
        <f>4*MAX(AU163:AU166)/Results!R223</f>
        <v>1.101694915</v>
      </c>
    </row>
    <row r="164">
      <c r="A164" s="151"/>
      <c r="B164" s="459"/>
      <c r="C164" s="151"/>
      <c r="D164" s="784" t="s">
        <v>183</v>
      </c>
      <c r="E164" s="785">
        <v>49.0</v>
      </c>
      <c r="F164" s="785">
        <v>1.0</v>
      </c>
      <c r="G164" s="785">
        <v>110.0</v>
      </c>
      <c r="H164" s="785">
        <v>3.0</v>
      </c>
      <c r="I164" s="833"/>
      <c r="J164" s="833"/>
      <c r="K164" s="833"/>
      <c r="L164" s="785">
        <v>11.0</v>
      </c>
      <c r="M164" s="785">
        <v>1.0</v>
      </c>
      <c r="N164" s="785">
        <v>1.0</v>
      </c>
      <c r="O164" s="785">
        <v>4.0</v>
      </c>
      <c r="P164" s="833"/>
      <c r="Q164" s="786">
        <v>3.0</v>
      </c>
      <c r="R164" s="785">
        <f t="shared" si="34"/>
        <v>183</v>
      </c>
      <c r="S164" s="833">
        <f t="shared" si="35"/>
        <v>140.3</v>
      </c>
      <c r="T164" s="1049">
        <f>R164/(Results!$P$223*(70/190))</f>
        <v>0.4962180676</v>
      </c>
      <c r="U164" s="1050" t="str">
        <f t="shared" si="40"/>
        <v>B</v>
      </c>
      <c r="V164" s="151"/>
      <c r="W164" s="151"/>
      <c r="X164" s="151"/>
      <c r="Y164" s="151"/>
      <c r="Z164" s="737">
        <f>R164/Results!$B$158</f>
        <v>610</v>
      </c>
      <c r="AA164" s="151"/>
      <c r="AB164" s="151"/>
      <c r="AC164" s="703"/>
      <c r="AD164" s="459"/>
      <c r="AE164" s="459"/>
      <c r="AF164" s="151"/>
      <c r="AG164" s="784" t="s">
        <v>183</v>
      </c>
      <c r="AH164" s="785">
        <v>13.0</v>
      </c>
      <c r="AI164" s="833"/>
      <c r="AJ164" s="785">
        <v>29.0</v>
      </c>
      <c r="AK164" s="833"/>
      <c r="AL164" s="833"/>
      <c r="AM164" s="833"/>
      <c r="AN164" s="833"/>
      <c r="AO164" s="785">
        <v>2.0</v>
      </c>
      <c r="AP164" s="785">
        <v>4.0</v>
      </c>
      <c r="AQ164" s="785">
        <v>2.0</v>
      </c>
      <c r="AR164" s="833"/>
      <c r="AS164" s="833"/>
      <c r="AT164" s="786">
        <v>2.0</v>
      </c>
      <c r="AU164" s="779">
        <f t="shared" si="37"/>
        <v>52</v>
      </c>
      <c r="AV164" s="1051">
        <f t="shared" si="38"/>
        <v>46.5</v>
      </c>
      <c r="AW164" s="1049">
        <f>AU164/(Results!$R$223*(70/190))</f>
        <v>0.598062954</v>
      </c>
      <c r="AX164" s="787" t="str">
        <f t="shared" si="41"/>
        <v>C</v>
      </c>
      <c r="AY164" s="151"/>
      <c r="AZ164" s="151"/>
      <c r="BA164" s="151"/>
      <c r="BB164" s="151"/>
      <c r="BC164" s="737">
        <f>AU164/Results!$B$158</f>
        <v>173.3333333</v>
      </c>
      <c r="BD164" s="151"/>
      <c r="BE164" s="151"/>
      <c r="BF164" s="703"/>
    </row>
    <row r="165">
      <c r="A165" s="151"/>
      <c r="B165" s="459"/>
      <c r="C165" s="151"/>
      <c r="D165" s="784" t="s">
        <v>184</v>
      </c>
      <c r="E165" s="785">
        <v>48.0</v>
      </c>
      <c r="F165" s="785"/>
      <c r="G165" s="785">
        <v>120.0</v>
      </c>
      <c r="H165" s="785">
        <v>1.0</v>
      </c>
      <c r="I165" s="833"/>
      <c r="J165" s="833"/>
      <c r="K165" s="785">
        <v>1.0</v>
      </c>
      <c r="L165" s="785">
        <v>3.0</v>
      </c>
      <c r="M165" s="785">
        <v>2.0</v>
      </c>
      <c r="N165" s="833"/>
      <c r="O165" s="785">
        <v>11.0</v>
      </c>
      <c r="P165" s="833"/>
      <c r="Q165" s="787"/>
      <c r="R165" s="785">
        <f t="shared" si="34"/>
        <v>186</v>
      </c>
      <c r="S165" s="833">
        <f t="shared" si="35"/>
        <v>142.5</v>
      </c>
      <c r="T165" s="1049">
        <f>R165/(Results!$P$223*(70/190))</f>
        <v>0.5043527901</v>
      </c>
      <c r="U165" s="1067" t="s">
        <v>250</v>
      </c>
      <c r="V165" s="151"/>
      <c r="W165" s="151"/>
      <c r="X165" s="151"/>
      <c r="Y165" s="151"/>
      <c r="Z165" s="737">
        <f>R165/Results!$B$158</f>
        <v>620</v>
      </c>
      <c r="AA165" s="151"/>
      <c r="AB165" s="151"/>
      <c r="AC165" s="703"/>
      <c r="AD165" s="459"/>
      <c r="AE165" s="459"/>
      <c r="AF165" s="151"/>
      <c r="AG165" s="784" t="s">
        <v>184</v>
      </c>
      <c r="AH165" s="785">
        <v>28.0</v>
      </c>
      <c r="AI165" s="833"/>
      <c r="AJ165" s="785">
        <v>26.0</v>
      </c>
      <c r="AK165" s="833"/>
      <c r="AL165" s="833"/>
      <c r="AM165" s="833"/>
      <c r="AN165" s="833"/>
      <c r="AO165" s="785">
        <v>5.0</v>
      </c>
      <c r="AP165" s="833"/>
      <c r="AQ165" s="833"/>
      <c r="AR165" s="785">
        <v>3.0</v>
      </c>
      <c r="AS165" s="833"/>
      <c r="AT165" s="786">
        <v>3.0</v>
      </c>
      <c r="AU165" s="779">
        <f t="shared" si="37"/>
        <v>65</v>
      </c>
      <c r="AV165" s="1051">
        <f t="shared" si="38"/>
        <v>56</v>
      </c>
      <c r="AW165" s="1049">
        <f>AU165/(Results!$R$223*(70/190))</f>
        <v>0.7475786925</v>
      </c>
      <c r="AX165" s="787" t="str">
        <f t="shared" si="41"/>
        <v>D</v>
      </c>
      <c r="AY165" s="151"/>
      <c r="AZ165" s="151"/>
      <c r="BA165" s="151"/>
      <c r="BB165" s="151"/>
      <c r="BC165" s="737">
        <f>AU165/Results!$B$158</f>
        <v>216.6666667</v>
      </c>
      <c r="BD165" s="151"/>
      <c r="BE165" s="151"/>
      <c r="BF165" s="703"/>
    </row>
    <row r="166">
      <c r="A166" s="151"/>
      <c r="B166" s="459"/>
      <c r="C166" s="151"/>
      <c r="D166" s="790" t="s">
        <v>185</v>
      </c>
      <c r="E166" s="791">
        <v>47.0</v>
      </c>
      <c r="F166" s="835"/>
      <c r="G166" s="791">
        <v>120.0</v>
      </c>
      <c r="H166" s="791">
        <v>1.0</v>
      </c>
      <c r="I166" s="835"/>
      <c r="J166" s="791">
        <v>1.0</v>
      </c>
      <c r="K166" s="835"/>
      <c r="L166" s="791">
        <v>7.0</v>
      </c>
      <c r="M166" s="791">
        <v>4.0</v>
      </c>
      <c r="N166" s="835"/>
      <c r="O166" s="791">
        <v>9.0</v>
      </c>
      <c r="P166" s="835"/>
      <c r="Q166" s="792">
        <v>2.0</v>
      </c>
      <c r="R166" s="791">
        <f t="shared" si="34"/>
        <v>191</v>
      </c>
      <c r="S166" s="835">
        <f t="shared" si="35"/>
        <v>149.5</v>
      </c>
      <c r="T166" s="1052">
        <f>R166/(Results!$P$223*(70/190))</f>
        <v>0.5179106608</v>
      </c>
      <c r="U166" s="1053" t="str">
        <f>IFS(T166&lt;0.2,"A",AND(T166&gt;=0.21,T166&lt;=0.5),"B",AND(T166&gt;=0.51,T166&lt;=0.7),"C",AND(T166&gt;=0.71,T166&lt;=0.85),"D",AND(T166&gt;=0.86,T166&lt;=1),"E",T166&gt;1,"F")</f>
        <v>C</v>
      </c>
      <c r="V166" s="37"/>
      <c r="W166" s="37"/>
      <c r="X166" s="37"/>
      <c r="Y166" s="37"/>
      <c r="Z166" s="774">
        <f>R166/Results!$B$158</f>
        <v>636.6666667</v>
      </c>
      <c r="AA166" s="37"/>
      <c r="AB166" s="37"/>
      <c r="AC166" s="789"/>
      <c r="AD166" s="459"/>
      <c r="AE166" s="459"/>
      <c r="AF166" s="151"/>
      <c r="AG166" s="790" t="s">
        <v>185</v>
      </c>
      <c r="AH166" s="791">
        <v>27.0</v>
      </c>
      <c r="AI166" s="835"/>
      <c r="AJ166" s="791">
        <v>25.0</v>
      </c>
      <c r="AK166" s="835"/>
      <c r="AL166" s="835"/>
      <c r="AM166" s="835"/>
      <c r="AN166" s="835"/>
      <c r="AO166" s="791">
        <v>4.0</v>
      </c>
      <c r="AP166" s="835"/>
      <c r="AQ166" s="791">
        <v>1.0</v>
      </c>
      <c r="AR166" s="791">
        <v>6.0</v>
      </c>
      <c r="AS166" s="835"/>
      <c r="AT166" s="793"/>
      <c r="AU166" s="779">
        <f t="shared" si="37"/>
        <v>63</v>
      </c>
      <c r="AV166" s="1054">
        <f t="shared" si="38"/>
        <v>60</v>
      </c>
      <c r="AW166" s="1052">
        <f>AU166/(Results!$R$223*(70/190))</f>
        <v>0.7245762712</v>
      </c>
      <c r="AX166" s="793" t="str">
        <f t="shared" si="41"/>
        <v>D</v>
      </c>
      <c r="AY166" s="37"/>
      <c r="AZ166" s="37"/>
      <c r="BA166" s="37"/>
      <c r="BB166" s="37"/>
      <c r="BC166" s="774">
        <f>AU166/Results!$B$158</f>
        <v>210</v>
      </c>
      <c r="BD166" s="37"/>
      <c r="BE166" s="37"/>
      <c r="BF166" s="789"/>
    </row>
    <row r="167">
      <c r="A167" s="151"/>
      <c r="B167" s="459"/>
      <c r="C167" s="151"/>
      <c r="D167" s="797" t="s">
        <v>186</v>
      </c>
      <c r="E167" s="798">
        <v>46.0</v>
      </c>
      <c r="F167" s="837"/>
      <c r="G167" s="798">
        <v>122.0</v>
      </c>
      <c r="H167" s="798">
        <v>2.0</v>
      </c>
      <c r="I167" s="837"/>
      <c r="J167" s="798">
        <v>1.0</v>
      </c>
      <c r="K167" s="798">
        <v>1.0</v>
      </c>
      <c r="L167" s="798">
        <v>7.0</v>
      </c>
      <c r="M167" s="798">
        <v>1.0</v>
      </c>
      <c r="N167" s="798">
        <v>1.0</v>
      </c>
      <c r="O167" s="798">
        <v>10.0</v>
      </c>
      <c r="P167" s="837"/>
      <c r="Q167" s="799">
        <v>1.0</v>
      </c>
      <c r="R167" s="1066">
        <f t="shared" si="34"/>
        <v>192</v>
      </c>
      <c r="S167" s="824">
        <f t="shared" si="35"/>
        <v>149</v>
      </c>
      <c r="T167" s="1055">
        <f>R167/(Results!$P$224*(70/190))</f>
        <v>0.5054731883</v>
      </c>
      <c r="U167" s="1068" t="s">
        <v>249</v>
      </c>
      <c r="V167" s="538">
        <f>SUM(R167:R170)</f>
        <v>785</v>
      </c>
      <c r="W167" s="539">
        <f>V167/(4*(MAX(R167:R170)))</f>
        <v>0.9213615023</v>
      </c>
      <c r="X167" s="539">
        <f>AVERAGE(S167:S170)</f>
        <v>155.625</v>
      </c>
      <c r="Y167" s="539">
        <f>V167/(((V167/2))*2)</f>
        <v>1</v>
      </c>
      <c r="Z167" s="1012">
        <f>R167/Results!$B$158</f>
        <v>640</v>
      </c>
      <c r="AA167" s="539">
        <f>sum(Z167:Z170)/4</f>
        <v>654.1666667</v>
      </c>
      <c r="AB167" s="541">
        <v>380.0</v>
      </c>
      <c r="AC167" s="706">
        <f>4*MAX(R167:R170)/Results!P224</f>
        <v>0.8263821532</v>
      </c>
      <c r="AD167" s="459"/>
      <c r="AE167" s="459"/>
      <c r="AF167" s="151"/>
      <c r="AG167" s="797" t="s">
        <v>186</v>
      </c>
      <c r="AH167" s="798">
        <v>19.0</v>
      </c>
      <c r="AI167" s="837"/>
      <c r="AJ167" s="798">
        <v>27.0</v>
      </c>
      <c r="AK167" s="837"/>
      <c r="AL167" s="837"/>
      <c r="AM167" s="837"/>
      <c r="AN167" s="837"/>
      <c r="AO167" s="798">
        <v>2.0</v>
      </c>
      <c r="AP167" s="837"/>
      <c r="AQ167" s="837"/>
      <c r="AR167" s="798">
        <v>2.0</v>
      </c>
      <c r="AS167" s="837"/>
      <c r="AT167" s="800"/>
      <c r="AU167" s="798">
        <f t="shared" si="37"/>
        <v>50</v>
      </c>
      <c r="AV167" s="824">
        <f t="shared" si="38"/>
        <v>39.5</v>
      </c>
      <c r="AW167" s="1055">
        <f>AU167/(Results!$R$224*(70/190))</f>
        <v>0.5516840883</v>
      </c>
      <c r="AX167" s="828" t="str">
        <f t="shared" si="41"/>
        <v>C</v>
      </c>
      <c r="AY167" s="538">
        <f>SUM(AU167:AU170)</f>
        <v>246</v>
      </c>
      <c r="AZ167" s="539">
        <f>AY167/(4*(MAX(AU167:AU170)))</f>
        <v>0.82</v>
      </c>
      <c r="BA167" s="539">
        <f>AVERAGE(AV167:AV170)</f>
        <v>52.175</v>
      </c>
      <c r="BB167" s="539">
        <f>AY167/(((AY167))*1)</f>
        <v>1</v>
      </c>
      <c r="BC167" s="1012">
        <f>AU167/Results!$B$158</f>
        <v>166.6666667</v>
      </c>
      <c r="BD167" s="539">
        <f>sum(BC167:BC170)/4</f>
        <v>205</v>
      </c>
      <c r="BE167" s="541">
        <v>91.0</v>
      </c>
      <c r="BF167" s="706">
        <f>4*MAX(AU167:AU170)/Results!R224</f>
        <v>1.219512195</v>
      </c>
    </row>
    <row r="168">
      <c r="A168" s="151"/>
      <c r="B168" s="459"/>
      <c r="C168" s="151"/>
      <c r="D168" s="804" t="s">
        <v>187</v>
      </c>
      <c r="E168" s="805">
        <v>53.0</v>
      </c>
      <c r="F168" s="826"/>
      <c r="G168" s="805">
        <v>140.0</v>
      </c>
      <c r="H168" s="805">
        <v>1.0</v>
      </c>
      <c r="I168" s="826"/>
      <c r="J168" s="826"/>
      <c r="K168" s="826"/>
      <c r="L168" s="805">
        <v>2.0</v>
      </c>
      <c r="M168" s="805">
        <v>1.0</v>
      </c>
      <c r="N168" s="826"/>
      <c r="O168" s="805">
        <v>9.0</v>
      </c>
      <c r="P168" s="826"/>
      <c r="Q168" s="806">
        <v>3.0</v>
      </c>
      <c r="R168" s="805">
        <f t="shared" si="34"/>
        <v>209</v>
      </c>
      <c r="S168" s="826">
        <f t="shared" si="35"/>
        <v>149.5</v>
      </c>
      <c r="T168" s="1057">
        <f>R168/(Results!$P$224*(70/190))</f>
        <v>0.5502286269</v>
      </c>
      <c r="U168" s="1058" t="str">
        <f t="shared" ref="U168:U170" si="42">IFS(T168&lt;0.2,"A",AND(T168&gt;=0.21,T168&lt;=0.5),"B",AND(T168&gt;=0.51,T168&lt;=0.7),"C",AND(T168&gt;=0.71,T168&lt;=0.85),"D",AND(T168&gt;=0.86,T168&lt;=1),"E",T168&gt;1,"F")</f>
        <v>C</v>
      </c>
      <c r="V168" s="151"/>
      <c r="W168" s="151"/>
      <c r="X168" s="151"/>
      <c r="Y168" s="151"/>
      <c r="Z168" s="740">
        <f>R168/Results!$B$158</f>
        <v>696.6666667</v>
      </c>
      <c r="AA168" s="151"/>
      <c r="AB168" s="151"/>
      <c r="AC168" s="703"/>
      <c r="AD168" s="459"/>
      <c r="AE168" s="459"/>
      <c r="AF168" s="151"/>
      <c r="AG168" s="804" t="s">
        <v>187</v>
      </c>
      <c r="AH168" s="805">
        <v>22.0</v>
      </c>
      <c r="AI168" s="805">
        <v>2.0</v>
      </c>
      <c r="AJ168" s="805">
        <v>28.0</v>
      </c>
      <c r="AK168" s="826"/>
      <c r="AL168" s="826"/>
      <c r="AM168" s="826"/>
      <c r="AN168" s="826"/>
      <c r="AO168" s="805">
        <v>4.0</v>
      </c>
      <c r="AP168" s="826"/>
      <c r="AQ168" s="805">
        <v>3.0</v>
      </c>
      <c r="AR168" s="805">
        <v>2.0</v>
      </c>
      <c r="AS168" s="826"/>
      <c r="AT168" s="806">
        <v>2.0</v>
      </c>
      <c r="AU168" s="805">
        <f t="shared" si="37"/>
        <v>63</v>
      </c>
      <c r="AV168" s="826">
        <f t="shared" si="38"/>
        <v>56.1</v>
      </c>
      <c r="AW168" s="1057">
        <f>AU168/(Results!$R$224*(70/190))</f>
        <v>0.6951219512</v>
      </c>
      <c r="AX168" s="807" t="str">
        <f t="shared" si="41"/>
        <v>C</v>
      </c>
      <c r="AY168" s="151"/>
      <c r="AZ168" s="151"/>
      <c r="BA168" s="151"/>
      <c r="BB168" s="151"/>
      <c r="BC168" s="740">
        <f>AU168/Results!$B$158</f>
        <v>210</v>
      </c>
      <c r="BD168" s="151"/>
      <c r="BE168" s="151"/>
      <c r="BF168" s="703"/>
    </row>
    <row r="169">
      <c r="A169" s="151"/>
      <c r="B169" s="459"/>
      <c r="C169" s="151"/>
      <c r="D169" s="804" t="s">
        <v>188</v>
      </c>
      <c r="E169" s="805">
        <v>58.0</v>
      </c>
      <c r="F169" s="826"/>
      <c r="G169" s="805">
        <v>127.0</v>
      </c>
      <c r="H169" s="805">
        <v>3.0</v>
      </c>
      <c r="I169" s="826"/>
      <c r="J169" s="826"/>
      <c r="K169" s="805">
        <v>2.0</v>
      </c>
      <c r="L169" s="805">
        <v>4.0</v>
      </c>
      <c r="M169" s="805">
        <v>3.0</v>
      </c>
      <c r="N169" s="805">
        <v>1.0</v>
      </c>
      <c r="O169" s="805">
        <v>14.0</v>
      </c>
      <c r="P169" s="805">
        <v>1.0</v>
      </c>
      <c r="Q169" s="807"/>
      <c r="R169" s="805">
        <f t="shared" si="34"/>
        <v>213</v>
      </c>
      <c r="S169" s="826">
        <f t="shared" si="35"/>
        <v>175.5</v>
      </c>
      <c r="T169" s="1057">
        <f>R169/(Results!$P$224*(70/190))</f>
        <v>0.5607593183</v>
      </c>
      <c r="U169" s="1058" t="str">
        <f t="shared" si="42"/>
        <v>C</v>
      </c>
      <c r="V169" s="151"/>
      <c r="W169" s="151"/>
      <c r="X169" s="151"/>
      <c r="Y169" s="151"/>
      <c r="Z169" s="740">
        <f>R169/Results!$B$158</f>
        <v>710</v>
      </c>
      <c r="AA169" s="151"/>
      <c r="AB169" s="151"/>
      <c r="AC169" s="703"/>
      <c r="AD169" s="459"/>
      <c r="AE169" s="459"/>
      <c r="AF169" s="151"/>
      <c r="AG169" s="804" t="s">
        <v>188</v>
      </c>
      <c r="AH169" s="805">
        <v>25.0</v>
      </c>
      <c r="AI169" s="805">
        <v>1.0</v>
      </c>
      <c r="AJ169" s="805">
        <v>32.0</v>
      </c>
      <c r="AK169" s="826"/>
      <c r="AL169" s="826"/>
      <c r="AM169" s="826"/>
      <c r="AN169" s="826"/>
      <c r="AO169" s="805">
        <v>5.0</v>
      </c>
      <c r="AP169" s="826"/>
      <c r="AQ169" s="805">
        <v>2.0</v>
      </c>
      <c r="AR169" s="805">
        <v>6.0</v>
      </c>
      <c r="AS169" s="826"/>
      <c r="AT169" s="806">
        <v>4.0</v>
      </c>
      <c r="AU169" s="805">
        <f t="shared" si="37"/>
        <v>75</v>
      </c>
      <c r="AV169" s="826">
        <f t="shared" si="38"/>
        <v>68.3</v>
      </c>
      <c r="AW169" s="1057">
        <f>AU169/(Results!$R$224*(70/190))</f>
        <v>0.8275261324</v>
      </c>
      <c r="AX169" s="807" t="str">
        <f t="shared" si="41"/>
        <v>D</v>
      </c>
      <c r="AY169" s="151"/>
      <c r="AZ169" s="151"/>
      <c r="BA169" s="151"/>
      <c r="BB169" s="151"/>
      <c r="BC169" s="740">
        <f>AU169/Results!$B$158</f>
        <v>250</v>
      </c>
      <c r="BD169" s="151"/>
      <c r="BE169" s="151"/>
      <c r="BF169" s="703"/>
    </row>
    <row r="170">
      <c r="A170" s="151"/>
      <c r="B170" s="459"/>
      <c r="C170" s="151"/>
      <c r="D170" s="809" t="s">
        <v>189</v>
      </c>
      <c r="E170" s="810">
        <v>45.0</v>
      </c>
      <c r="F170" s="840"/>
      <c r="G170" s="810">
        <v>97.0</v>
      </c>
      <c r="H170" s="810">
        <v>1.0</v>
      </c>
      <c r="I170" s="840"/>
      <c r="J170" s="840"/>
      <c r="K170" s="840"/>
      <c r="L170" s="810">
        <v>6.0</v>
      </c>
      <c r="M170" s="840"/>
      <c r="N170" s="810">
        <v>4.0</v>
      </c>
      <c r="O170" s="810">
        <v>17.0</v>
      </c>
      <c r="P170" s="840"/>
      <c r="Q170" s="811">
        <v>1.0</v>
      </c>
      <c r="R170" s="810">
        <f t="shared" si="34"/>
        <v>171</v>
      </c>
      <c r="S170" s="840">
        <f t="shared" si="35"/>
        <v>148.5</v>
      </c>
      <c r="T170" s="1061">
        <f>R170/(Results!$P$224*(70/190))</f>
        <v>0.4501870583</v>
      </c>
      <c r="U170" s="1062" t="str">
        <f t="shared" si="42"/>
        <v>B</v>
      </c>
      <c r="V170" s="447"/>
      <c r="W170" s="447"/>
      <c r="X170" s="447"/>
      <c r="Y170" s="447"/>
      <c r="Z170" s="746">
        <f>R170/Results!$B$158</f>
        <v>570</v>
      </c>
      <c r="AA170" s="447"/>
      <c r="AB170" s="447"/>
      <c r="AC170" s="488"/>
      <c r="AD170" s="459"/>
      <c r="AE170" s="459"/>
      <c r="AF170" s="151"/>
      <c r="AG170" s="809" t="s">
        <v>189</v>
      </c>
      <c r="AH170" s="810">
        <v>24.0</v>
      </c>
      <c r="AI170" s="810">
        <v>1.0</v>
      </c>
      <c r="AJ170" s="810">
        <v>29.0</v>
      </c>
      <c r="AK170" s="840"/>
      <c r="AL170" s="840"/>
      <c r="AM170" s="840"/>
      <c r="AN170" s="840"/>
      <c r="AO170" s="840"/>
      <c r="AP170" s="810">
        <v>1.0</v>
      </c>
      <c r="AQ170" s="840"/>
      <c r="AR170" s="810">
        <v>1.0</v>
      </c>
      <c r="AS170" s="840"/>
      <c r="AT170" s="811">
        <v>2.0</v>
      </c>
      <c r="AU170" s="805">
        <f t="shared" si="37"/>
        <v>58</v>
      </c>
      <c r="AV170" s="840">
        <f t="shared" si="38"/>
        <v>44.8</v>
      </c>
      <c r="AW170" s="1061">
        <f>AU170/(Results!$R$224*(70/190))</f>
        <v>0.6399535424</v>
      </c>
      <c r="AX170" s="1034" t="str">
        <f t="shared" si="41"/>
        <v>C</v>
      </c>
      <c r="AY170" s="447"/>
      <c r="AZ170" s="447"/>
      <c r="BA170" s="447"/>
      <c r="BB170" s="447"/>
      <c r="BC170" s="746">
        <f>AU170/Results!$B$158</f>
        <v>193.3333333</v>
      </c>
      <c r="BD170" s="447"/>
      <c r="BE170" s="447"/>
      <c r="BF170" s="488"/>
    </row>
    <row r="171">
      <c r="A171" s="151"/>
      <c r="B171" s="459"/>
      <c r="C171" s="151"/>
      <c r="D171" s="818" t="s">
        <v>190</v>
      </c>
      <c r="E171" s="778">
        <v>64.0</v>
      </c>
      <c r="F171" s="830"/>
      <c r="G171" s="778">
        <v>118.0</v>
      </c>
      <c r="H171" s="830"/>
      <c r="I171" s="830"/>
      <c r="J171" s="830"/>
      <c r="K171" s="778">
        <v>3.0</v>
      </c>
      <c r="L171" s="778">
        <v>5.0</v>
      </c>
      <c r="M171" s="778">
        <v>1.0</v>
      </c>
      <c r="N171" s="778">
        <v>3.0</v>
      </c>
      <c r="O171" s="778">
        <v>9.0</v>
      </c>
      <c r="P171" s="830"/>
      <c r="Q171" s="779">
        <v>1.0</v>
      </c>
      <c r="R171" s="1045">
        <f t="shared" si="34"/>
        <v>204</v>
      </c>
      <c r="S171" s="854">
        <f t="shared" si="35"/>
        <v>163.5</v>
      </c>
      <c r="T171" s="1063">
        <f>R171/(Results!$P$225*(70/190))</f>
        <v>0.5047532231</v>
      </c>
      <c r="U171" s="1069" t="s">
        <v>250</v>
      </c>
      <c r="V171" s="641">
        <f>SUM(R171:R174)</f>
        <v>863</v>
      </c>
      <c r="W171" s="642">
        <f>V171/(4*(MAX(R171:R174)))</f>
        <v>0.942139738</v>
      </c>
      <c r="X171" s="642">
        <f>AVERAGE(S171:S174)</f>
        <v>174.15</v>
      </c>
      <c r="Y171" s="642">
        <f>V171/(((V171/2))*2)</f>
        <v>1</v>
      </c>
      <c r="Z171" s="723">
        <f>R171/Results!$B$158</f>
        <v>680</v>
      </c>
      <c r="AA171" s="642">
        <f>sum(Z171:Z174)/4</f>
        <v>719.1666667</v>
      </c>
      <c r="AB171" s="643">
        <v>404.0</v>
      </c>
      <c r="AC171" s="817">
        <f>4*MAX(R171:R174)/Results!P225</f>
        <v>0.8350045579</v>
      </c>
      <c r="AD171" s="459"/>
      <c r="AE171" s="459"/>
      <c r="AF171" s="151"/>
      <c r="AG171" s="818" t="s">
        <v>190</v>
      </c>
      <c r="AH171" s="778">
        <v>18.0</v>
      </c>
      <c r="AI171" s="830"/>
      <c r="AJ171" s="778">
        <v>28.0</v>
      </c>
      <c r="AK171" s="830"/>
      <c r="AL171" s="830"/>
      <c r="AM171" s="830"/>
      <c r="AN171" s="830"/>
      <c r="AO171" s="778">
        <v>4.0</v>
      </c>
      <c r="AP171" s="830"/>
      <c r="AQ171" s="830"/>
      <c r="AR171" s="778">
        <v>2.0</v>
      </c>
      <c r="AS171" s="778">
        <v>1.0</v>
      </c>
      <c r="AT171" s="819"/>
      <c r="AU171" s="778">
        <f t="shared" si="37"/>
        <v>53</v>
      </c>
      <c r="AV171" s="854">
        <f t="shared" si="38"/>
        <v>44.5</v>
      </c>
      <c r="AW171" s="1063">
        <f>AU171/(Results!$R$225*(70/190))</f>
        <v>0.6147741148</v>
      </c>
      <c r="AX171" s="819" t="str">
        <f t="shared" si="41"/>
        <v>C</v>
      </c>
      <c r="AY171" s="641">
        <f>SUM(AU171:AU174)</f>
        <v>234</v>
      </c>
      <c r="AZ171" s="642">
        <f>AY171/(4*(MAX(AU171:AU174)))</f>
        <v>0.9285714286</v>
      </c>
      <c r="BA171" s="642">
        <f>AVERAGE(AV171:AV174)</f>
        <v>50.7</v>
      </c>
      <c r="BB171" s="642">
        <f>AY171/(((AY171))*1)</f>
        <v>1</v>
      </c>
      <c r="BC171" s="723">
        <f>AU171/Results!$B$158</f>
        <v>176.6666667</v>
      </c>
      <c r="BD171" s="642">
        <f>sum(BC171:BC174)/4</f>
        <v>195</v>
      </c>
      <c r="BE171" s="643">
        <v>86.0</v>
      </c>
      <c r="BF171" s="817">
        <f>4*MAX(AU171:AU174)/Results!R225</f>
        <v>1.076923077</v>
      </c>
    </row>
    <row r="172">
      <c r="A172" s="151"/>
      <c r="B172" s="459"/>
      <c r="C172" s="151"/>
      <c r="D172" s="784" t="s">
        <v>191</v>
      </c>
      <c r="E172" s="785">
        <v>66.0</v>
      </c>
      <c r="F172" s="833"/>
      <c r="G172" s="785">
        <v>114.0</v>
      </c>
      <c r="H172" s="785">
        <v>1.0</v>
      </c>
      <c r="I172" s="833"/>
      <c r="J172" s="833"/>
      <c r="K172" s="833"/>
      <c r="L172" s="785">
        <v>4.0</v>
      </c>
      <c r="M172" s="785">
        <v>6.0</v>
      </c>
      <c r="N172" s="785">
        <v>3.0</v>
      </c>
      <c r="O172" s="785">
        <v>11.0</v>
      </c>
      <c r="P172" s="833"/>
      <c r="Q172" s="787"/>
      <c r="R172" s="785">
        <f t="shared" si="34"/>
        <v>205</v>
      </c>
      <c r="S172" s="833">
        <f t="shared" si="35"/>
        <v>175</v>
      </c>
      <c r="T172" s="1049">
        <f>R172/(Results!$P$225*(70/190))</f>
        <v>0.5072275036</v>
      </c>
      <c r="U172" s="1067" t="s">
        <v>249</v>
      </c>
      <c r="V172" s="151"/>
      <c r="W172" s="151"/>
      <c r="X172" s="151"/>
      <c r="Y172" s="151"/>
      <c r="Z172" s="737">
        <f>R172/Results!$B$158</f>
        <v>683.3333333</v>
      </c>
      <c r="AA172" s="151"/>
      <c r="AB172" s="151"/>
      <c r="AC172" s="703"/>
      <c r="AD172" s="459"/>
      <c r="AE172" s="459"/>
      <c r="AF172" s="151"/>
      <c r="AG172" s="784" t="s">
        <v>191</v>
      </c>
      <c r="AH172" s="785">
        <v>21.0</v>
      </c>
      <c r="AI172" s="833"/>
      <c r="AJ172" s="785">
        <v>27.0</v>
      </c>
      <c r="AK172" s="833"/>
      <c r="AL172" s="833"/>
      <c r="AM172" s="833"/>
      <c r="AN172" s="833"/>
      <c r="AO172" s="785">
        <v>7.0</v>
      </c>
      <c r="AP172" s="785">
        <v>1.0</v>
      </c>
      <c r="AQ172" s="833"/>
      <c r="AR172" s="785">
        <v>2.0</v>
      </c>
      <c r="AS172" s="833"/>
      <c r="AT172" s="787"/>
      <c r="AU172" s="785">
        <f t="shared" si="37"/>
        <v>58</v>
      </c>
      <c r="AV172" s="833">
        <f t="shared" si="38"/>
        <v>51.5</v>
      </c>
      <c r="AW172" s="1049">
        <f>AU172/(Results!$R$225*(70/190))</f>
        <v>0.6727716728</v>
      </c>
      <c r="AX172" s="787" t="str">
        <f t="shared" si="41"/>
        <v>C</v>
      </c>
      <c r="AY172" s="151"/>
      <c r="AZ172" s="151"/>
      <c r="BA172" s="151"/>
      <c r="BB172" s="151"/>
      <c r="BC172" s="737">
        <f>AU172/Results!$B$158</f>
        <v>193.3333333</v>
      </c>
      <c r="BD172" s="151"/>
      <c r="BE172" s="151"/>
      <c r="BF172" s="703"/>
    </row>
    <row r="173">
      <c r="A173" s="151"/>
      <c r="B173" s="459"/>
      <c r="C173" s="151"/>
      <c r="D173" s="784" t="s">
        <v>192</v>
      </c>
      <c r="E173" s="785">
        <v>66.0</v>
      </c>
      <c r="F173" s="785">
        <v>1.0</v>
      </c>
      <c r="G173" s="785">
        <v>133.0</v>
      </c>
      <c r="H173" s="785">
        <v>2.0</v>
      </c>
      <c r="I173" s="833"/>
      <c r="J173" s="833"/>
      <c r="K173" s="833"/>
      <c r="L173" s="785">
        <v>8.0</v>
      </c>
      <c r="M173" s="785">
        <v>5.0</v>
      </c>
      <c r="N173" s="833"/>
      <c r="O173" s="785">
        <v>13.0</v>
      </c>
      <c r="P173" s="833"/>
      <c r="Q173" s="786">
        <v>1.0</v>
      </c>
      <c r="R173" s="785">
        <f t="shared" si="34"/>
        <v>229</v>
      </c>
      <c r="S173" s="833">
        <f t="shared" si="35"/>
        <v>187.3</v>
      </c>
      <c r="T173" s="1049">
        <f>R173/(Results!$P$225*(70/190))</f>
        <v>0.5666102357</v>
      </c>
      <c r="U173" s="1050" t="str">
        <f t="shared" ref="U173:U190" si="43">IFS(T173&lt;0.2,"A",AND(T173&gt;=0.21,T173&lt;=0.5),"B",AND(T173&gt;=0.51,T173&lt;=0.7),"C",AND(T173&gt;=0.71,T173&lt;=0.85),"D",AND(T173&gt;=0.86,T173&lt;=1),"E",T173&gt;1,"F")</f>
        <v>C</v>
      </c>
      <c r="V173" s="151"/>
      <c r="W173" s="151"/>
      <c r="X173" s="151"/>
      <c r="Y173" s="151"/>
      <c r="Z173" s="737">
        <f>R173/Results!$B$158</f>
        <v>763.3333333</v>
      </c>
      <c r="AA173" s="151"/>
      <c r="AB173" s="151"/>
      <c r="AC173" s="703"/>
      <c r="AD173" s="459"/>
      <c r="AE173" s="459"/>
      <c r="AF173" s="151"/>
      <c r="AG173" s="784" t="s">
        <v>192</v>
      </c>
      <c r="AH173" s="785">
        <v>20.0</v>
      </c>
      <c r="AI173" s="833"/>
      <c r="AJ173" s="785">
        <v>28.0</v>
      </c>
      <c r="AK173" s="833"/>
      <c r="AL173" s="833"/>
      <c r="AM173" s="833"/>
      <c r="AN173" s="833"/>
      <c r="AO173" s="785">
        <v>6.0</v>
      </c>
      <c r="AP173" s="785">
        <v>2.0</v>
      </c>
      <c r="AQ173" s="833"/>
      <c r="AR173" s="785">
        <v>3.0</v>
      </c>
      <c r="AS173" s="833"/>
      <c r="AT173" s="786">
        <v>4.0</v>
      </c>
      <c r="AU173" s="785">
        <f t="shared" si="37"/>
        <v>63</v>
      </c>
      <c r="AV173" s="833">
        <f t="shared" si="38"/>
        <v>56</v>
      </c>
      <c r="AW173" s="1049">
        <f>AU173/(Results!$R$225*(70/190))</f>
        <v>0.7307692308</v>
      </c>
      <c r="AX173" s="787" t="str">
        <f t="shared" si="41"/>
        <v>D</v>
      </c>
      <c r="AY173" s="151"/>
      <c r="AZ173" s="151"/>
      <c r="BA173" s="151"/>
      <c r="BB173" s="151"/>
      <c r="BC173" s="737">
        <f>AU173/Results!$B$158</f>
        <v>210</v>
      </c>
      <c r="BD173" s="151"/>
      <c r="BE173" s="151"/>
      <c r="BF173" s="703"/>
    </row>
    <row r="174">
      <c r="A174" s="151"/>
      <c r="B174" s="459"/>
      <c r="C174" s="151"/>
      <c r="D174" s="790" t="s">
        <v>193</v>
      </c>
      <c r="E174" s="791">
        <v>59.0</v>
      </c>
      <c r="F174" s="791">
        <v>1.0</v>
      </c>
      <c r="G174" s="791">
        <v>137.0</v>
      </c>
      <c r="H174" s="791">
        <v>3.0</v>
      </c>
      <c r="I174" s="791">
        <v>1.0</v>
      </c>
      <c r="J174" s="791">
        <v>1.0</v>
      </c>
      <c r="K174" s="835"/>
      <c r="L174" s="791">
        <v>7.0</v>
      </c>
      <c r="M174" s="791">
        <v>2.0</v>
      </c>
      <c r="N174" s="835"/>
      <c r="O174" s="791">
        <v>8.0</v>
      </c>
      <c r="P174" s="835"/>
      <c r="Q174" s="792">
        <v>6.0</v>
      </c>
      <c r="R174" s="791">
        <f t="shared" si="34"/>
        <v>225</v>
      </c>
      <c r="S174" s="835">
        <f t="shared" si="35"/>
        <v>170.8</v>
      </c>
      <c r="T174" s="1052">
        <f>R174/(Results!$P$225*(70/190))</f>
        <v>0.5567131137</v>
      </c>
      <c r="U174" s="1053" t="str">
        <f t="shared" si="43"/>
        <v>C</v>
      </c>
      <c r="V174" s="37"/>
      <c r="W174" s="37"/>
      <c r="X174" s="37"/>
      <c r="Y174" s="37"/>
      <c r="Z174" s="774">
        <f>R174/Results!$B$158</f>
        <v>750</v>
      </c>
      <c r="AA174" s="37"/>
      <c r="AB174" s="37"/>
      <c r="AC174" s="789"/>
      <c r="AD174" s="459"/>
      <c r="AE174" s="459"/>
      <c r="AF174" s="151"/>
      <c r="AG174" s="790" t="s">
        <v>193</v>
      </c>
      <c r="AH174" s="791">
        <v>21.0</v>
      </c>
      <c r="AI174" s="791">
        <v>1.0</v>
      </c>
      <c r="AJ174" s="791">
        <v>29.0</v>
      </c>
      <c r="AK174" s="835"/>
      <c r="AL174" s="835"/>
      <c r="AM174" s="835"/>
      <c r="AN174" s="835"/>
      <c r="AO174" s="791">
        <v>4.0</v>
      </c>
      <c r="AP174" s="835"/>
      <c r="AQ174" s="835"/>
      <c r="AR174" s="791">
        <v>4.0</v>
      </c>
      <c r="AS174" s="835"/>
      <c r="AT174" s="792">
        <v>1.0</v>
      </c>
      <c r="AU174" s="785">
        <f t="shared" si="37"/>
        <v>60</v>
      </c>
      <c r="AV174" s="835">
        <f t="shared" si="38"/>
        <v>50.8</v>
      </c>
      <c r="AW174" s="1052">
        <f>AU174/(Results!$R$225*(70/190))</f>
        <v>0.695970696</v>
      </c>
      <c r="AX174" s="793" t="str">
        <f t="shared" si="41"/>
        <v>C</v>
      </c>
      <c r="AY174" s="37"/>
      <c r="AZ174" s="37"/>
      <c r="BA174" s="37"/>
      <c r="BB174" s="37"/>
      <c r="BC174" s="774">
        <f>AU174/Results!$B$158</f>
        <v>200</v>
      </c>
      <c r="BD174" s="37"/>
      <c r="BE174" s="37"/>
      <c r="BF174" s="789"/>
    </row>
    <row r="175">
      <c r="A175" s="151"/>
      <c r="B175" s="459"/>
      <c r="C175" s="151"/>
      <c r="D175" s="797" t="s">
        <v>194</v>
      </c>
      <c r="E175" s="798">
        <v>55.0</v>
      </c>
      <c r="F175" s="798">
        <v>1.0</v>
      </c>
      <c r="G175" s="798">
        <v>118.0</v>
      </c>
      <c r="H175" s="837"/>
      <c r="I175" s="837"/>
      <c r="J175" s="837"/>
      <c r="K175" s="798">
        <v>2.0</v>
      </c>
      <c r="L175" s="798">
        <v>5.0</v>
      </c>
      <c r="M175" s="798">
        <v>1.0</v>
      </c>
      <c r="N175" s="798">
        <v>1.0</v>
      </c>
      <c r="O175" s="798">
        <v>8.0</v>
      </c>
      <c r="P175" s="798">
        <v>1.0</v>
      </c>
      <c r="Q175" s="799">
        <v>2.0</v>
      </c>
      <c r="R175" s="1066">
        <f t="shared" si="34"/>
        <v>194</v>
      </c>
      <c r="S175" s="824">
        <f t="shared" si="35"/>
        <v>149.8</v>
      </c>
      <c r="T175" s="1055">
        <f>R175/(Results!$P$226*(70/190))</f>
        <v>0.4787012987</v>
      </c>
      <c r="U175" s="1056" t="str">
        <f t="shared" si="43"/>
        <v>B</v>
      </c>
      <c r="V175" s="538">
        <f>SUM(R175:R178)</f>
        <v>872</v>
      </c>
      <c r="W175" s="539">
        <f>V175/(4*(MAX(R175:R178)))</f>
        <v>0.9237288136</v>
      </c>
      <c r="X175" s="539">
        <f>AVERAGE(S175:S178)</f>
        <v>166.65</v>
      </c>
      <c r="Y175" s="539">
        <f>V175/(((V175/2))*2)</f>
        <v>1</v>
      </c>
      <c r="Z175" s="1012">
        <f>R175/Results!$B$158</f>
        <v>646.6666667</v>
      </c>
      <c r="AA175" s="539">
        <f>sum(Z175:Z178)/4</f>
        <v>726.6666667</v>
      </c>
      <c r="AB175" s="541">
        <v>405.0</v>
      </c>
      <c r="AC175" s="706">
        <f>4*MAX(R175:R178)/Results!P226</f>
        <v>0.8581818182</v>
      </c>
      <c r="AD175" s="459"/>
      <c r="AE175" s="459"/>
      <c r="AF175" s="151"/>
      <c r="AG175" s="797" t="s">
        <v>194</v>
      </c>
      <c r="AH175" s="798">
        <v>19.0</v>
      </c>
      <c r="AI175" s="837"/>
      <c r="AJ175" s="798">
        <v>40.0</v>
      </c>
      <c r="AK175" s="837"/>
      <c r="AL175" s="837"/>
      <c r="AM175" s="837"/>
      <c r="AN175" s="837"/>
      <c r="AO175" s="798">
        <v>2.0</v>
      </c>
      <c r="AP175" s="837"/>
      <c r="AQ175" s="798">
        <v>2.0</v>
      </c>
      <c r="AR175" s="798">
        <v>4.0</v>
      </c>
      <c r="AS175" s="837"/>
      <c r="AT175" s="799">
        <v>4.0</v>
      </c>
      <c r="AU175" s="798">
        <f t="shared" si="37"/>
        <v>71</v>
      </c>
      <c r="AV175" s="824">
        <f t="shared" si="38"/>
        <v>57</v>
      </c>
      <c r="AW175" s="1055">
        <f>AU175/(Results!$R$226*(70/190))</f>
        <v>0.8452380952</v>
      </c>
      <c r="AX175" s="828" t="str">
        <f t="shared" si="41"/>
        <v>D</v>
      </c>
      <c r="AY175" s="538">
        <f>SUM(AU175:AU178)</f>
        <v>228</v>
      </c>
      <c r="AZ175" s="539">
        <f>AY175/(4*(MAX(AU175:AU178)))</f>
        <v>0.8028169014</v>
      </c>
      <c r="BA175" s="539">
        <f>AVERAGE(AV175:AV178)</f>
        <v>47.775</v>
      </c>
      <c r="BB175" s="539">
        <f>AY175/(((AY175))*1)</f>
        <v>1</v>
      </c>
      <c r="BC175" s="1012">
        <f>AU175/Results!$B$158</f>
        <v>236.6666667</v>
      </c>
      <c r="BD175" s="539">
        <f>sum(BC175:BC178)/4</f>
        <v>190</v>
      </c>
      <c r="BE175" s="541">
        <v>84.0</v>
      </c>
      <c r="BF175" s="706">
        <f>4*MAX(AU175:AU178)/Results!R226</f>
        <v>1.245614035</v>
      </c>
    </row>
    <row r="176">
      <c r="A176" s="151"/>
      <c r="B176" s="459"/>
      <c r="C176" s="151"/>
      <c r="D176" s="804" t="s">
        <v>195</v>
      </c>
      <c r="E176" s="805">
        <v>65.0</v>
      </c>
      <c r="F176" s="805">
        <v>3.0</v>
      </c>
      <c r="G176" s="805">
        <v>132.0</v>
      </c>
      <c r="H176" s="805">
        <v>1.0</v>
      </c>
      <c r="I176" s="826"/>
      <c r="J176" s="826"/>
      <c r="K176" s="805">
        <v>1.0</v>
      </c>
      <c r="L176" s="826"/>
      <c r="M176" s="805">
        <v>1.0</v>
      </c>
      <c r="N176" s="805">
        <v>1.0</v>
      </c>
      <c r="O176" s="805">
        <v>9.0</v>
      </c>
      <c r="P176" s="826"/>
      <c r="Q176" s="806">
        <v>4.0</v>
      </c>
      <c r="R176" s="805">
        <f t="shared" si="34"/>
        <v>217</v>
      </c>
      <c r="S176" s="826">
        <f t="shared" si="35"/>
        <v>161.4</v>
      </c>
      <c r="T176" s="1057">
        <f>R176/(Results!$P$226*(70/190))</f>
        <v>0.5354545455</v>
      </c>
      <c r="U176" s="1058" t="str">
        <f t="shared" si="43"/>
        <v>C</v>
      </c>
      <c r="V176" s="151"/>
      <c r="W176" s="151"/>
      <c r="X176" s="151"/>
      <c r="Y176" s="151"/>
      <c r="Z176" s="740">
        <f>R176/Results!$B$158</f>
        <v>723.3333333</v>
      </c>
      <c r="AA176" s="151"/>
      <c r="AB176" s="151"/>
      <c r="AC176" s="703"/>
      <c r="AD176" s="459"/>
      <c r="AE176" s="459"/>
      <c r="AF176" s="151"/>
      <c r="AG176" s="804" t="s">
        <v>195</v>
      </c>
      <c r="AH176" s="805">
        <v>17.0</v>
      </c>
      <c r="AI176" s="805">
        <v>1.0</v>
      </c>
      <c r="AJ176" s="805">
        <v>28.0</v>
      </c>
      <c r="AK176" s="826"/>
      <c r="AL176" s="826"/>
      <c r="AM176" s="826"/>
      <c r="AN176" s="826"/>
      <c r="AO176" s="805">
        <v>1.0</v>
      </c>
      <c r="AP176" s="805">
        <v>2.0</v>
      </c>
      <c r="AQ176" s="826"/>
      <c r="AR176" s="805">
        <v>2.0</v>
      </c>
      <c r="AS176" s="826"/>
      <c r="AT176" s="806">
        <v>3.0</v>
      </c>
      <c r="AU176" s="805">
        <f t="shared" si="37"/>
        <v>54</v>
      </c>
      <c r="AV176" s="826">
        <f t="shared" si="38"/>
        <v>43.8</v>
      </c>
      <c r="AW176" s="1057">
        <f>AU176/(Results!$R$226*(70/190))</f>
        <v>0.6428571429</v>
      </c>
      <c r="AX176" s="807" t="str">
        <f t="shared" si="41"/>
        <v>C</v>
      </c>
      <c r="AY176" s="151"/>
      <c r="AZ176" s="151"/>
      <c r="BA176" s="151"/>
      <c r="BB176" s="151"/>
      <c r="BC176" s="740">
        <f>AU176/Results!$B$158</f>
        <v>180</v>
      </c>
      <c r="BD176" s="151"/>
      <c r="BE176" s="151"/>
      <c r="BF176" s="703"/>
    </row>
    <row r="177">
      <c r="A177" s="151"/>
      <c r="B177" s="459"/>
      <c r="C177" s="151"/>
      <c r="D177" s="804" t="s">
        <v>196</v>
      </c>
      <c r="E177" s="805">
        <v>63.0</v>
      </c>
      <c r="F177" s="805">
        <v>2.0</v>
      </c>
      <c r="G177" s="805">
        <v>138.0</v>
      </c>
      <c r="H177" s="826"/>
      <c r="I177" s="826"/>
      <c r="J177" s="826"/>
      <c r="K177" s="805">
        <v>2.0</v>
      </c>
      <c r="L177" s="805">
        <v>8.0</v>
      </c>
      <c r="M177" s="805">
        <v>1.0</v>
      </c>
      <c r="N177" s="826"/>
      <c r="O177" s="805">
        <v>8.0</v>
      </c>
      <c r="P177" s="805">
        <v>1.0</v>
      </c>
      <c r="Q177" s="806">
        <v>2.0</v>
      </c>
      <c r="R177" s="805">
        <f t="shared" si="34"/>
        <v>225</v>
      </c>
      <c r="S177" s="826">
        <f t="shared" si="35"/>
        <v>170.6</v>
      </c>
      <c r="T177" s="1057">
        <f>R177/(Results!$P$226*(70/190))</f>
        <v>0.5551948052</v>
      </c>
      <c r="U177" s="1058" t="str">
        <f t="shared" si="43"/>
        <v>C</v>
      </c>
      <c r="V177" s="151"/>
      <c r="W177" s="151"/>
      <c r="X177" s="151"/>
      <c r="Y177" s="151"/>
      <c r="Z177" s="740">
        <f>R177/Results!$B$158</f>
        <v>750</v>
      </c>
      <c r="AA177" s="151"/>
      <c r="AB177" s="151"/>
      <c r="AC177" s="703"/>
      <c r="AD177" s="459"/>
      <c r="AE177" s="459"/>
      <c r="AF177" s="151"/>
      <c r="AG177" s="804" t="s">
        <v>196</v>
      </c>
      <c r="AH177" s="805">
        <v>20.0</v>
      </c>
      <c r="AI177" s="826"/>
      <c r="AJ177" s="805">
        <v>23.0</v>
      </c>
      <c r="AK177" s="826"/>
      <c r="AL177" s="826"/>
      <c r="AM177" s="826"/>
      <c r="AN177" s="826"/>
      <c r="AO177" s="805">
        <v>5.0</v>
      </c>
      <c r="AP177" s="826"/>
      <c r="AQ177" s="826"/>
      <c r="AR177" s="805">
        <v>1.0</v>
      </c>
      <c r="AS177" s="826"/>
      <c r="AT177" s="807"/>
      <c r="AU177" s="805">
        <f t="shared" si="37"/>
        <v>49</v>
      </c>
      <c r="AV177" s="826">
        <f t="shared" si="38"/>
        <v>41</v>
      </c>
      <c r="AW177" s="1057">
        <f>AU177/(Results!$R$226*(70/190))</f>
        <v>0.5833333333</v>
      </c>
      <c r="AX177" s="807" t="str">
        <f t="shared" si="41"/>
        <v>C</v>
      </c>
      <c r="AY177" s="151"/>
      <c r="AZ177" s="151"/>
      <c r="BA177" s="151"/>
      <c r="BB177" s="151"/>
      <c r="BC177" s="740">
        <f>AU177/Results!$B$158</f>
        <v>163.3333333</v>
      </c>
      <c r="BD177" s="151"/>
      <c r="BE177" s="151"/>
      <c r="BF177" s="703"/>
    </row>
    <row r="178">
      <c r="A178" s="151"/>
      <c r="B178" s="459"/>
      <c r="C178" s="151"/>
      <c r="D178" s="809" t="s">
        <v>286</v>
      </c>
      <c r="E178" s="810">
        <v>78.0</v>
      </c>
      <c r="F178" s="810">
        <v>1.0</v>
      </c>
      <c r="G178" s="810">
        <v>135.0</v>
      </c>
      <c r="H178" s="810">
        <v>2.0</v>
      </c>
      <c r="I178" s="840"/>
      <c r="J178" s="840"/>
      <c r="K178" s="840"/>
      <c r="L178" s="810">
        <v>8.0</v>
      </c>
      <c r="M178" s="810">
        <v>2.0</v>
      </c>
      <c r="N178" s="840"/>
      <c r="O178" s="810">
        <v>9.0</v>
      </c>
      <c r="P178" s="840"/>
      <c r="Q178" s="811">
        <v>1.0</v>
      </c>
      <c r="R178" s="810">
        <f t="shared" si="34"/>
        <v>236</v>
      </c>
      <c r="S178" s="840">
        <f t="shared" si="35"/>
        <v>184.8</v>
      </c>
      <c r="T178" s="1061">
        <f>R178/(Results!$P$226*(70/190))</f>
        <v>0.5823376623</v>
      </c>
      <c r="U178" s="1062" t="str">
        <f t="shared" si="43"/>
        <v>C</v>
      </c>
      <c r="V178" s="447"/>
      <c r="W178" s="447"/>
      <c r="X178" s="447"/>
      <c r="Y178" s="447"/>
      <c r="Z178" s="746">
        <f>R178/Results!$B$158</f>
        <v>786.6666667</v>
      </c>
      <c r="AA178" s="447"/>
      <c r="AB178" s="447"/>
      <c r="AC178" s="488"/>
      <c r="AD178" s="459"/>
      <c r="AE178" s="459"/>
      <c r="AF178" s="151"/>
      <c r="AG178" s="809" t="s">
        <v>286</v>
      </c>
      <c r="AH178" s="810">
        <v>20.0</v>
      </c>
      <c r="AI178" s="810">
        <v>1.0</v>
      </c>
      <c r="AJ178" s="810">
        <v>24.0</v>
      </c>
      <c r="AK178" s="840"/>
      <c r="AL178" s="840"/>
      <c r="AM178" s="840"/>
      <c r="AN178" s="840"/>
      <c r="AO178" s="810">
        <v>4.0</v>
      </c>
      <c r="AP178" s="840"/>
      <c r="AQ178" s="810">
        <v>1.0</v>
      </c>
      <c r="AR178" s="810">
        <v>4.0</v>
      </c>
      <c r="AS178" s="840"/>
      <c r="AT178" s="812"/>
      <c r="AU178" s="805">
        <f t="shared" si="37"/>
        <v>54</v>
      </c>
      <c r="AV178" s="840">
        <f t="shared" si="38"/>
        <v>49.3</v>
      </c>
      <c r="AW178" s="1061">
        <f>AU178/(Results!$R$226*(70/190))</f>
        <v>0.6428571429</v>
      </c>
      <c r="AX178" s="1034" t="str">
        <f t="shared" si="41"/>
        <v>C</v>
      </c>
      <c r="AY178" s="447"/>
      <c r="AZ178" s="447"/>
      <c r="BA178" s="447"/>
      <c r="BB178" s="447"/>
      <c r="BC178" s="746">
        <f>AU178/Results!$B$158</f>
        <v>180</v>
      </c>
      <c r="BD178" s="447"/>
      <c r="BE178" s="447"/>
      <c r="BF178" s="488"/>
    </row>
    <row r="179">
      <c r="A179" s="151"/>
      <c r="B179" s="459"/>
      <c r="C179" s="151"/>
      <c r="D179" s="818" t="s">
        <v>198</v>
      </c>
      <c r="E179" s="778">
        <v>65.0</v>
      </c>
      <c r="F179" s="830"/>
      <c r="G179" s="778">
        <v>171.0</v>
      </c>
      <c r="H179" s="778">
        <v>3.0</v>
      </c>
      <c r="I179" s="830"/>
      <c r="J179" s="778">
        <v>1.0</v>
      </c>
      <c r="K179" s="830"/>
      <c r="L179" s="778">
        <v>11.0</v>
      </c>
      <c r="M179" s="830"/>
      <c r="N179" s="778">
        <v>1.0</v>
      </c>
      <c r="O179" s="778">
        <v>2.0</v>
      </c>
      <c r="P179" s="830"/>
      <c r="Q179" s="779">
        <v>6.0</v>
      </c>
      <c r="R179" s="1045">
        <f t="shared" si="34"/>
        <v>260</v>
      </c>
      <c r="S179" s="854">
        <f t="shared" si="35"/>
        <v>182.5</v>
      </c>
      <c r="T179" s="1063">
        <f>R179/(Results!$P$227*(70/190))</f>
        <v>0.5162503919</v>
      </c>
      <c r="U179" s="1064" t="str">
        <f t="shared" si="43"/>
        <v>C</v>
      </c>
      <c r="V179" s="641">
        <f>SUM(R179:R182)</f>
        <v>1118</v>
      </c>
      <c r="W179" s="642">
        <f>V179/(4*(MAX(R179:R182)))</f>
        <v>0.9637931034</v>
      </c>
      <c r="X179" s="642">
        <f>AVERAGE(S179:S182)</f>
        <v>200.3</v>
      </c>
      <c r="Y179" s="642">
        <f>V179/(((V179/2))*2)</f>
        <v>1</v>
      </c>
      <c r="Z179" s="723">
        <f>R179/Results!$B$158</f>
        <v>866.6666667</v>
      </c>
      <c r="AA179" s="642">
        <f>sum(Z179:Z182)/4</f>
        <v>931.6666667</v>
      </c>
      <c r="AB179" s="643">
        <v>504.0</v>
      </c>
      <c r="AC179" s="817">
        <f>4*MAX(R179:R182)/Results!P227</f>
        <v>0.8485735187</v>
      </c>
      <c r="AD179" s="459"/>
      <c r="AE179" s="459"/>
      <c r="AF179" s="151"/>
      <c r="AG179" s="818" t="s">
        <v>198</v>
      </c>
      <c r="AH179" s="778">
        <v>19.0</v>
      </c>
      <c r="AI179" s="830"/>
      <c r="AJ179" s="778">
        <v>17.0</v>
      </c>
      <c r="AK179" s="830"/>
      <c r="AL179" s="830"/>
      <c r="AM179" s="830"/>
      <c r="AN179" s="830"/>
      <c r="AO179" s="778">
        <v>5.0</v>
      </c>
      <c r="AP179" s="830"/>
      <c r="AQ179" s="778">
        <v>1.0</v>
      </c>
      <c r="AR179" s="778">
        <v>2.0</v>
      </c>
      <c r="AS179" s="830"/>
      <c r="AT179" s="819"/>
      <c r="AU179" s="778">
        <f t="shared" si="37"/>
        <v>44</v>
      </c>
      <c r="AV179" s="854">
        <f t="shared" si="38"/>
        <v>41.5</v>
      </c>
      <c r="AW179" s="1063">
        <f>AU179/(Results!$R$227*(70/190))</f>
        <v>0.479632817</v>
      </c>
      <c r="AX179" s="819" t="str">
        <f t="shared" si="41"/>
        <v>B</v>
      </c>
      <c r="AY179" s="641">
        <f>SUM(AU179:AU182)</f>
        <v>249</v>
      </c>
      <c r="AZ179" s="642">
        <f>AY179/(4*(MAX(AU179:AU182)))</f>
        <v>0.83</v>
      </c>
      <c r="BA179" s="642">
        <f>AVERAGE(AV179:AV182)</f>
        <v>53.35</v>
      </c>
      <c r="BB179" s="642">
        <f>AY179/(((AY179))*1)</f>
        <v>1</v>
      </c>
      <c r="BC179" s="723">
        <f>AU179/Results!$B$158</f>
        <v>146.6666667</v>
      </c>
      <c r="BD179" s="642">
        <f>sum(BC179:BC182)/4</f>
        <v>207.5</v>
      </c>
      <c r="BE179" s="643">
        <v>92.0</v>
      </c>
      <c r="BF179" s="817">
        <f>4*MAX(AU179:AU182)/Results!R227</f>
        <v>1.204819277</v>
      </c>
    </row>
    <row r="180">
      <c r="A180" s="151"/>
      <c r="B180" s="459"/>
      <c r="C180" s="151"/>
      <c r="D180" s="784" t="s">
        <v>199</v>
      </c>
      <c r="E180" s="785">
        <v>78.0</v>
      </c>
      <c r="F180" s="785">
        <v>1.0</v>
      </c>
      <c r="G180" s="785">
        <v>183.0</v>
      </c>
      <c r="H180" s="833"/>
      <c r="I180" s="833"/>
      <c r="J180" s="833"/>
      <c r="K180" s="833"/>
      <c r="L180" s="785">
        <v>8.0</v>
      </c>
      <c r="M180" s="833"/>
      <c r="N180" s="785">
        <v>3.0</v>
      </c>
      <c r="O180" s="785">
        <v>11.0</v>
      </c>
      <c r="P180" s="833"/>
      <c r="Q180" s="786">
        <v>4.0</v>
      </c>
      <c r="R180" s="785">
        <f t="shared" si="34"/>
        <v>288</v>
      </c>
      <c r="S180" s="833">
        <f t="shared" si="35"/>
        <v>213.8</v>
      </c>
      <c r="T180" s="1049">
        <f>R180/(Results!$P$227*(70/190))</f>
        <v>0.5718465879</v>
      </c>
      <c r="U180" s="1050" t="str">
        <f t="shared" si="43"/>
        <v>C</v>
      </c>
      <c r="V180" s="151"/>
      <c r="W180" s="151"/>
      <c r="X180" s="151"/>
      <c r="Y180" s="151"/>
      <c r="Z180" s="737">
        <f>R180/Results!$B$158</f>
        <v>960</v>
      </c>
      <c r="AA180" s="151"/>
      <c r="AB180" s="151"/>
      <c r="AC180" s="703"/>
      <c r="AD180" s="459"/>
      <c r="AE180" s="459"/>
      <c r="AF180" s="151"/>
      <c r="AG180" s="784" t="s">
        <v>199</v>
      </c>
      <c r="AH180" s="785">
        <v>23.0</v>
      </c>
      <c r="AI180" s="833"/>
      <c r="AJ180" s="785">
        <v>37.0</v>
      </c>
      <c r="AK180" s="833"/>
      <c r="AL180" s="833"/>
      <c r="AM180" s="833"/>
      <c r="AN180" s="833"/>
      <c r="AO180" s="785">
        <v>3.0</v>
      </c>
      <c r="AP180" s="833"/>
      <c r="AQ180" s="833"/>
      <c r="AR180" s="785">
        <v>3.0</v>
      </c>
      <c r="AS180" s="833"/>
      <c r="AT180" s="786">
        <v>5.0</v>
      </c>
      <c r="AU180" s="785">
        <f t="shared" si="37"/>
        <v>71</v>
      </c>
      <c r="AV180" s="833">
        <f t="shared" si="38"/>
        <v>54.5</v>
      </c>
      <c r="AW180" s="1049">
        <f>AU180/(Results!$R$227*(70/190))</f>
        <v>0.7739529547</v>
      </c>
      <c r="AX180" s="787" t="str">
        <f t="shared" si="41"/>
        <v>D</v>
      </c>
      <c r="AY180" s="151"/>
      <c r="AZ180" s="151"/>
      <c r="BA180" s="151"/>
      <c r="BB180" s="151"/>
      <c r="BC180" s="737">
        <f>AU180/Results!$B$158</f>
        <v>236.6666667</v>
      </c>
      <c r="BD180" s="151"/>
      <c r="BE180" s="151"/>
      <c r="BF180" s="703"/>
    </row>
    <row r="181">
      <c r="A181" s="151"/>
      <c r="B181" s="459"/>
      <c r="C181" s="151"/>
      <c r="D181" s="784" t="s">
        <v>200</v>
      </c>
      <c r="E181" s="785">
        <v>71.0</v>
      </c>
      <c r="F181" s="785">
        <v>3.0</v>
      </c>
      <c r="G181" s="785">
        <v>185.0</v>
      </c>
      <c r="H181" s="785">
        <v>2.0</v>
      </c>
      <c r="I181" s="833"/>
      <c r="J181" s="785">
        <v>1.0</v>
      </c>
      <c r="K181" s="785">
        <v>2.0</v>
      </c>
      <c r="L181" s="785">
        <v>4.0</v>
      </c>
      <c r="M181" s="833"/>
      <c r="N181" s="785">
        <v>2.0</v>
      </c>
      <c r="O181" s="785">
        <v>7.0</v>
      </c>
      <c r="P181" s="833"/>
      <c r="Q181" s="786">
        <v>3.0</v>
      </c>
      <c r="R181" s="785">
        <f t="shared" si="34"/>
        <v>280</v>
      </c>
      <c r="S181" s="833">
        <f t="shared" si="35"/>
        <v>199.9</v>
      </c>
      <c r="T181" s="1049">
        <f>R181/(Results!$P$227*(70/190))</f>
        <v>0.5559619605</v>
      </c>
      <c r="U181" s="1050" t="str">
        <f t="shared" si="43"/>
        <v>C</v>
      </c>
      <c r="V181" s="151"/>
      <c r="W181" s="151"/>
      <c r="X181" s="151"/>
      <c r="Y181" s="151"/>
      <c r="Z181" s="737">
        <f>R181/Results!$B$158</f>
        <v>933.3333333</v>
      </c>
      <c r="AA181" s="151"/>
      <c r="AB181" s="151"/>
      <c r="AC181" s="703"/>
      <c r="AD181" s="459"/>
      <c r="AE181" s="459"/>
      <c r="AF181" s="151"/>
      <c r="AG181" s="784" t="s">
        <v>200</v>
      </c>
      <c r="AH181" s="785">
        <v>18.0</v>
      </c>
      <c r="AI181" s="833"/>
      <c r="AJ181" s="785">
        <v>39.0</v>
      </c>
      <c r="AK181" s="833"/>
      <c r="AL181" s="833"/>
      <c r="AM181" s="833"/>
      <c r="AN181" s="833"/>
      <c r="AO181" s="785">
        <v>10.0</v>
      </c>
      <c r="AP181" s="785"/>
      <c r="AQ181" s="785">
        <v>2.0</v>
      </c>
      <c r="AR181" s="785">
        <v>4.0</v>
      </c>
      <c r="AS181" s="833"/>
      <c r="AT181" s="786">
        <v>2.0</v>
      </c>
      <c r="AU181" s="785">
        <f t="shared" si="37"/>
        <v>75</v>
      </c>
      <c r="AV181" s="833">
        <f t="shared" si="38"/>
        <v>66.5</v>
      </c>
      <c r="AW181" s="1049">
        <f>AU181/(Results!$R$227*(70/190))</f>
        <v>0.817555938</v>
      </c>
      <c r="AX181" s="787" t="str">
        <f t="shared" si="41"/>
        <v>D</v>
      </c>
      <c r="AY181" s="151"/>
      <c r="AZ181" s="151"/>
      <c r="BA181" s="151"/>
      <c r="BB181" s="151"/>
      <c r="BC181" s="737">
        <f>AU181/Results!$B$158</f>
        <v>250</v>
      </c>
      <c r="BD181" s="151"/>
      <c r="BE181" s="151"/>
      <c r="BF181" s="703"/>
    </row>
    <row r="182">
      <c r="A182" s="151"/>
      <c r="B182" s="459"/>
      <c r="C182" s="151"/>
      <c r="D182" s="790" t="s">
        <v>201</v>
      </c>
      <c r="E182" s="791">
        <v>73.0</v>
      </c>
      <c r="F182" s="835"/>
      <c r="G182" s="791">
        <v>182.0</v>
      </c>
      <c r="H182" s="791">
        <v>1.0</v>
      </c>
      <c r="I182" s="835"/>
      <c r="J182" s="835"/>
      <c r="K182" s="791">
        <v>4.0</v>
      </c>
      <c r="L182" s="791">
        <v>4.0</v>
      </c>
      <c r="M182" s="791">
        <v>1.0</v>
      </c>
      <c r="N182" s="791">
        <v>1.0</v>
      </c>
      <c r="O182" s="791">
        <v>7.0</v>
      </c>
      <c r="P182" s="835"/>
      <c r="Q182" s="792">
        <v>17.0</v>
      </c>
      <c r="R182" s="791">
        <f t="shared" si="34"/>
        <v>290</v>
      </c>
      <c r="S182" s="835">
        <f t="shared" si="35"/>
        <v>205</v>
      </c>
      <c r="T182" s="1052">
        <f>R182/(Results!$P$227*(70/190))</f>
        <v>0.5758177448</v>
      </c>
      <c r="U182" s="1053" t="str">
        <f t="shared" si="43"/>
        <v>C</v>
      </c>
      <c r="V182" s="37"/>
      <c r="W182" s="37"/>
      <c r="X182" s="37"/>
      <c r="Y182" s="37"/>
      <c r="Z182" s="774">
        <f>R182/Results!$B$158</f>
        <v>966.6666667</v>
      </c>
      <c r="AA182" s="37"/>
      <c r="AB182" s="37"/>
      <c r="AC182" s="789"/>
      <c r="AD182" s="459"/>
      <c r="AE182" s="459"/>
      <c r="AF182" s="151"/>
      <c r="AG182" s="790" t="s">
        <v>201</v>
      </c>
      <c r="AH182" s="791">
        <v>18.0</v>
      </c>
      <c r="AI182" s="791">
        <v>3.0</v>
      </c>
      <c r="AJ182" s="791">
        <v>27.0</v>
      </c>
      <c r="AK182" s="835"/>
      <c r="AL182" s="835"/>
      <c r="AM182" s="791">
        <v>1.0</v>
      </c>
      <c r="AN182" s="835"/>
      <c r="AO182" s="791">
        <v>6.0</v>
      </c>
      <c r="AP182" s="835"/>
      <c r="AQ182" s="835"/>
      <c r="AR182" s="791">
        <v>3.0</v>
      </c>
      <c r="AS182" s="835"/>
      <c r="AT182" s="792">
        <v>1.0</v>
      </c>
      <c r="AU182" s="785">
        <f t="shared" si="37"/>
        <v>59</v>
      </c>
      <c r="AV182" s="835">
        <f t="shared" si="38"/>
        <v>50.9</v>
      </c>
      <c r="AW182" s="1052">
        <f>AU182/(Results!$R$227*(70/190))</f>
        <v>0.6431440046</v>
      </c>
      <c r="AX182" s="793" t="str">
        <f t="shared" si="41"/>
        <v>C</v>
      </c>
      <c r="AY182" s="37"/>
      <c r="AZ182" s="37"/>
      <c r="BA182" s="37"/>
      <c r="BB182" s="37"/>
      <c r="BC182" s="774">
        <f>AU182/Results!$B$158</f>
        <v>196.6666667</v>
      </c>
      <c r="BD182" s="37"/>
      <c r="BE182" s="37"/>
      <c r="BF182" s="789"/>
    </row>
    <row r="183">
      <c r="A183" s="151"/>
      <c r="B183" s="459"/>
      <c r="C183" s="151"/>
      <c r="D183" s="797" t="s">
        <v>202</v>
      </c>
      <c r="E183" s="798">
        <v>81.0</v>
      </c>
      <c r="F183" s="837"/>
      <c r="G183" s="798">
        <v>246.0</v>
      </c>
      <c r="H183" s="798">
        <v>1.0</v>
      </c>
      <c r="I183" s="837"/>
      <c r="J183" s="837"/>
      <c r="K183" s="837"/>
      <c r="L183" s="837"/>
      <c r="M183" s="837"/>
      <c r="N183" s="798">
        <v>1.0</v>
      </c>
      <c r="O183" s="798">
        <v>6.0</v>
      </c>
      <c r="P183" s="837"/>
      <c r="Q183" s="799">
        <v>10.0</v>
      </c>
      <c r="R183" s="1066">
        <f t="shared" si="34"/>
        <v>345</v>
      </c>
      <c r="S183" s="824">
        <f t="shared" si="35"/>
        <v>225</v>
      </c>
      <c r="T183" s="1055">
        <f>R183/(Results!$P$228*(70/190))</f>
        <v>0.5766185785</v>
      </c>
      <c r="U183" s="1056" t="str">
        <f t="shared" si="43"/>
        <v>C</v>
      </c>
      <c r="V183" s="538">
        <f>SUM(R183:R186)</f>
        <v>1378</v>
      </c>
      <c r="W183" s="539">
        <f>V183/(4*(MAX(R183:R186)))</f>
        <v>0.9260752688</v>
      </c>
      <c r="X183" s="539">
        <f>AVERAGE(S183:S186)</f>
        <v>228.25</v>
      </c>
      <c r="Y183" s="539">
        <f>V183/(((V183/2))*2)</f>
        <v>1</v>
      </c>
      <c r="Z183" s="1012">
        <f>R183/Results!$B$158</f>
        <v>1150</v>
      </c>
      <c r="AA183" s="539">
        <f>sum(Z183:Z186)/4</f>
        <v>1148.333333</v>
      </c>
      <c r="AB183" s="541">
        <v>598.0</v>
      </c>
      <c r="AC183" s="706">
        <f>4*MAX(R183:R186)/Results!P228</f>
        <v>0.9162561576</v>
      </c>
      <c r="AD183" s="459"/>
      <c r="AE183" s="459"/>
      <c r="AF183" s="151"/>
      <c r="AG183" s="797" t="s">
        <v>202</v>
      </c>
      <c r="AH183" s="798">
        <v>18.0</v>
      </c>
      <c r="AI183" s="837"/>
      <c r="AJ183" s="798">
        <v>38.0</v>
      </c>
      <c r="AK183" s="837"/>
      <c r="AL183" s="837"/>
      <c r="AM183" s="837"/>
      <c r="AN183" s="837"/>
      <c r="AO183" s="798">
        <v>3.0</v>
      </c>
      <c r="AP183" s="837"/>
      <c r="AQ183" s="837"/>
      <c r="AR183" s="837"/>
      <c r="AS183" s="837"/>
      <c r="AT183" s="799">
        <v>1.0</v>
      </c>
      <c r="AU183" s="798">
        <f t="shared" si="37"/>
        <v>60</v>
      </c>
      <c r="AV183" s="824">
        <f t="shared" si="38"/>
        <v>42</v>
      </c>
      <c r="AW183" s="1055">
        <f>AU183/(Results!$R$228*(70/190))</f>
        <v>0.6620209059</v>
      </c>
      <c r="AX183" s="828" t="str">
        <f t="shared" si="41"/>
        <v>C</v>
      </c>
      <c r="AY183" s="538">
        <f>SUM(AU183:AU186)</f>
        <v>246</v>
      </c>
      <c r="AZ183" s="539">
        <f>AY183/(4*(MAX(AU183:AU186)))</f>
        <v>0.9318181818</v>
      </c>
      <c r="BA183" s="539">
        <f>AVERAGE(AV183:AV186)</f>
        <v>47.375</v>
      </c>
      <c r="BB183" s="539">
        <f>AY183/(((AY183))*1)</f>
        <v>1</v>
      </c>
      <c r="BC183" s="1012">
        <f>AU183/Results!$B$158</f>
        <v>200</v>
      </c>
      <c r="BD183" s="539">
        <f>sum(BC183:BC186)/4</f>
        <v>205</v>
      </c>
      <c r="BE183" s="541">
        <v>91.0</v>
      </c>
      <c r="BF183" s="706">
        <f>4*MAX(AU183:AU186)/Results!R228</f>
        <v>1.073170732</v>
      </c>
    </row>
    <row r="184">
      <c r="A184" s="151"/>
      <c r="B184" s="459"/>
      <c r="C184" s="151"/>
      <c r="D184" s="804" t="s">
        <v>203</v>
      </c>
      <c r="E184" s="805">
        <v>90.0</v>
      </c>
      <c r="F184" s="826"/>
      <c r="G184" s="805">
        <v>261.0</v>
      </c>
      <c r="H184" s="826"/>
      <c r="I184" s="826"/>
      <c r="J184" s="805">
        <v>2.0</v>
      </c>
      <c r="K184" s="826"/>
      <c r="L184" s="805">
        <v>6.0</v>
      </c>
      <c r="M184" s="826"/>
      <c r="N184" s="826"/>
      <c r="O184" s="805">
        <v>5.0</v>
      </c>
      <c r="P184" s="826"/>
      <c r="Q184" s="806">
        <v>4.0</v>
      </c>
      <c r="R184" s="805">
        <f t="shared" si="34"/>
        <v>368</v>
      </c>
      <c r="S184" s="826">
        <f t="shared" si="35"/>
        <v>244.5</v>
      </c>
      <c r="T184" s="1057">
        <f>R184/(Results!$P$228*(70/190))</f>
        <v>0.615059817</v>
      </c>
      <c r="U184" s="1058" t="str">
        <f t="shared" si="43"/>
        <v>C</v>
      </c>
      <c r="V184" s="151"/>
      <c r="W184" s="151"/>
      <c r="X184" s="151"/>
      <c r="Y184" s="151"/>
      <c r="Z184" s="740">
        <f>R184/Results!$B$158</f>
        <v>1226.666667</v>
      </c>
      <c r="AA184" s="151"/>
      <c r="AB184" s="151"/>
      <c r="AC184" s="703"/>
      <c r="AD184" s="459"/>
      <c r="AE184" s="459"/>
      <c r="AF184" s="151"/>
      <c r="AG184" s="804" t="s">
        <v>203</v>
      </c>
      <c r="AH184" s="805">
        <v>23.0</v>
      </c>
      <c r="AI184" s="826"/>
      <c r="AJ184" s="805">
        <v>34.0</v>
      </c>
      <c r="AK184" s="826"/>
      <c r="AL184" s="826"/>
      <c r="AM184" s="805">
        <v>2.0</v>
      </c>
      <c r="AN184" s="826"/>
      <c r="AO184" s="805">
        <v>5.0</v>
      </c>
      <c r="AP184" s="826"/>
      <c r="AQ184" s="826"/>
      <c r="AR184" s="805">
        <v>1.0</v>
      </c>
      <c r="AS184" s="826"/>
      <c r="AT184" s="806">
        <v>1.0</v>
      </c>
      <c r="AU184" s="805">
        <f t="shared" si="37"/>
        <v>66</v>
      </c>
      <c r="AV184" s="826">
        <f t="shared" si="38"/>
        <v>53</v>
      </c>
      <c r="AW184" s="1057">
        <f>AU184/(Results!$R$228*(70/190))</f>
        <v>0.7282229965</v>
      </c>
      <c r="AX184" s="807" t="str">
        <f t="shared" si="41"/>
        <v>D</v>
      </c>
      <c r="AY184" s="151"/>
      <c r="AZ184" s="151"/>
      <c r="BA184" s="151"/>
      <c r="BB184" s="151"/>
      <c r="BC184" s="740">
        <f>AU184/Results!$B$158</f>
        <v>220</v>
      </c>
      <c r="BD184" s="151"/>
      <c r="BE184" s="151"/>
      <c r="BF184" s="703"/>
    </row>
    <row r="185">
      <c r="A185" s="151"/>
      <c r="B185" s="459"/>
      <c r="C185" s="151"/>
      <c r="D185" s="804" t="s">
        <v>204</v>
      </c>
      <c r="E185" s="805">
        <v>80.0</v>
      </c>
      <c r="F185" s="826"/>
      <c r="G185" s="805">
        <v>262.0</v>
      </c>
      <c r="H185" s="805">
        <v>1.0</v>
      </c>
      <c r="I185" s="826"/>
      <c r="J185" s="826"/>
      <c r="K185" s="805">
        <v>1.0</v>
      </c>
      <c r="L185" s="805">
        <v>14.0</v>
      </c>
      <c r="M185" s="826"/>
      <c r="N185" s="826"/>
      <c r="O185" s="805">
        <v>2.0</v>
      </c>
      <c r="P185" s="826"/>
      <c r="Q185" s="806">
        <v>12.0</v>
      </c>
      <c r="R185" s="805">
        <f t="shared" si="34"/>
        <v>372</v>
      </c>
      <c r="S185" s="826">
        <f t="shared" si="35"/>
        <v>245</v>
      </c>
      <c r="T185" s="1057">
        <f>R185/(Results!$P$228*(70/190))</f>
        <v>0.6217452498</v>
      </c>
      <c r="U185" s="1058" t="str">
        <f t="shared" si="43"/>
        <v>C</v>
      </c>
      <c r="V185" s="151"/>
      <c r="W185" s="151"/>
      <c r="X185" s="151"/>
      <c r="Y185" s="151"/>
      <c r="Z185" s="740">
        <f>R185/Results!$B$158</f>
        <v>1240</v>
      </c>
      <c r="AA185" s="151"/>
      <c r="AB185" s="151"/>
      <c r="AC185" s="703"/>
      <c r="AD185" s="459"/>
      <c r="AE185" s="459"/>
      <c r="AF185" s="151"/>
      <c r="AG185" s="804" t="s">
        <v>204</v>
      </c>
      <c r="AH185" s="805">
        <v>17.0</v>
      </c>
      <c r="AI185" s="826"/>
      <c r="AJ185" s="805">
        <v>35.0</v>
      </c>
      <c r="AK185" s="826"/>
      <c r="AL185" s="826"/>
      <c r="AM185" s="826"/>
      <c r="AN185" s="826"/>
      <c r="AO185" s="805">
        <v>8.0</v>
      </c>
      <c r="AP185" s="826"/>
      <c r="AQ185" s="826"/>
      <c r="AR185" s="805">
        <v>1.0</v>
      </c>
      <c r="AS185" s="826"/>
      <c r="AT185" s="806">
        <v>1.0</v>
      </c>
      <c r="AU185" s="805">
        <f t="shared" si="37"/>
        <v>62</v>
      </c>
      <c r="AV185" s="826">
        <f t="shared" si="38"/>
        <v>49</v>
      </c>
      <c r="AW185" s="1057">
        <f>AU185/(Results!$R$228*(70/190))</f>
        <v>0.6840882695</v>
      </c>
      <c r="AX185" s="807" t="str">
        <f t="shared" si="41"/>
        <v>C</v>
      </c>
      <c r="AY185" s="151"/>
      <c r="AZ185" s="151"/>
      <c r="BA185" s="151"/>
      <c r="BB185" s="151"/>
      <c r="BC185" s="740">
        <f>AU185/Results!$B$158</f>
        <v>206.6666667</v>
      </c>
      <c r="BD185" s="151"/>
      <c r="BE185" s="151"/>
      <c r="BF185" s="703"/>
    </row>
    <row r="186">
      <c r="A186" s="151"/>
      <c r="B186" s="459"/>
      <c r="C186" s="151"/>
      <c r="D186" s="809" t="s">
        <v>205</v>
      </c>
      <c r="E186" s="810">
        <v>60.0</v>
      </c>
      <c r="F186" s="840"/>
      <c r="G186" s="810">
        <v>210.0</v>
      </c>
      <c r="H186" s="810">
        <v>1.0</v>
      </c>
      <c r="I186" s="840"/>
      <c r="J186" s="810">
        <v>1.0</v>
      </c>
      <c r="K186" s="840"/>
      <c r="L186" s="810">
        <v>8.0</v>
      </c>
      <c r="M186" s="840"/>
      <c r="N186" s="810">
        <v>3.0</v>
      </c>
      <c r="O186" s="810">
        <v>4.0</v>
      </c>
      <c r="P186" s="840"/>
      <c r="Q186" s="811">
        <v>6.0</v>
      </c>
      <c r="R186" s="810">
        <f t="shared" si="34"/>
        <v>293</v>
      </c>
      <c r="S186" s="840">
        <f t="shared" si="35"/>
        <v>198.5</v>
      </c>
      <c r="T186" s="1061">
        <f>R186/(Results!$P$228*(70/190))</f>
        <v>0.4897079521</v>
      </c>
      <c r="U186" s="1062" t="str">
        <f t="shared" si="43"/>
        <v>B</v>
      </c>
      <c r="V186" s="447"/>
      <c r="W186" s="447"/>
      <c r="X186" s="447"/>
      <c r="Y186" s="447"/>
      <c r="Z186" s="746">
        <f>R186/Results!$B$158</f>
        <v>976.6666667</v>
      </c>
      <c r="AA186" s="447"/>
      <c r="AB186" s="447"/>
      <c r="AC186" s="488"/>
      <c r="AD186" s="459"/>
      <c r="AE186" s="459"/>
      <c r="AF186" s="151"/>
      <c r="AG186" s="809" t="s">
        <v>205</v>
      </c>
      <c r="AH186" s="810">
        <v>24.0</v>
      </c>
      <c r="AI186" s="840"/>
      <c r="AJ186" s="810">
        <v>29.0</v>
      </c>
      <c r="AK186" s="840"/>
      <c r="AL186" s="840"/>
      <c r="AM186" s="840"/>
      <c r="AN186" s="840"/>
      <c r="AO186" s="810">
        <v>3.0</v>
      </c>
      <c r="AP186" s="840"/>
      <c r="AQ186" s="840"/>
      <c r="AR186" s="810">
        <v>1.0</v>
      </c>
      <c r="AS186" s="840"/>
      <c r="AT186" s="811">
        <v>1.0</v>
      </c>
      <c r="AU186" s="805">
        <f t="shared" si="37"/>
        <v>58</v>
      </c>
      <c r="AV186" s="840">
        <f t="shared" si="38"/>
        <v>45.5</v>
      </c>
      <c r="AW186" s="1061">
        <f>AU186/(Results!$R$228*(70/190))</f>
        <v>0.6399535424</v>
      </c>
      <c r="AX186" s="1034" t="str">
        <f t="shared" si="41"/>
        <v>C</v>
      </c>
      <c r="AY186" s="447"/>
      <c r="AZ186" s="447"/>
      <c r="BA186" s="447"/>
      <c r="BB186" s="447"/>
      <c r="BC186" s="746">
        <f>AU186/Results!$B$158</f>
        <v>193.3333333</v>
      </c>
      <c r="BD186" s="447"/>
      <c r="BE186" s="447"/>
      <c r="BF186" s="488"/>
    </row>
    <row r="187">
      <c r="A187" s="151"/>
      <c r="B187" s="459"/>
      <c r="C187" s="151"/>
      <c r="D187" s="818" t="s">
        <v>206</v>
      </c>
      <c r="E187" s="778">
        <v>86.0</v>
      </c>
      <c r="F187" s="778">
        <v>1.0</v>
      </c>
      <c r="G187" s="778">
        <v>213.0</v>
      </c>
      <c r="H187" s="830"/>
      <c r="I187" s="830"/>
      <c r="J187" s="830"/>
      <c r="K187" s="778">
        <v>1.0</v>
      </c>
      <c r="L187" s="778">
        <v>10.0</v>
      </c>
      <c r="M187" s="778">
        <v>1.0</v>
      </c>
      <c r="N187" s="830"/>
      <c r="O187" s="778">
        <v>1.0</v>
      </c>
      <c r="P187" s="830"/>
      <c r="Q187" s="779">
        <v>5.0</v>
      </c>
      <c r="R187" s="778">
        <f t="shared" si="34"/>
        <v>318</v>
      </c>
      <c r="S187" s="854">
        <f t="shared" si="35"/>
        <v>216.8</v>
      </c>
      <c r="T187" s="1063">
        <f>R187/(Results!$P$229*(70/190))</f>
        <v>0.6152123002</v>
      </c>
      <c r="U187" s="1064" t="str">
        <f t="shared" si="43"/>
        <v>C</v>
      </c>
      <c r="V187" s="641">
        <f>SUM(R187:R190)</f>
        <v>1167</v>
      </c>
      <c r="W187" s="642">
        <f>V187/(4*(MAX(R187:R190)))</f>
        <v>0.9174528302</v>
      </c>
      <c r="X187" s="642">
        <f>AVERAGE(S187:S190)</f>
        <v>207.3</v>
      </c>
      <c r="Y187" s="642">
        <f>V187/(((V187/2))*2)</f>
        <v>1</v>
      </c>
      <c r="Z187" s="723">
        <f>R187/Results!$B$158</f>
        <v>1060</v>
      </c>
      <c r="AA187" s="642">
        <f>sum(Z187:Z190)/4</f>
        <v>972.5</v>
      </c>
      <c r="AB187" s="643">
        <v>517.0</v>
      </c>
      <c r="AC187" s="817">
        <f>4*MAX(R187:R190)/Results!P229</f>
        <v>0.9066286529</v>
      </c>
      <c r="AD187" s="459"/>
      <c r="AE187" s="459"/>
      <c r="AF187" s="151"/>
      <c r="AG187" s="818" t="s">
        <v>206</v>
      </c>
      <c r="AH187" s="778">
        <v>17.0</v>
      </c>
      <c r="AI187" s="830"/>
      <c r="AJ187" s="778">
        <v>31.0</v>
      </c>
      <c r="AK187" s="830"/>
      <c r="AL187" s="830"/>
      <c r="AM187" s="830"/>
      <c r="AN187" s="830"/>
      <c r="AO187" s="778">
        <v>4.0</v>
      </c>
      <c r="AP187" s="830"/>
      <c r="AQ187" s="778">
        <v>2.0</v>
      </c>
      <c r="AR187" s="778">
        <v>1.0</v>
      </c>
      <c r="AS187" s="830"/>
      <c r="AT187" s="779">
        <v>3.0</v>
      </c>
      <c r="AU187" s="778">
        <f t="shared" si="37"/>
        <v>58</v>
      </c>
      <c r="AV187" s="854">
        <f t="shared" si="38"/>
        <v>47</v>
      </c>
      <c r="AW187" s="1063">
        <f>AU187/(Results!$R$229*(70/190))</f>
        <v>0.6670702179</v>
      </c>
      <c r="AX187" s="819" t="str">
        <f t="shared" si="41"/>
        <v>C</v>
      </c>
      <c r="AY187" s="641">
        <f>SUM(AU187:AU190)</f>
        <v>236</v>
      </c>
      <c r="AZ187" s="642">
        <f>AY187/(4*(MAX(AU187:AU190)))</f>
        <v>0.9076923077</v>
      </c>
      <c r="BA187" s="642">
        <f>AVERAGE(AV187:AV190)</f>
        <v>47.125</v>
      </c>
      <c r="BB187" s="642">
        <f>AY187/(((AY187))*1)</f>
        <v>1</v>
      </c>
      <c r="BC187" s="723">
        <f>AU187/Results!$B$158</f>
        <v>193.3333333</v>
      </c>
      <c r="BD187" s="642">
        <f>sum(BC187:BC190)/4</f>
        <v>196.6666667</v>
      </c>
      <c r="BE187" s="643">
        <v>87.0</v>
      </c>
      <c r="BF187" s="817">
        <f>4*MAX(AU187:AU190)/Results!R229</f>
        <v>1.101694915</v>
      </c>
    </row>
    <row r="188">
      <c r="A188" s="151"/>
      <c r="B188" s="459"/>
      <c r="C188" s="151"/>
      <c r="D188" s="784" t="s">
        <v>207</v>
      </c>
      <c r="E188" s="785">
        <v>55.0</v>
      </c>
      <c r="F188" s="785">
        <v>1.0</v>
      </c>
      <c r="G188" s="785">
        <v>205.0</v>
      </c>
      <c r="H188" s="833"/>
      <c r="I188" s="833"/>
      <c r="J188" s="785">
        <v>1.0</v>
      </c>
      <c r="K188" s="785">
        <v>3.0</v>
      </c>
      <c r="L188" s="785">
        <v>13.0</v>
      </c>
      <c r="M188" s="785">
        <v>6.0</v>
      </c>
      <c r="N188" s="785">
        <v>3.0</v>
      </c>
      <c r="O188" s="785">
        <v>3.0</v>
      </c>
      <c r="P188" s="833"/>
      <c r="Q188" s="786">
        <v>7.0</v>
      </c>
      <c r="R188" s="785">
        <f t="shared" si="34"/>
        <v>297</v>
      </c>
      <c r="S188" s="833">
        <f t="shared" si="35"/>
        <v>215.8</v>
      </c>
      <c r="T188" s="1049">
        <f>R188/(Results!$P$229*(70/190))</f>
        <v>0.5745850728</v>
      </c>
      <c r="U188" s="1050" t="str">
        <f t="shared" si="43"/>
        <v>C</v>
      </c>
      <c r="V188" s="151"/>
      <c r="W188" s="151"/>
      <c r="X188" s="151"/>
      <c r="Y188" s="151"/>
      <c r="Z188" s="737">
        <f>R188/Results!$B$158</f>
        <v>990</v>
      </c>
      <c r="AA188" s="151"/>
      <c r="AB188" s="151"/>
      <c r="AC188" s="703"/>
      <c r="AD188" s="459"/>
      <c r="AE188" s="459"/>
      <c r="AF188" s="151"/>
      <c r="AG188" s="784" t="s">
        <v>207</v>
      </c>
      <c r="AH188" s="785">
        <v>9.0</v>
      </c>
      <c r="AI188" s="833"/>
      <c r="AJ188" s="785">
        <v>33.0</v>
      </c>
      <c r="AK188" s="833"/>
      <c r="AL188" s="833"/>
      <c r="AM188" s="785">
        <v>1.0</v>
      </c>
      <c r="AN188" s="785">
        <v>1.0</v>
      </c>
      <c r="AO188" s="785">
        <v>4.0</v>
      </c>
      <c r="AP188" s="785">
        <v>3.0</v>
      </c>
      <c r="AQ188" s="785">
        <v>1.0</v>
      </c>
      <c r="AR188" s="833"/>
      <c r="AS188" s="833"/>
      <c r="AT188" s="786">
        <v>1.0</v>
      </c>
      <c r="AU188" s="785">
        <f t="shared" si="37"/>
        <v>53</v>
      </c>
      <c r="AV188" s="833">
        <f t="shared" si="38"/>
        <v>45</v>
      </c>
      <c r="AW188" s="1049">
        <f>AU188/(Results!$R$229*(70/190))</f>
        <v>0.6095641646</v>
      </c>
      <c r="AX188" s="787" t="str">
        <f t="shared" si="41"/>
        <v>C</v>
      </c>
      <c r="AY188" s="151"/>
      <c r="AZ188" s="151"/>
      <c r="BA188" s="151"/>
      <c r="BB188" s="151"/>
      <c r="BC188" s="737">
        <f>AU188/Results!$B$158</f>
        <v>176.6666667</v>
      </c>
      <c r="BD188" s="151"/>
      <c r="BE188" s="151"/>
      <c r="BF188" s="703"/>
    </row>
    <row r="189">
      <c r="A189" s="151"/>
      <c r="B189" s="459"/>
      <c r="C189" s="151"/>
      <c r="D189" s="784" t="s">
        <v>208</v>
      </c>
      <c r="E189" s="785">
        <v>67.0</v>
      </c>
      <c r="F189" s="785">
        <v>2.0</v>
      </c>
      <c r="G189" s="785">
        <v>184.0</v>
      </c>
      <c r="H189" s="785">
        <v>1.0</v>
      </c>
      <c r="I189" s="833"/>
      <c r="J189" s="785">
        <v>2.0</v>
      </c>
      <c r="K189" s="833"/>
      <c r="L189" s="785">
        <v>11.0</v>
      </c>
      <c r="M189" s="785">
        <v>3.0</v>
      </c>
      <c r="N189" s="785">
        <v>1.0</v>
      </c>
      <c r="O189" s="785">
        <v>4.0</v>
      </c>
      <c r="P189" s="785">
        <v>1.0</v>
      </c>
      <c r="Q189" s="786">
        <v>1.0</v>
      </c>
      <c r="R189" s="785">
        <f t="shared" si="34"/>
        <v>277</v>
      </c>
      <c r="S189" s="833">
        <f t="shared" si="35"/>
        <v>202.6</v>
      </c>
      <c r="T189" s="1049">
        <f>R189/(Results!$P$229*(70/190))</f>
        <v>0.5358924753</v>
      </c>
      <c r="U189" s="1050" t="str">
        <f t="shared" si="43"/>
        <v>C</v>
      </c>
      <c r="V189" s="151"/>
      <c r="W189" s="151"/>
      <c r="X189" s="151"/>
      <c r="Y189" s="151"/>
      <c r="Z189" s="737">
        <f>R189/Results!$B$158</f>
        <v>923.3333333</v>
      </c>
      <c r="AA189" s="151"/>
      <c r="AB189" s="151"/>
      <c r="AC189" s="703"/>
      <c r="AD189" s="459"/>
      <c r="AE189" s="459"/>
      <c r="AF189" s="151"/>
      <c r="AG189" s="784" t="s">
        <v>208</v>
      </c>
      <c r="AH189" s="785">
        <v>20.0</v>
      </c>
      <c r="AI189" s="833"/>
      <c r="AJ189" s="785">
        <v>38.0</v>
      </c>
      <c r="AK189" s="833"/>
      <c r="AL189" s="833"/>
      <c r="AM189" s="833"/>
      <c r="AN189" s="833"/>
      <c r="AO189" s="785">
        <v>6.0</v>
      </c>
      <c r="AP189" s="833"/>
      <c r="AQ189" s="833"/>
      <c r="AR189" s="833"/>
      <c r="AS189" s="833"/>
      <c r="AT189" s="786">
        <v>1.0</v>
      </c>
      <c r="AU189" s="785">
        <f t="shared" si="37"/>
        <v>65</v>
      </c>
      <c r="AV189" s="833">
        <f t="shared" si="38"/>
        <v>48.5</v>
      </c>
      <c r="AW189" s="1049">
        <f>AU189/(Results!$R$229*(70/190))</f>
        <v>0.7475786925</v>
      </c>
      <c r="AX189" s="787" t="str">
        <f t="shared" si="41"/>
        <v>D</v>
      </c>
      <c r="AY189" s="151"/>
      <c r="AZ189" s="151"/>
      <c r="BA189" s="151"/>
      <c r="BB189" s="151"/>
      <c r="BC189" s="737">
        <f>AU189/Results!$B$158</f>
        <v>216.6666667</v>
      </c>
      <c r="BD189" s="151"/>
      <c r="BE189" s="151"/>
      <c r="BF189" s="703"/>
    </row>
    <row r="190">
      <c r="A190" s="151"/>
      <c r="B190" s="459"/>
      <c r="C190" s="151"/>
      <c r="D190" s="790" t="s">
        <v>209</v>
      </c>
      <c r="E190" s="791">
        <v>69.0</v>
      </c>
      <c r="F190" s="835"/>
      <c r="G190" s="791">
        <v>183.0</v>
      </c>
      <c r="H190" s="791">
        <v>1.0</v>
      </c>
      <c r="I190" s="835"/>
      <c r="J190" s="791">
        <v>1.0</v>
      </c>
      <c r="K190" s="835"/>
      <c r="L190" s="791">
        <v>15.0</v>
      </c>
      <c r="M190" s="791">
        <v>1.0</v>
      </c>
      <c r="N190" s="835"/>
      <c r="O190" s="791">
        <v>2.0</v>
      </c>
      <c r="P190" s="835"/>
      <c r="Q190" s="792">
        <v>3.0</v>
      </c>
      <c r="R190" s="791">
        <f t="shared" si="34"/>
        <v>275</v>
      </c>
      <c r="S190" s="835">
        <f t="shared" si="35"/>
        <v>194</v>
      </c>
      <c r="T190" s="1052">
        <f>R190/(Results!$P$229*(70/190))</f>
        <v>0.5320232156</v>
      </c>
      <c r="U190" s="1053" t="str">
        <f t="shared" si="43"/>
        <v>C</v>
      </c>
      <c r="V190" s="37"/>
      <c r="W190" s="37"/>
      <c r="X190" s="37"/>
      <c r="Y190" s="37"/>
      <c r="Z190" s="774">
        <f>R190/Results!$B$158</f>
        <v>916.6666667</v>
      </c>
      <c r="AA190" s="37"/>
      <c r="AB190" s="37"/>
      <c r="AC190" s="789"/>
      <c r="AD190" s="459"/>
      <c r="AE190" s="459"/>
      <c r="AF190" s="151"/>
      <c r="AG190" s="790" t="s">
        <v>209</v>
      </c>
      <c r="AH190" s="791">
        <v>14.0</v>
      </c>
      <c r="AI190" s="835"/>
      <c r="AJ190" s="791">
        <v>35.0</v>
      </c>
      <c r="AK190" s="835"/>
      <c r="AL190" s="835"/>
      <c r="AM190" s="835"/>
      <c r="AN190" s="835"/>
      <c r="AO190" s="791">
        <v>9.0</v>
      </c>
      <c r="AP190" s="791">
        <v>1.0</v>
      </c>
      <c r="AQ190" s="835"/>
      <c r="AR190" s="835"/>
      <c r="AS190" s="835"/>
      <c r="AT190" s="792">
        <v>1.0</v>
      </c>
      <c r="AU190" s="785">
        <f t="shared" si="37"/>
        <v>60</v>
      </c>
      <c r="AV190" s="835">
        <f t="shared" si="38"/>
        <v>48</v>
      </c>
      <c r="AW190" s="1052">
        <f>AU190/(Results!$R$229*(70/190))</f>
        <v>0.6900726392</v>
      </c>
      <c r="AX190" s="793" t="str">
        <f t="shared" si="41"/>
        <v>C</v>
      </c>
      <c r="AY190" s="37"/>
      <c r="AZ190" s="37"/>
      <c r="BA190" s="37"/>
      <c r="BB190" s="37"/>
      <c r="BC190" s="774">
        <f>AU190/Results!$B$158</f>
        <v>200</v>
      </c>
      <c r="BD190" s="37"/>
      <c r="BE190" s="37"/>
      <c r="BF190" s="789"/>
    </row>
    <row r="191">
      <c r="A191" s="151"/>
      <c r="B191" s="459"/>
      <c r="C191" s="151"/>
      <c r="D191" s="797" t="s">
        <v>210</v>
      </c>
      <c r="E191" s="798">
        <v>40.0</v>
      </c>
      <c r="F191" s="798">
        <v>1.0</v>
      </c>
      <c r="G191" s="798">
        <v>118.0</v>
      </c>
      <c r="H191" s="837"/>
      <c r="I191" s="837"/>
      <c r="J191" s="798">
        <v>2.0</v>
      </c>
      <c r="K191" s="798">
        <v>1.0</v>
      </c>
      <c r="L191" s="798">
        <v>11.0</v>
      </c>
      <c r="M191" s="798">
        <v>3.0</v>
      </c>
      <c r="N191" s="798">
        <v>1.0</v>
      </c>
      <c r="O191" s="798">
        <v>2.0</v>
      </c>
      <c r="P191" s="837"/>
      <c r="Q191" s="799">
        <v>3.0</v>
      </c>
      <c r="R191" s="1066">
        <f t="shared" si="34"/>
        <v>182</v>
      </c>
      <c r="S191" s="824">
        <f t="shared" si="35"/>
        <v>136.3</v>
      </c>
      <c r="T191" s="1055">
        <f>R191/(Results!$P$230*(70/190))</f>
        <v>0.5098039216</v>
      </c>
      <c r="U191" s="1068" t="s">
        <v>249</v>
      </c>
      <c r="V191" s="538">
        <f>SUM(R191:R194)</f>
        <v>801</v>
      </c>
      <c r="W191" s="539">
        <f>V191/(4*(MAX(R191:R194)))</f>
        <v>0.7761627907</v>
      </c>
      <c r="X191" s="539">
        <f>AVERAGE(S191:S194)</f>
        <v>144.225</v>
      </c>
      <c r="Y191" s="539">
        <f>V191/(((V191/2))*2)</f>
        <v>1</v>
      </c>
      <c r="Z191" s="1012">
        <f>R191/Results!$B$158</f>
        <v>606.6666667</v>
      </c>
      <c r="AA191" s="539">
        <f>sum(Z191:Z194)/4</f>
        <v>667.5</v>
      </c>
      <c r="AB191" s="541">
        <v>357.0</v>
      </c>
      <c r="AC191" s="706">
        <f>4*MAX(R191:R194)/Results!P230</f>
        <v>1.06501548</v>
      </c>
      <c r="AD191" s="459"/>
      <c r="AE191" s="459"/>
      <c r="AF191" s="151"/>
      <c r="AG191" s="797" t="s">
        <v>210</v>
      </c>
      <c r="AH191" s="798">
        <v>7.0</v>
      </c>
      <c r="AI191" s="837"/>
      <c r="AJ191" s="798">
        <v>23.0</v>
      </c>
      <c r="AK191" s="837"/>
      <c r="AL191" s="837"/>
      <c r="AM191" s="837"/>
      <c r="AN191" s="837"/>
      <c r="AO191" s="798">
        <v>3.0</v>
      </c>
      <c r="AP191" s="837"/>
      <c r="AQ191" s="798">
        <v>1.0</v>
      </c>
      <c r="AR191" s="837"/>
      <c r="AS191" s="837"/>
      <c r="AT191" s="799">
        <v>1.0</v>
      </c>
      <c r="AU191" s="798">
        <f t="shared" si="37"/>
        <v>35</v>
      </c>
      <c r="AV191" s="824">
        <f t="shared" si="38"/>
        <v>26</v>
      </c>
      <c r="AW191" s="1055">
        <f>AU191/(Results!$R$230*(70/190))</f>
        <v>0.5654761905</v>
      </c>
      <c r="AX191" s="828" t="str">
        <f t="shared" si="41"/>
        <v>C</v>
      </c>
      <c r="AY191" s="538">
        <f>SUM(AU191:AU194)</f>
        <v>168</v>
      </c>
      <c r="AZ191" s="539">
        <f>AY191/(4*(MAX(AU191:AU194)))</f>
        <v>0.6774193548</v>
      </c>
      <c r="BA191" s="539">
        <f>AVERAGE(AV191:AV194)</f>
        <v>32.125</v>
      </c>
      <c r="BB191" s="539">
        <f>AY191/(((AY191))*1)</f>
        <v>1</v>
      </c>
      <c r="BC191" s="1012">
        <f>AU191/Results!$B$158</f>
        <v>116.6666667</v>
      </c>
      <c r="BD191" s="539">
        <f>sum(BC191:BC194)/4</f>
        <v>140</v>
      </c>
      <c r="BE191" s="541">
        <v>62.0</v>
      </c>
      <c r="BF191" s="706">
        <f>4*MAX(AU191:AU194)/Results!R230</f>
        <v>1.476190476</v>
      </c>
    </row>
    <row r="192">
      <c r="A192" s="151"/>
      <c r="B192" s="459"/>
      <c r="C192" s="151"/>
      <c r="D192" s="804" t="s">
        <v>211</v>
      </c>
      <c r="E192" s="805">
        <v>39.0</v>
      </c>
      <c r="F192" s="826"/>
      <c r="G192" s="805">
        <v>128.0</v>
      </c>
      <c r="H192" s="826"/>
      <c r="I192" s="826"/>
      <c r="J192" s="826"/>
      <c r="K192" s="805">
        <v>2.0</v>
      </c>
      <c r="L192" s="805">
        <v>6.0</v>
      </c>
      <c r="M192" s="805">
        <v>1.0</v>
      </c>
      <c r="N192" s="805">
        <v>3.0</v>
      </c>
      <c r="O192" s="805">
        <v>3.0</v>
      </c>
      <c r="P192" s="826"/>
      <c r="Q192" s="806">
        <v>4.0</v>
      </c>
      <c r="R192" s="805">
        <f t="shared" si="34"/>
        <v>186</v>
      </c>
      <c r="S192" s="826">
        <f t="shared" si="35"/>
        <v>133</v>
      </c>
      <c r="T192" s="1057">
        <f>R192/(Results!$P$230*(70/190))</f>
        <v>0.5210084034</v>
      </c>
      <c r="U192" s="1058" t="str">
        <f t="shared" ref="U192:U201" si="44">IFS(T192&lt;0.2,"A",AND(T192&gt;=0.21,T192&lt;=0.5),"B",AND(T192&gt;=0.51,T192&lt;=0.7),"C",AND(T192&gt;=0.71,T192&lt;=0.85),"D",AND(T192&gt;=0.86,T192&lt;=1),"E",T192&gt;1,"F")</f>
        <v>C</v>
      </c>
      <c r="V192" s="151"/>
      <c r="W192" s="151"/>
      <c r="X192" s="151"/>
      <c r="Y192" s="151"/>
      <c r="Z192" s="740">
        <f>R192/Results!$B$158</f>
        <v>620</v>
      </c>
      <c r="AA192" s="151"/>
      <c r="AB192" s="151"/>
      <c r="AC192" s="703"/>
      <c r="AD192" s="459"/>
      <c r="AE192" s="459"/>
      <c r="AF192" s="151"/>
      <c r="AG192" s="804" t="s">
        <v>211</v>
      </c>
      <c r="AH192" s="805">
        <v>9.0</v>
      </c>
      <c r="AI192" s="826"/>
      <c r="AJ192" s="805">
        <v>21.0</v>
      </c>
      <c r="AK192" s="826"/>
      <c r="AL192" s="826"/>
      <c r="AM192" s="805">
        <v>1.0</v>
      </c>
      <c r="AN192" s="805">
        <v>1.0</v>
      </c>
      <c r="AO192" s="805">
        <v>3.0</v>
      </c>
      <c r="AP192" s="805">
        <v>2.0</v>
      </c>
      <c r="AQ192" s="826"/>
      <c r="AR192" s="826"/>
      <c r="AS192" s="826"/>
      <c r="AT192" s="806">
        <v>1.0</v>
      </c>
      <c r="AU192" s="805">
        <f t="shared" si="37"/>
        <v>38</v>
      </c>
      <c r="AV192" s="826">
        <f t="shared" si="38"/>
        <v>32.5</v>
      </c>
      <c r="AW192" s="1057">
        <f>AU192/(Results!$R$230*(70/190))</f>
        <v>0.6139455782</v>
      </c>
      <c r="AX192" s="807" t="str">
        <f t="shared" si="41"/>
        <v>C</v>
      </c>
      <c r="AY192" s="151"/>
      <c r="AZ192" s="151"/>
      <c r="BA192" s="151"/>
      <c r="BB192" s="151"/>
      <c r="BC192" s="740">
        <f>AU192/Results!$B$158</f>
        <v>126.6666667</v>
      </c>
      <c r="BD192" s="151"/>
      <c r="BE192" s="151"/>
      <c r="BF192" s="703"/>
    </row>
    <row r="193">
      <c r="A193" s="151"/>
      <c r="B193" s="459"/>
      <c r="C193" s="151"/>
      <c r="D193" s="804" t="s">
        <v>212</v>
      </c>
      <c r="E193" s="805">
        <v>61.0</v>
      </c>
      <c r="F193" s="805">
        <v>2.0</v>
      </c>
      <c r="G193" s="805">
        <v>173.0</v>
      </c>
      <c r="H193" s="826"/>
      <c r="I193" s="826"/>
      <c r="J193" s="805">
        <v>2.0</v>
      </c>
      <c r="K193" s="805">
        <v>3.0</v>
      </c>
      <c r="L193" s="805">
        <v>9.0</v>
      </c>
      <c r="M193" s="805">
        <v>3.0</v>
      </c>
      <c r="N193" s="826"/>
      <c r="O193" s="805">
        <v>3.0</v>
      </c>
      <c r="P193" s="805">
        <v>1.0</v>
      </c>
      <c r="Q193" s="806">
        <v>1.0</v>
      </c>
      <c r="R193" s="805">
        <f t="shared" si="34"/>
        <v>258</v>
      </c>
      <c r="S193" s="826">
        <f t="shared" si="35"/>
        <v>186.6</v>
      </c>
      <c r="T193" s="1057">
        <f>R193/(Results!$P$230*(70/190))</f>
        <v>0.7226890756</v>
      </c>
      <c r="U193" s="1058" t="str">
        <f t="shared" si="44"/>
        <v>D</v>
      </c>
      <c r="V193" s="151"/>
      <c r="W193" s="151"/>
      <c r="X193" s="151"/>
      <c r="Y193" s="151"/>
      <c r="Z193" s="740">
        <f>R193/Results!$B$158</f>
        <v>860</v>
      </c>
      <c r="AA193" s="151"/>
      <c r="AB193" s="151"/>
      <c r="AC193" s="703"/>
      <c r="AD193" s="459"/>
      <c r="AE193" s="459"/>
      <c r="AF193" s="151"/>
      <c r="AG193" s="804" t="s">
        <v>212</v>
      </c>
      <c r="AH193" s="805">
        <v>17.0</v>
      </c>
      <c r="AI193" s="826"/>
      <c r="AJ193" s="805">
        <v>38.0</v>
      </c>
      <c r="AK193" s="826"/>
      <c r="AL193" s="826"/>
      <c r="AM193" s="826"/>
      <c r="AN193" s="826"/>
      <c r="AO193" s="805">
        <v>5.0</v>
      </c>
      <c r="AP193" s="826"/>
      <c r="AQ193" s="826"/>
      <c r="AR193" s="826"/>
      <c r="AS193" s="826"/>
      <c r="AT193" s="806">
        <v>2.0</v>
      </c>
      <c r="AU193" s="805">
        <f t="shared" si="37"/>
        <v>62</v>
      </c>
      <c r="AV193" s="826">
        <f t="shared" si="38"/>
        <v>44.5</v>
      </c>
      <c r="AW193" s="1057">
        <f>AU193/(Results!$R$230*(70/190))</f>
        <v>1.00170068</v>
      </c>
      <c r="AX193" s="807" t="str">
        <f t="shared" si="41"/>
        <v>F</v>
      </c>
      <c r="AY193" s="151"/>
      <c r="AZ193" s="151"/>
      <c r="BA193" s="151"/>
      <c r="BB193" s="151"/>
      <c r="BC193" s="740">
        <f>AU193/Results!$B$158</f>
        <v>206.6666667</v>
      </c>
      <c r="BD193" s="151"/>
      <c r="BE193" s="151"/>
      <c r="BF193" s="703"/>
    </row>
    <row r="194">
      <c r="A194" s="151"/>
      <c r="B194" s="459"/>
      <c r="C194" s="151"/>
      <c r="D194" s="809" t="s">
        <v>213</v>
      </c>
      <c r="E194" s="810">
        <v>39.0</v>
      </c>
      <c r="F194" s="840"/>
      <c r="G194" s="810">
        <v>122.0</v>
      </c>
      <c r="H194" s="840"/>
      <c r="I194" s="840"/>
      <c r="J194" s="810">
        <v>1.0</v>
      </c>
      <c r="K194" s="840"/>
      <c r="L194" s="810">
        <v>8.0</v>
      </c>
      <c r="M194" s="810">
        <v>1.0</v>
      </c>
      <c r="N194" s="840"/>
      <c r="O194" s="810">
        <v>2.0</v>
      </c>
      <c r="P194" s="840"/>
      <c r="Q194" s="811">
        <v>2.0</v>
      </c>
      <c r="R194" s="810">
        <f t="shared" si="34"/>
        <v>175</v>
      </c>
      <c r="S194" s="840">
        <f t="shared" si="35"/>
        <v>121</v>
      </c>
      <c r="T194" s="1061">
        <f>R194/(Results!$P$230*(70/190))</f>
        <v>0.4901960784</v>
      </c>
      <c r="U194" s="1062" t="str">
        <f t="shared" si="44"/>
        <v>B</v>
      </c>
      <c r="V194" s="447"/>
      <c r="W194" s="447"/>
      <c r="X194" s="447"/>
      <c r="Y194" s="447"/>
      <c r="Z194" s="746">
        <f>R194/Results!$B$158</f>
        <v>583.3333333</v>
      </c>
      <c r="AA194" s="447"/>
      <c r="AB194" s="447"/>
      <c r="AC194" s="488"/>
      <c r="AD194" s="459"/>
      <c r="AE194" s="459"/>
      <c r="AF194" s="151"/>
      <c r="AG194" s="809" t="s">
        <v>213</v>
      </c>
      <c r="AH194" s="810">
        <v>10.0</v>
      </c>
      <c r="AI194" s="840"/>
      <c r="AJ194" s="810">
        <v>18.0</v>
      </c>
      <c r="AK194" s="840"/>
      <c r="AL194" s="840"/>
      <c r="AM194" s="840"/>
      <c r="AN194" s="840"/>
      <c r="AO194" s="810">
        <v>4.0</v>
      </c>
      <c r="AP194" s="840"/>
      <c r="AQ194" s="840"/>
      <c r="AR194" s="840"/>
      <c r="AS194" s="840"/>
      <c r="AT194" s="811">
        <v>1.0</v>
      </c>
      <c r="AU194" s="805">
        <f t="shared" si="37"/>
        <v>33</v>
      </c>
      <c r="AV194" s="840">
        <f t="shared" si="38"/>
        <v>25.5</v>
      </c>
      <c r="AW194" s="1061">
        <f>AU194/(Results!$R$230*(70/190))</f>
        <v>0.5331632653</v>
      </c>
      <c r="AX194" s="1034" t="str">
        <f t="shared" si="41"/>
        <v>C</v>
      </c>
      <c r="AY194" s="447"/>
      <c r="AZ194" s="447"/>
      <c r="BA194" s="447"/>
      <c r="BB194" s="447"/>
      <c r="BC194" s="746">
        <f>AU194/Results!$B$158</f>
        <v>110</v>
      </c>
      <c r="BD194" s="447"/>
      <c r="BE194" s="447"/>
      <c r="BF194" s="488"/>
    </row>
    <row r="195">
      <c r="A195" s="151"/>
      <c r="B195" s="459"/>
      <c r="C195" s="151"/>
      <c r="D195" s="818" t="s">
        <v>214</v>
      </c>
      <c r="E195" s="778">
        <v>63.0</v>
      </c>
      <c r="F195" s="778">
        <v>1.0</v>
      </c>
      <c r="G195" s="778">
        <v>144.0</v>
      </c>
      <c r="H195" s="778">
        <v>1.0</v>
      </c>
      <c r="I195" s="830"/>
      <c r="J195" s="778">
        <v>1.0</v>
      </c>
      <c r="K195" s="778">
        <v>1.0</v>
      </c>
      <c r="L195" s="778">
        <v>9.0</v>
      </c>
      <c r="M195" s="778">
        <v>1.0</v>
      </c>
      <c r="N195" s="778">
        <v>1.0</v>
      </c>
      <c r="O195" s="778">
        <v>1.0</v>
      </c>
      <c r="P195" s="830"/>
      <c r="Q195" s="779">
        <v>4.0</v>
      </c>
      <c r="R195" s="778">
        <f t="shared" si="34"/>
        <v>227</v>
      </c>
      <c r="S195" s="854">
        <f t="shared" si="35"/>
        <v>162.8</v>
      </c>
      <c r="T195" s="1063">
        <f>R195/(Results!$P$231*(70/190))</f>
        <v>0.5890467085</v>
      </c>
      <c r="U195" s="1064" t="str">
        <f t="shared" si="44"/>
        <v>C</v>
      </c>
      <c r="V195" s="641">
        <f>SUM(R195:R198)</f>
        <v>826</v>
      </c>
      <c r="W195" s="642">
        <f>V195/(4*(MAX(R195:R198)))</f>
        <v>0.90969163</v>
      </c>
      <c r="X195" s="642">
        <f>AVERAGE(S195:S198)</f>
        <v>145.075</v>
      </c>
      <c r="Y195" s="642">
        <f>V195/(((V195/2))*2)</f>
        <v>1</v>
      </c>
      <c r="Z195" s="723">
        <f>R195/Results!$B$158</f>
        <v>756.6666667</v>
      </c>
      <c r="AA195" s="642">
        <f>sum(Z195:Z198)/4</f>
        <v>688.3333333</v>
      </c>
      <c r="AB195" s="643">
        <v>385.0</v>
      </c>
      <c r="AC195" s="817">
        <f>4*MAX(R195:R198)/Results!P231</f>
        <v>0.8680688337</v>
      </c>
      <c r="AD195" s="459"/>
      <c r="AE195" s="459"/>
      <c r="AF195" s="151"/>
      <c r="AG195" s="818" t="s">
        <v>214</v>
      </c>
      <c r="AH195" s="778">
        <v>11.0</v>
      </c>
      <c r="AI195" s="830"/>
      <c r="AJ195" s="778">
        <v>44.0</v>
      </c>
      <c r="AK195" s="830"/>
      <c r="AL195" s="830"/>
      <c r="AM195" s="830"/>
      <c r="AN195" s="830"/>
      <c r="AO195" s="778">
        <v>4.0</v>
      </c>
      <c r="AP195" s="778">
        <v>1.0</v>
      </c>
      <c r="AQ195" s="778">
        <v>1.0</v>
      </c>
      <c r="AR195" s="830"/>
      <c r="AS195" s="830"/>
      <c r="AT195" s="819"/>
      <c r="AU195" s="778">
        <f t="shared" si="37"/>
        <v>61</v>
      </c>
      <c r="AV195" s="854">
        <f t="shared" si="38"/>
        <v>44</v>
      </c>
      <c r="AW195" s="1063">
        <f>AU195/(Results!$R$231*(70/190))</f>
        <v>0.7525974026</v>
      </c>
      <c r="AX195" s="819" t="str">
        <f t="shared" si="41"/>
        <v>D</v>
      </c>
      <c r="AY195" s="641">
        <f>SUM(AU195:AU198)</f>
        <v>220</v>
      </c>
      <c r="AZ195" s="642">
        <f>AY195/(4*(MAX(AU195:AU198)))</f>
        <v>0.9016393443</v>
      </c>
      <c r="BA195" s="642">
        <f>AVERAGE(AV195:AV198)</f>
        <v>42</v>
      </c>
      <c r="BB195" s="642">
        <f>AY195/(((AY195))*1)</f>
        <v>1</v>
      </c>
      <c r="BC195" s="723">
        <f>AU195/Results!$B$158</f>
        <v>203.3333333</v>
      </c>
      <c r="BD195" s="642">
        <f>sum(BC195:BC198)/4</f>
        <v>183.3333333</v>
      </c>
      <c r="BE195" s="643">
        <v>81.0</v>
      </c>
      <c r="BF195" s="817">
        <f>4*MAX(AU195:AU198)/Results!R231</f>
        <v>1.109090909</v>
      </c>
    </row>
    <row r="196">
      <c r="A196" s="151"/>
      <c r="B196" s="459"/>
      <c r="C196" s="151"/>
      <c r="D196" s="784" t="s">
        <v>215</v>
      </c>
      <c r="E196" s="785">
        <v>48.0</v>
      </c>
      <c r="F196" s="833"/>
      <c r="G196" s="785">
        <v>113.0</v>
      </c>
      <c r="H196" s="833"/>
      <c r="I196" s="833"/>
      <c r="J196" s="833"/>
      <c r="K196" s="785">
        <v>3.0</v>
      </c>
      <c r="L196" s="785">
        <v>9.0</v>
      </c>
      <c r="M196" s="833"/>
      <c r="N196" s="833"/>
      <c r="O196" s="785">
        <v>2.0</v>
      </c>
      <c r="P196" s="833"/>
      <c r="Q196" s="786">
        <v>2.0</v>
      </c>
      <c r="R196" s="785">
        <f t="shared" si="34"/>
        <v>177</v>
      </c>
      <c r="S196" s="833">
        <f t="shared" si="35"/>
        <v>127.5</v>
      </c>
      <c r="T196" s="1049">
        <f>R196/(Results!$P$231*(70/190))</f>
        <v>0.4593007375</v>
      </c>
      <c r="U196" s="1050" t="str">
        <f t="shared" si="44"/>
        <v>B</v>
      </c>
      <c r="V196" s="151"/>
      <c r="W196" s="151"/>
      <c r="X196" s="151"/>
      <c r="Y196" s="151"/>
      <c r="Z196" s="737">
        <f>R196/Results!$B$158</f>
        <v>590</v>
      </c>
      <c r="AA196" s="151"/>
      <c r="AB196" s="151"/>
      <c r="AC196" s="703"/>
      <c r="AD196" s="459"/>
      <c r="AE196" s="459"/>
      <c r="AF196" s="151"/>
      <c r="AG196" s="784" t="s">
        <v>215</v>
      </c>
      <c r="AH196" s="785">
        <v>8.0</v>
      </c>
      <c r="AI196" s="833"/>
      <c r="AJ196" s="785">
        <v>34.0</v>
      </c>
      <c r="AK196" s="833"/>
      <c r="AL196" s="833"/>
      <c r="AM196" s="833"/>
      <c r="AN196" s="833"/>
      <c r="AO196" s="785">
        <v>6.0</v>
      </c>
      <c r="AP196" s="785">
        <v>2.0</v>
      </c>
      <c r="AQ196" s="833"/>
      <c r="AR196" s="785">
        <v>1.0</v>
      </c>
      <c r="AS196" s="833"/>
      <c r="AT196" s="787"/>
      <c r="AU196" s="785">
        <f t="shared" si="37"/>
        <v>51</v>
      </c>
      <c r="AV196" s="833">
        <f t="shared" si="38"/>
        <v>41</v>
      </c>
      <c r="AW196" s="1049">
        <f>AU196/(Results!$R$231*(70/190))</f>
        <v>0.6292207792</v>
      </c>
      <c r="AX196" s="787" t="str">
        <f t="shared" si="41"/>
        <v>C</v>
      </c>
      <c r="AY196" s="151"/>
      <c r="AZ196" s="151"/>
      <c r="BA196" s="151"/>
      <c r="BB196" s="151"/>
      <c r="BC196" s="737">
        <f>AU196/Results!$B$158</f>
        <v>170</v>
      </c>
      <c r="BD196" s="151"/>
      <c r="BE196" s="151"/>
      <c r="BF196" s="703"/>
    </row>
    <row r="197">
      <c r="A197" s="151"/>
      <c r="B197" s="459"/>
      <c r="C197" s="151"/>
      <c r="D197" s="784" t="s">
        <v>216</v>
      </c>
      <c r="E197" s="785">
        <v>47.0</v>
      </c>
      <c r="F197" s="833"/>
      <c r="G197" s="785">
        <v>142.0</v>
      </c>
      <c r="H197" s="833"/>
      <c r="I197" s="833"/>
      <c r="J197" s="785">
        <v>1.0</v>
      </c>
      <c r="K197" s="833"/>
      <c r="L197" s="785">
        <v>4.0</v>
      </c>
      <c r="M197" s="785">
        <v>2.0</v>
      </c>
      <c r="N197" s="833"/>
      <c r="O197" s="785">
        <v>3.0</v>
      </c>
      <c r="P197" s="833"/>
      <c r="Q197" s="786">
        <v>5.0</v>
      </c>
      <c r="R197" s="785">
        <f t="shared" si="34"/>
        <v>204</v>
      </c>
      <c r="S197" s="833">
        <f t="shared" si="35"/>
        <v>139</v>
      </c>
      <c r="T197" s="1049">
        <f>R197/(Results!$P$231*(70/190))</f>
        <v>0.5293635619</v>
      </c>
      <c r="U197" s="1050" t="str">
        <f t="shared" si="44"/>
        <v>C</v>
      </c>
      <c r="V197" s="151"/>
      <c r="W197" s="151"/>
      <c r="X197" s="151"/>
      <c r="Y197" s="151"/>
      <c r="Z197" s="737">
        <f>R197/Results!$B$158</f>
        <v>680</v>
      </c>
      <c r="AA197" s="151"/>
      <c r="AB197" s="151"/>
      <c r="AC197" s="703"/>
      <c r="AD197" s="459"/>
      <c r="AE197" s="459"/>
      <c r="AF197" s="151"/>
      <c r="AG197" s="784" t="s">
        <v>216</v>
      </c>
      <c r="AH197" s="785">
        <v>11.0</v>
      </c>
      <c r="AI197" s="833"/>
      <c r="AJ197" s="785">
        <v>30.0</v>
      </c>
      <c r="AK197" s="833"/>
      <c r="AL197" s="833"/>
      <c r="AM197" s="833"/>
      <c r="AN197" s="833"/>
      <c r="AO197" s="785">
        <v>7.0</v>
      </c>
      <c r="AP197" s="833"/>
      <c r="AQ197" s="785">
        <v>1.0</v>
      </c>
      <c r="AR197" s="785">
        <v>2.0</v>
      </c>
      <c r="AS197" s="833"/>
      <c r="AT197" s="786">
        <v>1.0</v>
      </c>
      <c r="AU197" s="785">
        <f t="shared" si="37"/>
        <v>52</v>
      </c>
      <c r="AV197" s="833">
        <f t="shared" si="38"/>
        <v>43.5</v>
      </c>
      <c r="AW197" s="1049">
        <f>AU197/(Results!$R$231*(70/190))</f>
        <v>0.6415584416</v>
      </c>
      <c r="AX197" s="787" t="str">
        <f t="shared" si="41"/>
        <v>C</v>
      </c>
      <c r="AY197" s="151"/>
      <c r="AZ197" s="151"/>
      <c r="BA197" s="151"/>
      <c r="BB197" s="151"/>
      <c r="BC197" s="737">
        <f>AU197/Results!$B$158</f>
        <v>173.3333333</v>
      </c>
      <c r="BD197" s="151"/>
      <c r="BE197" s="151"/>
      <c r="BF197" s="703"/>
    </row>
    <row r="198">
      <c r="A198" s="151"/>
      <c r="B198" s="459"/>
      <c r="C198" s="151"/>
      <c r="D198" s="790" t="s">
        <v>217</v>
      </c>
      <c r="E198" s="791">
        <v>51.0</v>
      </c>
      <c r="F198" s="835"/>
      <c r="G198" s="791">
        <v>152.0</v>
      </c>
      <c r="H198" s="835"/>
      <c r="I198" s="835"/>
      <c r="J198" s="791">
        <v>1.0</v>
      </c>
      <c r="K198" s="835"/>
      <c r="L198" s="791">
        <v>7.0</v>
      </c>
      <c r="M198" s="791">
        <v>2.0</v>
      </c>
      <c r="N198" s="835"/>
      <c r="O198" s="791">
        <v>3.0</v>
      </c>
      <c r="P198" s="835"/>
      <c r="Q198" s="792">
        <v>2.0</v>
      </c>
      <c r="R198" s="791">
        <f t="shared" si="34"/>
        <v>218</v>
      </c>
      <c r="S198" s="835">
        <f t="shared" si="35"/>
        <v>151</v>
      </c>
      <c r="T198" s="1052">
        <f>R198/(Results!$P$231*(70/190))</f>
        <v>0.5656924338</v>
      </c>
      <c r="U198" s="1053" t="str">
        <f t="shared" si="44"/>
        <v>C</v>
      </c>
      <c r="V198" s="37"/>
      <c r="W198" s="37"/>
      <c r="X198" s="37"/>
      <c r="Y198" s="37"/>
      <c r="Z198" s="774">
        <f>R198/Results!$B$158</f>
        <v>726.6666667</v>
      </c>
      <c r="AA198" s="37"/>
      <c r="AB198" s="37"/>
      <c r="AC198" s="789"/>
      <c r="AD198" s="459"/>
      <c r="AE198" s="459"/>
      <c r="AF198" s="151"/>
      <c r="AG198" s="790" t="s">
        <v>217</v>
      </c>
      <c r="AH198" s="791">
        <v>15.0</v>
      </c>
      <c r="AI198" s="835"/>
      <c r="AJ198" s="791">
        <v>37.0</v>
      </c>
      <c r="AK198" s="835"/>
      <c r="AL198" s="835"/>
      <c r="AM198" s="835"/>
      <c r="AN198" s="835"/>
      <c r="AO198" s="791">
        <v>2.0</v>
      </c>
      <c r="AP198" s="835"/>
      <c r="AQ198" s="791">
        <v>1.0</v>
      </c>
      <c r="AR198" s="835"/>
      <c r="AS198" s="835"/>
      <c r="AT198" s="792">
        <v>1.0</v>
      </c>
      <c r="AU198" s="785">
        <f t="shared" si="37"/>
        <v>56</v>
      </c>
      <c r="AV198" s="835">
        <f t="shared" si="38"/>
        <v>39.5</v>
      </c>
      <c r="AW198" s="1052">
        <f>AU198/(Results!$R$231*(70/190))</f>
        <v>0.6909090909</v>
      </c>
      <c r="AX198" s="793" t="str">
        <f t="shared" si="41"/>
        <v>C</v>
      </c>
      <c r="AY198" s="37"/>
      <c r="AZ198" s="37"/>
      <c r="BA198" s="37"/>
      <c r="BB198" s="37"/>
      <c r="BC198" s="774">
        <f>AU198/Results!$B$158</f>
        <v>186.6666667</v>
      </c>
      <c r="BD198" s="37"/>
      <c r="BE198" s="37"/>
      <c r="BF198" s="789"/>
    </row>
    <row r="199">
      <c r="A199" s="151"/>
      <c r="B199" s="459"/>
      <c r="C199" s="151"/>
      <c r="D199" s="797" t="s">
        <v>218</v>
      </c>
      <c r="E199" s="798">
        <v>49.0</v>
      </c>
      <c r="F199" s="837"/>
      <c r="G199" s="798">
        <v>161.0</v>
      </c>
      <c r="H199" s="837"/>
      <c r="I199" s="798">
        <v>1.0</v>
      </c>
      <c r="J199" s="798">
        <v>1.0</v>
      </c>
      <c r="K199" s="798">
        <v>1.0</v>
      </c>
      <c r="L199" s="798">
        <v>9.0</v>
      </c>
      <c r="M199" s="798">
        <v>3.0</v>
      </c>
      <c r="N199" s="798">
        <v>1.0</v>
      </c>
      <c r="O199" s="798">
        <v>1.0</v>
      </c>
      <c r="P199" s="837"/>
      <c r="Q199" s="799">
        <v>2.0</v>
      </c>
      <c r="R199" s="1066">
        <f t="shared" si="34"/>
        <v>229</v>
      </c>
      <c r="S199" s="824">
        <f t="shared" si="35"/>
        <v>161</v>
      </c>
      <c r="T199" s="1055">
        <f>R199/(Results!$P$232*(70/190))</f>
        <v>0.5486067331</v>
      </c>
      <c r="U199" s="1056" t="str">
        <f t="shared" si="44"/>
        <v>C</v>
      </c>
      <c r="V199" s="538">
        <f>SUM(R199:R202)</f>
        <v>912</v>
      </c>
      <c r="W199" s="539">
        <f>V199/(4*(MAX(R199:R202)))</f>
        <v>0.9268292683</v>
      </c>
      <c r="X199" s="539">
        <f>AVERAGE(S199:S202)</f>
        <v>158.7</v>
      </c>
      <c r="Y199" s="539">
        <f>V199/(((V199/2))*2)</f>
        <v>1</v>
      </c>
      <c r="Z199" s="1012">
        <f>R199/Results!$B$158</f>
        <v>763.3333333</v>
      </c>
      <c r="AA199" s="539">
        <f>sum(Z199:Z202)/4</f>
        <v>760</v>
      </c>
      <c r="AB199" s="541">
        <v>417.0</v>
      </c>
      <c r="AC199" s="706">
        <f>4*MAX(R199:R202)/Results!P232</f>
        <v>0.8684907326</v>
      </c>
      <c r="AD199" s="459"/>
      <c r="AE199" s="459"/>
      <c r="AF199" s="151"/>
      <c r="AG199" s="797" t="s">
        <v>218</v>
      </c>
      <c r="AH199" s="798">
        <v>25.0</v>
      </c>
      <c r="AI199" s="837"/>
      <c r="AJ199" s="798">
        <v>28.0</v>
      </c>
      <c r="AK199" s="837"/>
      <c r="AL199" s="837"/>
      <c r="AM199" s="837"/>
      <c r="AN199" s="837"/>
      <c r="AO199" s="798">
        <v>3.0</v>
      </c>
      <c r="AP199" s="837"/>
      <c r="AQ199" s="837"/>
      <c r="AR199" s="837"/>
      <c r="AS199" s="837"/>
      <c r="AT199" s="800"/>
      <c r="AU199" s="798">
        <f t="shared" si="37"/>
        <v>56</v>
      </c>
      <c r="AV199" s="824">
        <f t="shared" si="38"/>
        <v>43.5</v>
      </c>
      <c r="AW199" s="1055">
        <f>AU199/(Results!$R$232*(70/190))</f>
        <v>0.6877828054</v>
      </c>
      <c r="AX199" s="828" t="str">
        <f t="shared" si="41"/>
        <v>C</v>
      </c>
      <c r="AY199" s="538">
        <f>SUM(AU199:AU202)</f>
        <v>221</v>
      </c>
      <c r="AZ199" s="539">
        <f>AY199/(4*(MAX(AU199:AU202)))</f>
        <v>0.8911290323</v>
      </c>
      <c r="BA199" s="539">
        <f>AVERAGE(AV199:AV202)</f>
        <v>42.75</v>
      </c>
      <c r="BB199" s="539">
        <f>AY199/(((AY199))*1)</f>
        <v>1</v>
      </c>
      <c r="BC199" s="1012">
        <f>AU199/Results!$B$158</f>
        <v>186.6666667</v>
      </c>
      <c r="BD199" s="539">
        <f>sum(BC199:BC202)/4</f>
        <v>184.1666667</v>
      </c>
      <c r="BE199" s="541">
        <v>81.0</v>
      </c>
      <c r="BF199" s="706">
        <f>4*MAX(AU199:AU202)/Results!R232</f>
        <v>1.122171946</v>
      </c>
    </row>
    <row r="200">
      <c r="A200" s="151"/>
      <c r="B200" s="459"/>
      <c r="C200" s="151"/>
      <c r="D200" s="804" t="s">
        <v>219</v>
      </c>
      <c r="E200" s="805">
        <v>56.0</v>
      </c>
      <c r="F200" s="826"/>
      <c r="G200" s="805">
        <v>148.0</v>
      </c>
      <c r="H200" s="826"/>
      <c r="I200" s="826"/>
      <c r="J200" s="805">
        <v>2.0</v>
      </c>
      <c r="K200" s="826"/>
      <c r="L200" s="805">
        <v>7.0</v>
      </c>
      <c r="M200" s="805">
        <v>1.0</v>
      </c>
      <c r="N200" s="826"/>
      <c r="O200" s="805">
        <v>2.0</v>
      </c>
      <c r="P200" s="826"/>
      <c r="Q200" s="806">
        <v>9.0</v>
      </c>
      <c r="R200" s="805">
        <f t="shared" si="34"/>
        <v>225</v>
      </c>
      <c r="S200" s="826">
        <f t="shared" si="35"/>
        <v>154.5</v>
      </c>
      <c r="T200" s="1057">
        <f>R200/(Results!$P$232*(70/190))</f>
        <v>0.5390240827</v>
      </c>
      <c r="U200" s="1058" t="str">
        <f t="shared" si="44"/>
        <v>C</v>
      </c>
      <c r="V200" s="151"/>
      <c r="W200" s="151"/>
      <c r="X200" s="151"/>
      <c r="Y200" s="151"/>
      <c r="Z200" s="740">
        <f>R200/Results!$B$158</f>
        <v>750</v>
      </c>
      <c r="AA200" s="151"/>
      <c r="AB200" s="151"/>
      <c r="AC200" s="703"/>
      <c r="AD200" s="459"/>
      <c r="AE200" s="459"/>
      <c r="AF200" s="151"/>
      <c r="AG200" s="804" t="s">
        <v>219</v>
      </c>
      <c r="AH200" s="805">
        <v>26.0</v>
      </c>
      <c r="AI200" s="826"/>
      <c r="AJ200" s="805">
        <v>24.0</v>
      </c>
      <c r="AK200" s="826"/>
      <c r="AL200" s="826"/>
      <c r="AM200" s="805">
        <v>1.0</v>
      </c>
      <c r="AN200" s="826"/>
      <c r="AO200" s="805">
        <v>8.0</v>
      </c>
      <c r="AP200" s="826"/>
      <c r="AQ200" s="826"/>
      <c r="AR200" s="826"/>
      <c r="AS200" s="826"/>
      <c r="AT200" s="807"/>
      <c r="AU200" s="805">
        <f t="shared" si="37"/>
        <v>59</v>
      </c>
      <c r="AV200" s="826">
        <f t="shared" si="38"/>
        <v>51.5</v>
      </c>
      <c r="AW200" s="1057">
        <f>AU200/(Results!$R$232*(70/190))</f>
        <v>0.7246283129</v>
      </c>
      <c r="AX200" s="807" t="str">
        <f t="shared" si="41"/>
        <v>D</v>
      </c>
      <c r="AY200" s="151"/>
      <c r="AZ200" s="151"/>
      <c r="BA200" s="151"/>
      <c r="BB200" s="151"/>
      <c r="BC200" s="740">
        <f>AU200/Results!$B$158</f>
        <v>196.6666667</v>
      </c>
      <c r="BD200" s="151"/>
      <c r="BE200" s="151"/>
      <c r="BF200" s="703"/>
    </row>
    <row r="201">
      <c r="A201" s="151"/>
      <c r="B201" s="459"/>
      <c r="C201" s="151"/>
      <c r="D201" s="804" t="s">
        <v>220</v>
      </c>
      <c r="E201" s="805">
        <v>58.0</v>
      </c>
      <c r="F201" s="826"/>
      <c r="G201" s="805">
        <v>167.0</v>
      </c>
      <c r="H201" s="826"/>
      <c r="I201" s="826"/>
      <c r="J201" s="805">
        <v>1.0</v>
      </c>
      <c r="K201" s="826"/>
      <c r="L201" s="805">
        <v>14.0</v>
      </c>
      <c r="M201" s="805">
        <v>1.0</v>
      </c>
      <c r="N201" s="826"/>
      <c r="O201" s="805">
        <v>2.0</v>
      </c>
      <c r="P201" s="826"/>
      <c r="Q201" s="806">
        <v>3.0</v>
      </c>
      <c r="R201" s="805">
        <f t="shared" si="34"/>
        <v>246</v>
      </c>
      <c r="S201" s="826">
        <f t="shared" si="35"/>
        <v>172</v>
      </c>
      <c r="T201" s="1057">
        <f>R201/(Results!$P$232*(70/190))</f>
        <v>0.5893329971</v>
      </c>
      <c r="U201" s="1058" t="str">
        <f t="shared" si="44"/>
        <v>C</v>
      </c>
      <c r="V201" s="151"/>
      <c r="W201" s="151"/>
      <c r="X201" s="151"/>
      <c r="Y201" s="151"/>
      <c r="Z201" s="740">
        <f>R201/Results!$B$158</f>
        <v>820</v>
      </c>
      <c r="AA201" s="151"/>
      <c r="AB201" s="151"/>
      <c r="AC201" s="703"/>
      <c r="AD201" s="459"/>
      <c r="AE201" s="459"/>
      <c r="AF201" s="151"/>
      <c r="AG201" s="804" t="s">
        <v>220</v>
      </c>
      <c r="AH201" s="805">
        <v>23.0</v>
      </c>
      <c r="AI201" s="826"/>
      <c r="AJ201" s="805">
        <v>35.0</v>
      </c>
      <c r="AK201" s="826"/>
      <c r="AL201" s="826"/>
      <c r="AM201" s="826"/>
      <c r="AN201" s="826"/>
      <c r="AO201" s="805">
        <v>4.0</v>
      </c>
      <c r="AP201" s="826"/>
      <c r="AQ201" s="826"/>
      <c r="AR201" s="826"/>
      <c r="AS201" s="826"/>
      <c r="AT201" s="807"/>
      <c r="AU201" s="805">
        <f t="shared" si="37"/>
        <v>62</v>
      </c>
      <c r="AV201" s="826">
        <f t="shared" si="38"/>
        <v>46.5</v>
      </c>
      <c r="AW201" s="1057">
        <f>AU201/(Results!$R$232*(70/190))</f>
        <v>0.7614738203</v>
      </c>
      <c r="AX201" s="807" t="str">
        <f t="shared" si="41"/>
        <v>D</v>
      </c>
      <c r="AY201" s="151"/>
      <c r="AZ201" s="151"/>
      <c r="BA201" s="151"/>
      <c r="BB201" s="151"/>
      <c r="BC201" s="740">
        <f>AU201/Results!$B$158</f>
        <v>206.6666667</v>
      </c>
      <c r="BD201" s="151"/>
      <c r="BE201" s="151"/>
      <c r="BF201" s="703"/>
    </row>
    <row r="202">
      <c r="A202" s="37"/>
      <c r="B202" s="60"/>
      <c r="C202" s="37"/>
      <c r="D202" s="809" t="s">
        <v>221</v>
      </c>
      <c r="E202" s="810">
        <v>48.0</v>
      </c>
      <c r="F202" s="810">
        <v>1.0</v>
      </c>
      <c r="G202" s="810">
        <v>149.0</v>
      </c>
      <c r="H202" s="810">
        <v>1.0</v>
      </c>
      <c r="I202" s="840"/>
      <c r="J202" s="840"/>
      <c r="K202" s="840"/>
      <c r="L202" s="810">
        <v>8.0</v>
      </c>
      <c r="M202" s="810">
        <v>1.0</v>
      </c>
      <c r="N202" s="840"/>
      <c r="O202" s="810">
        <v>4.0</v>
      </c>
      <c r="P202" s="840"/>
      <c r="Q202" s="812"/>
      <c r="R202" s="810">
        <f t="shared" si="34"/>
        <v>212</v>
      </c>
      <c r="S202" s="840">
        <f t="shared" si="35"/>
        <v>147.3</v>
      </c>
      <c r="T202" s="1070">
        <f>R202/(Results!$P$232*(70/190))</f>
        <v>0.507880469</v>
      </c>
      <c r="U202" s="1071" t="s">
        <v>249</v>
      </c>
      <c r="V202" s="447"/>
      <c r="W202" s="447"/>
      <c r="X202" s="447"/>
      <c r="Y202" s="447"/>
      <c r="Z202" s="746">
        <f>R202/Results!$B$158</f>
        <v>706.6666667</v>
      </c>
      <c r="AA202" s="447"/>
      <c r="AB202" s="447"/>
      <c r="AC202" s="488"/>
      <c r="AD202" s="60"/>
      <c r="AE202" s="60"/>
      <c r="AF202" s="37"/>
      <c r="AG202" s="809" t="s">
        <v>221</v>
      </c>
      <c r="AH202" s="810">
        <v>15.0</v>
      </c>
      <c r="AI202" s="840"/>
      <c r="AJ202" s="810">
        <v>28.0</v>
      </c>
      <c r="AK202" s="840"/>
      <c r="AL202" s="840"/>
      <c r="AM202" s="840"/>
      <c r="AN202" s="840"/>
      <c r="AO202" s="840"/>
      <c r="AP202" s="840"/>
      <c r="AQ202" s="840"/>
      <c r="AR202" s="840"/>
      <c r="AS202" s="840"/>
      <c r="AT202" s="811">
        <v>1.0</v>
      </c>
      <c r="AU202" s="810">
        <f t="shared" si="37"/>
        <v>44</v>
      </c>
      <c r="AV202" s="840">
        <f t="shared" si="38"/>
        <v>29.5</v>
      </c>
      <c r="AW202" s="1070">
        <f>AU202/(Results!$R$232*(70/190))</f>
        <v>0.5404007757</v>
      </c>
      <c r="AX202" s="812" t="str">
        <f t="shared" si="41"/>
        <v>C</v>
      </c>
      <c r="AY202" s="447"/>
      <c r="AZ202" s="447"/>
      <c r="BA202" s="447"/>
      <c r="BB202" s="447"/>
      <c r="BC202" s="746">
        <f>AU202/Results!$B$158</f>
        <v>146.6666667</v>
      </c>
      <c r="BD202" s="447"/>
      <c r="BE202" s="447"/>
      <c r="BF202" s="488"/>
    </row>
    <row r="203">
      <c r="A203" s="630"/>
      <c r="B203" s="561"/>
      <c r="C203" s="561"/>
      <c r="D203" s="561"/>
      <c r="E203" s="561">
        <f t="shared" ref="E203:Q203" si="45">sum(E139:E202)</f>
        <v>3491</v>
      </c>
      <c r="F203" s="561">
        <f t="shared" si="45"/>
        <v>43</v>
      </c>
      <c r="G203" s="561">
        <f t="shared" si="45"/>
        <v>10110</v>
      </c>
      <c r="H203" s="561">
        <f t="shared" si="45"/>
        <v>64</v>
      </c>
      <c r="I203" s="561">
        <f t="shared" si="45"/>
        <v>3</v>
      </c>
      <c r="J203" s="561">
        <f t="shared" si="45"/>
        <v>31</v>
      </c>
      <c r="K203" s="561">
        <f t="shared" si="45"/>
        <v>55</v>
      </c>
      <c r="L203" s="561">
        <f t="shared" si="45"/>
        <v>401</v>
      </c>
      <c r="M203" s="561">
        <f t="shared" si="45"/>
        <v>92</v>
      </c>
      <c r="N203" s="561">
        <f t="shared" si="45"/>
        <v>64</v>
      </c>
      <c r="O203" s="561">
        <f t="shared" si="45"/>
        <v>462</v>
      </c>
      <c r="P203" s="561">
        <f t="shared" si="45"/>
        <v>12</v>
      </c>
      <c r="Q203" s="409">
        <f t="shared" si="45"/>
        <v>278</v>
      </c>
      <c r="R203" s="561">
        <f>SUM(R139:R202)</f>
        <v>15106</v>
      </c>
      <c r="S203" s="561"/>
      <c r="T203" s="561"/>
      <c r="U203" s="561"/>
      <c r="V203" s="561"/>
      <c r="W203" s="561"/>
      <c r="X203" s="561"/>
      <c r="Y203" s="561"/>
      <c r="Z203" s="561"/>
      <c r="AA203" s="561"/>
      <c r="AB203" s="631"/>
      <c r="AC203" s="867"/>
      <c r="AD203" s="561"/>
      <c r="AE203" s="561"/>
      <c r="AF203" s="561"/>
      <c r="AG203" s="561"/>
      <c r="AH203" s="561">
        <f t="shared" ref="AH203:AT203" si="46">sum(AH139:AH202)</f>
        <v>1161</v>
      </c>
      <c r="AI203" s="561">
        <f t="shared" si="46"/>
        <v>20</v>
      </c>
      <c r="AJ203" s="561">
        <f t="shared" si="46"/>
        <v>1907</v>
      </c>
      <c r="AK203" s="561">
        <f t="shared" si="46"/>
        <v>0</v>
      </c>
      <c r="AL203" s="561">
        <f t="shared" si="46"/>
        <v>0</v>
      </c>
      <c r="AM203" s="561">
        <f t="shared" si="46"/>
        <v>18</v>
      </c>
      <c r="AN203" s="561">
        <f t="shared" si="46"/>
        <v>2</v>
      </c>
      <c r="AO203" s="561">
        <f t="shared" si="46"/>
        <v>266</v>
      </c>
      <c r="AP203" s="561">
        <f t="shared" si="46"/>
        <v>26</v>
      </c>
      <c r="AQ203" s="561">
        <f t="shared" si="46"/>
        <v>36</v>
      </c>
      <c r="AR203" s="561">
        <f t="shared" si="46"/>
        <v>124</v>
      </c>
      <c r="AS203" s="561">
        <f t="shared" si="46"/>
        <v>2</v>
      </c>
      <c r="AT203" s="409">
        <f t="shared" si="46"/>
        <v>91</v>
      </c>
      <c r="AU203" s="561">
        <f>SUM(AU139:AU202)</f>
        <v>3653</v>
      </c>
      <c r="AV203" s="561"/>
      <c r="AW203" s="561"/>
      <c r="AX203" s="561"/>
      <c r="AY203" s="561"/>
      <c r="AZ203" s="561"/>
      <c r="BA203" s="561"/>
      <c r="BB203" s="561"/>
      <c r="BC203" s="561"/>
      <c r="BD203" s="561"/>
      <c r="BE203" s="631"/>
      <c r="BF203" s="867"/>
    </row>
    <row r="204">
      <c r="A204" s="630"/>
      <c r="B204" s="561"/>
      <c r="C204" s="561"/>
      <c r="D204" s="561"/>
      <c r="E204" s="561"/>
      <c r="F204" s="561"/>
      <c r="G204" s="561"/>
      <c r="H204" s="561"/>
      <c r="I204" s="561"/>
      <c r="J204" s="561"/>
      <c r="K204" s="561"/>
      <c r="L204" s="561"/>
      <c r="M204" s="561"/>
      <c r="N204" s="561"/>
      <c r="O204" s="561"/>
      <c r="P204" s="561"/>
      <c r="Q204" s="561"/>
      <c r="R204" s="561"/>
      <c r="S204" s="561"/>
      <c r="T204" s="561"/>
      <c r="U204" s="561"/>
      <c r="V204" s="561"/>
      <c r="W204" s="561"/>
      <c r="X204" s="561"/>
      <c r="Y204" s="561"/>
      <c r="Z204" s="561"/>
      <c r="AA204" s="561"/>
      <c r="AB204" s="631"/>
      <c r="AC204" s="867"/>
      <c r="AD204" s="561"/>
      <c r="AE204" s="561"/>
      <c r="AF204" s="561"/>
      <c r="AG204" s="561"/>
      <c r="AH204" s="561"/>
      <c r="AI204" s="561"/>
      <c r="AJ204" s="561"/>
      <c r="AK204" s="561"/>
      <c r="AL204" s="561"/>
      <c r="AM204" s="561"/>
      <c r="AN204" s="561"/>
      <c r="AO204" s="561"/>
      <c r="AP204" s="561"/>
      <c r="AQ204" s="561"/>
      <c r="AR204" s="561"/>
      <c r="AS204" s="561"/>
      <c r="AT204" s="561"/>
      <c r="AU204" s="561"/>
      <c r="AV204" s="561"/>
      <c r="AW204" s="561"/>
      <c r="AX204" s="561"/>
      <c r="AY204" s="561"/>
      <c r="AZ204" s="561"/>
      <c r="BA204" s="561"/>
      <c r="BB204" s="561"/>
      <c r="BC204" s="561"/>
      <c r="BD204" s="561"/>
      <c r="BE204" s="631"/>
      <c r="BF204" s="867"/>
    </row>
    <row r="205">
      <c r="A205" s="463" t="s">
        <v>227</v>
      </c>
      <c r="B205" s="477" t="s">
        <v>258</v>
      </c>
      <c r="C205" s="477" t="s">
        <v>259</v>
      </c>
      <c r="D205" s="465" t="s">
        <v>156</v>
      </c>
      <c r="E205" s="479" t="s">
        <v>260</v>
      </c>
      <c r="F205" s="467"/>
      <c r="G205" s="467"/>
      <c r="H205" s="467"/>
      <c r="I205" s="467"/>
      <c r="J205" s="467"/>
      <c r="K205" s="467"/>
      <c r="L205" s="467"/>
      <c r="M205" s="467"/>
      <c r="N205" s="467"/>
      <c r="O205" s="467"/>
      <c r="P205" s="467"/>
      <c r="Q205" s="468"/>
      <c r="R205" s="480" t="s">
        <v>261</v>
      </c>
      <c r="S205" s="481" t="s">
        <v>262</v>
      </c>
      <c r="T205" s="470" t="s">
        <v>263</v>
      </c>
      <c r="U205" s="470" t="s">
        <v>157</v>
      </c>
      <c r="V205" s="471" t="s">
        <v>264</v>
      </c>
      <c r="W205" s="472" t="s">
        <v>265</v>
      </c>
      <c r="X205" s="472" t="s">
        <v>266</v>
      </c>
      <c r="Y205" s="772" t="s">
        <v>267</v>
      </c>
      <c r="Z205" s="473" t="s">
        <v>268</v>
      </c>
      <c r="AA205" s="471" t="s">
        <v>269</v>
      </c>
      <c r="AB205" s="482" t="s">
        <v>112</v>
      </c>
      <c r="AC205" s="483" t="s">
        <v>270</v>
      </c>
      <c r="AD205" s="476" t="s">
        <v>227</v>
      </c>
      <c r="AE205" s="477" t="s">
        <v>258</v>
      </c>
      <c r="AF205" s="477" t="s">
        <v>259</v>
      </c>
      <c r="AG205" s="465" t="s">
        <v>156</v>
      </c>
      <c r="AH205" s="479" t="s">
        <v>260</v>
      </c>
      <c r="AI205" s="467"/>
      <c r="AJ205" s="467"/>
      <c r="AK205" s="467"/>
      <c r="AL205" s="467"/>
      <c r="AM205" s="467"/>
      <c r="AN205" s="467"/>
      <c r="AO205" s="467"/>
      <c r="AP205" s="467"/>
      <c r="AQ205" s="467"/>
      <c r="AR205" s="467"/>
      <c r="AS205" s="467"/>
      <c r="AT205" s="468"/>
      <c r="AU205" s="480" t="s">
        <v>261</v>
      </c>
      <c r="AV205" s="481" t="s">
        <v>262</v>
      </c>
      <c r="AW205" s="470" t="s">
        <v>263</v>
      </c>
      <c r="AX205" s="470" t="s">
        <v>157</v>
      </c>
      <c r="AY205" s="471" t="s">
        <v>264</v>
      </c>
      <c r="AZ205" s="472" t="s">
        <v>265</v>
      </c>
      <c r="BA205" s="472" t="s">
        <v>266</v>
      </c>
      <c r="BB205" s="772" t="s">
        <v>267</v>
      </c>
      <c r="BC205" s="473" t="s">
        <v>268</v>
      </c>
      <c r="BD205" s="471" t="s">
        <v>269</v>
      </c>
      <c r="BE205" s="482" t="s">
        <v>112</v>
      </c>
      <c r="BF205" s="483" t="s">
        <v>270</v>
      </c>
    </row>
    <row r="206">
      <c r="A206" s="37"/>
      <c r="B206" s="37"/>
      <c r="C206" s="37"/>
      <c r="D206" s="484"/>
      <c r="E206" s="485" t="s">
        <v>271</v>
      </c>
      <c r="F206" s="486" t="s">
        <v>272</v>
      </c>
      <c r="G206" s="486" t="s">
        <v>273</v>
      </c>
      <c r="H206" s="486" t="s">
        <v>274</v>
      </c>
      <c r="I206" s="486" t="s">
        <v>275</v>
      </c>
      <c r="J206" s="486" t="s">
        <v>276</v>
      </c>
      <c r="K206" s="486" t="s">
        <v>277</v>
      </c>
      <c r="L206" s="486" t="s">
        <v>278</v>
      </c>
      <c r="M206" s="486" t="s">
        <v>279</v>
      </c>
      <c r="N206" s="485" t="s">
        <v>280</v>
      </c>
      <c r="O206" s="485" t="s">
        <v>281</v>
      </c>
      <c r="P206" s="486" t="s">
        <v>282</v>
      </c>
      <c r="Q206" s="487" t="s">
        <v>283</v>
      </c>
      <c r="R206" s="224"/>
      <c r="S206" s="489"/>
      <c r="T206" s="447"/>
      <c r="U206" s="447"/>
      <c r="V206" s="447"/>
      <c r="W206" s="447"/>
      <c r="X206" s="447"/>
      <c r="Y206" s="447"/>
      <c r="Z206" s="447"/>
      <c r="AA206" s="447"/>
      <c r="AB206" s="447"/>
      <c r="AC206" s="184"/>
      <c r="AD206" s="60"/>
      <c r="AE206" s="37"/>
      <c r="AF206" s="37"/>
      <c r="AG206" s="484"/>
      <c r="AH206" s="485" t="s">
        <v>271</v>
      </c>
      <c r="AI206" s="486" t="s">
        <v>272</v>
      </c>
      <c r="AJ206" s="486" t="s">
        <v>273</v>
      </c>
      <c r="AK206" s="486" t="s">
        <v>274</v>
      </c>
      <c r="AL206" s="486" t="s">
        <v>275</v>
      </c>
      <c r="AM206" s="486" t="s">
        <v>276</v>
      </c>
      <c r="AN206" s="486" t="s">
        <v>277</v>
      </c>
      <c r="AO206" s="486" t="s">
        <v>278</v>
      </c>
      <c r="AP206" s="486" t="s">
        <v>279</v>
      </c>
      <c r="AQ206" s="485" t="s">
        <v>280</v>
      </c>
      <c r="AR206" s="485" t="s">
        <v>281</v>
      </c>
      <c r="AS206" s="486" t="s">
        <v>282</v>
      </c>
      <c r="AT206" s="487" t="s">
        <v>283</v>
      </c>
      <c r="AU206" s="224"/>
      <c r="AV206" s="489"/>
      <c r="AW206" s="447"/>
      <c r="AX206" s="447"/>
      <c r="AY206" s="447"/>
      <c r="AZ206" s="447"/>
      <c r="BA206" s="447"/>
      <c r="BB206" s="447"/>
      <c r="BC206" s="447"/>
      <c r="BD206" s="447"/>
      <c r="BE206" s="447"/>
      <c r="BF206" s="184"/>
    </row>
    <row r="207">
      <c r="A207" s="490" t="s">
        <v>284</v>
      </c>
      <c r="B207" s="724">
        <v>45351.0</v>
      </c>
      <c r="C207" s="725" t="s">
        <v>50</v>
      </c>
      <c r="D207" s="777" t="s">
        <v>158</v>
      </c>
      <c r="E207" s="778">
        <v>12.0</v>
      </c>
      <c r="F207" s="778">
        <v>0.0</v>
      </c>
      <c r="G207" s="778">
        <v>92.0</v>
      </c>
      <c r="H207" s="778">
        <v>0.0</v>
      </c>
      <c r="I207" s="778">
        <v>0.0</v>
      </c>
      <c r="J207" s="778">
        <v>0.0</v>
      </c>
      <c r="K207" s="778">
        <v>0.0</v>
      </c>
      <c r="L207" s="778">
        <v>1.0</v>
      </c>
      <c r="M207" s="778">
        <v>0.0</v>
      </c>
      <c r="N207" s="778">
        <v>0.0</v>
      </c>
      <c r="O207" s="778">
        <v>8.0</v>
      </c>
      <c r="P207" s="778">
        <v>0.0</v>
      </c>
      <c r="Q207" s="1026">
        <v>1.0</v>
      </c>
      <c r="R207" s="780">
        <f t="shared" ref="R207:R270" si="47">sum(E207:Q207)</f>
        <v>114</v>
      </c>
      <c r="S207" s="1072">
        <f t="shared" ref="S207:S270" si="48">(E207*1)+(F207*0.8)+(G207*0.5)+(H207*1.5)+(I207*2)+(J207*1.5)+(K207*1.5)+(L207*1.5)+(M207*2.5)+(N207*2.5)+(O207*2)+(P207*2.5)+(Q207*0.5)</f>
        <v>76</v>
      </c>
      <c r="T207" s="782">
        <f>R207/(Results!$P$234*(70/190))</f>
        <v>0.267903525</v>
      </c>
      <c r="U207" s="780" t="str">
        <f t="shared" ref="U207:U270" si="49">IFS(T207&lt;0.2,"A",AND(T207&gt;=0.21,T207&lt;=0.5),"B",AND(T207&gt;=0.51,T207&lt;=0.7),"C",AND(T207&gt;=0.71,T207&lt;=0.85),"D",AND(T207&gt;=0.86,T207&lt;=1),"E",T207&gt;1,"F")</f>
        <v>B</v>
      </c>
      <c r="V207" s="732">
        <f>SUM(R207:R210)</f>
        <v>606</v>
      </c>
      <c r="W207" s="774">
        <f>V207/(4*(MAX(R207:R210)))</f>
        <v>0.7973684211</v>
      </c>
      <c r="X207" s="774">
        <f>AVERAGE(S207:S210)</f>
        <v>105.325</v>
      </c>
      <c r="Y207" s="774">
        <f>V207/(((V207/2))*2)</f>
        <v>1</v>
      </c>
      <c r="Z207" s="737">
        <f>R207/Results!$B$158</f>
        <v>380</v>
      </c>
      <c r="AA207" s="774">
        <f>sum(Z207:Z210)/4</f>
        <v>505</v>
      </c>
      <c r="AB207" s="775">
        <v>426.0</v>
      </c>
      <c r="AC207" s="776">
        <f>4*MAX(R207:R210)/Results!P234</f>
        <v>0.658008658</v>
      </c>
      <c r="AD207" s="505" t="s">
        <v>284</v>
      </c>
      <c r="AE207" s="724">
        <v>45351.0</v>
      </c>
      <c r="AF207" s="725" t="s">
        <v>49</v>
      </c>
      <c r="AG207" s="777" t="s">
        <v>158</v>
      </c>
      <c r="AH207" s="778">
        <v>13.0</v>
      </c>
      <c r="AI207" s="778">
        <v>0.0</v>
      </c>
      <c r="AJ207" s="778">
        <v>83.0</v>
      </c>
      <c r="AK207" s="778">
        <v>0.0</v>
      </c>
      <c r="AL207" s="778">
        <v>0.0</v>
      </c>
      <c r="AM207" s="778">
        <v>0.0</v>
      </c>
      <c r="AN207" s="778">
        <v>0.0</v>
      </c>
      <c r="AO207" s="778">
        <v>2.0</v>
      </c>
      <c r="AP207" s="778">
        <v>0.0</v>
      </c>
      <c r="AQ207" s="778">
        <v>0.0</v>
      </c>
      <c r="AR207" s="778">
        <v>3.0</v>
      </c>
      <c r="AS207" s="778">
        <v>0.0</v>
      </c>
      <c r="AT207" s="779">
        <v>0.0</v>
      </c>
      <c r="AU207" s="1073">
        <f t="shared" ref="AU207:AU270" si="50">sum(AH207:AT207)</f>
        <v>101</v>
      </c>
      <c r="AV207" s="855">
        <f t="shared" ref="AV207:AV270" si="51">(AH207*1)+(AI207*0.8)+(AJ207*0.5)+(AK207*1.5)+(AL207*2)+(AM207*1.5)+(AN207*1.5)+(AO207*1.5)+(AP207*2.5)+(AQ207*2.5)+(AR207*2)+(AS207*2.5)+(AT207*0.5)</f>
        <v>63.5</v>
      </c>
      <c r="AW207" s="782">
        <f>AU207/(Results!$R$234*(70/190))</f>
        <v>0.4993494666</v>
      </c>
      <c r="AX207" s="780" t="str">
        <f t="shared" ref="AX207:AX220" si="52">IFS(AW207&lt;0.2,"A",AND(AW207&gt;=0.21,AW207&lt;=0.5),"B",AND(AW207&gt;=0.51,AW207&lt;=0.7),"C",AND(AW207&gt;=0.71,AW207&lt;=0.85),"D",AND(AW207&gt;=0.86,AW207&lt;=1),"E",AW207&gt;1,"F")</f>
        <v>B</v>
      </c>
      <c r="AY207" s="732">
        <f>SUM(AU207:AU210)</f>
        <v>549</v>
      </c>
      <c r="AZ207" s="774">
        <f>AY207/(4*(MAX(AU207:AU210)))</f>
        <v>0.8169642857</v>
      </c>
      <c r="BA207" s="774">
        <f>AVERAGE(AV207:AV210)</f>
        <v>81.2</v>
      </c>
      <c r="BB207" s="774">
        <f>AY207/(((AY207))*1)</f>
        <v>1</v>
      </c>
      <c r="BC207" s="737">
        <f>AU207/Results!$B$158</f>
        <v>336.6666667</v>
      </c>
      <c r="BD207" s="774">
        <f>sum(BC207:BC210)/4</f>
        <v>457.5</v>
      </c>
      <c r="BE207" s="775">
        <v>202.0</v>
      </c>
      <c r="BF207" s="776">
        <f>4*MAX(AU207:AU210)/Results!R234</f>
        <v>1.224043716</v>
      </c>
    </row>
    <row r="208">
      <c r="A208" s="151"/>
      <c r="B208" s="459"/>
      <c r="C208" s="151"/>
      <c r="D208" s="784" t="s">
        <v>159</v>
      </c>
      <c r="E208" s="785">
        <v>35.0</v>
      </c>
      <c r="F208" s="785">
        <v>0.0</v>
      </c>
      <c r="G208" s="785">
        <v>89.0</v>
      </c>
      <c r="H208" s="785">
        <v>0.0</v>
      </c>
      <c r="I208" s="785">
        <v>0.0</v>
      </c>
      <c r="J208" s="785">
        <v>0.0</v>
      </c>
      <c r="K208" s="785">
        <v>1.0</v>
      </c>
      <c r="L208" s="785">
        <v>2.0</v>
      </c>
      <c r="M208" s="785">
        <v>0.0</v>
      </c>
      <c r="N208" s="785">
        <v>0.0</v>
      </c>
      <c r="O208" s="785">
        <v>3.0</v>
      </c>
      <c r="P208" s="785">
        <v>0.0</v>
      </c>
      <c r="Q208" s="786">
        <v>0.0</v>
      </c>
      <c r="R208" s="787">
        <f t="shared" si="47"/>
        <v>130</v>
      </c>
      <c r="S208" s="1074">
        <f t="shared" si="48"/>
        <v>90</v>
      </c>
      <c r="T208" s="1037">
        <f>R208/(Results!$P$234*(70/190))</f>
        <v>0.3055040198</v>
      </c>
      <c r="U208" s="787" t="str">
        <f t="shared" si="49"/>
        <v>B</v>
      </c>
      <c r="V208" s="151"/>
      <c r="W208" s="151"/>
      <c r="X208" s="151"/>
      <c r="Y208" s="151"/>
      <c r="Z208" s="737">
        <f>R208/Results!$B$158</f>
        <v>433.3333333</v>
      </c>
      <c r="AA208" s="151"/>
      <c r="AB208" s="151"/>
      <c r="AC208" s="703"/>
      <c r="AD208" s="459"/>
      <c r="AE208" s="459"/>
      <c r="AF208" s="151"/>
      <c r="AG208" s="784" t="s">
        <v>159</v>
      </c>
      <c r="AH208" s="785">
        <v>14.0</v>
      </c>
      <c r="AI208" s="785">
        <v>0.0</v>
      </c>
      <c r="AJ208" s="785">
        <v>143.0</v>
      </c>
      <c r="AK208" s="785">
        <v>0.0</v>
      </c>
      <c r="AL208" s="785">
        <v>0.0</v>
      </c>
      <c r="AM208" s="785">
        <v>0.0</v>
      </c>
      <c r="AN208" s="785">
        <v>0.0</v>
      </c>
      <c r="AO208" s="785">
        <v>0.0</v>
      </c>
      <c r="AP208" s="785">
        <v>0.0</v>
      </c>
      <c r="AQ208" s="785">
        <v>0.0</v>
      </c>
      <c r="AR208" s="785">
        <v>4.0</v>
      </c>
      <c r="AS208" s="785">
        <v>0.0</v>
      </c>
      <c r="AT208" s="786">
        <v>0.0</v>
      </c>
      <c r="AU208" s="855">
        <f t="shared" si="50"/>
        <v>161</v>
      </c>
      <c r="AV208" s="1028">
        <f t="shared" si="51"/>
        <v>93.5</v>
      </c>
      <c r="AW208" s="1037">
        <f>AU208/(Results!$R$234*(70/190))</f>
        <v>0.795992714</v>
      </c>
      <c r="AX208" s="787" t="str">
        <f t="shared" si="52"/>
        <v>D</v>
      </c>
      <c r="AY208" s="151"/>
      <c r="AZ208" s="151"/>
      <c r="BA208" s="151"/>
      <c r="BB208" s="151"/>
      <c r="BC208" s="737">
        <f>AU208/Results!$B$158</f>
        <v>536.6666667</v>
      </c>
      <c r="BD208" s="151"/>
      <c r="BE208" s="151"/>
      <c r="BF208" s="703"/>
    </row>
    <row r="209">
      <c r="A209" s="151"/>
      <c r="B209" s="459"/>
      <c r="C209" s="151"/>
      <c r="D209" s="784" t="s">
        <v>160</v>
      </c>
      <c r="E209" s="785">
        <v>55.0</v>
      </c>
      <c r="F209" s="785">
        <v>0.0</v>
      </c>
      <c r="G209" s="785">
        <v>127.0</v>
      </c>
      <c r="H209" s="785">
        <v>0.0</v>
      </c>
      <c r="I209" s="785">
        <v>0.0</v>
      </c>
      <c r="J209" s="785">
        <v>0.0</v>
      </c>
      <c r="K209" s="785">
        <v>3.0</v>
      </c>
      <c r="L209" s="785">
        <v>1.0</v>
      </c>
      <c r="M209" s="785">
        <v>0.0</v>
      </c>
      <c r="N209" s="785">
        <v>0.0</v>
      </c>
      <c r="O209" s="785">
        <v>2.0</v>
      </c>
      <c r="P209" s="785">
        <v>0.0</v>
      </c>
      <c r="Q209" s="786">
        <v>2.0</v>
      </c>
      <c r="R209" s="787">
        <f t="shared" si="47"/>
        <v>190</v>
      </c>
      <c r="S209" s="1074">
        <f t="shared" si="48"/>
        <v>129.5</v>
      </c>
      <c r="T209" s="1037">
        <f>R209/(Results!$P$234*(70/190))</f>
        <v>0.4465058751</v>
      </c>
      <c r="U209" s="787" t="str">
        <f t="shared" si="49"/>
        <v>B</v>
      </c>
      <c r="V209" s="151"/>
      <c r="W209" s="151"/>
      <c r="X209" s="151"/>
      <c r="Y209" s="151"/>
      <c r="Z209" s="737">
        <f>R209/Results!$B$158</f>
        <v>633.3333333</v>
      </c>
      <c r="AA209" s="151"/>
      <c r="AB209" s="151"/>
      <c r="AC209" s="703"/>
      <c r="AD209" s="459"/>
      <c r="AE209" s="459"/>
      <c r="AF209" s="151"/>
      <c r="AG209" s="784" t="s">
        <v>160</v>
      </c>
      <c r="AH209" s="785">
        <v>19.0</v>
      </c>
      <c r="AI209" s="785">
        <v>0.0</v>
      </c>
      <c r="AJ209" s="785">
        <v>141.0</v>
      </c>
      <c r="AK209" s="785">
        <v>0.0</v>
      </c>
      <c r="AL209" s="785">
        <v>0.0</v>
      </c>
      <c r="AM209" s="785">
        <v>0.0</v>
      </c>
      <c r="AN209" s="785">
        <v>0.0</v>
      </c>
      <c r="AO209" s="785">
        <v>2.0</v>
      </c>
      <c r="AP209" s="785">
        <v>0.0</v>
      </c>
      <c r="AQ209" s="785">
        <v>0.0</v>
      </c>
      <c r="AR209" s="785">
        <v>2.0</v>
      </c>
      <c r="AS209" s="785">
        <v>0.0</v>
      </c>
      <c r="AT209" s="786">
        <v>4.0</v>
      </c>
      <c r="AU209" s="855">
        <f t="shared" si="50"/>
        <v>168</v>
      </c>
      <c r="AV209" s="1028">
        <f t="shared" si="51"/>
        <v>98.5</v>
      </c>
      <c r="AW209" s="1037">
        <f>AU209/(Results!$R$234*(70/190))</f>
        <v>0.8306010929</v>
      </c>
      <c r="AX209" s="787" t="str">
        <f t="shared" si="52"/>
        <v>D</v>
      </c>
      <c r="AY209" s="151"/>
      <c r="AZ209" s="151"/>
      <c r="BA209" s="151"/>
      <c r="BB209" s="151"/>
      <c r="BC209" s="737">
        <f>AU209/Results!$B$158</f>
        <v>560</v>
      </c>
      <c r="BD209" s="151"/>
      <c r="BE209" s="151"/>
      <c r="BF209" s="703"/>
    </row>
    <row r="210">
      <c r="A210" s="151"/>
      <c r="B210" s="459"/>
      <c r="C210" s="151"/>
      <c r="D210" s="790" t="s">
        <v>161</v>
      </c>
      <c r="E210" s="791">
        <v>62.0</v>
      </c>
      <c r="F210" s="791">
        <v>1.0</v>
      </c>
      <c r="G210" s="791">
        <v>98.0</v>
      </c>
      <c r="H210" s="791">
        <v>0.0</v>
      </c>
      <c r="I210" s="791">
        <v>0.0</v>
      </c>
      <c r="J210" s="791">
        <v>0.0</v>
      </c>
      <c r="K210" s="791">
        <v>0.0</v>
      </c>
      <c r="L210" s="791">
        <v>1.0</v>
      </c>
      <c r="M210" s="791">
        <v>0.0</v>
      </c>
      <c r="N210" s="791">
        <v>0.0</v>
      </c>
      <c r="O210" s="791">
        <v>5.0</v>
      </c>
      <c r="P210" s="791">
        <v>0.0</v>
      </c>
      <c r="Q210" s="792">
        <v>5.0</v>
      </c>
      <c r="R210" s="793">
        <f t="shared" si="47"/>
        <v>172</v>
      </c>
      <c r="S210" s="1075">
        <f t="shared" si="48"/>
        <v>125.8</v>
      </c>
      <c r="T210" s="1039">
        <f>R210/(Results!$P$234*(70/190))</f>
        <v>0.4042053185</v>
      </c>
      <c r="U210" s="793" t="str">
        <f t="shared" si="49"/>
        <v>B</v>
      </c>
      <c r="V210" s="37"/>
      <c r="W210" s="37"/>
      <c r="X210" s="37"/>
      <c r="Y210" s="37"/>
      <c r="Z210" s="774">
        <f>R210/Results!$B$158</f>
        <v>573.3333333</v>
      </c>
      <c r="AA210" s="37"/>
      <c r="AB210" s="37"/>
      <c r="AC210" s="789"/>
      <c r="AD210" s="459"/>
      <c r="AE210" s="459"/>
      <c r="AF210" s="151"/>
      <c r="AG210" s="790" t="s">
        <v>161</v>
      </c>
      <c r="AH210" s="791">
        <v>14.0</v>
      </c>
      <c r="AI210" s="791">
        <v>1.0</v>
      </c>
      <c r="AJ210" s="791">
        <v>98.0</v>
      </c>
      <c r="AK210" s="791">
        <v>0.0</v>
      </c>
      <c r="AL210" s="791">
        <v>0.0</v>
      </c>
      <c r="AM210" s="791">
        <v>0.0</v>
      </c>
      <c r="AN210" s="791">
        <v>0.0</v>
      </c>
      <c r="AO210" s="791">
        <v>1.0</v>
      </c>
      <c r="AP210" s="791">
        <v>0.0</v>
      </c>
      <c r="AQ210" s="791">
        <v>0.0</v>
      </c>
      <c r="AR210" s="791">
        <v>1.0</v>
      </c>
      <c r="AS210" s="791">
        <v>0.0</v>
      </c>
      <c r="AT210" s="792">
        <v>4.0</v>
      </c>
      <c r="AU210" s="1076">
        <f t="shared" si="50"/>
        <v>119</v>
      </c>
      <c r="AV210" s="1028">
        <f t="shared" si="51"/>
        <v>69.3</v>
      </c>
      <c r="AW210" s="1039">
        <f>AU210/(Results!$R$234*(70/190))</f>
        <v>0.5883424408</v>
      </c>
      <c r="AX210" s="793" t="str">
        <f t="shared" si="52"/>
        <v>C</v>
      </c>
      <c r="AY210" s="37"/>
      <c r="AZ210" s="37"/>
      <c r="BA210" s="37"/>
      <c r="BB210" s="37"/>
      <c r="BC210" s="774">
        <f>AU210/Results!$B$158</f>
        <v>396.6666667</v>
      </c>
      <c r="BD210" s="37"/>
      <c r="BE210" s="37"/>
      <c r="BF210" s="789"/>
    </row>
    <row r="211">
      <c r="A211" s="151"/>
      <c r="B211" s="459"/>
      <c r="C211" s="151"/>
      <c r="D211" s="797" t="s">
        <v>162</v>
      </c>
      <c r="E211" s="798">
        <v>63.0</v>
      </c>
      <c r="F211" s="798">
        <v>0.0</v>
      </c>
      <c r="G211" s="798">
        <v>165.0</v>
      </c>
      <c r="H211" s="798">
        <v>0.0</v>
      </c>
      <c r="I211" s="798">
        <v>0.0</v>
      </c>
      <c r="J211" s="798">
        <v>0.0</v>
      </c>
      <c r="K211" s="798">
        <v>2.0</v>
      </c>
      <c r="L211" s="798">
        <v>6.0</v>
      </c>
      <c r="M211" s="798">
        <v>0.0</v>
      </c>
      <c r="N211" s="798">
        <v>0.0</v>
      </c>
      <c r="O211" s="798">
        <v>1.0</v>
      </c>
      <c r="P211" s="798">
        <v>0.0</v>
      </c>
      <c r="Q211" s="799">
        <v>3.0</v>
      </c>
      <c r="R211" s="800">
        <f t="shared" si="47"/>
        <v>240</v>
      </c>
      <c r="S211" s="1077">
        <f t="shared" si="48"/>
        <v>161</v>
      </c>
      <c r="T211" s="802">
        <f>R211/(Results!$P$235*(70/190))</f>
        <v>0.380952381</v>
      </c>
      <c r="U211" s="828" t="str">
        <f t="shared" si="49"/>
        <v>B</v>
      </c>
      <c r="V211" s="538">
        <f>SUM(R211:R214)</f>
        <v>981</v>
      </c>
      <c r="W211" s="539">
        <f>V211/(4*(MAX(R211:R214)))</f>
        <v>0.9617647059</v>
      </c>
      <c r="X211" s="539">
        <f>AVERAGE(S211:S214)</f>
        <v>164.575</v>
      </c>
      <c r="Y211" s="539">
        <f>V211/(((V211/2))*2)</f>
        <v>1</v>
      </c>
      <c r="Z211" s="1012">
        <f>R211/Results!$B$158</f>
        <v>800</v>
      </c>
      <c r="AA211" s="539">
        <f>sum(Z211:Z214)/4</f>
        <v>817.5</v>
      </c>
      <c r="AB211" s="541">
        <v>630.0</v>
      </c>
      <c r="AC211" s="706">
        <f>4*MAX(R211:R214)/Results!P235</f>
        <v>0.5964912281</v>
      </c>
      <c r="AD211" s="459"/>
      <c r="AE211" s="459"/>
      <c r="AF211" s="151"/>
      <c r="AG211" s="797" t="s">
        <v>162</v>
      </c>
      <c r="AH211" s="798">
        <v>29.0</v>
      </c>
      <c r="AI211" s="798">
        <v>0.0</v>
      </c>
      <c r="AJ211" s="798">
        <v>168.0</v>
      </c>
      <c r="AK211" s="798">
        <v>0.0</v>
      </c>
      <c r="AL211" s="798">
        <v>0.0</v>
      </c>
      <c r="AM211" s="798">
        <v>0.0</v>
      </c>
      <c r="AN211" s="798">
        <v>0.0</v>
      </c>
      <c r="AO211" s="798">
        <v>7.0</v>
      </c>
      <c r="AP211" s="798">
        <v>0.0</v>
      </c>
      <c r="AQ211" s="798">
        <v>0.0</v>
      </c>
      <c r="AR211" s="798">
        <v>1.0</v>
      </c>
      <c r="AS211" s="798">
        <v>0.0</v>
      </c>
      <c r="AT211" s="799">
        <v>1.0</v>
      </c>
      <c r="AU211" s="850">
        <f t="shared" si="50"/>
        <v>206</v>
      </c>
      <c r="AV211" s="848">
        <f t="shared" si="51"/>
        <v>126</v>
      </c>
      <c r="AW211" s="802">
        <f>AU211/(Results!$R$235*(70/190))</f>
        <v>0.766999804</v>
      </c>
      <c r="AX211" s="828" t="str">
        <f t="shared" si="52"/>
        <v>D</v>
      </c>
      <c r="AY211" s="538">
        <f>SUM(AU211:AU214)</f>
        <v>729</v>
      </c>
      <c r="AZ211" s="539">
        <f>AY211/(4*(MAX(AU211:AU214)))</f>
        <v>0.8847087379</v>
      </c>
      <c r="BA211" s="539">
        <f>AVERAGE(AV211:AV214)</f>
        <v>116.575</v>
      </c>
      <c r="BB211" s="539">
        <f>AY211/(((AY211))*1)</f>
        <v>1</v>
      </c>
      <c r="BC211" s="1012">
        <f>AU211/Results!$B$158</f>
        <v>686.6666667</v>
      </c>
      <c r="BD211" s="539">
        <f>sum(BC211:BC214)/4</f>
        <v>607.5</v>
      </c>
      <c r="BE211" s="541">
        <v>269.0</v>
      </c>
      <c r="BF211" s="706">
        <f>4*MAX(AU211:AU214)/Results!R235</f>
        <v>1.130315501</v>
      </c>
    </row>
    <row r="212">
      <c r="A212" s="151"/>
      <c r="B212" s="459"/>
      <c r="C212" s="151"/>
      <c r="D212" s="804" t="s">
        <v>163</v>
      </c>
      <c r="E212" s="805">
        <v>45.0</v>
      </c>
      <c r="F212" s="805">
        <v>0.0</v>
      </c>
      <c r="G212" s="805">
        <v>179.0</v>
      </c>
      <c r="H212" s="805">
        <v>0.0</v>
      </c>
      <c r="I212" s="805">
        <v>1.0</v>
      </c>
      <c r="J212" s="805">
        <v>0.0</v>
      </c>
      <c r="K212" s="805">
        <v>2.0</v>
      </c>
      <c r="L212" s="805">
        <v>0.0</v>
      </c>
      <c r="M212" s="805">
        <v>0.0</v>
      </c>
      <c r="N212" s="805">
        <v>0.0</v>
      </c>
      <c r="O212" s="805">
        <v>13.0</v>
      </c>
      <c r="P212" s="805">
        <v>0.0</v>
      </c>
      <c r="Q212" s="806">
        <v>5.0</v>
      </c>
      <c r="R212" s="807">
        <f t="shared" si="47"/>
        <v>245</v>
      </c>
      <c r="S212" s="1078">
        <f t="shared" si="48"/>
        <v>168</v>
      </c>
      <c r="T212" s="1032">
        <f>R212/(Results!$P$235*(70/190))</f>
        <v>0.3888888889</v>
      </c>
      <c r="U212" s="807" t="str">
        <f t="shared" si="49"/>
        <v>B</v>
      </c>
      <c r="V212" s="151"/>
      <c r="W212" s="151"/>
      <c r="X212" s="151"/>
      <c r="Y212" s="151"/>
      <c r="Z212" s="740">
        <f>R212/Results!$B$158</f>
        <v>816.6666667</v>
      </c>
      <c r="AA212" s="151"/>
      <c r="AB212" s="151"/>
      <c r="AC212" s="703"/>
      <c r="AD212" s="459"/>
      <c r="AE212" s="459"/>
      <c r="AF212" s="151"/>
      <c r="AG212" s="804" t="s">
        <v>163</v>
      </c>
      <c r="AH212" s="805">
        <v>34.0</v>
      </c>
      <c r="AI212" s="805">
        <v>0.0</v>
      </c>
      <c r="AJ212" s="805">
        <v>130.0</v>
      </c>
      <c r="AK212" s="805">
        <v>0.0</v>
      </c>
      <c r="AL212" s="805">
        <v>0.0</v>
      </c>
      <c r="AM212" s="805">
        <v>0.0</v>
      </c>
      <c r="AN212" s="805">
        <v>0.0</v>
      </c>
      <c r="AO212" s="805">
        <v>2.0</v>
      </c>
      <c r="AP212" s="805">
        <v>0.0</v>
      </c>
      <c r="AQ212" s="805">
        <v>0.0</v>
      </c>
      <c r="AR212" s="805">
        <v>2.0</v>
      </c>
      <c r="AS212" s="805">
        <v>0.0</v>
      </c>
      <c r="AT212" s="806">
        <v>2.0</v>
      </c>
      <c r="AU212" s="850">
        <f t="shared" si="50"/>
        <v>170</v>
      </c>
      <c r="AV212" s="1031">
        <f t="shared" si="51"/>
        <v>107</v>
      </c>
      <c r="AW212" s="1032">
        <f>AU212/(Results!$R$235*(70/190))</f>
        <v>0.6329610033</v>
      </c>
      <c r="AX212" s="807" t="str">
        <f t="shared" si="52"/>
        <v>C</v>
      </c>
      <c r="AY212" s="151"/>
      <c r="AZ212" s="151"/>
      <c r="BA212" s="151"/>
      <c r="BB212" s="151"/>
      <c r="BC212" s="740">
        <f>AU212/Results!$B$158</f>
        <v>566.6666667</v>
      </c>
      <c r="BD212" s="151"/>
      <c r="BE212" s="151"/>
      <c r="BF212" s="703"/>
    </row>
    <row r="213">
      <c r="A213" s="151"/>
      <c r="B213" s="459"/>
      <c r="C213" s="151"/>
      <c r="D213" s="804" t="s">
        <v>164</v>
      </c>
      <c r="E213" s="805">
        <v>59.0</v>
      </c>
      <c r="F213" s="805">
        <v>1.0</v>
      </c>
      <c r="G213" s="805">
        <v>170.0</v>
      </c>
      <c r="H213" s="805">
        <v>0.0</v>
      </c>
      <c r="I213" s="805">
        <v>0.0</v>
      </c>
      <c r="J213" s="805">
        <v>0.0</v>
      </c>
      <c r="K213" s="805">
        <v>3.0</v>
      </c>
      <c r="L213" s="805">
        <v>0.0</v>
      </c>
      <c r="M213" s="805">
        <v>0.0</v>
      </c>
      <c r="N213" s="805">
        <v>0.0</v>
      </c>
      <c r="O213" s="805">
        <v>5.0</v>
      </c>
      <c r="P213" s="805">
        <v>0.0</v>
      </c>
      <c r="Q213" s="806">
        <v>3.0</v>
      </c>
      <c r="R213" s="807">
        <f t="shared" si="47"/>
        <v>241</v>
      </c>
      <c r="S213" s="1078">
        <f t="shared" si="48"/>
        <v>160.8</v>
      </c>
      <c r="T213" s="1032">
        <f>R213/(Results!$P$235*(70/190))</f>
        <v>0.3825396825</v>
      </c>
      <c r="U213" s="807" t="str">
        <f t="shared" si="49"/>
        <v>B</v>
      </c>
      <c r="V213" s="151"/>
      <c r="W213" s="151"/>
      <c r="X213" s="151"/>
      <c r="Y213" s="151"/>
      <c r="Z213" s="740">
        <f>R213/Results!$B$158</f>
        <v>803.3333333</v>
      </c>
      <c r="AA213" s="151"/>
      <c r="AB213" s="151"/>
      <c r="AC213" s="703"/>
      <c r="AD213" s="459"/>
      <c r="AE213" s="459"/>
      <c r="AF213" s="151"/>
      <c r="AG213" s="804" t="s">
        <v>164</v>
      </c>
      <c r="AH213" s="805">
        <v>31.0</v>
      </c>
      <c r="AI213" s="805">
        <v>1.0</v>
      </c>
      <c r="AJ213" s="805">
        <v>117.0</v>
      </c>
      <c r="AK213" s="805">
        <v>0.0</v>
      </c>
      <c r="AL213" s="805">
        <v>0.0</v>
      </c>
      <c r="AM213" s="805">
        <v>0.0</v>
      </c>
      <c r="AN213" s="805">
        <v>0.0</v>
      </c>
      <c r="AO213" s="805">
        <v>2.0</v>
      </c>
      <c r="AP213" s="805">
        <v>0.0</v>
      </c>
      <c r="AQ213" s="805">
        <v>0.0</v>
      </c>
      <c r="AR213" s="805">
        <v>7.0</v>
      </c>
      <c r="AS213" s="805">
        <v>0.0</v>
      </c>
      <c r="AT213" s="806">
        <v>3.0</v>
      </c>
      <c r="AU213" s="850">
        <f t="shared" si="50"/>
        <v>161</v>
      </c>
      <c r="AV213" s="1031">
        <f t="shared" si="51"/>
        <v>108.8</v>
      </c>
      <c r="AW213" s="1032">
        <f>AU213/(Results!$R$235*(70/190))</f>
        <v>0.5994513032</v>
      </c>
      <c r="AX213" s="807" t="str">
        <f t="shared" si="52"/>
        <v>C</v>
      </c>
      <c r="AY213" s="151"/>
      <c r="AZ213" s="151"/>
      <c r="BA213" s="151"/>
      <c r="BB213" s="151"/>
      <c r="BC213" s="740">
        <f>AU213/Results!$B$158</f>
        <v>536.6666667</v>
      </c>
      <c r="BD213" s="151"/>
      <c r="BE213" s="151"/>
      <c r="BF213" s="703"/>
    </row>
    <row r="214">
      <c r="A214" s="151"/>
      <c r="B214" s="459"/>
      <c r="C214" s="151"/>
      <c r="D214" s="809" t="s">
        <v>165</v>
      </c>
      <c r="E214" s="810">
        <v>62.0</v>
      </c>
      <c r="F214" s="810">
        <v>0.0</v>
      </c>
      <c r="G214" s="810">
        <v>184.0</v>
      </c>
      <c r="H214" s="810">
        <v>0.0</v>
      </c>
      <c r="I214" s="810">
        <v>0.0</v>
      </c>
      <c r="J214" s="810">
        <v>0.0</v>
      </c>
      <c r="K214" s="810">
        <v>1.0</v>
      </c>
      <c r="L214" s="810">
        <v>6.0</v>
      </c>
      <c r="M214" s="810">
        <v>0.0</v>
      </c>
      <c r="N214" s="810">
        <v>0.0</v>
      </c>
      <c r="O214" s="810">
        <v>2.0</v>
      </c>
      <c r="P214" s="810">
        <v>0.0</v>
      </c>
      <c r="Q214" s="811">
        <v>0.0</v>
      </c>
      <c r="R214" s="812">
        <f t="shared" si="47"/>
        <v>255</v>
      </c>
      <c r="S214" s="1079">
        <f t="shared" si="48"/>
        <v>168.5</v>
      </c>
      <c r="T214" s="1033">
        <f>R214/(Results!$P$235*(70/190))</f>
        <v>0.4047619048</v>
      </c>
      <c r="U214" s="1034" t="str">
        <f t="shared" si="49"/>
        <v>B</v>
      </c>
      <c r="V214" s="447"/>
      <c r="W214" s="447"/>
      <c r="X214" s="447"/>
      <c r="Y214" s="447"/>
      <c r="Z214" s="746">
        <f>R214/Results!$B$158</f>
        <v>850</v>
      </c>
      <c r="AA214" s="447"/>
      <c r="AB214" s="447"/>
      <c r="AC214" s="488"/>
      <c r="AD214" s="459"/>
      <c r="AE214" s="459"/>
      <c r="AF214" s="151"/>
      <c r="AG214" s="809" t="s">
        <v>165</v>
      </c>
      <c r="AH214" s="810">
        <v>38.0</v>
      </c>
      <c r="AI214" s="810">
        <v>0.0</v>
      </c>
      <c r="AJ214" s="810">
        <v>144.0</v>
      </c>
      <c r="AK214" s="810">
        <v>0.0</v>
      </c>
      <c r="AL214" s="810">
        <v>0.0</v>
      </c>
      <c r="AM214" s="810">
        <v>0.0</v>
      </c>
      <c r="AN214" s="810">
        <v>0.0</v>
      </c>
      <c r="AO214" s="810">
        <v>-1.0</v>
      </c>
      <c r="AP214" s="810">
        <v>0.0</v>
      </c>
      <c r="AQ214" s="810">
        <v>0.0</v>
      </c>
      <c r="AR214" s="810">
        <v>7.0</v>
      </c>
      <c r="AS214" s="810">
        <v>0.0</v>
      </c>
      <c r="AT214" s="811">
        <v>4.0</v>
      </c>
      <c r="AU214" s="852">
        <f t="shared" si="50"/>
        <v>192</v>
      </c>
      <c r="AV214" s="1031">
        <f t="shared" si="51"/>
        <v>124.5</v>
      </c>
      <c r="AW214" s="1033">
        <f>AU214/(Results!$R$235*(70/190))</f>
        <v>0.7148736038</v>
      </c>
      <c r="AX214" s="1034" t="str">
        <f t="shared" si="52"/>
        <v>D</v>
      </c>
      <c r="AY214" s="447"/>
      <c r="AZ214" s="447"/>
      <c r="BA214" s="447"/>
      <c r="BB214" s="447"/>
      <c r="BC214" s="746">
        <f>AU214/Results!$B$158</f>
        <v>640</v>
      </c>
      <c r="BD214" s="447"/>
      <c r="BE214" s="447"/>
      <c r="BF214" s="488"/>
    </row>
    <row r="215">
      <c r="A215" s="151"/>
      <c r="B215" s="459"/>
      <c r="C215" s="151"/>
      <c r="D215" s="818" t="s">
        <v>166</v>
      </c>
      <c r="E215" s="778">
        <v>39.0</v>
      </c>
      <c r="F215" s="778">
        <v>0.0</v>
      </c>
      <c r="G215" s="778">
        <v>202.0</v>
      </c>
      <c r="H215" s="778">
        <v>0.0</v>
      </c>
      <c r="I215" s="778">
        <v>0.0</v>
      </c>
      <c r="J215" s="778">
        <v>0.0</v>
      </c>
      <c r="K215" s="778">
        <v>1.0</v>
      </c>
      <c r="L215" s="778">
        <v>5.0</v>
      </c>
      <c r="M215" s="778">
        <v>0.0</v>
      </c>
      <c r="N215" s="778">
        <v>0.0</v>
      </c>
      <c r="O215" s="778">
        <v>8.0</v>
      </c>
      <c r="P215" s="778">
        <v>0.0</v>
      </c>
      <c r="Q215" s="779">
        <v>0.0</v>
      </c>
      <c r="R215" s="819">
        <f t="shared" si="47"/>
        <v>255</v>
      </c>
      <c r="S215" s="1080">
        <f t="shared" si="48"/>
        <v>165</v>
      </c>
      <c r="T215" s="821">
        <f>R215/(Results!$P$236*(70/190))</f>
        <v>0.5169102742</v>
      </c>
      <c r="U215" s="819" t="str">
        <f t="shared" si="49"/>
        <v>C</v>
      </c>
      <c r="V215" s="641">
        <f>SUM(R215:R218)</f>
        <v>840</v>
      </c>
      <c r="W215" s="642">
        <f>V215/(4*(MAX(R215:R218)))</f>
        <v>0.8235294118</v>
      </c>
      <c r="X215" s="642">
        <f>AVERAGE(S215:S218)</f>
        <v>145.75</v>
      </c>
      <c r="Y215" s="642">
        <f>V215/(((V215/2))*2)</f>
        <v>1</v>
      </c>
      <c r="Z215" s="723">
        <f>R215/Results!$B$158</f>
        <v>850</v>
      </c>
      <c r="AA215" s="642">
        <f>sum(Z215:Z218)/4</f>
        <v>700</v>
      </c>
      <c r="AB215" s="643">
        <v>493.0</v>
      </c>
      <c r="AC215" s="817">
        <f>4*MAX(R215:R218)/Results!P236</f>
        <v>0.7617625093</v>
      </c>
      <c r="AD215" s="459"/>
      <c r="AE215" s="459"/>
      <c r="AF215" s="151"/>
      <c r="AG215" s="818" t="s">
        <v>166</v>
      </c>
      <c r="AH215" s="778">
        <v>31.0</v>
      </c>
      <c r="AI215" s="778">
        <v>0.0</v>
      </c>
      <c r="AJ215" s="778">
        <v>100.0</v>
      </c>
      <c r="AK215" s="778">
        <v>0.0</v>
      </c>
      <c r="AL215" s="778">
        <v>0.0</v>
      </c>
      <c r="AM215" s="778">
        <v>0.0</v>
      </c>
      <c r="AN215" s="778">
        <v>0.0</v>
      </c>
      <c r="AO215" s="778">
        <v>0.0</v>
      </c>
      <c r="AP215" s="778">
        <v>0.0</v>
      </c>
      <c r="AQ215" s="778">
        <v>0.0</v>
      </c>
      <c r="AR215" s="778">
        <v>13.0</v>
      </c>
      <c r="AS215" s="778">
        <v>0.0</v>
      </c>
      <c r="AT215" s="779">
        <v>0.0</v>
      </c>
      <c r="AU215" s="855">
        <f t="shared" si="50"/>
        <v>144</v>
      </c>
      <c r="AV215" s="1035">
        <f t="shared" si="51"/>
        <v>107</v>
      </c>
      <c r="AW215" s="821">
        <f>AU215/(Results!$R$236*(70/190))</f>
        <v>0.7832808474</v>
      </c>
      <c r="AX215" s="819" t="str">
        <f t="shared" si="52"/>
        <v>D</v>
      </c>
      <c r="AY215" s="641">
        <f>SUM(AU215:AU218)</f>
        <v>499</v>
      </c>
      <c r="AZ215" s="642">
        <f>AY215/(4*(MAX(AU215:AU218)))</f>
        <v>0.8663194444</v>
      </c>
      <c r="BA215" s="642">
        <f>AVERAGE(AV215:AV218)</f>
        <v>97.75</v>
      </c>
      <c r="BB215" s="642">
        <f>AY215/(((AY215))*1)</f>
        <v>1</v>
      </c>
      <c r="BC215" s="723">
        <f>AU215/Results!$B$158</f>
        <v>480</v>
      </c>
      <c r="BD215" s="642">
        <f>sum(BC215:BC218)/4</f>
        <v>415.8333333</v>
      </c>
      <c r="BE215" s="643">
        <v>184.0</v>
      </c>
      <c r="BF215" s="817">
        <f>4*MAX(AU215:AU218)/Results!R236</f>
        <v>1.154308617</v>
      </c>
    </row>
    <row r="216">
      <c r="A216" s="151"/>
      <c r="B216" s="459"/>
      <c r="C216" s="151"/>
      <c r="D216" s="784" t="s">
        <v>167</v>
      </c>
      <c r="E216" s="785">
        <v>33.0</v>
      </c>
      <c r="F216" s="785">
        <v>0.0</v>
      </c>
      <c r="G216" s="785">
        <v>166.0</v>
      </c>
      <c r="H216" s="785">
        <v>0.0</v>
      </c>
      <c r="I216" s="785">
        <v>0.0</v>
      </c>
      <c r="J216" s="785">
        <v>0.0</v>
      </c>
      <c r="K216" s="785">
        <v>2.0</v>
      </c>
      <c r="L216" s="785">
        <v>9.0</v>
      </c>
      <c r="M216" s="785">
        <v>0.0</v>
      </c>
      <c r="N216" s="785">
        <v>0.0</v>
      </c>
      <c r="O216" s="785">
        <v>9.0</v>
      </c>
      <c r="P216" s="785">
        <v>1.0</v>
      </c>
      <c r="Q216" s="786">
        <v>0.0</v>
      </c>
      <c r="R216" s="787">
        <f t="shared" si="47"/>
        <v>220</v>
      </c>
      <c r="S216" s="1074">
        <f t="shared" si="48"/>
        <v>153</v>
      </c>
      <c r="T216" s="1037">
        <f>R216/(Results!$P$236*(70/190))</f>
        <v>0.4459618052</v>
      </c>
      <c r="U216" s="787" t="str">
        <f t="shared" si="49"/>
        <v>B</v>
      </c>
      <c r="V216" s="151"/>
      <c r="W216" s="151"/>
      <c r="X216" s="151"/>
      <c r="Y216" s="151"/>
      <c r="Z216" s="737">
        <f>R216/Results!$B$158</f>
        <v>733.3333333</v>
      </c>
      <c r="AA216" s="151"/>
      <c r="AB216" s="151"/>
      <c r="AC216" s="703"/>
      <c r="AD216" s="459"/>
      <c r="AE216" s="459"/>
      <c r="AF216" s="151"/>
      <c r="AG216" s="784" t="s">
        <v>167</v>
      </c>
      <c r="AH216" s="785">
        <v>21.0</v>
      </c>
      <c r="AI216" s="785">
        <v>0.0</v>
      </c>
      <c r="AJ216" s="785">
        <v>90.0</v>
      </c>
      <c r="AK216" s="785">
        <v>0.0</v>
      </c>
      <c r="AL216" s="785">
        <v>0.0</v>
      </c>
      <c r="AM216" s="785">
        <v>0.0</v>
      </c>
      <c r="AN216" s="785">
        <v>0.0</v>
      </c>
      <c r="AO216" s="785">
        <v>-1.0</v>
      </c>
      <c r="AP216" s="785">
        <v>0.0</v>
      </c>
      <c r="AQ216" s="785">
        <v>0.0</v>
      </c>
      <c r="AR216" s="785">
        <v>11.0</v>
      </c>
      <c r="AS216" s="785">
        <v>0.0</v>
      </c>
      <c r="AT216" s="786">
        <v>0.0</v>
      </c>
      <c r="AU216" s="855">
        <f t="shared" si="50"/>
        <v>121</v>
      </c>
      <c r="AV216" s="1028">
        <f t="shared" si="51"/>
        <v>86.5</v>
      </c>
      <c r="AW216" s="1037">
        <f>AU216/(Results!$R$236*(70/190))</f>
        <v>0.6581734898</v>
      </c>
      <c r="AX216" s="787" t="str">
        <f t="shared" si="52"/>
        <v>C</v>
      </c>
      <c r="AY216" s="151"/>
      <c r="AZ216" s="151"/>
      <c r="BA216" s="151"/>
      <c r="BB216" s="151"/>
      <c r="BC216" s="737">
        <f>AU216/Results!$B$158</f>
        <v>403.3333333</v>
      </c>
      <c r="BD216" s="151"/>
      <c r="BE216" s="151"/>
      <c r="BF216" s="703"/>
    </row>
    <row r="217">
      <c r="A217" s="151"/>
      <c r="B217" s="459"/>
      <c r="C217" s="151"/>
      <c r="D217" s="784" t="s">
        <v>168</v>
      </c>
      <c r="E217" s="785">
        <v>38.0</v>
      </c>
      <c r="F217" s="785">
        <v>0.0</v>
      </c>
      <c r="G217" s="785">
        <v>149.0</v>
      </c>
      <c r="H217" s="785">
        <v>0.0</v>
      </c>
      <c r="I217" s="785">
        <v>0.0</v>
      </c>
      <c r="J217" s="785">
        <v>0.0</v>
      </c>
      <c r="K217" s="785">
        <v>1.0</v>
      </c>
      <c r="L217" s="785">
        <v>6.0</v>
      </c>
      <c r="M217" s="785">
        <v>0.0</v>
      </c>
      <c r="N217" s="785">
        <v>0.0</v>
      </c>
      <c r="O217" s="785">
        <v>13.0</v>
      </c>
      <c r="P217" s="785">
        <v>0.0</v>
      </c>
      <c r="Q217" s="786">
        <v>3.0</v>
      </c>
      <c r="R217" s="787">
        <f t="shared" si="47"/>
        <v>210</v>
      </c>
      <c r="S217" s="1074">
        <f t="shared" si="48"/>
        <v>150.5</v>
      </c>
      <c r="T217" s="1037">
        <f>R217/(Results!$P$236*(70/190))</f>
        <v>0.425690814</v>
      </c>
      <c r="U217" s="787" t="str">
        <f t="shared" si="49"/>
        <v>B</v>
      </c>
      <c r="V217" s="151"/>
      <c r="W217" s="151"/>
      <c r="X217" s="151"/>
      <c r="Y217" s="151"/>
      <c r="Z217" s="737">
        <f>R217/Results!$B$158</f>
        <v>700</v>
      </c>
      <c r="AA217" s="151"/>
      <c r="AB217" s="151"/>
      <c r="AC217" s="703"/>
      <c r="AD217" s="459"/>
      <c r="AE217" s="459"/>
      <c r="AF217" s="151"/>
      <c r="AG217" s="784" t="s">
        <v>168</v>
      </c>
      <c r="AH217" s="785">
        <v>31.0</v>
      </c>
      <c r="AI217" s="785">
        <v>0.0</v>
      </c>
      <c r="AJ217" s="785">
        <v>63.0</v>
      </c>
      <c r="AK217" s="785">
        <v>0.0</v>
      </c>
      <c r="AL217" s="785">
        <v>0.0</v>
      </c>
      <c r="AM217" s="785">
        <v>0.0</v>
      </c>
      <c r="AN217" s="785">
        <v>0.0</v>
      </c>
      <c r="AO217" s="785">
        <v>11.0</v>
      </c>
      <c r="AP217" s="785">
        <v>0.0</v>
      </c>
      <c r="AQ217" s="785">
        <v>0.0</v>
      </c>
      <c r="AR217" s="785">
        <v>14.0</v>
      </c>
      <c r="AS217" s="785">
        <v>0.0</v>
      </c>
      <c r="AT217" s="786">
        <v>4.0</v>
      </c>
      <c r="AU217" s="855">
        <f t="shared" si="50"/>
        <v>123</v>
      </c>
      <c r="AV217" s="1028">
        <f t="shared" si="51"/>
        <v>109</v>
      </c>
      <c r="AW217" s="1037">
        <f>AU217/(Results!$R$236*(70/190))</f>
        <v>0.6690523905</v>
      </c>
      <c r="AX217" s="787" t="str">
        <f t="shared" si="52"/>
        <v>C</v>
      </c>
      <c r="AY217" s="151"/>
      <c r="AZ217" s="151"/>
      <c r="BA217" s="151"/>
      <c r="BB217" s="151"/>
      <c r="BC217" s="737">
        <f>AU217/Results!$B$158</f>
        <v>410</v>
      </c>
      <c r="BD217" s="151"/>
      <c r="BE217" s="151"/>
      <c r="BF217" s="703"/>
    </row>
    <row r="218">
      <c r="A218" s="151"/>
      <c r="B218" s="459"/>
      <c r="C218" s="151"/>
      <c r="D218" s="790" t="s">
        <v>169</v>
      </c>
      <c r="E218" s="791">
        <v>38.0</v>
      </c>
      <c r="F218" s="791">
        <v>0.0</v>
      </c>
      <c r="G218" s="791">
        <v>102.0</v>
      </c>
      <c r="H218" s="791">
        <v>0.0</v>
      </c>
      <c r="I218" s="791">
        <v>0.0</v>
      </c>
      <c r="J218" s="791">
        <v>0.0</v>
      </c>
      <c r="K218" s="791">
        <v>0.0</v>
      </c>
      <c r="L218" s="791">
        <v>6.0</v>
      </c>
      <c r="M218" s="791">
        <v>0.0</v>
      </c>
      <c r="N218" s="791">
        <v>0.0</v>
      </c>
      <c r="O218" s="791">
        <v>8.0</v>
      </c>
      <c r="P218" s="791">
        <v>0.0</v>
      </c>
      <c r="Q218" s="792">
        <v>1.0</v>
      </c>
      <c r="R218" s="793">
        <f t="shared" si="47"/>
        <v>155</v>
      </c>
      <c r="S218" s="1075">
        <f t="shared" si="48"/>
        <v>114.5</v>
      </c>
      <c r="T218" s="1039">
        <f>R218/(Results!$P$236*(70/190))</f>
        <v>0.3142003627</v>
      </c>
      <c r="U218" s="793" t="str">
        <f t="shared" si="49"/>
        <v>B</v>
      </c>
      <c r="V218" s="37"/>
      <c r="W218" s="37"/>
      <c r="X218" s="37"/>
      <c r="Y218" s="37"/>
      <c r="Z218" s="774">
        <f>R218/Results!$B$158</f>
        <v>516.6666667</v>
      </c>
      <c r="AA218" s="37"/>
      <c r="AB218" s="37"/>
      <c r="AC218" s="789"/>
      <c r="AD218" s="459"/>
      <c r="AE218" s="459"/>
      <c r="AF218" s="151"/>
      <c r="AG218" s="790" t="s">
        <v>169</v>
      </c>
      <c r="AH218" s="791">
        <v>28.0</v>
      </c>
      <c r="AI218" s="791">
        <v>0.0</v>
      </c>
      <c r="AJ218" s="791">
        <v>63.0</v>
      </c>
      <c r="AK218" s="791">
        <v>0.0</v>
      </c>
      <c r="AL218" s="791">
        <v>0.0</v>
      </c>
      <c r="AM218" s="791">
        <v>0.0</v>
      </c>
      <c r="AN218" s="791">
        <v>0.0</v>
      </c>
      <c r="AO218" s="791">
        <v>10.0</v>
      </c>
      <c r="AP218" s="791">
        <v>0.0</v>
      </c>
      <c r="AQ218" s="791">
        <v>0.0</v>
      </c>
      <c r="AR218" s="791">
        <v>6.0</v>
      </c>
      <c r="AS218" s="791">
        <v>0.0</v>
      </c>
      <c r="AT218" s="792">
        <v>4.0</v>
      </c>
      <c r="AU218" s="1076">
        <f t="shared" si="50"/>
        <v>111</v>
      </c>
      <c r="AV218" s="1028">
        <f t="shared" si="51"/>
        <v>88.5</v>
      </c>
      <c r="AW218" s="1039">
        <f>AU218/(Results!$R$236*(70/190))</f>
        <v>0.6037789865</v>
      </c>
      <c r="AX218" s="793" t="str">
        <f t="shared" si="52"/>
        <v>C</v>
      </c>
      <c r="AY218" s="37"/>
      <c r="AZ218" s="37"/>
      <c r="BA218" s="37"/>
      <c r="BB218" s="37"/>
      <c r="BC218" s="774">
        <f>AU218/Results!$B$158</f>
        <v>370</v>
      </c>
      <c r="BD218" s="37"/>
      <c r="BE218" s="37"/>
      <c r="BF218" s="789"/>
    </row>
    <row r="219">
      <c r="A219" s="151"/>
      <c r="B219" s="459"/>
      <c r="C219" s="151"/>
      <c r="D219" s="797" t="s">
        <v>170</v>
      </c>
      <c r="E219" s="798">
        <v>43.0</v>
      </c>
      <c r="F219" s="798">
        <v>0.0</v>
      </c>
      <c r="G219" s="798">
        <v>121.0</v>
      </c>
      <c r="H219" s="798">
        <v>0.0</v>
      </c>
      <c r="I219" s="798">
        <v>0.0</v>
      </c>
      <c r="J219" s="798">
        <v>0.0</v>
      </c>
      <c r="K219" s="798">
        <v>0.0</v>
      </c>
      <c r="L219" s="798">
        <v>4.0</v>
      </c>
      <c r="M219" s="798">
        <v>0.0</v>
      </c>
      <c r="N219" s="798">
        <v>0.0</v>
      </c>
      <c r="O219" s="798">
        <v>20.0</v>
      </c>
      <c r="P219" s="798">
        <v>0.0</v>
      </c>
      <c r="Q219" s="799">
        <v>3.0</v>
      </c>
      <c r="R219" s="824">
        <f t="shared" si="47"/>
        <v>191</v>
      </c>
      <c r="S219" s="1077">
        <f t="shared" si="48"/>
        <v>151</v>
      </c>
      <c r="T219" s="802">
        <f>R219/(Results!$P$237*(70/190))</f>
        <v>0.4352884731</v>
      </c>
      <c r="U219" s="828" t="str">
        <f t="shared" si="49"/>
        <v>B</v>
      </c>
      <c r="V219" s="538">
        <f>SUM(R219:R222)</f>
        <v>757</v>
      </c>
      <c r="W219" s="539">
        <f>V219/(4*(MAX(R219:R222)))</f>
        <v>0.9908376963</v>
      </c>
      <c r="X219" s="539">
        <f>AVERAGE(S219:S222)</f>
        <v>142.5</v>
      </c>
      <c r="Y219" s="539">
        <f>V219/(((V219/2))*2)</f>
        <v>1</v>
      </c>
      <c r="Z219" s="1012">
        <f>R219/Results!$B$158</f>
        <v>636.6666667</v>
      </c>
      <c r="AA219" s="539">
        <f>sum(Z219:Z222)/4</f>
        <v>630.8333333</v>
      </c>
      <c r="AB219" s="541">
        <v>439.0</v>
      </c>
      <c r="AC219" s="706">
        <f>4*MAX(R219:R222)/Results!P237</f>
        <v>0.6414777498</v>
      </c>
      <c r="AD219" s="459"/>
      <c r="AE219" s="459"/>
      <c r="AF219" s="151"/>
      <c r="AG219" s="797" t="s">
        <v>170</v>
      </c>
      <c r="AH219" s="798">
        <v>24.0</v>
      </c>
      <c r="AI219" s="798">
        <v>0.0</v>
      </c>
      <c r="AJ219" s="798">
        <v>55.0</v>
      </c>
      <c r="AK219" s="798">
        <v>0.0</v>
      </c>
      <c r="AL219" s="798">
        <v>0.0</v>
      </c>
      <c r="AM219" s="798">
        <v>0.0</v>
      </c>
      <c r="AN219" s="798">
        <v>0.0</v>
      </c>
      <c r="AO219" s="798">
        <v>3.0</v>
      </c>
      <c r="AP219" s="798">
        <v>0.0</v>
      </c>
      <c r="AQ219" s="798">
        <v>0.0</v>
      </c>
      <c r="AR219" s="798">
        <v>9.0</v>
      </c>
      <c r="AS219" s="798">
        <v>0.0</v>
      </c>
      <c r="AT219" s="799">
        <v>4.0</v>
      </c>
      <c r="AU219" s="850">
        <f t="shared" si="50"/>
        <v>95</v>
      </c>
      <c r="AV219" s="848">
        <f t="shared" si="51"/>
        <v>76</v>
      </c>
      <c r="AW219" s="802">
        <f>AU219/(Results!$R$237*(70/190))</f>
        <v>0.5941408822</v>
      </c>
      <c r="AX219" s="828" t="str">
        <f t="shared" si="52"/>
        <v>C</v>
      </c>
      <c r="AY219" s="538">
        <f>SUM(AU219:AU222)</f>
        <v>434</v>
      </c>
      <c r="AZ219" s="539">
        <f>AY219/(4*(MAX(AU219:AU222)))</f>
        <v>0.9353448276</v>
      </c>
      <c r="BA219" s="539">
        <f>AVERAGE(AV219:AV222)</f>
        <v>90.125</v>
      </c>
      <c r="BB219" s="539">
        <f>AY219/(((AY219))*1)</f>
        <v>1</v>
      </c>
      <c r="BC219" s="1012">
        <f>AU219/Results!$B$158</f>
        <v>316.6666667</v>
      </c>
      <c r="BD219" s="539">
        <f>sum(BC219:BC222)/4</f>
        <v>361.6666667</v>
      </c>
      <c r="BE219" s="541">
        <v>160.0</v>
      </c>
      <c r="BF219" s="706">
        <f>4*MAX(AU219:AU222)/Results!R237</f>
        <v>1.069124424</v>
      </c>
    </row>
    <row r="220">
      <c r="A220" s="151"/>
      <c r="B220" s="459"/>
      <c r="C220" s="151"/>
      <c r="D220" s="804" t="s">
        <v>171</v>
      </c>
      <c r="E220" s="805">
        <v>39.0</v>
      </c>
      <c r="F220" s="805">
        <v>0.0</v>
      </c>
      <c r="G220" s="805">
        <v>128.0</v>
      </c>
      <c r="H220" s="805">
        <v>0.0</v>
      </c>
      <c r="I220" s="805">
        <v>0.0</v>
      </c>
      <c r="J220" s="805">
        <v>0.0</v>
      </c>
      <c r="K220" s="805">
        <v>3.0</v>
      </c>
      <c r="L220" s="805">
        <v>6.0</v>
      </c>
      <c r="M220" s="805">
        <v>0.0</v>
      </c>
      <c r="N220" s="805">
        <v>0.0</v>
      </c>
      <c r="O220" s="805">
        <v>11.0</v>
      </c>
      <c r="P220" s="805">
        <v>1.0</v>
      </c>
      <c r="Q220" s="806">
        <v>0.0</v>
      </c>
      <c r="R220" s="826">
        <f t="shared" si="47"/>
        <v>188</v>
      </c>
      <c r="S220" s="1078">
        <f t="shared" si="48"/>
        <v>141</v>
      </c>
      <c r="T220" s="1032">
        <f>R220/(Results!$P$237*(70/190))</f>
        <v>0.4284514813</v>
      </c>
      <c r="U220" s="807" t="str">
        <f t="shared" si="49"/>
        <v>B</v>
      </c>
      <c r="V220" s="151"/>
      <c r="W220" s="151"/>
      <c r="X220" s="151"/>
      <c r="Y220" s="151"/>
      <c r="Z220" s="740">
        <f>R220/Results!$B$158</f>
        <v>626.6666667</v>
      </c>
      <c r="AA220" s="151"/>
      <c r="AB220" s="151"/>
      <c r="AC220" s="703"/>
      <c r="AD220" s="459"/>
      <c r="AE220" s="459"/>
      <c r="AF220" s="151"/>
      <c r="AG220" s="804" t="s">
        <v>171</v>
      </c>
      <c r="AH220" s="805">
        <v>31.0</v>
      </c>
      <c r="AI220" s="805">
        <v>0.0</v>
      </c>
      <c r="AJ220" s="805">
        <v>71.0</v>
      </c>
      <c r="AK220" s="805">
        <v>0.0</v>
      </c>
      <c r="AL220" s="805">
        <v>0.0</v>
      </c>
      <c r="AM220" s="805">
        <v>0.0</v>
      </c>
      <c r="AN220" s="805">
        <v>0.0</v>
      </c>
      <c r="AO220" s="805">
        <v>6.0</v>
      </c>
      <c r="AP220" s="805">
        <v>0.0</v>
      </c>
      <c r="AQ220" s="805">
        <v>0.0</v>
      </c>
      <c r="AR220" s="805">
        <v>8.0</v>
      </c>
      <c r="AS220" s="805">
        <v>0.0</v>
      </c>
      <c r="AT220" s="806">
        <v>0.0</v>
      </c>
      <c r="AU220" s="850">
        <f t="shared" si="50"/>
        <v>116</v>
      </c>
      <c r="AV220" s="1031">
        <f t="shared" si="51"/>
        <v>91.5</v>
      </c>
      <c r="AW220" s="1032">
        <f>AU220/(Results!$R$237*(70/190))</f>
        <v>0.7254772877</v>
      </c>
      <c r="AX220" s="807" t="str">
        <f t="shared" si="52"/>
        <v>D</v>
      </c>
      <c r="AY220" s="151"/>
      <c r="AZ220" s="151"/>
      <c r="BA220" s="151"/>
      <c r="BB220" s="151"/>
      <c r="BC220" s="740">
        <f>AU220/Results!$B$158</f>
        <v>386.6666667</v>
      </c>
      <c r="BD220" s="151"/>
      <c r="BE220" s="151"/>
      <c r="BF220" s="703"/>
    </row>
    <row r="221">
      <c r="A221" s="151"/>
      <c r="B221" s="459"/>
      <c r="C221" s="151"/>
      <c r="D221" s="804" t="s">
        <v>172</v>
      </c>
      <c r="E221" s="805">
        <v>32.0</v>
      </c>
      <c r="F221" s="805">
        <v>0.0</v>
      </c>
      <c r="G221" s="805">
        <v>138.0</v>
      </c>
      <c r="H221" s="805">
        <v>0.0</v>
      </c>
      <c r="I221" s="805">
        <v>0.0</v>
      </c>
      <c r="J221" s="805">
        <v>0.0</v>
      </c>
      <c r="K221" s="805">
        <v>0.0</v>
      </c>
      <c r="L221" s="805">
        <v>3.0</v>
      </c>
      <c r="M221" s="805">
        <v>0.0</v>
      </c>
      <c r="N221" s="805">
        <v>0.0</v>
      </c>
      <c r="O221" s="805">
        <v>17.0</v>
      </c>
      <c r="P221" s="805">
        <v>0.0</v>
      </c>
      <c r="Q221" s="806">
        <v>1.0</v>
      </c>
      <c r="R221" s="828">
        <f t="shared" si="47"/>
        <v>191</v>
      </c>
      <c r="S221" s="1078">
        <f t="shared" si="48"/>
        <v>140</v>
      </c>
      <c r="T221" s="1032">
        <f>R221/(Results!$P$237*(70/190))</f>
        <v>0.4352884731</v>
      </c>
      <c r="U221" s="807" t="str">
        <f t="shared" si="49"/>
        <v>B</v>
      </c>
      <c r="V221" s="151"/>
      <c r="W221" s="151"/>
      <c r="X221" s="151"/>
      <c r="Y221" s="151"/>
      <c r="Z221" s="740">
        <f>R221/Results!$B$158</f>
        <v>636.6666667</v>
      </c>
      <c r="AA221" s="151"/>
      <c r="AB221" s="151"/>
      <c r="AC221" s="703"/>
      <c r="AD221" s="459"/>
      <c r="AE221" s="459"/>
      <c r="AF221" s="151"/>
      <c r="AG221" s="804" t="s">
        <v>172</v>
      </c>
      <c r="AH221" s="805">
        <v>35.0</v>
      </c>
      <c r="AI221" s="805">
        <v>0.0</v>
      </c>
      <c r="AJ221" s="805">
        <v>59.0</v>
      </c>
      <c r="AK221" s="805">
        <v>0.0</v>
      </c>
      <c r="AL221" s="805">
        <v>0.0</v>
      </c>
      <c r="AM221" s="805">
        <v>0.0</v>
      </c>
      <c r="AN221" s="805">
        <v>0.0</v>
      </c>
      <c r="AO221" s="805">
        <v>3.0</v>
      </c>
      <c r="AP221" s="805">
        <v>0.0</v>
      </c>
      <c r="AQ221" s="805">
        <v>0.0</v>
      </c>
      <c r="AR221" s="805">
        <v>14.0</v>
      </c>
      <c r="AS221" s="805">
        <v>0.0</v>
      </c>
      <c r="AT221" s="806">
        <v>1.0</v>
      </c>
      <c r="AU221" s="850">
        <f t="shared" si="50"/>
        <v>112</v>
      </c>
      <c r="AV221" s="1031">
        <f t="shared" si="51"/>
        <v>97.5</v>
      </c>
      <c r="AW221" s="1032">
        <f>AU221/(Results!$R$237*(70/190))</f>
        <v>0.7004608295</v>
      </c>
      <c r="AX221" s="806" t="s">
        <v>249</v>
      </c>
      <c r="AY221" s="151"/>
      <c r="AZ221" s="151"/>
      <c r="BA221" s="151"/>
      <c r="BB221" s="151"/>
      <c r="BC221" s="740">
        <f>AU221/Results!$B$158</f>
        <v>373.3333333</v>
      </c>
      <c r="BD221" s="151"/>
      <c r="BE221" s="151"/>
      <c r="BF221" s="703"/>
    </row>
    <row r="222">
      <c r="A222" s="151"/>
      <c r="B222" s="459"/>
      <c r="C222" s="151"/>
      <c r="D222" s="809" t="s">
        <v>173</v>
      </c>
      <c r="E222" s="810">
        <v>35.0</v>
      </c>
      <c r="F222" s="810">
        <v>0.0</v>
      </c>
      <c r="G222" s="810">
        <v>131.0</v>
      </c>
      <c r="H222" s="810">
        <v>0.0</v>
      </c>
      <c r="I222" s="810">
        <v>0.0</v>
      </c>
      <c r="J222" s="810">
        <v>0.0</v>
      </c>
      <c r="K222" s="810">
        <v>0.0</v>
      </c>
      <c r="L222" s="810">
        <v>4.0</v>
      </c>
      <c r="M222" s="810">
        <v>1.0</v>
      </c>
      <c r="N222" s="810">
        <v>0.0</v>
      </c>
      <c r="O222" s="810">
        <v>14.0</v>
      </c>
      <c r="P222" s="810">
        <v>0.0</v>
      </c>
      <c r="Q222" s="811">
        <v>2.0</v>
      </c>
      <c r="R222" s="828">
        <f t="shared" si="47"/>
        <v>187</v>
      </c>
      <c r="S222" s="1079">
        <f t="shared" si="48"/>
        <v>138</v>
      </c>
      <c r="T222" s="1033">
        <f>R222/(Results!$P$237*(70/190))</f>
        <v>0.4261724841</v>
      </c>
      <c r="U222" s="1034" t="str">
        <f t="shared" si="49"/>
        <v>B</v>
      </c>
      <c r="V222" s="447"/>
      <c r="W222" s="447"/>
      <c r="X222" s="447"/>
      <c r="Y222" s="447"/>
      <c r="Z222" s="746">
        <f>R222/Results!$B$158</f>
        <v>623.3333333</v>
      </c>
      <c r="AA222" s="447"/>
      <c r="AB222" s="447"/>
      <c r="AC222" s="488"/>
      <c r="AD222" s="459"/>
      <c r="AE222" s="459"/>
      <c r="AF222" s="151"/>
      <c r="AG222" s="809" t="s">
        <v>173</v>
      </c>
      <c r="AH222" s="810">
        <v>31.0</v>
      </c>
      <c r="AI222" s="810">
        <v>0.0</v>
      </c>
      <c r="AJ222" s="810">
        <v>60.0</v>
      </c>
      <c r="AK222" s="810">
        <v>0.0</v>
      </c>
      <c r="AL222" s="810">
        <v>0.0</v>
      </c>
      <c r="AM222" s="810">
        <v>0.0</v>
      </c>
      <c r="AN222" s="810">
        <v>0.0</v>
      </c>
      <c r="AO222" s="810">
        <v>5.0</v>
      </c>
      <c r="AP222" s="810">
        <v>0.0</v>
      </c>
      <c r="AQ222" s="810">
        <v>0.0</v>
      </c>
      <c r="AR222" s="810">
        <v>13.0</v>
      </c>
      <c r="AS222" s="810">
        <v>0.0</v>
      </c>
      <c r="AT222" s="811">
        <v>2.0</v>
      </c>
      <c r="AU222" s="852">
        <f t="shared" si="50"/>
        <v>111</v>
      </c>
      <c r="AV222" s="1031">
        <f t="shared" si="51"/>
        <v>95.5</v>
      </c>
      <c r="AW222" s="1033">
        <f>AU222/(Results!$R$237*(70/190))</f>
        <v>0.6942067149</v>
      </c>
      <c r="AX222" s="1034" t="str">
        <f t="shared" ref="AX222:AX236" si="53">IFS(AW222&lt;0.2,"A",AND(AW222&gt;=0.21,AW222&lt;=0.5),"B",AND(AW222&gt;=0.51,AW222&lt;=0.7),"C",AND(AW222&gt;=0.71,AW222&lt;=0.85),"D",AND(AW222&gt;=0.86,AW222&lt;=1),"E",AW222&gt;1,"F")</f>
        <v>C</v>
      </c>
      <c r="AY222" s="447"/>
      <c r="AZ222" s="447"/>
      <c r="BA222" s="447"/>
      <c r="BB222" s="447"/>
      <c r="BC222" s="746">
        <f>AU222/Results!$B$158</f>
        <v>370</v>
      </c>
      <c r="BD222" s="447"/>
      <c r="BE222" s="447"/>
      <c r="BF222" s="488"/>
    </row>
    <row r="223">
      <c r="A223" s="151"/>
      <c r="B223" s="459"/>
      <c r="C223" s="151"/>
      <c r="D223" s="818" t="s">
        <v>174</v>
      </c>
      <c r="E223" s="778">
        <v>28.0</v>
      </c>
      <c r="F223" s="778">
        <v>0.0</v>
      </c>
      <c r="G223" s="778">
        <v>143.0</v>
      </c>
      <c r="H223" s="778">
        <v>0.0</v>
      </c>
      <c r="I223" s="778">
        <v>0.0</v>
      </c>
      <c r="J223" s="778">
        <v>0.0</v>
      </c>
      <c r="K223" s="778">
        <v>1.0</v>
      </c>
      <c r="L223" s="778">
        <v>1.0</v>
      </c>
      <c r="M223" s="778">
        <v>0.0</v>
      </c>
      <c r="N223" s="778">
        <v>0.0</v>
      </c>
      <c r="O223" s="778">
        <v>15.0</v>
      </c>
      <c r="P223" s="778">
        <v>1.0</v>
      </c>
      <c r="Q223" s="779">
        <v>4.0</v>
      </c>
      <c r="R223" s="831">
        <f t="shared" si="47"/>
        <v>193</v>
      </c>
      <c r="S223" s="1080">
        <f t="shared" si="48"/>
        <v>137</v>
      </c>
      <c r="T223" s="821">
        <f>R223/(Results!$P$238*(70/190))</f>
        <v>0.4640010123</v>
      </c>
      <c r="U223" s="819" t="str">
        <f t="shared" si="49"/>
        <v>B</v>
      </c>
      <c r="V223" s="641">
        <f>SUM(R223:R226)</f>
        <v>650</v>
      </c>
      <c r="W223" s="642">
        <f>V223/(4*(MAX(R223:R226)))</f>
        <v>0.8419689119</v>
      </c>
      <c r="X223" s="642">
        <f>AVERAGE(S223:S226)</f>
        <v>134.075</v>
      </c>
      <c r="Y223" s="642">
        <f>V223/(((V223/2))*2)</f>
        <v>1</v>
      </c>
      <c r="Z223" s="723">
        <f>R223/Results!$B$158</f>
        <v>643.3333333</v>
      </c>
      <c r="AA223" s="642">
        <f>sum(Z223:Z226)/4</f>
        <v>541.6666667</v>
      </c>
      <c r="AB223" s="643">
        <v>416.0</v>
      </c>
      <c r="AC223" s="817">
        <f>4*MAX(R223:R226)/Results!P238</f>
        <v>0.6837909655</v>
      </c>
      <c r="AD223" s="459"/>
      <c r="AE223" s="459"/>
      <c r="AF223" s="151"/>
      <c r="AG223" s="818" t="s">
        <v>174</v>
      </c>
      <c r="AH223" s="778">
        <v>36.0</v>
      </c>
      <c r="AI223" s="778">
        <v>0.0</v>
      </c>
      <c r="AJ223" s="778">
        <v>64.0</v>
      </c>
      <c r="AK223" s="778">
        <v>0.0</v>
      </c>
      <c r="AL223" s="778">
        <v>0.0</v>
      </c>
      <c r="AM223" s="778">
        <v>0.0</v>
      </c>
      <c r="AN223" s="778">
        <v>0.0</v>
      </c>
      <c r="AO223" s="778">
        <v>11.0</v>
      </c>
      <c r="AP223" s="778">
        <v>0.0</v>
      </c>
      <c r="AQ223" s="778">
        <v>0.0</v>
      </c>
      <c r="AR223" s="778">
        <v>7.0</v>
      </c>
      <c r="AS223" s="778">
        <v>0.0</v>
      </c>
      <c r="AT223" s="779">
        <v>5.0</v>
      </c>
      <c r="AU223" s="855">
        <f t="shared" si="50"/>
        <v>123</v>
      </c>
      <c r="AV223" s="1035">
        <f t="shared" si="51"/>
        <v>101</v>
      </c>
      <c r="AW223" s="821">
        <f>AU223/(Results!$R$238*(70/190))</f>
        <v>0.6969877721</v>
      </c>
      <c r="AX223" s="819" t="str">
        <f t="shared" si="53"/>
        <v>C</v>
      </c>
      <c r="AY223" s="641">
        <f>SUM(AU223:AU226)</f>
        <v>479</v>
      </c>
      <c r="AZ223" s="642">
        <f>AY223/(4*(MAX(AU223:AU226)))</f>
        <v>0.9735772358</v>
      </c>
      <c r="BA223" s="642">
        <f>AVERAGE(AV223:AV226)</f>
        <v>93.45</v>
      </c>
      <c r="BB223" s="642">
        <f>AY223/(((AY223))*1)</f>
        <v>1</v>
      </c>
      <c r="BC223" s="723">
        <f>AU223/Results!$B$158</f>
        <v>410</v>
      </c>
      <c r="BD223" s="642">
        <f>sum(BC223:BC226)/4</f>
        <v>399.1666667</v>
      </c>
      <c r="BE223" s="643">
        <v>176.0</v>
      </c>
      <c r="BF223" s="817">
        <f>4*MAX(AU223:AU226)/Results!R238</f>
        <v>1.027139875</v>
      </c>
    </row>
    <row r="224">
      <c r="A224" s="151"/>
      <c r="B224" s="459"/>
      <c r="C224" s="151"/>
      <c r="D224" s="784" t="s">
        <v>175</v>
      </c>
      <c r="E224" s="785">
        <v>42.0</v>
      </c>
      <c r="F224" s="785">
        <v>1.0</v>
      </c>
      <c r="G224" s="785">
        <v>90.0</v>
      </c>
      <c r="H224" s="785">
        <v>0.0</v>
      </c>
      <c r="I224" s="785">
        <v>0.0</v>
      </c>
      <c r="J224" s="785">
        <v>0.0</v>
      </c>
      <c r="K224" s="785">
        <v>2.0</v>
      </c>
      <c r="L224" s="785">
        <v>5.0</v>
      </c>
      <c r="M224" s="785">
        <v>0.0</v>
      </c>
      <c r="N224" s="785">
        <v>0.0</v>
      </c>
      <c r="O224" s="785">
        <v>21.0</v>
      </c>
      <c r="P224" s="785">
        <v>0.0</v>
      </c>
      <c r="Q224" s="786">
        <v>2.0</v>
      </c>
      <c r="R224" s="834">
        <f t="shared" si="47"/>
        <v>163</v>
      </c>
      <c r="S224" s="1074">
        <f t="shared" si="48"/>
        <v>141.3</v>
      </c>
      <c r="T224" s="1037">
        <f>R224/(Results!$P$238*(70/190))</f>
        <v>0.3918765026</v>
      </c>
      <c r="U224" s="787" t="str">
        <f t="shared" si="49"/>
        <v>B</v>
      </c>
      <c r="V224" s="151"/>
      <c r="W224" s="151"/>
      <c r="X224" s="151"/>
      <c r="Y224" s="151"/>
      <c r="Z224" s="737">
        <f>R224/Results!$B$158</f>
        <v>543.3333333</v>
      </c>
      <c r="AA224" s="151"/>
      <c r="AB224" s="151"/>
      <c r="AC224" s="703"/>
      <c r="AD224" s="459"/>
      <c r="AE224" s="459"/>
      <c r="AF224" s="151"/>
      <c r="AG224" s="784" t="s">
        <v>175</v>
      </c>
      <c r="AH224" s="785">
        <v>27.0</v>
      </c>
      <c r="AI224" s="785">
        <v>1.0</v>
      </c>
      <c r="AJ224" s="785">
        <v>74.0</v>
      </c>
      <c r="AK224" s="785">
        <v>0.0</v>
      </c>
      <c r="AL224" s="785">
        <v>0.0</v>
      </c>
      <c r="AM224" s="785">
        <v>0.0</v>
      </c>
      <c r="AN224" s="785">
        <v>0.0</v>
      </c>
      <c r="AO224" s="785">
        <v>6.0</v>
      </c>
      <c r="AP224" s="785">
        <v>0.0</v>
      </c>
      <c r="AQ224" s="785">
        <v>0.0</v>
      </c>
      <c r="AR224" s="785">
        <v>8.0</v>
      </c>
      <c r="AS224" s="785">
        <v>0.0</v>
      </c>
      <c r="AT224" s="786">
        <v>2.0</v>
      </c>
      <c r="AU224" s="855">
        <f t="shared" si="50"/>
        <v>118</v>
      </c>
      <c r="AV224" s="1028">
        <f t="shared" si="51"/>
        <v>90.8</v>
      </c>
      <c r="AW224" s="1037">
        <f>AU224/(Results!$R$238*(70/190))</f>
        <v>0.6686549359</v>
      </c>
      <c r="AX224" s="787" t="str">
        <f t="shared" si="53"/>
        <v>C</v>
      </c>
      <c r="AY224" s="151"/>
      <c r="AZ224" s="151"/>
      <c r="BA224" s="151"/>
      <c r="BB224" s="151"/>
      <c r="BC224" s="737">
        <f>AU224/Results!$B$158</f>
        <v>393.3333333</v>
      </c>
      <c r="BD224" s="151"/>
      <c r="BE224" s="151"/>
      <c r="BF224" s="703"/>
    </row>
    <row r="225">
      <c r="A225" s="151"/>
      <c r="B225" s="459"/>
      <c r="C225" s="151"/>
      <c r="D225" s="784" t="s">
        <v>176</v>
      </c>
      <c r="E225" s="785">
        <v>29.0</v>
      </c>
      <c r="F225" s="785">
        <v>0.0</v>
      </c>
      <c r="G225" s="785">
        <v>82.0</v>
      </c>
      <c r="H225" s="785">
        <v>0.0</v>
      </c>
      <c r="I225" s="785">
        <v>0.0</v>
      </c>
      <c r="J225" s="785">
        <v>1.0</v>
      </c>
      <c r="K225" s="785">
        <v>1.0</v>
      </c>
      <c r="L225" s="785">
        <v>6.0</v>
      </c>
      <c r="M225" s="785">
        <v>1.0</v>
      </c>
      <c r="N225" s="785">
        <v>0.0</v>
      </c>
      <c r="O225" s="785">
        <v>23.0</v>
      </c>
      <c r="P225" s="785">
        <v>0.0</v>
      </c>
      <c r="Q225" s="786">
        <v>0.0</v>
      </c>
      <c r="R225" s="834">
        <f t="shared" si="47"/>
        <v>143</v>
      </c>
      <c r="S225" s="1074">
        <f t="shared" si="48"/>
        <v>130.5</v>
      </c>
      <c r="T225" s="1037">
        <f>R225/(Results!$P$238*(70/190))</f>
        <v>0.3437934961</v>
      </c>
      <c r="U225" s="787" t="str">
        <f t="shared" si="49"/>
        <v>B</v>
      </c>
      <c r="V225" s="151"/>
      <c r="W225" s="151"/>
      <c r="X225" s="151"/>
      <c r="Y225" s="151"/>
      <c r="Z225" s="737">
        <f>R225/Results!$B$158</f>
        <v>476.6666667</v>
      </c>
      <c r="AA225" s="151"/>
      <c r="AB225" s="151"/>
      <c r="AC225" s="703"/>
      <c r="AD225" s="459"/>
      <c r="AE225" s="459"/>
      <c r="AF225" s="151"/>
      <c r="AG225" s="784" t="s">
        <v>176</v>
      </c>
      <c r="AH225" s="785">
        <v>31.0</v>
      </c>
      <c r="AI225" s="785">
        <v>0.0</v>
      </c>
      <c r="AJ225" s="785">
        <v>71.0</v>
      </c>
      <c r="AK225" s="785">
        <v>0.0</v>
      </c>
      <c r="AL225" s="785">
        <v>0.0</v>
      </c>
      <c r="AM225" s="785">
        <v>0.0</v>
      </c>
      <c r="AN225" s="785">
        <v>0.0</v>
      </c>
      <c r="AO225" s="785">
        <v>2.0</v>
      </c>
      <c r="AP225" s="785">
        <v>0.0</v>
      </c>
      <c r="AQ225" s="785">
        <v>0.0</v>
      </c>
      <c r="AR225" s="785">
        <v>11.0</v>
      </c>
      <c r="AS225" s="785">
        <v>0.0</v>
      </c>
      <c r="AT225" s="786">
        <v>3.0</v>
      </c>
      <c r="AU225" s="855">
        <f t="shared" si="50"/>
        <v>118</v>
      </c>
      <c r="AV225" s="1028">
        <f t="shared" si="51"/>
        <v>93</v>
      </c>
      <c r="AW225" s="1037">
        <f>AU225/(Results!$R$238*(70/190))</f>
        <v>0.6686549359</v>
      </c>
      <c r="AX225" s="787" t="str">
        <f t="shared" si="53"/>
        <v>C</v>
      </c>
      <c r="AY225" s="151"/>
      <c r="AZ225" s="151"/>
      <c r="BA225" s="151"/>
      <c r="BB225" s="151"/>
      <c r="BC225" s="737">
        <f>AU225/Results!$B$158</f>
        <v>393.3333333</v>
      </c>
      <c r="BD225" s="151"/>
      <c r="BE225" s="151"/>
      <c r="BF225" s="703"/>
    </row>
    <row r="226">
      <c r="A226" s="151"/>
      <c r="B226" s="459"/>
      <c r="C226" s="151"/>
      <c r="D226" s="790" t="s">
        <v>177</v>
      </c>
      <c r="E226" s="791">
        <v>42.0</v>
      </c>
      <c r="F226" s="791">
        <v>0.0</v>
      </c>
      <c r="G226" s="791">
        <v>82.0</v>
      </c>
      <c r="H226" s="791">
        <v>0.0</v>
      </c>
      <c r="I226" s="791">
        <v>0.0</v>
      </c>
      <c r="J226" s="791">
        <v>0.0</v>
      </c>
      <c r="K226" s="791">
        <v>2.0</v>
      </c>
      <c r="L226" s="791">
        <v>2.0</v>
      </c>
      <c r="M226" s="791">
        <v>0.0</v>
      </c>
      <c r="N226" s="791">
        <v>0.0</v>
      </c>
      <c r="O226" s="791">
        <v>18.0</v>
      </c>
      <c r="P226" s="791">
        <v>0.0</v>
      </c>
      <c r="Q226" s="792">
        <v>5.0</v>
      </c>
      <c r="R226" s="836">
        <f t="shared" si="47"/>
        <v>151</v>
      </c>
      <c r="S226" s="1075">
        <f t="shared" si="48"/>
        <v>127.5</v>
      </c>
      <c r="T226" s="1039">
        <f>R226/(Results!$P$238*(70/190))</f>
        <v>0.3630266987</v>
      </c>
      <c r="U226" s="793" t="str">
        <f t="shared" si="49"/>
        <v>B</v>
      </c>
      <c r="V226" s="37"/>
      <c r="W226" s="37"/>
      <c r="X226" s="37"/>
      <c r="Y226" s="37"/>
      <c r="Z226" s="774">
        <f>R226/Results!$B$158</f>
        <v>503.3333333</v>
      </c>
      <c r="AA226" s="37"/>
      <c r="AB226" s="37"/>
      <c r="AC226" s="789"/>
      <c r="AD226" s="459"/>
      <c r="AE226" s="459"/>
      <c r="AF226" s="151"/>
      <c r="AG226" s="790" t="s">
        <v>177</v>
      </c>
      <c r="AH226" s="791">
        <v>28.0</v>
      </c>
      <c r="AI226" s="791">
        <v>0.0</v>
      </c>
      <c r="AJ226" s="791">
        <v>77.0</v>
      </c>
      <c r="AK226" s="791">
        <v>0.0</v>
      </c>
      <c r="AL226" s="791">
        <v>0.0</v>
      </c>
      <c r="AM226" s="791">
        <v>0.0</v>
      </c>
      <c r="AN226" s="791">
        <v>0.0</v>
      </c>
      <c r="AO226" s="791">
        <v>9.0</v>
      </c>
      <c r="AP226" s="791">
        <v>0.0</v>
      </c>
      <c r="AQ226" s="791">
        <v>0.0</v>
      </c>
      <c r="AR226" s="791">
        <v>4.0</v>
      </c>
      <c r="AS226" s="791">
        <v>0.0</v>
      </c>
      <c r="AT226" s="792">
        <v>2.0</v>
      </c>
      <c r="AU226" s="1076">
        <f t="shared" si="50"/>
        <v>120</v>
      </c>
      <c r="AV226" s="1028">
        <f t="shared" si="51"/>
        <v>89</v>
      </c>
      <c r="AW226" s="1039">
        <f>AU226/(Results!$R$238*(70/190))</f>
        <v>0.6799880704</v>
      </c>
      <c r="AX226" s="793" t="str">
        <f t="shared" si="53"/>
        <v>C</v>
      </c>
      <c r="AY226" s="37"/>
      <c r="AZ226" s="37"/>
      <c r="BA226" s="37"/>
      <c r="BB226" s="37"/>
      <c r="BC226" s="774">
        <f>AU226/Results!$B$158</f>
        <v>400</v>
      </c>
      <c r="BD226" s="37"/>
      <c r="BE226" s="37"/>
      <c r="BF226" s="789"/>
    </row>
    <row r="227">
      <c r="A227" s="151"/>
      <c r="B227" s="459"/>
      <c r="C227" s="151"/>
      <c r="D227" s="797" t="s">
        <v>178</v>
      </c>
      <c r="E227" s="798">
        <v>31.0</v>
      </c>
      <c r="F227" s="798">
        <v>0.0</v>
      </c>
      <c r="G227" s="798">
        <v>88.0</v>
      </c>
      <c r="H227" s="798">
        <v>0.0</v>
      </c>
      <c r="I227" s="798">
        <v>0.0</v>
      </c>
      <c r="J227" s="798">
        <v>0.0</v>
      </c>
      <c r="K227" s="798">
        <v>3.0</v>
      </c>
      <c r="L227" s="798">
        <v>1.0</v>
      </c>
      <c r="M227" s="798">
        <v>0.0</v>
      </c>
      <c r="N227" s="798">
        <v>0.0</v>
      </c>
      <c r="O227" s="798">
        <v>17.0</v>
      </c>
      <c r="P227" s="798">
        <v>0.0</v>
      </c>
      <c r="Q227" s="799">
        <v>3.0</v>
      </c>
      <c r="R227" s="838">
        <f t="shared" si="47"/>
        <v>143</v>
      </c>
      <c r="S227" s="1077">
        <f t="shared" si="48"/>
        <v>116.5</v>
      </c>
      <c r="T227" s="802">
        <f>R227/(Results!$P$239*(70/190))</f>
        <v>0.3835403727</v>
      </c>
      <c r="U227" s="828" t="str">
        <f t="shared" si="49"/>
        <v>B</v>
      </c>
      <c r="V227" s="538">
        <f>SUM(R227:R230)</f>
        <v>537</v>
      </c>
      <c r="W227" s="539">
        <f>V227/(4*(MAX(R227:R230)))</f>
        <v>0.9388111888</v>
      </c>
      <c r="X227" s="539">
        <f>AVERAGE(S227:S230)</f>
        <v>109.375</v>
      </c>
      <c r="Y227" s="539">
        <f>V227/(((V227/2))*2)</f>
        <v>1</v>
      </c>
      <c r="Z227" s="1012">
        <f>R227/Results!$B$158</f>
        <v>476.6666667</v>
      </c>
      <c r="AA227" s="539">
        <f>sum(Z227:Z230)/4</f>
        <v>447.5</v>
      </c>
      <c r="AB227" s="541">
        <v>373.0</v>
      </c>
      <c r="AC227" s="706">
        <f>4*MAX(R227:R230)/Results!P239</f>
        <v>0.5652173913</v>
      </c>
      <c r="AD227" s="459"/>
      <c r="AE227" s="459"/>
      <c r="AF227" s="151"/>
      <c r="AG227" s="797" t="s">
        <v>178</v>
      </c>
      <c r="AH227" s="798">
        <v>30.0</v>
      </c>
      <c r="AI227" s="798">
        <v>0.0</v>
      </c>
      <c r="AJ227" s="798">
        <v>72.0</v>
      </c>
      <c r="AK227" s="798">
        <v>0.0</v>
      </c>
      <c r="AL227" s="798">
        <v>0.0</v>
      </c>
      <c r="AM227" s="798">
        <v>0.0</v>
      </c>
      <c r="AN227" s="798">
        <v>0.0</v>
      </c>
      <c r="AO227" s="798">
        <v>6.0</v>
      </c>
      <c r="AP227" s="798">
        <v>0.0</v>
      </c>
      <c r="AQ227" s="798">
        <v>0.0</v>
      </c>
      <c r="AR227" s="798">
        <v>11.0</v>
      </c>
      <c r="AS227" s="798">
        <v>0.0</v>
      </c>
      <c r="AT227" s="799">
        <v>2.0</v>
      </c>
      <c r="AU227" s="850">
        <f t="shared" si="50"/>
        <v>121</v>
      </c>
      <c r="AV227" s="848">
        <f t="shared" si="51"/>
        <v>98</v>
      </c>
      <c r="AW227" s="802">
        <f>AU227/(Results!$R$239*(70/190))</f>
        <v>0.6914285714</v>
      </c>
      <c r="AX227" s="828" t="str">
        <f t="shared" si="53"/>
        <v>C</v>
      </c>
      <c r="AY227" s="538">
        <f>SUM(AU227:AU230)</f>
        <v>475</v>
      </c>
      <c r="AZ227" s="539">
        <f>AY227/(4*(MAX(AU227:AU230)))</f>
        <v>0.9733606557</v>
      </c>
      <c r="BA227" s="539">
        <f>AVERAGE(AV227:AV230)</f>
        <v>88.375</v>
      </c>
      <c r="BB227" s="539">
        <f>AY227/(((AY227))*1)</f>
        <v>1</v>
      </c>
      <c r="BC227" s="1012">
        <f>AU227/Results!$B$158</f>
        <v>403.3333333</v>
      </c>
      <c r="BD227" s="539">
        <f>sum(BC227:BC230)/4</f>
        <v>395.8333333</v>
      </c>
      <c r="BE227" s="541">
        <v>175.0</v>
      </c>
      <c r="BF227" s="706">
        <f>4*MAX(AU227:AU230)/Results!R239</f>
        <v>1.027368421</v>
      </c>
    </row>
    <row r="228">
      <c r="A228" s="151"/>
      <c r="B228" s="459"/>
      <c r="C228" s="151"/>
      <c r="D228" s="804" t="s">
        <v>179</v>
      </c>
      <c r="E228" s="805">
        <v>37.0</v>
      </c>
      <c r="F228" s="805">
        <v>0.0</v>
      </c>
      <c r="G228" s="805">
        <v>71.0</v>
      </c>
      <c r="H228" s="805">
        <v>0.0</v>
      </c>
      <c r="I228" s="805">
        <v>0.0</v>
      </c>
      <c r="J228" s="805">
        <v>0.0</v>
      </c>
      <c r="K228" s="805">
        <v>2.0</v>
      </c>
      <c r="L228" s="805">
        <v>5.0</v>
      </c>
      <c r="M228" s="805">
        <v>1.0</v>
      </c>
      <c r="N228" s="805">
        <v>0.0</v>
      </c>
      <c r="O228" s="805">
        <v>11.0</v>
      </c>
      <c r="P228" s="805">
        <v>1.0</v>
      </c>
      <c r="Q228" s="806">
        <v>4.0</v>
      </c>
      <c r="R228" s="839">
        <f t="shared" si="47"/>
        <v>132</v>
      </c>
      <c r="S228" s="1078">
        <f t="shared" si="48"/>
        <v>112</v>
      </c>
      <c r="T228" s="1032">
        <f>R228/(Results!$P$239*(70/190))</f>
        <v>0.3540372671</v>
      </c>
      <c r="U228" s="807" t="str">
        <f t="shared" si="49"/>
        <v>B</v>
      </c>
      <c r="V228" s="151"/>
      <c r="W228" s="151"/>
      <c r="X228" s="151"/>
      <c r="Y228" s="151"/>
      <c r="Z228" s="740">
        <f>R228/Results!$B$158</f>
        <v>440</v>
      </c>
      <c r="AA228" s="151"/>
      <c r="AB228" s="151"/>
      <c r="AC228" s="703"/>
      <c r="AD228" s="459"/>
      <c r="AE228" s="459"/>
      <c r="AF228" s="151"/>
      <c r="AG228" s="804" t="s">
        <v>179</v>
      </c>
      <c r="AH228" s="805">
        <v>36.0</v>
      </c>
      <c r="AI228" s="805">
        <v>0.0</v>
      </c>
      <c r="AJ228" s="805">
        <v>76.0</v>
      </c>
      <c r="AK228" s="805">
        <v>0.0</v>
      </c>
      <c r="AL228" s="805">
        <v>0.0</v>
      </c>
      <c r="AM228" s="805">
        <v>0.0</v>
      </c>
      <c r="AN228" s="805">
        <v>0.0</v>
      </c>
      <c r="AO228" s="805">
        <v>0.0</v>
      </c>
      <c r="AP228" s="805">
        <v>0.0</v>
      </c>
      <c r="AQ228" s="805">
        <v>0.0</v>
      </c>
      <c r="AR228" s="805">
        <v>3.0</v>
      </c>
      <c r="AS228" s="805">
        <v>1.0</v>
      </c>
      <c r="AT228" s="806">
        <v>3.0</v>
      </c>
      <c r="AU228" s="850">
        <f t="shared" si="50"/>
        <v>119</v>
      </c>
      <c r="AV228" s="1031">
        <f t="shared" si="51"/>
        <v>84</v>
      </c>
      <c r="AW228" s="1032">
        <f>AU228/(Results!$R$239*(70/190))</f>
        <v>0.68</v>
      </c>
      <c r="AX228" s="807" t="str">
        <f t="shared" si="53"/>
        <v>C</v>
      </c>
      <c r="AY228" s="151"/>
      <c r="AZ228" s="151"/>
      <c r="BA228" s="151"/>
      <c r="BB228" s="151"/>
      <c r="BC228" s="740">
        <f>AU228/Results!$B$158</f>
        <v>396.6666667</v>
      </c>
      <c r="BD228" s="151"/>
      <c r="BE228" s="151"/>
      <c r="BF228" s="703"/>
    </row>
    <row r="229">
      <c r="A229" s="151"/>
      <c r="B229" s="459"/>
      <c r="C229" s="151"/>
      <c r="D229" s="804" t="s">
        <v>180</v>
      </c>
      <c r="E229" s="805">
        <v>35.0</v>
      </c>
      <c r="F229" s="805">
        <v>0.0</v>
      </c>
      <c r="G229" s="805">
        <v>76.0</v>
      </c>
      <c r="H229" s="805">
        <v>0.0</v>
      </c>
      <c r="I229" s="805">
        <v>0.0</v>
      </c>
      <c r="J229" s="805">
        <v>0.0</v>
      </c>
      <c r="K229" s="805">
        <v>0.0</v>
      </c>
      <c r="L229" s="805">
        <v>6.0</v>
      </c>
      <c r="M229" s="805">
        <v>0.0</v>
      </c>
      <c r="N229" s="805">
        <v>0.0</v>
      </c>
      <c r="O229" s="805">
        <v>19.0</v>
      </c>
      <c r="P229" s="805">
        <v>1.0</v>
      </c>
      <c r="Q229" s="806">
        <v>5.0</v>
      </c>
      <c r="R229" s="839">
        <f t="shared" si="47"/>
        <v>142</v>
      </c>
      <c r="S229" s="1078">
        <f t="shared" si="48"/>
        <v>125</v>
      </c>
      <c r="T229" s="1032">
        <f>R229/(Results!$P$239*(70/190))</f>
        <v>0.3808582722</v>
      </c>
      <c r="U229" s="807" t="str">
        <f t="shared" si="49"/>
        <v>B</v>
      </c>
      <c r="V229" s="151"/>
      <c r="W229" s="151"/>
      <c r="X229" s="151"/>
      <c r="Y229" s="151"/>
      <c r="Z229" s="740">
        <f>R229/Results!$B$158</f>
        <v>473.3333333</v>
      </c>
      <c r="AA229" s="151"/>
      <c r="AB229" s="151"/>
      <c r="AC229" s="703"/>
      <c r="AD229" s="459"/>
      <c r="AE229" s="459"/>
      <c r="AF229" s="151"/>
      <c r="AG229" s="804" t="s">
        <v>180</v>
      </c>
      <c r="AH229" s="805">
        <v>28.0</v>
      </c>
      <c r="AI229" s="805">
        <v>0.0</v>
      </c>
      <c r="AJ229" s="805">
        <v>70.0</v>
      </c>
      <c r="AK229" s="805">
        <v>0.0</v>
      </c>
      <c r="AL229" s="805">
        <v>0.0</v>
      </c>
      <c r="AM229" s="805">
        <v>0.0</v>
      </c>
      <c r="AN229" s="805">
        <v>0.0</v>
      </c>
      <c r="AO229" s="805">
        <v>3.0</v>
      </c>
      <c r="AP229" s="805">
        <v>0.0</v>
      </c>
      <c r="AQ229" s="805">
        <v>0.0</v>
      </c>
      <c r="AR229" s="805">
        <v>8.0</v>
      </c>
      <c r="AS229" s="805">
        <v>0.0</v>
      </c>
      <c r="AT229" s="806">
        <v>4.0</v>
      </c>
      <c r="AU229" s="850">
        <f t="shared" si="50"/>
        <v>113</v>
      </c>
      <c r="AV229" s="1031">
        <f t="shared" si="51"/>
        <v>85.5</v>
      </c>
      <c r="AW229" s="1032">
        <f>AU229/(Results!$R$239*(70/190))</f>
        <v>0.6457142857</v>
      </c>
      <c r="AX229" s="807" t="str">
        <f t="shared" si="53"/>
        <v>C</v>
      </c>
      <c r="AY229" s="151"/>
      <c r="AZ229" s="151"/>
      <c r="BA229" s="151"/>
      <c r="BB229" s="151"/>
      <c r="BC229" s="740">
        <f>AU229/Results!$B$158</f>
        <v>376.6666667</v>
      </c>
      <c r="BD229" s="151"/>
      <c r="BE229" s="151"/>
      <c r="BF229" s="703"/>
    </row>
    <row r="230">
      <c r="A230" s="151"/>
      <c r="B230" s="459"/>
      <c r="C230" s="151"/>
      <c r="D230" s="809" t="s">
        <v>181</v>
      </c>
      <c r="E230" s="810">
        <v>35.0</v>
      </c>
      <c r="F230" s="810">
        <v>0.0</v>
      </c>
      <c r="G230" s="810">
        <v>76.0</v>
      </c>
      <c r="H230" s="810">
        <v>0.0</v>
      </c>
      <c r="I230" s="810">
        <v>0.0</v>
      </c>
      <c r="J230" s="810">
        <v>0.0</v>
      </c>
      <c r="K230" s="810">
        <v>1.0</v>
      </c>
      <c r="L230" s="810">
        <v>4.0</v>
      </c>
      <c r="M230" s="810">
        <v>0.0</v>
      </c>
      <c r="N230" s="810">
        <v>0.0</v>
      </c>
      <c r="O230" s="810">
        <v>1.0</v>
      </c>
      <c r="P230" s="810">
        <v>0.0</v>
      </c>
      <c r="Q230" s="811">
        <v>3.0</v>
      </c>
      <c r="R230" s="841">
        <f t="shared" si="47"/>
        <v>120</v>
      </c>
      <c r="S230" s="1079">
        <f t="shared" si="48"/>
        <v>84</v>
      </c>
      <c r="T230" s="1033">
        <f>R230/(Results!$P$239*(70/190))</f>
        <v>0.321852061</v>
      </c>
      <c r="U230" s="1034" t="str">
        <f t="shared" si="49"/>
        <v>B</v>
      </c>
      <c r="V230" s="447"/>
      <c r="W230" s="447"/>
      <c r="X230" s="447"/>
      <c r="Y230" s="447"/>
      <c r="Z230" s="746">
        <f>R230/Results!$B$158</f>
        <v>400</v>
      </c>
      <c r="AA230" s="447"/>
      <c r="AB230" s="447"/>
      <c r="AC230" s="488"/>
      <c r="AD230" s="459"/>
      <c r="AE230" s="459"/>
      <c r="AF230" s="151"/>
      <c r="AG230" s="809" t="s">
        <v>181</v>
      </c>
      <c r="AH230" s="810">
        <v>27.0</v>
      </c>
      <c r="AI230" s="810">
        <v>0.0</v>
      </c>
      <c r="AJ230" s="810">
        <v>82.0</v>
      </c>
      <c r="AK230" s="810">
        <v>0.0</v>
      </c>
      <c r="AL230" s="810">
        <v>0.0</v>
      </c>
      <c r="AM230" s="810">
        <v>0.0</v>
      </c>
      <c r="AN230" s="810">
        <v>0.0</v>
      </c>
      <c r="AO230" s="810">
        <v>10.0</v>
      </c>
      <c r="AP230" s="810">
        <v>0.0</v>
      </c>
      <c r="AQ230" s="810">
        <v>0.0</v>
      </c>
      <c r="AR230" s="810">
        <v>1.0</v>
      </c>
      <c r="AS230" s="810">
        <v>0.0</v>
      </c>
      <c r="AT230" s="811">
        <v>2.0</v>
      </c>
      <c r="AU230" s="852">
        <f t="shared" si="50"/>
        <v>122</v>
      </c>
      <c r="AV230" s="1031">
        <f t="shared" si="51"/>
        <v>86</v>
      </c>
      <c r="AW230" s="1033">
        <f>AU230/(Results!$R$239*(70/190))</f>
        <v>0.6971428571</v>
      </c>
      <c r="AX230" s="1034" t="str">
        <f t="shared" si="53"/>
        <v>C</v>
      </c>
      <c r="AY230" s="447"/>
      <c r="AZ230" s="447"/>
      <c r="BA230" s="447"/>
      <c r="BB230" s="447"/>
      <c r="BC230" s="746">
        <f>AU230/Results!$B$158</f>
        <v>406.6666667</v>
      </c>
      <c r="BD230" s="447"/>
      <c r="BE230" s="447"/>
      <c r="BF230" s="488"/>
    </row>
    <row r="231">
      <c r="A231" s="151"/>
      <c r="B231" s="459"/>
      <c r="C231" s="151"/>
      <c r="D231" s="818" t="s">
        <v>182</v>
      </c>
      <c r="E231" s="778">
        <v>45.0</v>
      </c>
      <c r="F231" s="778">
        <v>0.0</v>
      </c>
      <c r="G231" s="778">
        <v>78.0</v>
      </c>
      <c r="H231" s="778">
        <v>0.0</v>
      </c>
      <c r="I231" s="778">
        <v>0.0</v>
      </c>
      <c r="J231" s="778">
        <v>0.0</v>
      </c>
      <c r="K231" s="778">
        <v>3.0</v>
      </c>
      <c r="L231" s="778">
        <v>3.0</v>
      </c>
      <c r="M231" s="778">
        <v>0.0</v>
      </c>
      <c r="N231" s="778">
        <v>0.0</v>
      </c>
      <c r="O231" s="778">
        <v>23.0</v>
      </c>
      <c r="P231" s="778">
        <v>0.0</v>
      </c>
      <c r="Q231" s="779">
        <v>1.0</v>
      </c>
      <c r="R231" s="831">
        <f t="shared" si="47"/>
        <v>153</v>
      </c>
      <c r="S231" s="1080">
        <f t="shared" si="48"/>
        <v>139.5</v>
      </c>
      <c r="T231" s="821">
        <f>R231/(Results!$P$240*(70/190))</f>
        <v>0.4157014157</v>
      </c>
      <c r="U231" s="819" t="str">
        <f t="shared" si="49"/>
        <v>B</v>
      </c>
      <c r="V231" s="641">
        <f>SUM(R231:R234)</f>
        <v>535</v>
      </c>
      <c r="W231" s="642">
        <f>V231/(4*(MAX(R231:R234)))</f>
        <v>0.8741830065</v>
      </c>
      <c r="X231" s="642">
        <f>AVERAGE(S231:S234)</f>
        <v>115.625</v>
      </c>
      <c r="Y231" s="642">
        <f>V231/(((V231/2))*2)</f>
        <v>1</v>
      </c>
      <c r="Z231" s="723">
        <f>R231/Results!$B$158</f>
        <v>510</v>
      </c>
      <c r="AA231" s="642">
        <f>sum(Z231:Z234)/4</f>
        <v>445.8333333</v>
      </c>
      <c r="AB231" s="643">
        <v>368.0</v>
      </c>
      <c r="AC231" s="817">
        <f>4*MAX(R231:R234)/Results!P240</f>
        <v>0.6126126126</v>
      </c>
      <c r="AD231" s="459"/>
      <c r="AE231" s="459"/>
      <c r="AF231" s="151"/>
      <c r="AG231" s="818" t="s">
        <v>182</v>
      </c>
      <c r="AH231" s="778">
        <v>26.0</v>
      </c>
      <c r="AI231" s="778">
        <v>0.0</v>
      </c>
      <c r="AJ231" s="778">
        <v>66.0</v>
      </c>
      <c r="AK231" s="778">
        <v>0.0</v>
      </c>
      <c r="AL231" s="778">
        <v>0.0</v>
      </c>
      <c r="AM231" s="778">
        <v>0.0</v>
      </c>
      <c r="AN231" s="778">
        <v>0.0</v>
      </c>
      <c r="AO231" s="778">
        <v>13.0</v>
      </c>
      <c r="AP231" s="778">
        <v>0.0</v>
      </c>
      <c r="AQ231" s="778">
        <v>0.0</v>
      </c>
      <c r="AR231" s="778">
        <v>2.0</v>
      </c>
      <c r="AS231" s="778">
        <v>0.0</v>
      </c>
      <c r="AT231" s="779">
        <v>4.0</v>
      </c>
      <c r="AU231" s="855">
        <f t="shared" si="50"/>
        <v>111</v>
      </c>
      <c r="AV231" s="1035">
        <f t="shared" si="51"/>
        <v>84.5</v>
      </c>
      <c r="AW231" s="821">
        <f>AU231/(Results!$R$240*(70/190))</f>
        <v>0.6493226601</v>
      </c>
      <c r="AX231" s="819" t="str">
        <f t="shared" si="53"/>
        <v>C</v>
      </c>
      <c r="AY231" s="641">
        <f>SUM(AU231:AU234)</f>
        <v>464</v>
      </c>
      <c r="AZ231" s="642">
        <f>AY231/(4*(MAX(AU231:AU234)))</f>
        <v>0.9830508475</v>
      </c>
      <c r="BA231" s="642">
        <f>AVERAGE(AV231:AV234)</f>
        <v>90.5</v>
      </c>
      <c r="BB231" s="642">
        <f>AY231/(((AY231))*1)</f>
        <v>1</v>
      </c>
      <c r="BC231" s="723">
        <f>AU231/Results!$B$158</f>
        <v>370</v>
      </c>
      <c r="BD231" s="642">
        <f>sum(BC231:BC234)/4</f>
        <v>386.6666667</v>
      </c>
      <c r="BE231" s="643">
        <v>171.0</v>
      </c>
      <c r="BF231" s="817">
        <f>4*MAX(AU231:AU234)/Results!R240</f>
        <v>1.017241379</v>
      </c>
    </row>
    <row r="232">
      <c r="A232" s="151"/>
      <c r="B232" s="459"/>
      <c r="C232" s="151"/>
      <c r="D232" s="784" t="s">
        <v>183</v>
      </c>
      <c r="E232" s="785">
        <v>46.0</v>
      </c>
      <c r="F232" s="785">
        <v>0.0</v>
      </c>
      <c r="G232" s="785">
        <v>70.0</v>
      </c>
      <c r="H232" s="785">
        <v>0.0</v>
      </c>
      <c r="I232" s="785">
        <v>0.0</v>
      </c>
      <c r="J232" s="785">
        <v>0.0</v>
      </c>
      <c r="K232" s="785">
        <v>1.0</v>
      </c>
      <c r="L232" s="785">
        <v>1.0</v>
      </c>
      <c r="M232" s="785">
        <v>0.0</v>
      </c>
      <c r="N232" s="785">
        <v>0.0</v>
      </c>
      <c r="O232" s="785">
        <v>12.0</v>
      </c>
      <c r="P232" s="785">
        <v>0.0</v>
      </c>
      <c r="Q232" s="786">
        <v>0.0</v>
      </c>
      <c r="R232" s="842">
        <f t="shared" si="47"/>
        <v>130</v>
      </c>
      <c r="S232" s="1074">
        <f t="shared" si="48"/>
        <v>108</v>
      </c>
      <c r="T232" s="1037">
        <f>R232/(Results!$P$240*(70/190))</f>
        <v>0.3532103532</v>
      </c>
      <c r="U232" s="787" t="str">
        <f t="shared" si="49"/>
        <v>B</v>
      </c>
      <c r="V232" s="151"/>
      <c r="W232" s="151"/>
      <c r="X232" s="151"/>
      <c r="Y232" s="151"/>
      <c r="Z232" s="737">
        <f>R232/Results!$B$158</f>
        <v>433.3333333</v>
      </c>
      <c r="AA232" s="151"/>
      <c r="AB232" s="151"/>
      <c r="AC232" s="703"/>
      <c r="AD232" s="459"/>
      <c r="AE232" s="459"/>
      <c r="AF232" s="151"/>
      <c r="AG232" s="784" t="s">
        <v>183</v>
      </c>
      <c r="AH232" s="785">
        <v>27.0</v>
      </c>
      <c r="AI232" s="785">
        <v>0.0</v>
      </c>
      <c r="AJ232" s="785">
        <v>72.0</v>
      </c>
      <c r="AK232" s="785">
        <v>0.0</v>
      </c>
      <c r="AL232" s="785">
        <v>0.0</v>
      </c>
      <c r="AM232" s="785">
        <v>0.0</v>
      </c>
      <c r="AN232" s="785">
        <v>0.0</v>
      </c>
      <c r="AO232" s="785">
        <v>9.0</v>
      </c>
      <c r="AP232" s="785">
        <v>0.0</v>
      </c>
      <c r="AQ232" s="785">
        <v>0.0</v>
      </c>
      <c r="AR232" s="785">
        <v>9.0</v>
      </c>
      <c r="AS232" s="785">
        <v>0.0</v>
      </c>
      <c r="AT232" s="786">
        <v>1.0</v>
      </c>
      <c r="AU232" s="855">
        <f t="shared" si="50"/>
        <v>118</v>
      </c>
      <c r="AV232" s="1028">
        <f t="shared" si="51"/>
        <v>95</v>
      </c>
      <c r="AW232" s="1037">
        <f>AU232/(Results!$R$240*(70/190))</f>
        <v>0.690270936</v>
      </c>
      <c r="AX232" s="787" t="str">
        <f t="shared" si="53"/>
        <v>C</v>
      </c>
      <c r="AY232" s="151"/>
      <c r="AZ232" s="151"/>
      <c r="BA232" s="151"/>
      <c r="BB232" s="151"/>
      <c r="BC232" s="737">
        <f>AU232/Results!$B$158</f>
        <v>393.3333333</v>
      </c>
      <c r="BD232" s="151"/>
      <c r="BE232" s="151"/>
      <c r="BF232" s="703"/>
    </row>
    <row r="233">
      <c r="A233" s="151"/>
      <c r="B233" s="459"/>
      <c r="C233" s="151"/>
      <c r="D233" s="784" t="s">
        <v>184</v>
      </c>
      <c r="E233" s="785">
        <v>31.0</v>
      </c>
      <c r="F233" s="785">
        <v>0.0</v>
      </c>
      <c r="G233" s="785">
        <v>67.0</v>
      </c>
      <c r="H233" s="785">
        <v>0.0</v>
      </c>
      <c r="I233" s="785">
        <v>0.0</v>
      </c>
      <c r="J233" s="785">
        <v>0.0</v>
      </c>
      <c r="K233" s="785">
        <v>3.0</v>
      </c>
      <c r="L233" s="785">
        <v>7.0</v>
      </c>
      <c r="M233" s="785">
        <v>0.0</v>
      </c>
      <c r="N233" s="785">
        <v>0.0</v>
      </c>
      <c r="O233" s="785">
        <v>17.0</v>
      </c>
      <c r="P233" s="785">
        <v>0.0</v>
      </c>
      <c r="Q233" s="786">
        <v>0.0</v>
      </c>
      <c r="R233" s="842">
        <f t="shared" si="47"/>
        <v>125</v>
      </c>
      <c r="S233" s="1074">
        <f t="shared" si="48"/>
        <v>113.5</v>
      </c>
      <c r="T233" s="1037">
        <f>R233/(Results!$P$240*(70/190))</f>
        <v>0.3396253396</v>
      </c>
      <c r="U233" s="787" t="str">
        <f t="shared" si="49"/>
        <v>B</v>
      </c>
      <c r="V233" s="151"/>
      <c r="W233" s="151"/>
      <c r="X233" s="151"/>
      <c r="Y233" s="151"/>
      <c r="Z233" s="737">
        <f>R233/Results!$B$158</f>
        <v>416.6666667</v>
      </c>
      <c r="AA233" s="151"/>
      <c r="AB233" s="151"/>
      <c r="AC233" s="703"/>
      <c r="AD233" s="459"/>
      <c r="AE233" s="459"/>
      <c r="AF233" s="151"/>
      <c r="AG233" s="784" t="s">
        <v>184</v>
      </c>
      <c r="AH233" s="785">
        <v>29.0</v>
      </c>
      <c r="AI233" s="785">
        <v>0.0</v>
      </c>
      <c r="AJ233" s="785">
        <v>67.0</v>
      </c>
      <c r="AK233" s="785">
        <v>0.0</v>
      </c>
      <c r="AL233" s="785">
        <v>0.0</v>
      </c>
      <c r="AM233" s="785">
        <v>0.0</v>
      </c>
      <c r="AN233" s="785">
        <v>0.0</v>
      </c>
      <c r="AO233" s="785">
        <v>4.0</v>
      </c>
      <c r="AP233" s="785">
        <v>0.0</v>
      </c>
      <c r="AQ233" s="785">
        <v>0.0</v>
      </c>
      <c r="AR233" s="785">
        <v>13.0</v>
      </c>
      <c r="AS233" s="785">
        <v>0.0</v>
      </c>
      <c r="AT233" s="786">
        <v>5.0</v>
      </c>
      <c r="AU233" s="855">
        <f t="shared" si="50"/>
        <v>118</v>
      </c>
      <c r="AV233" s="1028">
        <f t="shared" si="51"/>
        <v>97</v>
      </c>
      <c r="AW233" s="1037">
        <f>AU233/(Results!$R$240*(70/190))</f>
        <v>0.690270936</v>
      </c>
      <c r="AX233" s="787" t="str">
        <f t="shared" si="53"/>
        <v>C</v>
      </c>
      <c r="AY233" s="151"/>
      <c r="AZ233" s="151"/>
      <c r="BA233" s="151"/>
      <c r="BB233" s="151"/>
      <c r="BC233" s="737">
        <f>AU233/Results!$B$158</f>
        <v>393.3333333</v>
      </c>
      <c r="BD233" s="151"/>
      <c r="BE233" s="151"/>
      <c r="BF233" s="703"/>
    </row>
    <row r="234">
      <c r="A234" s="151"/>
      <c r="B234" s="459"/>
      <c r="C234" s="151"/>
      <c r="D234" s="790" t="s">
        <v>185</v>
      </c>
      <c r="E234" s="791">
        <v>38.0</v>
      </c>
      <c r="F234" s="791">
        <v>0.0</v>
      </c>
      <c r="G234" s="791">
        <v>72.0</v>
      </c>
      <c r="H234" s="791">
        <v>0.0</v>
      </c>
      <c r="I234" s="791">
        <v>0.0</v>
      </c>
      <c r="J234" s="791">
        <v>0.0</v>
      </c>
      <c r="K234" s="791">
        <v>2.0</v>
      </c>
      <c r="L234" s="791">
        <v>5.0</v>
      </c>
      <c r="M234" s="791">
        <v>0.0</v>
      </c>
      <c r="N234" s="791">
        <v>0.0</v>
      </c>
      <c r="O234" s="791">
        <v>8.0</v>
      </c>
      <c r="P234" s="791">
        <v>0.0</v>
      </c>
      <c r="Q234" s="792">
        <v>2.0</v>
      </c>
      <c r="R234" s="836">
        <f t="shared" si="47"/>
        <v>127</v>
      </c>
      <c r="S234" s="1075">
        <f t="shared" si="48"/>
        <v>101.5</v>
      </c>
      <c r="T234" s="1039">
        <f>R240/(Results!$P$240*(70/190))</f>
        <v>0.307021307</v>
      </c>
      <c r="U234" s="793" t="str">
        <f t="shared" si="49"/>
        <v>B</v>
      </c>
      <c r="V234" s="37"/>
      <c r="W234" s="37"/>
      <c r="X234" s="37"/>
      <c r="Y234" s="37"/>
      <c r="Z234" s="774">
        <f>R234/Results!$B$158</f>
        <v>423.3333333</v>
      </c>
      <c r="AA234" s="37"/>
      <c r="AB234" s="37"/>
      <c r="AC234" s="789"/>
      <c r="AD234" s="459"/>
      <c r="AE234" s="459"/>
      <c r="AF234" s="151"/>
      <c r="AG234" s="790" t="s">
        <v>185</v>
      </c>
      <c r="AH234" s="791">
        <v>29.0</v>
      </c>
      <c r="AI234" s="791">
        <v>0.0</v>
      </c>
      <c r="AJ234" s="791">
        <v>73.0</v>
      </c>
      <c r="AK234" s="791">
        <v>0.0</v>
      </c>
      <c r="AL234" s="791">
        <v>0.0</v>
      </c>
      <c r="AM234" s="791">
        <v>0.0</v>
      </c>
      <c r="AN234" s="791">
        <v>0.0</v>
      </c>
      <c r="AO234" s="791">
        <v>8.0</v>
      </c>
      <c r="AP234" s="791">
        <v>0.0</v>
      </c>
      <c r="AQ234" s="791">
        <v>0.0</v>
      </c>
      <c r="AR234" s="791">
        <v>3.0</v>
      </c>
      <c r="AS234" s="791">
        <v>0.0</v>
      </c>
      <c r="AT234" s="792">
        <v>4.0</v>
      </c>
      <c r="AU234" s="1076">
        <f t="shared" si="50"/>
        <v>117</v>
      </c>
      <c r="AV234" s="1028">
        <f t="shared" si="51"/>
        <v>85.5</v>
      </c>
      <c r="AW234" s="1039">
        <f>AU240/(Results!$R$240*(70/190))</f>
        <v>0.7955665025</v>
      </c>
      <c r="AX234" s="793" t="str">
        <f t="shared" si="53"/>
        <v>D</v>
      </c>
      <c r="AY234" s="37"/>
      <c r="AZ234" s="37"/>
      <c r="BA234" s="37"/>
      <c r="BB234" s="37"/>
      <c r="BC234" s="774">
        <f>AU234/Results!$B$158</f>
        <v>390</v>
      </c>
      <c r="BD234" s="37"/>
      <c r="BE234" s="37"/>
      <c r="BF234" s="789"/>
    </row>
    <row r="235">
      <c r="A235" s="151"/>
      <c r="B235" s="459"/>
      <c r="C235" s="151"/>
      <c r="D235" s="797" t="s">
        <v>186</v>
      </c>
      <c r="E235" s="798">
        <v>35.0</v>
      </c>
      <c r="F235" s="798">
        <v>0.0</v>
      </c>
      <c r="G235" s="798">
        <v>70.0</v>
      </c>
      <c r="H235" s="798">
        <v>0.0</v>
      </c>
      <c r="I235" s="798">
        <v>0.0</v>
      </c>
      <c r="J235" s="798">
        <v>0.0</v>
      </c>
      <c r="K235" s="798">
        <v>2.0</v>
      </c>
      <c r="L235" s="798">
        <v>4.0</v>
      </c>
      <c r="M235" s="798">
        <v>0.0</v>
      </c>
      <c r="N235" s="798">
        <v>0.0</v>
      </c>
      <c r="O235" s="798">
        <v>17.0</v>
      </c>
      <c r="P235" s="798">
        <v>0.0</v>
      </c>
      <c r="Q235" s="799">
        <v>1.0</v>
      </c>
      <c r="R235" s="843">
        <f t="shared" si="47"/>
        <v>129</v>
      </c>
      <c r="S235" s="1077">
        <f t="shared" si="48"/>
        <v>113.5</v>
      </c>
      <c r="T235" s="802">
        <f>R235/(Results!$P$241*(70/190))</f>
        <v>0.3965377771</v>
      </c>
      <c r="U235" s="828" t="str">
        <f t="shared" si="49"/>
        <v>B</v>
      </c>
      <c r="V235" s="538">
        <f>SUM(R235:R238)</f>
        <v>468</v>
      </c>
      <c r="W235" s="539">
        <f>V235/(4*(MAX(R235:R238)))</f>
        <v>0.9069767442</v>
      </c>
      <c r="X235" s="539">
        <f>AVERAGE(S235:S238)</f>
        <v>95.75</v>
      </c>
      <c r="Y235" s="539">
        <f>V235/(((V235/2))*2)</f>
        <v>1</v>
      </c>
      <c r="Z235" s="1012">
        <f>R235/Results!$B$158</f>
        <v>430</v>
      </c>
      <c r="AA235" s="539">
        <f>sum(Z235:Z238)/4</f>
        <v>390</v>
      </c>
      <c r="AB235" s="541">
        <v>325.0</v>
      </c>
      <c r="AC235" s="706">
        <f>4*MAX(R235:R238)/Results!P241</f>
        <v>0.5843714609</v>
      </c>
      <c r="AD235" s="459"/>
      <c r="AE235" s="459"/>
      <c r="AF235" s="151"/>
      <c r="AG235" s="797" t="s">
        <v>186</v>
      </c>
      <c r="AH235" s="798">
        <v>33.0</v>
      </c>
      <c r="AI235" s="798">
        <v>0.0</v>
      </c>
      <c r="AJ235" s="798">
        <v>69.0</v>
      </c>
      <c r="AK235" s="798">
        <v>0.0</v>
      </c>
      <c r="AL235" s="798">
        <v>0.0</v>
      </c>
      <c r="AM235" s="798">
        <v>0.0</v>
      </c>
      <c r="AN235" s="798">
        <v>0.0</v>
      </c>
      <c r="AO235" s="798">
        <v>10.0</v>
      </c>
      <c r="AP235" s="798">
        <v>0.0</v>
      </c>
      <c r="AQ235" s="798">
        <v>0.0</v>
      </c>
      <c r="AR235" s="798">
        <v>4.0</v>
      </c>
      <c r="AS235" s="798">
        <v>0.0</v>
      </c>
      <c r="AT235" s="799">
        <v>4.0</v>
      </c>
      <c r="AU235" s="850">
        <f t="shared" si="50"/>
        <v>120</v>
      </c>
      <c r="AV235" s="848">
        <f t="shared" si="51"/>
        <v>92.5</v>
      </c>
      <c r="AW235" s="802">
        <f>AU235/(Results!$R$241*(70/190))</f>
        <v>0.7848537005</v>
      </c>
      <c r="AX235" s="828" t="str">
        <f t="shared" si="53"/>
        <v>D</v>
      </c>
      <c r="AY235" s="538">
        <f>SUM(AU235:AU238)</f>
        <v>415</v>
      </c>
      <c r="AZ235" s="539">
        <f>AY235/(4*(MAX(AU235:AU238)))</f>
        <v>0.8645833333</v>
      </c>
      <c r="BA235" s="539">
        <f>AVERAGE(AV235:AV238)</f>
        <v>78.125</v>
      </c>
      <c r="BB235" s="539">
        <f>AY235/(((AY235))*1)</f>
        <v>1</v>
      </c>
      <c r="BC235" s="1012">
        <f>AU235/Results!$B$158</f>
        <v>400</v>
      </c>
      <c r="BD235" s="539">
        <f>sum(BC235:BC238)/4</f>
        <v>345.8333333</v>
      </c>
      <c r="BE235" s="541">
        <v>153.0</v>
      </c>
      <c r="BF235" s="706">
        <f>4*MAX(AU235:AU238)/Results!R241</f>
        <v>1.156626506</v>
      </c>
    </row>
    <row r="236">
      <c r="A236" s="151"/>
      <c r="B236" s="459"/>
      <c r="C236" s="151"/>
      <c r="D236" s="804" t="s">
        <v>187</v>
      </c>
      <c r="E236" s="805">
        <v>42.0</v>
      </c>
      <c r="F236" s="805">
        <v>0.0</v>
      </c>
      <c r="G236" s="805">
        <v>60.0</v>
      </c>
      <c r="H236" s="805">
        <v>0.0</v>
      </c>
      <c r="I236" s="805">
        <v>0.0</v>
      </c>
      <c r="J236" s="805">
        <v>0.0</v>
      </c>
      <c r="K236" s="805">
        <v>1.0</v>
      </c>
      <c r="L236" s="805">
        <v>3.0</v>
      </c>
      <c r="M236" s="805">
        <v>0.0</v>
      </c>
      <c r="N236" s="805">
        <v>0.0</v>
      </c>
      <c r="O236" s="805">
        <v>1.0</v>
      </c>
      <c r="P236" s="805">
        <v>1.0</v>
      </c>
      <c r="Q236" s="806">
        <v>5.0</v>
      </c>
      <c r="R236" s="844">
        <f t="shared" si="47"/>
        <v>113</v>
      </c>
      <c r="S236" s="1078">
        <f t="shared" si="48"/>
        <v>85</v>
      </c>
      <c r="T236" s="1032">
        <f>R236/(Results!$P$241*(70/190))</f>
        <v>0.347354797</v>
      </c>
      <c r="U236" s="807" t="str">
        <f t="shared" si="49"/>
        <v>B</v>
      </c>
      <c r="V236" s="151"/>
      <c r="W236" s="151"/>
      <c r="X236" s="151"/>
      <c r="Y236" s="151"/>
      <c r="Z236" s="740">
        <f>R236/Results!$B$158</f>
        <v>376.6666667</v>
      </c>
      <c r="AA236" s="151"/>
      <c r="AB236" s="151"/>
      <c r="AC236" s="703"/>
      <c r="AD236" s="459"/>
      <c r="AE236" s="459"/>
      <c r="AF236" s="151"/>
      <c r="AG236" s="804" t="s">
        <v>187</v>
      </c>
      <c r="AH236" s="805">
        <v>31.0</v>
      </c>
      <c r="AI236" s="805">
        <v>0.0</v>
      </c>
      <c r="AJ236" s="805">
        <v>51.0</v>
      </c>
      <c r="AK236" s="805">
        <v>0.0</v>
      </c>
      <c r="AL236" s="805">
        <v>0.0</v>
      </c>
      <c r="AM236" s="805">
        <v>0.0</v>
      </c>
      <c r="AN236" s="805">
        <v>0.0</v>
      </c>
      <c r="AO236" s="805">
        <v>1.0</v>
      </c>
      <c r="AP236" s="805">
        <v>0.0</v>
      </c>
      <c r="AQ236" s="805">
        <v>0.0</v>
      </c>
      <c r="AR236" s="805">
        <v>1.0</v>
      </c>
      <c r="AS236" s="805">
        <v>0.0</v>
      </c>
      <c r="AT236" s="806">
        <v>2.0</v>
      </c>
      <c r="AU236" s="850">
        <f t="shared" si="50"/>
        <v>86</v>
      </c>
      <c r="AV236" s="1031">
        <f t="shared" si="51"/>
        <v>61</v>
      </c>
      <c r="AW236" s="1032">
        <f>AU236/(Results!$R$241*(70/190))</f>
        <v>0.5624784854</v>
      </c>
      <c r="AX236" s="807" t="str">
        <f t="shared" si="53"/>
        <v>C</v>
      </c>
      <c r="AY236" s="151"/>
      <c r="AZ236" s="151"/>
      <c r="BA236" s="151"/>
      <c r="BB236" s="151"/>
      <c r="BC236" s="740">
        <f>AU236/Results!$B$158</f>
        <v>286.6666667</v>
      </c>
      <c r="BD236" s="151"/>
      <c r="BE236" s="151"/>
      <c r="BF236" s="703"/>
    </row>
    <row r="237">
      <c r="A237" s="151"/>
      <c r="B237" s="459"/>
      <c r="C237" s="151"/>
      <c r="D237" s="804" t="s">
        <v>188</v>
      </c>
      <c r="E237" s="805">
        <v>27.0</v>
      </c>
      <c r="F237" s="805">
        <v>0.0</v>
      </c>
      <c r="G237" s="805">
        <v>69.0</v>
      </c>
      <c r="H237" s="805">
        <v>0.0</v>
      </c>
      <c r="I237" s="805">
        <v>0.0</v>
      </c>
      <c r="J237" s="805">
        <v>0.0</v>
      </c>
      <c r="K237" s="805">
        <v>0.0</v>
      </c>
      <c r="L237" s="805">
        <v>4.0</v>
      </c>
      <c r="M237" s="805">
        <v>1.0</v>
      </c>
      <c r="N237" s="805">
        <v>0.0</v>
      </c>
      <c r="O237" s="805">
        <v>11.0</v>
      </c>
      <c r="P237" s="805">
        <v>0.0</v>
      </c>
      <c r="Q237" s="806">
        <v>4.0</v>
      </c>
      <c r="R237" s="844">
        <f t="shared" si="47"/>
        <v>116</v>
      </c>
      <c r="S237" s="1078">
        <f t="shared" si="48"/>
        <v>94</v>
      </c>
      <c r="T237" s="1032">
        <f>R237/(Results!$P$241*(70/190))</f>
        <v>0.3565766057</v>
      </c>
      <c r="U237" s="807" t="str">
        <f t="shared" si="49"/>
        <v>B</v>
      </c>
      <c r="V237" s="151"/>
      <c r="W237" s="151"/>
      <c r="X237" s="151"/>
      <c r="Y237" s="151"/>
      <c r="Z237" s="740">
        <f>R237/Results!$B$158</f>
        <v>386.6666667</v>
      </c>
      <c r="AA237" s="151"/>
      <c r="AB237" s="151"/>
      <c r="AC237" s="703"/>
      <c r="AD237" s="459"/>
      <c r="AE237" s="459"/>
      <c r="AF237" s="151"/>
      <c r="AG237" s="804" t="s">
        <v>188</v>
      </c>
      <c r="AH237" s="805">
        <v>27.0</v>
      </c>
      <c r="AI237" s="805">
        <v>0.0</v>
      </c>
      <c r="AJ237" s="805">
        <v>63.0</v>
      </c>
      <c r="AK237" s="805">
        <v>0.0</v>
      </c>
      <c r="AL237" s="805">
        <v>0.0</v>
      </c>
      <c r="AM237" s="805">
        <v>0.0</v>
      </c>
      <c r="AN237" s="805">
        <v>0.0</v>
      </c>
      <c r="AO237" s="805">
        <v>8.0</v>
      </c>
      <c r="AP237" s="805">
        <v>0.0</v>
      </c>
      <c r="AQ237" s="805">
        <v>0.0</v>
      </c>
      <c r="AR237" s="805">
        <v>6.0</v>
      </c>
      <c r="AS237" s="805">
        <v>0.0</v>
      </c>
      <c r="AT237" s="806">
        <v>4.0</v>
      </c>
      <c r="AU237" s="850">
        <f t="shared" si="50"/>
        <v>108</v>
      </c>
      <c r="AV237" s="1031">
        <f t="shared" si="51"/>
        <v>84.5</v>
      </c>
      <c r="AW237" s="1032">
        <f>AU237/(Results!$R$241*(70/190))</f>
        <v>0.7063683305</v>
      </c>
      <c r="AX237" s="806" t="s">
        <v>257</v>
      </c>
      <c r="AY237" s="151"/>
      <c r="AZ237" s="151"/>
      <c r="BA237" s="151"/>
      <c r="BB237" s="151"/>
      <c r="BC237" s="740">
        <f>AU237/Results!$B$158</f>
        <v>360</v>
      </c>
      <c r="BD237" s="151"/>
      <c r="BE237" s="151"/>
      <c r="BF237" s="703"/>
    </row>
    <row r="238">
      <c r="A238" s="151"/>
      <c r="B238" s="459"/>
      <c r="C238" s="151"/>
      <c r="D238" s="809" t="s">
        <v>189</v>
      </c>
      <c r="E238" s="810">
        <v>26.0</v>
      </c>
      <c r="F238" s="810">
        <v>0.0</v>
      </c>
      <c r="G238" s="810">
        <v>66.0</v>
      </c>
      <c r="H238" s="810">
        <v>0.0</v>
      </c>
      <c r="I238" s="810">
        <v>0.0</v>
      </c>
      <c r="J238" s="810">
        <v>0.0</v>
      </c>
      <c r="K238" s="810">
        <v>3.0</v>
      </c>
      <c r="L238" s="810">
        <v>3.0</v>
      </c>
      <c r="M238" s="810">
        <v>0.0</v>
      </c>
      <c r="N238" s="810">
        <v>0.0</v>
      </c>
      <c r="O238" s="810">
        <v>11.0</v>
      </c>
      <c r="P238" s="810">
        <v>0.0</v>
      </c>
      <c r="Q238" s="811">
        <v>1.0</v>
      </c>
      <c r="R238" s="845">
        <f t="shared" si="47"/>
        <v>110</v>
      </c>
      <c r="S238" s="1079">
        <f t="shared" si="48"/>
        <v>90.5</v>
      </c>
      <c r="T238" s="1033">
        <f>R238/(Results!$P$241*(70/190))</f>
        <v>0.3381329882</v>
      </c>
      <c r="U238" s="1034" t="str">
        <f t="shared" si="49"/>
        <v>B</v>
      </c>
      <c r="V238" s="447"/>
      <c r="W238" s="447"/>
      <c r="X238" s="447"/>
      <c r="Y238" s="447"/>
      <c r="Z238" s="746">
        <f>R238/Results!$B$158</f>
        <v>366.6666667</v>
      </c>
      <c r="AA238" s="447"/>
      <c r="AB238" s="447"/>
      <c r="AC238" s="488"/>
      <c r="AD238" s="459"/>
      <c r="AE238" s="459"/>
      <c r="AF238" s="151"/>
      <c r="AG238" s="809" t="s">
        <v>189</v>
      </c>
      <c r="AH238" s="810">
        <v>25.0</v>
      </c>
      <c r="AI238" s="810">
        <v>0.0</v>
      </c>
      <c r="AJ238" s="810">
        <v>63.0</v>
      </c>
      <c r="AK238" s="810">
        <v>0.0</v>
      </c>
      <c r="AL238" s="810">
        <v>0.0</v>
      </c>
      <c r="AM238" s="810">
        <v>0.0</v>
      </c>
      <c r="AN238" s="810">
        <v>0.0</v>
      </c>
      <c r="AO238" s="810">
        <v>7.0</v>
      </c>
      <c r="AP238" s="810">
        <v>0.0</v>
      </c>
      <c r="AQ238" s="810">
        <v>0.0</v>
      </c>
      <c r="AR238" s="810">
        <v>3.0</v>
      </c>
      <c r="AS238" s="810">
        <v>0.0</v>
      </c>
      <c r="AT238" s="811">
        <v>3.0</v>
      </c>
      <c r="AU238" s="852">
        <f t="shared" si="50"/>
        <v>101</v>
      </c>
      <c r="AV238" s="1031">
        <f t="shared" si="51"/>
        <v>74.5</v>
      </c>
      <c r="AW238" s="1033">
        <f>AU238/(Results!$R$241*(70/190))</f>
        <v>0.6605851979</v>
      </c>
      <c r="AX238" s="1034" t="str">
        <f t="shared" ref="AX238:AX266" si="54">IFS(AW238&lt;0.2,"A",AND(AW238&gt;=0.21,AW238&lt;=0.5),"B",AND(AW238&gt;=0.51,AW238&lt;=0.7),"C",AND(AW238&gt;=0.71,AW238&lt;=0.85),"D",AND(AW238&gt;=0.86,AW238&lt;=1),"E",AW238&gt;1,"F")</f>
        <v>C</v>
      </c>
      <c r="AY238" s="447"/>
      <c r="AZ238" s="447"/>
      <c r="BA238" s="447"/>
      <c r="BB238" s="447"/>
      <c r="BC238" s="746">
        <f>AU238/Results!$B$158</f>
        <v>336.6666667</v>
      </c>
      <c r="BD238" s="447"/>
      <c r="BE238" s="447"/>
      <c r="BF238" s="488"/>
    </row>
    <row r="239">
      <c r="A239" s="151"/>
      <c r="B239" s="459"/>
      <c r="C239" s="151"/>
      <c r="D239" s="818" t="s">
        <v>190</v>
      </c>
      <c r="E239" s="778">
        <v>22.0</v>
      </c>
      <c r="F239" s="778">
        <v>0.0</v>
      </c>
      <c r="G239" s="778">
        <v>65.0</v>
      </c>
      <c r="H239" s="778">
        <v>0.0</v>
      </c>
      <c r="I239" s="778">
        <v>0.0</v>
      </c>
      <c r="J239" s="778">
        <v>0.0</v>
      </c>
      <c r="K239" s="778">
        <v>2.0</v>
      </c>
      <c r="L239" s="778">
        <v>5.0</v>
      </c>
      <c r="M239" s="778">
        <v>0.0</v>
      </c>
      <c r="N239" s="778">
        <v>0.0</v>
      </c>
      <c r="O239" s="778">
        <v>10.0</v>
      </c>
      <c r="P239" s="778">
        <v>0.0</v>
      </c>
      <c r="Q239" s="779">
        <v>2.0</v>
      </c>
      <c r="R239" s="846">
        <f t="shared" si="47"/>
        <v>106</v>
      </c>
      <c r="S239" s="1080">
        <f t="shared" si="48"/>
        <v>86</v>
      </c>
      <c r="T239" s="821">
        <f>R239/(Results!$P$242*(70/190))</f>
        <v>0.2950915751</v>
      </c>
      <c r="U239" s="819" t="str">
        <f t="shared" si="49"/>
        <v>B</v>
      </c>
      <c r="V239" s="641">
        <f>SUM(R239:R242)</f>
        <v>458</v>
      </c>
      <c r="W239" s="642">
        <f>V239/(4*(MAX(R239:R242)))</f>
        <v>0.9541666667</v>
      </c>
      <c r="X239" s="642">
        <f>AVERAGE(S239:S242)</f>
        <v>90.95</v>
      </c>
      <c r="Y239" s="642">
        <f>V239/(((V239/2))*2)</f>
        <v>1</v>
      </c>
      <c r="Z239" s="723">
        <f>R239/Results!$B$158</f>
        <v>353.3333333</v>
      </c>
      <c r="AA239" s="642">
        <f>sum(Z239:Z242)/4</f>
        <v>381.6666667</v>
      </c>
      <c r="AB239" s="643">
        <v>359.0</v>
      </c>
      <c r="AC239" s="817">
        <f>4*MAX(R239:R242)/Results!P242</f>
        <v>0.4923076923</v>
      </c>
      <c r="AD239" s="459"/>
      <c r="AE239" s="459"/>
      <c r="AF239" s="151"/>
      <c r="AG239" s="818" t="s">
        <v>190</v>
      </c>
      <c r="AH239" s="778">
        <v>26.0</v>
      </c>
      <c r="AI239" s="778">
        <v>0.0</v>
      </c>
      <c r="AJ239" s="778">
        <v>61.0</v>
      </c>
      <c r="AK239" s="778">
        <v>0.0</v>
      </c>
      <c r="AL239" s="778">
        <v>0.0</v>
      </c>
      <c r="AM239" s="778">
        <v>0.0</v>
      </c>
      <c r="AN239" s="778">
        <v>0.0</v>
      </c>
      <c r="AO239" s="778">
        <v>7.0</v>
      </c>
      <c r="AP239" s="778">
        <v>0.0</v>
      </c>
      <c r="AQ239" s="778">
        <v>0.0</v>
      </c>
      <c r="AR239" s="778">
        <v>3.0</v>
      </c>
      <c r="AS239" s="778">
        <v>0.0</v>
      </c>
      <c r="AT239" s="779">
        <v>5.0</v>
      </c>
      <c r="AU239" s="855">
        <f t="shared" si="50"/>
        <v>102</v>
      </c>
      <c r="AV239" s="1035">
        <f t="shared" si="51"/>
        <v>75.5</v>
      </c>
      <c r="AW239" s="821">
        <f>AU239/(Results!$R$242*(70/190))</f>
        <v>0.5355070461</v>
      </c>
      <c r="AX239" s="819" t="str">
        <f t="shared" si="54"/>
        <v>C</v>
      </c>
      <c r="AY239" s="641">
        <f>SUM(AU239:AU242)</f>
        <v>517</v>
      </c>
      <c r="AZ239" s="642">
        <f>AY239/(4*(MAX(AU239:AU242)))</f>
        <v>0.9038461538</v>
      </c>
      <c r="BA239" s="642">
        <f>AVERAGE(AV239:AV242)</f>
        <v>99.375</v>
      </c>
      <c r="BB239" s="642">
        <f>AY239/(((AY239))*1)</f>
        <v>1</v>
      </c>
      <c r="BC239" s="723">
        <f>AU239/Results!$B$158</f>
        <v>340</v>
      </c>
      <c r="BD239" s="642">
        <f>sum(BC239:BC242)/4</f>
        <v>430.8333333</v>
      </c>
      <c r="BE239" s="643">
        <v>190.0</v>
      </c>
      <c r="BF239" s="817">
        <f>4*MAX(AU239:AU242)/Results!R242</f>
        <v>1.106382979</v>
      </c>
    </row>
    <row r="240">
      <c r="A240" s="151"/>
      <c r="B240" s="459"/>
      <c r="C240" s="151"/>
      <c r="D240" s="784" t="s">
        <v>191</v>
      </c>
      <c r="E240" s="785">
        <v>27.0</v>
      </c>
      <c r="F240" s="785">
        <v>1.0</v>
      </c>
      <c r="G240" s="785">
        <v>63.0</v>
      </c>
      <c r="H240" s="785">
        <v>0.0</v>
      </c>
      <c r="I240" s="785">
        <v>0.0</v>
      </c>
      <c r="J240" s="785">
        <v>0.0</v>
      </c>
      <c r="K240" s="785">
        <v>0.0</v>
      </c>
      <c r="L240" s="785">
        <v>3.0</v>
      </c>
      <c r="M240" s="785">
        <v>0.0</v>
      </c>
      <c r="N240" s="785">
        <v>0.0</v>
      </c>
      <c r="O240" s="785">
        <v>16.0</v>
      </c>
      <c r="P240" s="785">
        <v>0.0</v>
      </c>
      <c r="Q240" s="786">
        <v>3.0</v>
      </c>
      <c r="R240" s="834">
        <f t="shared" si="47"/>
        <v>113</v>
      </c>
      <c r="S240" s="1074">
        <f t="shared" si="48"/>
        <v>97.3</v>
      </c>
      <c r="T240" s="1037">
        <f>R240/(Results!$P$242*(70/190))</f>
        <v>0.3145787546</v>
      </c>
      <c r="U240" s="787" t="str">
        <f t="shared" si="49"/>
        <v>B</v>
      </c>
      <c r="V240" s="151"/>
      <c r="W240" s="151"/>
      <c r="X240" s="151"/>
      <c r="Y240" s="151"/>
      <c r="Z240" s="737">
        <f>R240/Results!$B$158</f>
        <v>376.6666667</v>
      </c>
      <c r="AA240" s="151"/>
      <c r="AB240" s="151"/>
      <c r="AC240" s="703"/>
      <c r="AD240" s="459"/>
      <c r="AE240" s="459"/>
      <c r="AF240" s="151"/>
      <c r="AG240" s="784" t="s">
        <v>191</v>
      </c>
      <c r="AH240" s="785">
        <v>47.0</v>
      </c>
      <c r="AI240" s="785">
        <v>0.0</v>
      </c>
      <c r="AJ240" s="785">
        <v>72.0</v>
      </c>
      <c r="AK240" s="785">
        <v>0.0</v>
      </c>
      <c r="AL240" s="785">
        <v>0.0</v>
      </c>
      <c r="AM240" s="785">
        <v>0.0</v>
      </c>
      <c r="AN240" s="785">
        <v>0.0</v>
      </c>
      <c r="AO240" s="785">
        <v>8.0</v>
      </c>
      <c r="AP240" s="785">
        <v>0.0</v>
      </c>
      <c r="AQ240" s="785">
        <v>0.0</v>
      </c>
      <c r="AR240" s="785">
        <v>4.0</v>
      </c>
      <c r="AS240" s="785">
        <v>0.0</v>
      </c>
      <c r="AT240" s="786">
        <v>5.0</v>
      </c>
      <c r="AU240" s="855">
        <f t="shared" si="50"/>
        <v>136</v>
      </c>
      <c r="AV240" s="1028">
        <f t="shared" si="51"/>
        <v>105.5</v>
      </c>
      <c r="AW240" s="1037">
        <f>AU240/(Results!$R$242*(70/190))</f>
        <v>0.7140093949</v>
      </c>
      <c r="AX240" s="787" t="str">
        <f t="shared" si="54"/>
        <v>D</v>
      </c>
      <c r="AY240" s="151"/>
      <c r="AZ240" s="151"/>
      <c r="BA240" s="151"/>
      <c r="BB240" s="151"/>
      <c r="BC240" s="737">
        <f>AU240/Results!$B$158</f>
        <v>453.3333333</v>
      </c>
      <c r="BD240" s="151"/>
      <c r="BE240" s="151"/>
      <c r="BF240" s="703"/>
    </row>
    <row r="241">
      <c r="A241" s="151"/>
      <c r="B241" s="459"/>
      <c r="C241" s="151"/>
      <c r="D241" s="784" t="s">
        <v>192</v>
      </c>
      <c r="E241" s="785">
        <v>28.0</v>
      </c>
      <c r="F241" s="785">
        <v>0.0</v>
      </c>
      <c r="G241" s="785">
        <v>70.0</v>
      </c>
      <c r="H241" s="785">
        <v>0.0</v>
      </c>
      <c r="I241" s="785">
        <v>0.0</v>
      </c>
      <c r="J241" s="785">
        <v>1.0</v>
      </c>
      <c r="K241" s="785">
        <v>2.0</v>
      </c>
      <c r="L241" s="785">
        <v>1.0</v>
      </c>
      <c r="M241" s="785">
        <v>0.0</v>
      </c>
      <c r="N241" s="785">
        <v>0.0</v>
      </c>
      <c r="O241" s="785">
        <v>13.0</v>
      </c>
      <c r="P241" s="785">
        <v>0.0</v>
      </c>
      <c r="Q241" s="786">
        <v>5.0</v>
      </c>
      <c r="R241" s="834">
        <f t="shared" si="47"/>
        <v>120</v>
      </c>
      <c r="S241" s="1074">
        <f t="shared" si="48"/>
        <v>97.5</v>
      </c>
      <c r="T241" s="1037">
        <f>R241/(Results!$P$242*(70/190))</f>
        <v>0.3340659341</v>
      </c>
      <c r="U241" s="787" t="str">
        <f t="shared" si="49"/>
        <v>B</v>
      </c>
      <c r="V241" s="151"/>
      <c r="W241" s="151"/>
      <c r="X241" s="151"/>
      <c r="Y241" s="151"/>
      <c r="Z241" s="737">
        <f>R241/Results!$B$158</f>
        <v>400</v>
      </c>
      <c r="AA241" s="151"/>
      <c r="AB241" s="151"/>
      <c r="AC241" s="703"/>
      <c r="AD241" s="459"/>
      <c r="AE241" s="459"/>
      <c r="AF241" s="151"/>
      <c r="AG241" s="784" t="s">
        <v>192</v>
      </c>
      <c r="AH241" s="785">
        <v>49.0</v>
      </c>
      <c r="AI241" s="785">
        <v>0.0</v>
      </c>
      <c r="AJ241" s="785">
        <v>73.0</v>
      </c>
      <c r="AK241" s="785">
        <v>0.0</v>
      </c>
      <c r="AL241" s="785">
        <v>0.0</v>
      </c>
      <c r="AM241" s="785">
        <v>0.0</v>
      </c>
      <c r="AN241" s="785">
        <v>0.0</v>
      </c>
      <c r="AO241" s="785">
        <v>6.0</v>
      </c>
      <c r="AP241" s="785">
        <v>0.0</v>
      </c>
      <c r="AQ241" s="785">
        <v>0.0</v>
      </c>
      <c r="AR241" s="785">
        <v>10.0</v>
      </c>
      <c r="AS241" s="785">
        <v>0.0</v>
      </c>
      <c r="AT241" s="786">
        <v>5.0</v>
      </c>
      <c r="AU241" s="855">
        <f t="shared" si="50"/>
        <v>143</v>
      </c>
      <c r="AV241" s="1028">
        <f t="shared" si="51"/>
        <v>117</v>
      </c>
      <c r="AW241" s="1037">
        <f>AU241/(Results!$R$242*(70/190))</f>
        <v>0.7507598784</v>
      </c>
      <c r="AX241" s="787" t="str">
        <f t="shared" si="54"/>
        <v>D</v>
      </c>
      <c r="AY241" s="151"/>
      <c r="AZ241" s="151"/>
      <c r="BA241" s="151"/>
      <c r="BB241" s="151"/>
      <c r="BC241" s="737">
        <f>AU241/Results!$B$158</f>
        <v>476.6666667</v>
      </c>
      <c r="BD241" s="151"/>
      <c r="BE241" s="151"/>
      <c r="BF241" s="703"/>
    </row>
    <row r="242">
      <c r="A242" s="151"/>
      <c r="B242" s="459"/>
      <c r="C242" s="151"/>
      <c r="D242" s="790" t="s">
        <v>193</v>
      </c>
      <c r="E242" s="791">
        <v>33.0</v>
      </c>
      <c r="F242" s="791">
        <v>0.0</v>
      </c>
      <c r="G242" s="791">
        <v>78.0</v>
      </c>
      <c r="H242" s="791">
        <v>0.0</v>
      </c>
      <c r="I242" s="791">
        <v>0.0</v>
      </c>
      <c r="J242" s="791">
        <v>0.0</v>
      </c>
      <c r="K242" s="791">
        <v>0.0</v>
      </c>
      <c r="L242" s="791">
        <v>4.0</v>
      </c>
      <c r="M242" s="791">
        <v>0.0</v>
      </c>
      <c r="N242" s="791">
        <v>0.0</v>
      </c>
      <c r="O242" s="791">
        <v>2.0</v>
      </c>
      <c r="P242" s="791">
        <v>0.0</v>
      </c>
      <c r="Q242" s="792">
        <v>2.0</v>
      </c>
      <c r="R242" s="847">
        <f t="shared" si="47"/>
        <v>119</v>
      </c>
      <c r="S242" s="1075">
        <f t="shared" si="48"/>
        <v>83</v>
      </c>
      <c r="T242" s="1039">
        <f>R242/(Results!$P$242*(70/190))</f>
        <v>0.3312820513</v>
      </c>
      <c r="U242" s="793" t="str">
        <f t="shared" si="49"/>
        <v>B</v>
      </c>
      <c r="V242" s="37"/>
      <c r="W242" s="37"/>
      <c r="X242" s="37"/>
      <c r="Y242" s="37"/>
      <c r="Z242" s="774">
        <f>R242/Results!$B$158</f>
        <v>396.6666667</v>
      </c>
      <c r="AA242" s="37"/>
      <c r="AB242" s="37"/>
      <c r="AC242" s="789"/>
      <c r="AD242" s="459"/>
      <c r="AE242" s="459"/>
      <c r="AF242" s="151"/>
      <c r="AG242" s="790" t="s">
        <v>193</v>
      </c>
      <c r="AH242" s="791">
        <v>41.0</v>
      </c>
      <c r="AI242" s="791">
        <v>0.0</v>
      </c>
      <c r="AJ242" s="791">
        <v>81.0</v>
      </c>
      <c r="AK242" s="791">
        <v>0.0</v>
      </c>
      <c r="AL242" s="791">
        <v>0.0</v>
      </c>
      <c r="AM242" s="791">
        <v>0.0</v>
      </c>
      <c r="AN242" s="791">
        <v>0.0</v>
      </c>
      <c r="AO242" s="791">
        <v>8.0</v>
      </c>
      <c r="AP242" s="791">
        <v>0.0</v>
      </c>
      <c r="AQ242" s="791">
        <v>0.0</v>
      </c>
      <c r="AR242" s="791">
        <v>2.0</v>
      </c>
      <c r="AS242" s="791">
        <v>0.0</v>
      </c>
      <c r="AT242" s="792">
        <v>4.0</v>
      </c>
      <c r="AU242" s="1076">
        <f t="shared" si="50"/>
        <v>136</v>
      </c>
      <c r="AV242" s="1028">
        <f t="shared" si="51"/>
        <v>99.5</v>
      </c>
      <c r="AW242" s="1039">
        <f>AU242/(Results!$R$242*(70/190))</f>
        <v>0.7140093949</v>
      </c>
      <c r="AX242" s="793" t="str">
        <f t="shared" si="54"/>
        <v>D</v>
      </c>
      <c r="AY242" s="37"/>
      <c r="AZ242" s="37"/>
      <c r="BA242" s="37"/>
      <c r="BB242" s="37"/>
      <c r="BC242" s="774">
        <f>AU242/Results!$B$158</f>
        <v>453.3333333</v>
      </c>
      <c r="BD242" s="37"/>
      <c r="BE242" s="37"/>
      <c r="BF242" s="789"/>
    </row>
    <row r="243">
      <c r="A243" s="151"/>
      <c r="B243" s="459"/>
      <c r="C243" s="151"/>
      <c r="D243" s="797" t="s">
        <v>194</v>
      </c>
      <c r="E243" s="798">
        <v>36.0</v>
      </c>
      <c r="F243" s="798">
        <v>0.0</v>
      </c>
      <c r="G243" s="798">
        <v>75.0</v>
      </c>
      <c r="H243" s="798">
        <v>0.0</v>
      </c>
      <c r="I243" s="798">
        <v>0.0</v>
      </c>
      <c r="J243" s="798">
        <v>0.0</v>
      </c>
      <c r="K243" s="798">
        <v>0.0</v>
      </c>
      <c r="L243" s="798">
        <v>5.0</v>
      </c>
      <c r="M243" s="798">
        <v>0.0</v>
      </c>
      <c r="N243" s="798">
        <v>0.0</v>
      </c>
      <c r="O243" s="798">
        <v>7.0</v>
      </c>
      <c r="P243" s="798">
        <v>0.0</v>
      </c>
      <c r="Q243" s="799">
        <v>1.0</v>
      </c>
      <c r="R243" s="849">
        <f t="shared" si="47"/>
        <v>124</v>
      </c>
      <c r="S243" s="1077">
        <f t="shared" si="48"/>
        <v>95.5</v>
      </c>
      <c r="T243" s="802">
        <f>R243/(Results!$P$243*(70/190))</f>
        <v>0.3223864258</v>
      </c>
      <c r="U243" s="828" t="str">
        <f t="shared" si="49"/>
        <v>B</v>
      </c>
      <c r="V243" s="538">
        <f>SUM(R243:R246)</f>
        <v>521</v>
      </c>
      <c r="W243" s="539">
        <f>V243/(4*(MAX(R243:R246)))</f>
        <v>0.9438405797</v>
      </c>
      <c r="X243" s="539">
        <f>AVERAGE(S243:S246)</f>
        <v>103.5</v>
      </c>
      <c r="Y243" s="539">
        <f>V243/(((V243/2))*2)</f>
        <v>1</v>
      </c>
      <c r="Z243" s="1012">
        <f>R243/Results!$B$158</f>
        <v>413.3333333</v>
      </c>
      <c r="AA243" s="539">
        <f>sum(Z243:Z246)/4</f>
        <v>434.1666667</v>
      </c>
      <c r="AB243" s="541">
        <v>385.0</v>
      </c>
      <c r="AC243" s="706">
        <f>4*MAX(R243:R246)/Results!P243</f>
        <v>0.5287356322</v>
      </c>
      <c r="AD243" s="459"/>
      <c r="AE243" s="459"/>
      <c r="AF243" s="151"/>
      <c r="AG243" s="797" t="s">
        <v>194</v>
      </c>
      <c r="AH243" s="798">
        <v>30.0</v>
      </c>
      <c r="AI243" s="798">
        <v>0.0</v>
      </c>
      <c r="AJ243" s="798">
        <v>79.0</v>
      </c>
      <c r="AK243" s="798">
        <v>0.0</v>
      </c>
      <c r="AL243" s="798">
        <v>0.0</v>
      </c>
      <c r="AM243" s="798">
        <v>0.0</v>
      </c>
      <c r="AN243" s="798">
        <v>0.0</v>
      </c>
      <c r="AO243" s="798">
        <v>2.0</v>
      </c>
      <c r="AP243" s="798">
        <v>0.0</v>
      </c>
      <c r="AQ243" s="798">
        <v>0.0</v>
      </c>
      <c r="AR243" s="798">
        <v>10.0</v>
      </c>
      <c r="AS243" s="798">
        <v>0.0</v>
      </c>
      <c r="AT243" s="799">
        <v>1.0</v>
      </c>
      <c r="AU243" s="850">
        <f t="shared" si="50"/>
        <v>122</v>
      </c>
      <c r="AV243" s="848">
        <f t="shared" si="51"/>
        <v>93</v>
      </c>
      <c r="AW243" s="802">
        <f>AU243/(Results!$R$243*(70/190))</f>
        <v>0.6331603387</v>
      </c>
      <c r="AX243" s="828" t="str">
        <f t="shared" si="54"/>
        <v>C</v>
      </c>
      <c r="AY243" s="538">
        <f>SUM(AU243:AU246)</f>
        <v>523</v>
      </c>
      <c r="AZ243" s="539">
        <f>AY243/(4*(MAX(AU243:AU246)))</f>
        <v>0.940647482</v>
      </c>
      <c r="BA243" s="539">
        <f>AVERAGE(AV243:AV246)</f>
        <v>101.375</v>
      </c>
      <c r="BB243" s="539">
        <f>AY243/(((AY243))*1)</f>
        <v>1</v>
      </c>
      <c r="BC243" s="1012">
        <f>AU243/Results!$B$158</f>
        <v>406.6666667</v>
      </c>
      <c r="BD243" s="539">
        <f>sum(BC243:BC246)/4</f>
        <v>435.8333333</v>
      </c>
      <c r="BE243" s="541">
        <v>193.0</v>
      </c>
      <c r="BF243" s="706">
        <f>4*MAX(AU243:AU246)/Results!R243</f>
        <v>1.063097514</v>
      </c>
    </row>
    <row r="244">
      <c r="A244" s="151"/>
      <c r="B244" s="459"/>
      <c r="C244" s="151"/>
      <c r="D244" s="804" t="s">
        <v>195</v>
      </c>
      <c r="E244" s="805">
        <v>28.0</v>
      </c>
      <c r="F244" s="805">
        <v>0.0</v>
      </c>
      <c r="G244" s="805">
        <v>81.0</v>
      </c>
      <c r="H244" s="805">
        <v>0.0</v>
      </c>
      <c r="I244" s="805">
        <v>0.0</v>
      </c>
      <c r="J244" s="805">
        <v>0.0</v>
      </c>
      <c r="K244" s="805">
        <v>2.0</v>
      </c>
      <c r="L244" s="805">
        <v>8.0</v>
      </c>
      <c r="M244" s="805">
        <v>0.0</v>
      </c>
      <c r="N244" s="805">
        <v>0.0</v>
      </c>
      <c r="O244" s="805">
        <v>16.0</v>
      </c>
      <c r="P244" s="805">
        <v>0.0</v>
      </c>
      <c r="Q244" s="806">
        <v>3.0</v>
      </c>
      <c r="R244" s="844">
        <f t="shared" si="47"/>
        <v>138</v>
      </c>
      <c r="S244" s="1078">
        <f t="shared" si="48"/>
        <v>117</v>
      </c>
      <c r="T244" s="1032">
        <f>R244/(Results!$P$243*(70/190))</f>
        <v>0.3587848933</v>
      </c>
      <c r="U244" s="807" t="str">
        <f t="shared" si="49"/>
        <v>B</v>
      </c>
      <c r="V244" s="151"/>
      <c r="W244" s="151"/>
      <c r="X244" s="151"/>
      <c r="Y244" s="151"/>
      <c r="Z244" s="740">
        <f>R244/Results!$B$158</f>
        <v>460</v>
      </c>
      <c r="AA244" s="151"/>
      <c r="AB244" s="151"/>
      <c r="AC244" s="703"/>
      <c r="AD244" s="459"/>
      <c r="AE244" s="459"/>
      <c r="AF244" s="151"/>
      <c r="AG244" s="804" t="s">
        <v>195</v>
      </c>
      <c r="AH244" s="805">
        <v>37.0</v>
      </c>
      <c r="AI244" s="805">
        <v>0.0</v>
      </c>
      <c r="AJ244" s="805">
        <v>83.0</v>
      </c>
      <c r="AK244" s="805">
        <v>0.0</v>
      </c>
      <c r="AL244" s="805">
        <v>0.0</v>
      </c>
      <c r="AM244" s="805">
        <v>0.0</v>
      </c>
      <c r="AN244" s="805">
        <v>0.0</v>
      </c>
      <c r="AO244" s="805">
        <v>7.0</v>
      </c>
      <c r="AP244" s="805">
        <v>0.0</v>
      </c>
      <c r="AQ244" s="805">
        <v>0.0</v>
      </c>
      <c r="AR244" s="805">
        <v>12.0</v>
      </c>
      <c r="AS244" s="805">
        <v>0.0</v>
      </c>
      <c r="AT244" s="806">
        <v>0.0</v>
      </c>
      <c r="AU244" s="850">
        <f t="shared" si="50"/>
        <v>139</v>
      </c>
      <c r="AV244" s="1031">
        <f t="shared" si="51"/>
        <v>113</v>
      </c>
      <c r="AW244" s="1032">
        <f>AU244/(Results!$R$243*(70/190))</f>
        <v>0.721387599</v>
      </c>
      <c r="AX244" s="807" t="str">
        <f t="shared" si="54"/>
        <v>D</v>
      </c>
      <c r="AY244" s="151"/>
      <c r="AZ244" s="151"/>
      <c r="BA244" s="151"/>
      <c r="BB244" s="151"/>
      <c r="BC244" s="740">
        <f>AU244/Results!$B$158</f>
        <v>463.3333333</v>
      </c>
      <c r="BD244" s="151"/>
      <c r="BE244" s="151"/>
      <c r="BF244" s="703"/>
    </row>
    <row r="245">
      <c r="A245" s="151"/>
      <c r="B245" s="459"/>
      <c r="C245" s="151"/>
      <c r="D245" s="804" t="s">
        <v>196</v>
      </c>
      <c r="E245" s="805">
        <v>33.0</v>
      </c>
      <c r="F245" s="805">
        <v>0.0</v>
      </c>
      <c r="G245" s="805">
        <v>77.0</v>
      </c>
      <c r="H245" s="805">
        <v>0.0</v>
      </c>
      <c r="I245" s="805">
        <v>0.0</v>
      </c>
      <c r="J245" s="805">
        <v>1.0</v>
      </c>
      <c r="K245" s="805">
        <v>2.0</v>
      </c>
      <c r="L245" s="805">
        <v>5.0</v>
      </c>
      <c r="M245" s="805">
        <v>0.0</v>
      </c>
      <c r="N245" s="805">
        <v>0.0</v>
      </c>
      <c r="O245" s="805">
        <v>14.0</v>
      </c>
      <c r="P245" s="805">
        <v>0.0</v>
      </c>
      <c r="Q245" s="806">
        <v>0.0</v>
      </c>
      <c r="R245" s="844">
        <f t="shared" si="47"/>
        <v>132</v>
      </c>
      <c r="S245" s="1078">
        <f t="shared" si="48"/>
        <v>111.5</v>
      </c>
      <c r="T245" s="1032">
        <f>R245/(Results!$P$243*(70/190))</f>
        <v>0.3431855501</v>
      </c>
      <c r="U245" s="807" t="str">
        <f t="shared" si="49"/>
        <v>B</v>
      </c>
      <c r="V245" s="151"/>
      <c r="W245" s="151"/>
      <c r="X245" s="151"/>
      <c r="Y245" s="151"/>
      <c r="Z245" s="740">
        <f>R245/Results!$B$158</f>
        <v>440</v>
      </c>
      <c r="AA245" s="151"/>
      <c r="AB245" s="151"/>
      <c r="AC245" s="703"/>
      <c r="AD245" s="459"/>
      <c r="AE245" s="459"/>
      <c r="AF245" s="151"/>
      <c r="AG245" s="804" t="s">
        <v>196</v>
      </c>
      <c r="AH245" s="805">
        <v>28.0</v>
      </c>
      <c r="AI245" s="805">
        <v>0.0</v>
      </c>
      <c r="AJ245" s="805">
        <v>84.0</v>
      </c>
      <c r="AK245" s="805">
        <v>0.0</v>
      </c>
      <c r="AL245" s="805">
        <v>0.0</v>
      </c>
      <c r="AM245" s="805">
        <v>0.0</v>
      </c>
      <c r="AN245" s="805">
        <v>0.0</v>
      </c>
      <c r="AO245" s="805">
        <v>7.0</v>
      </c>
      <c r="AP245" s="805">
        <v>0.0</v>
      </c>
      <c r="AQ245" s="805">
        <v>0.0</v>
      </c>
      <c r="AR245" s="805">
        <v>4.0</v>
      </c>
      <c r="AS245" s="805">
        <v>0.0</v>
      </c>
      <c r="AT245" s="806">
        <v>1.0</v>
      </c>
      <c r="AU245" s="850">
        <f t="shared" si="50"/>
        <v>124</v>
      </c>
      <c r="AV245" s="1031">
        <f t="shared" si="51"/>
        <v>89</v>
      </c>
      <c r="AW245" s="1032">
        <f>AU245/(Results!$R$243*(70/190))</f>
        <v>0.6435400164</v>
      </c>
      <c r="AX245" s="807" t="str">
        <f t="shared" si="54"/>
        <v>C</v>
      </c>
      <c r="AY245" s="151"/>
      <c r="AZ245" s="151"/>
      <c r="BA245" s="151"/>
      <c r="BB245" s="151"/>
      <c r="BC245" s="740">
        <f>AU245/Results!$B$158</f>
        <v>413.3333333</v>
      </c>
      <c r="BD245" s="151"/>
      <c r="BE245" s="151"/>
      <c r="BF245" s="703"/>
    </row>
    <row r="246">
      <c r="A246" s="151"/>
      <c r="B246" s="459"/>
      <c r="C246" s="151"/>
      <c r="D246" s="809" t="s">
        <v>286</v>
      </c>
      <c r="E246" s="810">
        <v>24.0</v>
      </c>
      <c r="F246" s="810">
        <v>0.0</v>
      </c>
      <c r="G246" s="810">
        <v>90.0</v>
      </c>
      <c r="H246" s="810">
        <v>0.0</v>
      </c>
      <c r="I246" s="810">
        <v>0.0</v>
      </c>
      <c r="J246" s="810">
        <v>0.0</v>
      </c>
      <c r="K246" s="810">
        <v>1.0</v>
      </c>
      <c r="L246" s="810">
        <v>4.0</v>
      </c>
      <c r="M246" s="810">
        <v>0.0</v>
      </c>
      <c r="N246" s="810">
        <v>0.0</v>
      </c>
      <c r="O246" s="810">
        <v>5.0</v>
      </c>
      <c r="P246" s="810">
        <v>1.0</v>
      </c>
      <c r="Q246" s="811">
        <v>2.0</v>
      </c>
      <c r="R246" s="853">
        <f t="shared" si="47"/>
        <v>127</v>
      </c>
      <c r="S246" s="1079">
        <f t="shared" si="48"/>
        <v>90</v>
      </c>
      <c r="T246" s="1033">
        <f>R246/(Results!$P$243*(70/190))</f>
        <v>0.3301860974</v>
      </c>
      <c r="U246" s="1034" t="str">
        <f t="shared" si="49"/>
        <v>B</v>
      </c>
      <c r="V246" s="447"/>
      <c r="W246" s="447"/>
      <c r="X246" s="447"/>
      <c r="Y246" s="447"/>
      <c r="Z246" s="746">
        <f>R246/Results!$B$158</f>
        <v>423.3333333</v>
      </c>
      <c r="AA246" s="447"/>
      <c r="AB246" s="447"/>
      <c r="AC246" s="488"/>
      <c r="AD246" s="459"/>
      <c r="AE246" s="459"/>
      <c r="AF246" s="151"/>
      <c r="AG246" s="809" t="s">
        <v>286</v>
      </c>
      <c r="AH246" s="810">
        <v>39.0</v>
      </c>
      <c r="AI246" s="810">
        <v>0.0</v>
      </c>
      <c r="AJ246" s="810">
        <v>78.0</v>
      </c>
      <c r="AK246" s="810">
        <v>0.0</v>
      </c>
      <c r="AL246" s="810">
        <v>0.0</v>
      </c>
      <c r="AM246" s="810">
        <v>0.0</v>
      </c>
      <c r="AN246" s="810">
        <v>0.0</v>
      </c>
      <c r="AO246" s="810">
        <v>10.0</v>
      </c>
      <c r="AP246" s="810">
        <v>0.0</v>
      </c>
      <c r="AQ246" s="810">
        <v>0.0</v>
      </c>
      <c r="AR246" s="810">
        <v>8.0</v>
      </c>
      <c r="AS246" s="810">
        <v>0.0</v>
      </c>
      <c r="AT246" s="811">
        <v>3.0</v>
      </c>
      <c r="AU246" s="852">
        <f t="shared" si="50"/>
        <v>138</v>
      </c>
      <c r="AV246" s="1031">
        <f t="shared" si="51"/>
        <v>110.5</v>
      </c>
      <c r="AW246" s="1033">
        <f>AU246/(Results!$R$243*(70/190))</f>
        <v>0.7161977602</v>
      </c>
      <c r="AX246" s="1034" t="str">
        <f t="shared" si="54"/>
        <v>D</v>
      </c>
      <c r="AY246" s="447"/>
      <c r="AZ246" s="447"/>
      <c r="BA246" s="447"/>
      <c r="BB246" s="447"/>
      <c r="BC246" s="746">
        <f>AU246/Results!$B$158</f>
        <v>460</v>
      </c>
      <c r="BD246" s="447"/>
      <c r="BE246" s="447"/>
      <c r="BF246" s="488"/>
    </row>
    <row r="247">
      <c r="A247" s="151"/>
      <c r="B247" s="459"/>
      <c r="C247" s="151"/>
      <c r="D247" s="818" t="s">
        <v>198</v>
      </c>
      <c r="E247" s="778">
        <v>32.0</v>
      </c>
      <c r="F247" s="778">
        <v>0.0</v>
      </c>
      <c r="G247" s="778">
        <v>85.0</v>
      </c>
      <c r="H247" s="778">
        <v>0.0</v>
      </c>
      <c r="I247" s="778">
        <v>0.0</v>
      </c>
      <c r="J247" s="778">
        <v>0.0</v>
      </c>
      <c r="K247" s="778">
        <v>3.0</v>
      </c>
      <c r="L247" s="778">
        <v>10.0</v>
      </c>
      <c r="M247" s="778">
        <v>0.0</v>
      </c>
      <c r="N247" s="778">
        <v>0.0</v>
      </c>
      <c r="O247" s="778">
        <v>6.0</v>
      </c>
      <c r="P247" s="778">
        <v>0.0</v>
      </c>
      <c r="Q247" s="779">
        <v>5.0</v>
      </c>
      <c r="R247" s="846">
        <f t="shared" si="47"/>
        <v>141</v>
      </c>
      <c r="S247" s="1080">
        <f t="shared" si="48"/>
        <v>108.5</v>
      </c>
      <c r="T247" s="821">
        <f>R247/(Results!$P$244*(70/190))</f>
        <v>0.3501503071</v>
      </c>
      <c r="U247" s="819" t="str">
        <f t="shared" si="49"/>
        <v>B</v>
      </c>
      <c r="V247" s="641">
        <f>SUM(R247:R250)</f>
        <v>582</v>
      </c>
      <c r="W247" s="642">
        <f>V247/(4*(MAX(R247:R250)))</f>
        <v>0.9572368421</v>
      </c>
      <c r="X247" s="642">
        <f>AVERAGE(S247:S250)</f>
        <v>101.625</v>
      </c>
      <c r="Y247" s="642">
        <f>V247/(((V247/2))*2)</f>
        <v>1</v>
      </c>
      <c r="Z247" s="723">
        <f>R247/Results!$B$158</f>
        <v>470</v>
      </c>
      <c r="AA247" s="642">
        <f>sum(Z247:Z250)/4</f>
        <v>485</v>
      </c>
      <c r="AB247" s="643">
        <v>403.0</v>
      </c>
      <c r="AC247" s="817">
        <f>4*max(R247:R250)/Results!P244</f>
        <v>0.5562671546</v>
      </c>
      <c r="AD247" s="459"/>
      <c r="AE247" s="459"/>
      <c r="AF247" s="151"/>
      <c r="AG247" s="818" t="s">
        <v>198</v>
      </c>
      <c r="AH247" s="778">
        <v>28.0</v>
      </c>
      <c r="AI247" s="778">
        <v>0.0</v>
      </c>
      <c r="AJ247" s="778">
        <v>85.0</v>
      </c>
      <c r="AK247" s="778">
        <v>0.0</v>
      </c>
      <c r="AL247" s="778">
        <v>0.0</v>
      </c>
      <c r="AM247" s="778">
        <v>0.0</v>
      </c>
      <c r="AN247" s="778">
        <v>0.0</v>
      </c>
      <c r="AO247" s="778">
        <v>3.0</v>
      </c>
      <c r="AP247" s="778">
        <v>0.0</v>
      </c>
      <c r="AQ247" s="778">
        <v>0.0</v>
      </c>
      <c r="AR247" s="778">
        <v>11.0</v>
      </c>
      <c r="AS247" s="778">
        <v>0.0</v>
      </c>
      <c r="AT247" s="779">
        <v>3.0</v>
      </c>
      <c r="AU247" s="855">
        <f t="shared" si="50"/>
        <v>130</v>
      </c>
      <c r="AV247" s="1035">
        <f t="shared" si="51"/>
        <v>98.5</v>
      </c>
      <c r="AW247" s="821">
        <f>AU247/(Results!$R$244*(70/190))</f>
        <v>0.6905227845</v>
      </c>
      <c r="AX247" s="819" t="str">
        <f t="shared" si="54"/>
        <v>C</v>
      </c>
      <c r="AY247" s="641">
        <f>SUM(AU247:AU250)</f>
        <v>511</v>
      </c>
      <c r="AZ247" s="642">
        <f>AY247/(4*(MAX(AU247:AU250)))</f>
        <v>0.8996478873</v>
      </c>
      <c r="BA247" s="642">
        <f>AVERAGE(AV247:AV250)</f>
        <v>103</v>
      </c>
      <c r="BB247" s="642">
        <f>AY247/(((AY247))*1)</f>
        <v>1</v>
      </c>
      <c r="BC247" s="723">
        <f>AU247/Results!$B$158</f>
        <v>433.3333333</v>
      </c>
      <c r="BD247" s="642">
        <f>sum(BC247:BC250)/4</f>
        <v>425.8333333</v>
      </c>
      <c r="BE247" s="643">
        <v>188.0</v>
      </c>
      <c r="BF247" s="817">
        <f>4*max(AU247:AU250)/Results!R244</f>
        <v>1.111545988</v>
      </c>
    </row>
    <row r="248">
      <c r="A248" s="151"/>
      <c r="B248" s="459"/>
      <c r="C248" s="151"/>
      <c r="D248" s="784" t="s">
        <v>199</v>
      </c>
      <c r="E248" s="785">
        <v>33.0</v>
      </c>
      <c r="F248" s="785">
        <v>0.0</v>
      </c>
      <c r="G248" s="785">
        <v>97.0</v>
      </c>
      <c r="H248" s="785">
        <v>0.0</v>
      </c>
      <c r="I248" s="785">
        <v>0.0</v>
      </c>
      <c r="J248" s="785">
        <v>0.0</v>
      </c>
      <c r="K248" s="785">
        <v>3.0</v>
      </c>
      <c r="L248" s="785">
        <v>3.0</v>
      </c>
      <c r="M248" s="785">
        <v>0.0</v>
      </c>
      <c r="N248" s="785">
        <v>0.0</v>
      </c>
      <c r="O248" s="785">
        <v>8.0</v>
      </c>
      <c r="P248" s="785">
        <v>0.0</v>
      </c>
      <c r="Q248" s="786">
        <v>2.0</v>
      </c>
      <c r="R248" s="834">
        <f t="shared" si="47"/>
        <v>146</v>
      </c>
      <c r="S248" s="1074">
        <f t="shared" si="48"/>
        <v>107.5</v>
      </c>
      <c r="T248" s="1037">
        <f>R248/(Results!$P$244*(70/190))</f>
        <v>0.3625669847</v>
      </c>
      <c r="U248" s="787" t="str">
        <f t="shared" si="49"/>
        <v>B</v>
      </c>
      <c r="V248" s="151"/>
      <c r="W248" s="151"/>
      <c r="X248" s="151"/>
      <c r="Y248" s="151"/>
      <c r="Z248" s="737">
        <f>R248/Results!$B$158</f>
        <v>486.6666667</v>
      </c>
      <c r="AA248" s="151"/>
      <c r="AB248" s="151"/>
      <c r="AC248" s="703"/>
      <c r="AD248" s="459"/>
      <c r="AE248" s="459"/>
      <c r="AF248" s="151"/>
      <c r="AG248" s="784" t="s">
        <v>199</v>
      </c>
      <c r="AH248" s="785">
        <v>33.0</v>
      </c>
      <c r="AI248" s="785">
        <v>0.0</v>
      </c>
      <c r="AJ248" s="785">
        <v>77.0</v>
      </c>
      <c r="AK248" s="785">
        <v>0.0</v>
      </c>
      <c r="AL248" s="785">
        <v>0.0</v>
      </c>
      <c r="AM248" s="785">
        <v>0.0</v>
      </c>
      <c r="AN248" s="785">
        <v>0.0</v>
      </c>
      <c r="AO248" s="785">
        <v>11.0</v>
      </c>
      <c r="AP248" s="785">
        <v>0.0</v>
      </c>
      <c r="AQ248" s="785">
        <v>0.0</v>
      </c>
      <c r="AR248" s="785">
        <v>20.0</v>
      </c>
      <c r="AS248" s="785">
        <v>0.0</v>
      </c>
      <c r="AT248" s="786">
        <v>1.0</v>
      </c>
      <c r="AU248" s="855">
        <f t="shared" si="50"/>
        <v>142</v>
      </c>
      <c r="AV248" s="1028">
        <f t="shared" si="51"/>
        <v>128.5</v>
      </c>
      <c r="AW248" s="1037">
        <f>AU248/(Results!$R$244*(70/190))</f>
        <v>0.7542633492</v>
      </c>
      <c r="AX248" s="787" t="str">
        <f t="shared" si="54"/>
        <v>D</v>
      </c>
      <c r="AY248" s="151"/>
      <c r="AZ248" s="151"/>
      <c r="BA248" s="151"/>
      <c r="BB248" s="151"/>
      <c r="BC248" s="737">
        <f>AU248/Results!$B$158</f>
        <v>473.3333333</v>
      </c>
      <c r="BD248" s="151"/>
      <c r="BE248" s="151"/>
      <c r="BF248" s="703"/>
    </row>
    <row r="249">
      <c r="A249" s="151"/>
      <c r="B249" s="459"/>
      <c r="C249" s="151"/>
      <c r="D249" s="784" t="s">
        <v>200</v>
      </c>
      <c r="E249" s="785">
        <v>27.0</v>
      </c>
      <c r="F249" s="785">
        <v>0.0</v>
      </c>
      <c r="G249" s="785">
        <v>116.0</v>
      </c>
      <c r="H249" s="785">
        <v>0.0</v>
      </c>
      <c r="I249" s="785">
        <v>0.0</v>
      </c>
      <c r="J249" s="785">
        <v>0.0</v>
      </c>
      <c r="K249" s="785">
        <v>0.0</v>
      </c>
      <c r="L249" s="785">
        <v>2.0</v>
      </c>
      <c r="M249" s="785">
        <v>0.0</v>
      </c>
      <c r="N249" s="785">
        <v>0.0</v>
      </c>
      <c r="O249" s="785">
        <v>6.0</v>
      </c>
      <c r="P249" s="785">
        <v>1.0</v>
      </c>
      <c r="Q249" s="786">
        <v>0.0</v>
      </c>
      <c r="R249" s="834">
        <f t="shared" si="47"/>
        <v>152</v>
      </c>
      <c r="S249" s="1074">
        <f t="shared" si="48"/>
        <v>102.5</v>
      </c>
      <c r="T249" s="1037">
        <f>R249/(Results!$P$244*(70/190))</f>
        <v>0.3774669978</v>
      </c>
      <c r="U249" s="787" t="str">
        <f t="shared" si="49"/>
        <v>B</v>
      </c>
      <c r="V249" s="151"/>
      <c r="W249" s="151"/>
      <c r="X249" s="151"/>
      <c r="Y249" s="151"/>
      <c r="Z249" s="737">
        <f>R249/Results!$B$158</f>
        <v>506.6666667</v>
      </c>
      <c r="AA249" s="151"/>
      <c r="AB249" s="151"/>
      <c r="AC249" s="703"/>
      <c r="AD249" s="459"/>
      <c r="AE249" s="459"/>
      <c r="AF249" s="151"/>
      <c r="AG249" s="784" t="s">
        <v>200</v>
      </c>
      <c r="AH249" s="785">
        <v>22.0</v>
      </c>
      <c r="AI249" s="785">
        <v>0.0</v>
      </c>
      <c r="AJ249" s="785">
        <v>69.0</v>
      </c>
      <c r="AK249" s="785">
        <v>0.0</v>
      </c>
      <c r="AL249" s="785">
        <v>0.0</v>
      </c>
      <c r="AM249" s="785">
        <v>0.0</v>
      </c>
      <c r="AN249" s="785">
        <v>0.0</v>
      </c>
      <c r="AO249" s="785">
        <v>5.0</v>
      </c>
      <c r="AP249" s="785">
        <v>0.0</v>
      </c>
      <c r="AQ249" s="785">
        <v>0.0</v>
      </c>
      <c r="AR249" s="785">
        <v>5.0</v>
      </c>
      <c r="AS249" s="785">
        <v>0.0</v>
      </c>
      <c r="AT249" s="786">
        <v>3.0</v>
      </c>
      <c r="AU249" s="855">
        <f t="shared" si="50"/>
        <v>104</v>
      </c>
      <c r="AV249" s="1028">
        <f t="shared" si="51"/>
        <v>75.5</v>
      </c>
      <c r="AW249" s="1037">
        <f>AU249/(Results!$R$244*(70/190))</f>
        <v>0.5524182276</v>
      </c>
      <c r="AX249" s="787" t="str">
        <f t="shared" si="54"/>
        <v>C</v>
      </c>
      <c r="AY249" s="151"/>
      <c r="AZ249" s="151"/>
      <c r="BA249" s="151"/>
      <c r="BB249" s="151"/>
      <c r="BC249" s="737">
        <f>AU249/Results!$B$158</f>
        <v>346.6666667</v>
      </c>
      <c r="BD249" s="151"/>
      <c r="BE249" s="151"/>
      <c r="BF249" s="703"/>
    </row>
    <row r="250">
      <c r="A250" s="151"/>
      <c r="B250" s="459"/>
      <c r="C250" s="151"/>
      <c r="D250" s="790" t="s">
        <v>201</v>
      </c>
      <c r="E250" s="791">
        <v>24.0</v>
      </c>
      <c r="F250" s="791">
        <v>0.0</v>
      </c>
      <c r="G250" s="791">
        <v>114.0</v>
      </c>
      <c r="H250" s="791">
        <v>0.0</v>
      </c>
      <c r="I250" s="791">
        <v>0.0</v>
      </c>
      <c r="J250" s="791">
        <v>0.0</v>
      </c>
      <c r="K250" s="791">
        <v>2.0</v>
      </c>
      <c r="L250" s="791">
        <v>1.0</v>
      </c>
      <c r="M250" s="791">
        <v>0.0</v>
      </c>
      <c r="N250" s="791">
        <v>0.0</v>
      </c>
      <c r="O250" s="791">
        <v>1.0</v>
      </c>
      <c r="P250" s="791">
        <v>0.0</v>
      </c>
      <c r="Q250" s="792">
        <v>1.0</v>
      </c>
      <c r="R250" s="856">
        <f t="shared" si="47"/>
        <v>143</v>
      </c>
      <c r="S250" s="1075">
        <f t="shared" si="48"/>
        <v>88</v>
      </c>
      <c r="T250" s="1039">
        <f>R250/(Results!$P$244*(70/190))</f>
        <v>0.3551169782</v>
      </c>
      <c r="U250" s="793" t="str">
        <f t="shared" si="49"/>
        <v>B</v>
      </c>
      <c r="V250" s="37"/>
      <c r="W250" s="37"/>
      <c r="X250" s="37"/>
      <c r="Y250" s="37"/>
      <c r="Z250" s="774">
        <f>R250/Results!$B$158</f>
        <v>476.6666667</v>
      </c>
      <c r="AA250" s="37"/>
      <c r="AB250" s="37"/>
      <c r="AC250" s="789"/>
      <c r="AD250" s="459"/>
      <c r="AE250" s="459"/>
      <c r="AF250" s="151"/>
      <c r="AG250" s="790" t="s">
        <v>201</v>
      </c>
      <c r="AH250" s="791">
        <v>35.0</v>
      </c>
      <c r="AI250" s="791">
        <v>0.0</v>
      </c>
      <c r="AJ250" s="791">
        <v>82.0</v>
      </c>
      <c r="AK250" s="791">
        <v>0.0</v>
      </c>
      <c r="AL250" s="791">
        <v>0.0</v>
      </c>
      <c r="AM250" s="791">
        <v>0.0</v>
      </c>
      <c r="AN250" s="791">
        <v>0.0</v>
      </c>
      <c r="AO250" s="791">
        <v>2.0</v>
      </c>
      <c r="AP250" s="791">
        <v>0.0</v>
      </c>
      <c r="AQ250" s="791">
        <v>0.0</v>
      </c>
      <c r="AR250" s="791">
        <v>15.0</v>
      </c>
      <c r="AS250" s="791">
        <v>0.0</v>
      </c>
      <c r="AT250" s="792">
        <v>1.0</v>
      </c>
      <c r="AU250" s="1076">
        <f t="shared" si="50"/>
        <v>135</v>
      </c>
      <c r="AV250" s="1028">
        <f t="shared" si="51"/>
        <v>109.5</v>
      </c>
      <c r="AW250" s="1039">
        <f>AU250/(Results!$R$244*(70/190))</f>
        <v>0.7170813531</v>
      </c>
      <c r="AX250" s="793" t="str">
        <f t="shared" si="54"/>
        <v>D</v>
      </c>
      <c r="AY250" s="37"/>
      <c r="AZ250" s="37"/>
      <c r="BA250" s="37"/>
      <c r="BB250" s="37"/>
      <c r="BC250" s="774">
        <f>AU250/Results!$B$158</f>
        <v>450</v>
      </c>
      <c r="BD250" s="37"/>
      <c r="BE250" s="37"/>
      <c r="BF250" s="789"/>
    </row>
    <row r="251">
      <c r="A251" s="151"/>
      <c r="B251" s="459"/>
      <c r="C251" s="151"/>
      <c r="D251" s="797" t="s">
        <v>202</v>
      </c>
      <c r="E251" s="798">
        <v>21.0</v>
      </c>
      <c r="F251" s="798">
        <v>0.0</v>
      </c>
      <c r="G251" s="798">
        <v>121.0</v>
      </c>
      <c r="H251" s="798">
        <v>0.0</v>
      </c>
      <c r="I251" s="798">
        <v>0.0</v>
      </c>
      <c r="J251" s="798">
        <v>0.0</v>
      </c>
      <c r="K251" s="798">
        <v>1.0</v>
      </c>
      <c r="L251" s="798">
        <v>6.0</v>
      </c>
      <c r="M251" s="798">
        <v>0.0</v>
      </c>
      <c r="N251" s="798">
        <v>0.0</v>
      </c>
      <c r="O251" s="798">
        <v>12.0</v>
      </c>
      <c r="P251" s="798">
        <v>0.0</v>
      </c>
      <c r="Q251" s="799">
        <v>3.0</v>
      </c>
      <c r="R251" s="857">
        <f t="shared" si="47"/>
        <v>164</v>
      </c>
      <c r="S251" s="1077">
        <f t="shared" si="48"/>
        <v>117.5</v>
      </c>
      <c r="T251" s="802">
        <f>R251/(Results!$P$245*(70/190))</f>
        <v>0.3750150439</v>
      </c>
      <c r="U251" s="828" t="str">
        <f t="shared" si="49"/>
        <v>B</v>
      </c>
      <c r="V251" s="538">
        <f>SUM(R251:R254)</f>
        <v>645</v>
      </c>
      <c r="W251" s="539">
        <f>V251/(4*(MAX(R251:R254)))</f>
        <v>0.9655688623</v>
      </c>
      <c r="X251" s="539">
        <f>AVERAGE(S251:S254)</f>
        <v>109.625</v>
      </c>
      <c r="Y251" s="539">
        <f>V251/(((V251/2))*2)</f>
        <v>1</v>
      </c>
      <c r="Z251" s="1012">
        <f>R251/Results!$B$158</f>
        <v>546.6666667</v>
      </c>
      <c r="AA251" s="539">
        <f>sum(Z251:Z254)/4</f>
        <v>537.5</v>
      </c>
      <c r="AB251" s="541">
        <v>437.0</v>
      </c>
      <c r="AC251" s="706">
        <f>4*max(R251:R254)/Results!P245</f>
        <v>0.5627632687</v>
      </c>
      <c r="AD251" s="459"/>
      <c r="AE251" s="459"/>
      <c r="AF251" s="151"/>
      <c r="AG251" s="797" t="s">
        <v>202</v>
      </c>
      <c r="AH251" s="798">
        <v>35.0</v>
      </c>
      <c r="AI251" s="798">
        <v>0.0</v>
      </c>
      <c r="AJ251" s="798">
        <v>82.0</v>
      </c>
      <c r="AK251" s="798">
        <v>0.0</v>
      </c>
      <c r="AL251" s="798">
        <v>0.0</v>
      </c>
      <c r="AM251" s="798">
        <v>0.0</v>
      </c>
      <c r="AN251" s="798">
        <v>0.0</v>
      </c>
      <c r="AO251" s="798">
        <v>7.0</v>
      </c>
      <c r="AP251" s="798">
        <v>0.0</v>
      </c>
      <c r="AQ251" s="798">
        <v>0.0</v>
      </c>
      <c r="AR251" s="798">
        <v>12.0</v>
      </c>
      <c r="AS251" s="798">
        <v>0.0</v>
      </c>
      <c r="AT251" s="799">
        <v>0.0</v>
      </c>
      <c r="AU251" s="850">
        <f t="shared" si="50"/>
        <v>136</v>
      </c>
      <c r="AV251" s="848">
        <f t="shared" si="51"/>
        <v>110.5</v>
      </c>
      <c r="AW251" s="802">
        <f>AU251/(Results!$R$245*(70/190))</f>
        <v>0.6810753822</v>
      </c>
      <c r="AX251" s="828" t="str">
        <f t="shared" si="54"/>
        <v>C</v>
      </c>
      <c r="AY251" s="538">
        <f>SUM(AU251:AU254)</f>
        <v>542</v>
      </c>
      <c r="AZ251" s="539">
        <f>AY251/(4*(MAX(AU251:AU254)))</f>
        <v>0.9748201439</v>
      </c>
      <c r="BA251" s="539">
        <f>AVERAGE(AV251:AV254)</f>
        <v>108.5</v>
      </c>
      <c r="BB251" s="539">
        <f>AY251/(((AY251))*1)</f>
        <v>1</v>
      </c>
      <c r="BC251" s="1012">
        <f>AU251/Results!$B$158</f>
        <v>453.3333333</v>
      </c>
      <c r="BD251" s="539">
        <f>sum(BC251:BC254)/4</f>
        <v>451.6666667</v>
      </c>
      <c r="BE251" s="541">
        <v>200.0</v>
      </c>
      <c r="BF251" s="706">
        <f>4*max(AU251:AU254)/Results!R245</f>
        <v>1.025830258</v>
      </c>
    </row>
    <row r="252">
      <c r="A252" s="151"/>
      <c r="B252" s="459"/>
      <c r="C252" s="151"/>
      <c r="D252" s="804" t="s">
        <v>203</v>
      </c>
      <c r="E252" s="805">
        <v>23.0</v>
      </c>
      <c r="F252" s="805">
        <v>0.0</v>
      </c>
      <c r="G252" s="805">
        <v>111.0</v>
      </c>
      <c r="H252" s="805">
        <v>0.0</v>
      </c>
      <c r="I252" s="805">
        <v>0.0</v>
      </c>
      <c r="J252" s="805">
        <v>0.0</v>
      </c>
      <c r="K252" s="805">
        <v>1.0</v>
      </c>
      <c r="L252" s="805">
        <v>3.0</v>
      </c>
      <c r="M252" s="805">
        <v>0.0</v>
      </c>
      <c r="N252" s="805">
        <v>0.0</v>
      </c>
      <c r="O252" s="805">
        <v>5.0</v>
      </c>
      <c r="P252" s="805">
        <v>0.0</v>
      </c>
      <c r="Q252" s="806">
        <v>4.0</v>
      </c>
      <c r="R252" s="844">
        <f t="shared" si="47"/>
        <v>147</v>
      </c>
      <c r="S252" s="1078">
        <f t="shared" si="48"/>
        <v>96.5</v>
      </c>
      <c r="T252" s="1032">
        <f>R252/(Results!$P$245*(70/190))</f>
        <v>0.3361415333</v>
      </c>
      <c r="U252" s="807" t="str">
        <f t="shared" si="49"/>
        <v>B</v>
      </c>
      <c r="V252" s="151"/>
      <c r="W252" s="151"/>
      <c r="X252" s="151"/>
      <c r="Y252" s="151"/>
      <c r="Z252" s="740">
        <f>R252/Results!$B$158</f>
        <v>490</v>
      </c>
      <c r="AA252" s="151"/>
      <c r="AB252" s="151"/>
      <c r="AC252" s="703"/>
      <c r="AD252" s="459"/>
      <c r="AE252" s="459"/>
      <c r="AF252" s="151"/>
      <c r="AG252" s="804" t="s">
        <v>203</v>
      </c>
      <c r="AH252" s="805">
        <v>32.0</v>
      </c>
      <c r="AI252" s="805">
        <v>0.0</v>
      </c>
      <c r="AJ252" s="805">
        <v>83.0</v>
      </c>
      <c r="AK252" s="805">
        <v>0.0</v>
      </c>
      <c r="AL252" s="805">
        <v>0.0</v>
      </c>
      <c r="AM252" s="805">
        <v>0.0</v>
      </c>
      <c r="AN252" s="805">
        <v>0.0</v>
      </c>
      <c r="AO252" s="805">
        <v>9.0</v>
      </c>
      <c r="AP252" s="805">
        <v>0.0</v>
      </c>
      <c r="AQ252" s="805">
        <v>0.0</v>
      </c>
      <c r="AR252" s="805">
        <v>11.0</v>
      </c>
      <c r="AS252" s="805">
        <v>0.0</v>
      </c>
      <c r="AT252" s="806">
        <v>4.0</v>
      </c>
      <c r="AU252" s="850">
        <f t="shared" si="50"/>
        <v>139</v>
      </c>
      <c r="AV252" s="1031">
        <f t="shared" si="51"/>
        <v>111</v>
      </c>
      <c r="AW252" s="1032">
        <f>AU252/(Results!$R$245*(70/190))</f>
        <v>0.6960991038</v>
      </c>
      <c r="AX252" s="807" t="str">
        <f t="shared" si="54"/>
        <v>C</v>
      </c>
      <c r="AY252" s="151"/>
      <c r="AZ252" s="151"/>
      <c r="BA252" s="151"/>
      <c r="BB252" s="151"/>
      <c r="BC252" s="740">
        <f>AU252/Results!$B$158</f>
        <v>463.3333333</v>
      </c>
      <c r="BD252" s="151"/>
      <c r="BE252" s="151"/>
      <c r="BF252" s="703"/>
    </row>
    <row r="253">
      <c r="A253" s="151"/>
      <c r="B253" s="459"/>
      <c r="C253" s="151"/>
      <c r="D253" s="804" t="s">
        <v>204</v>
      </c>
      <c r="E253" s="805">
        <v>27.0</v>
      </c>
      <c r="F253" s="805">
        <v>0.0</v>
      </c>
      <c r="G253" s="805">
        <v>123.0</v>
      </c>
      <c r="H253" s="805">
        <v>0.0</v>
      </c>
      <c r="I253" s="805">
        <v>0.0</v>
      </c>
      <c r="J253" s="805">
        <v>0.0</v>
      </c>
      <c r="K253" s="805">
        <v>2.0</v>
      </c>
      <c r="L253" s="805">
        <v>1.0</v>
      </c>
      <c r="M253" s="805">
        <v>0.0</v>
      </c>
      <c r="N253" s="805">
        <v>0.0</v>
      </c>
      <c r="O253" s="805">
        <v>9.0</v>
      </c>
      <c r="P253" s="805">
        <v>0.0</v>
      </c>
      <c r="Q253" s="806">
        <v>5.0</v>
      </c>
      <c r="R253" s="858">
        <f t="shared" si="47"/>
        <v>167</v>
      </c>
      <c r="S253" s="1078">
        <f t="shared" si="48"/>
        <v>113.5</v>
      </c>
      <c r="T253" s="1032">
        <f>R253/(Results!$P$245*(70/190))</f>
        <v>0.3818750752</v>
      </c>
      <c r="U253" s="807" t="str">
        <f t="shared" si="49"/>
        <v>B</v>
      </c>
      <c r="V253" s="151"/>
      <c r="W253" s="151"/>
      <c r="X253" s="151"/>
      <c r="Y253" s="151"/>
      <c r="Z253" s="740">
        <f>R253/Results!$B$158</f>
        <v>556.6666667</v>
      </c>
      <c r="AA253" s="151"/>
      <c r="AB253" s="151"/>
      <c r="AC253" s="703"/>
      <c r="AD253" s="459"/>
      <c r="AE253" s="459"/>
      <c r="AF253" s="151"/>
      <c r="AG253" s="804" t="s">
        <v>204</v>
      </c>
      <c r="AH253" s="805">
        <v>27.0</v>
      </c>
      <c r="AI253" s="805">
        <v>0.0</v>
      </c>
      <c r="AJ253" s="805">
        <v>85.0</v>
      </c>
      <c r="AK253" s="805">
        <v>0.0</v>
      </c>
      <c r="AL253" s="805">
        <v>0.0</v>
      </c>
      <c r="AM253" s="805">
        <v>0.0</v>
      </c>
      <c r="AN253" s="805">
        <v>0.0</v>
      </c>
      <c r="AO253" s="805">
        <v>12.0</v>
      </c>
      <c r="AP253" s="805">
        <v>0.0</v>
      </c>
      <c r="AQ253" s="805">
        <v>0.0</v>
      </c>
      <c r="AR253" s="805">
        <v>8.0</v>
      </c>
      <c r="AS253" s="805">
        <v>0.0</v>
      </c>
      <c r="AT253" s="806">
        <v>1.0</v>
      </c>
      <c r="AU253" s="850">
        <f t="shared" si="50"/>
        <v>133</v>
      </c>
      <c r="AV253" s="1031">
        <f t="shared" si="51"/>
        <v>104</v>
      </c>
      <c r="AW253" s="1032">
        <f>AU253/(Results!$R$245*(70/190))</f>
        <v>0.6660516605</v>
      </c>
      <c r="AX253" s="807" t="str">
        <f t="shared" si="54"/>
        <v>C</v>
      </c>
      <c r="AY253" s="151"/>
      <c r="AZ253" s="151"/>
      <c r="BA253" s="151"/>
      <c r="BB253" s="151"/>
      <c r="BC253" s="740">
        <f>AU253/Results!$B$158</f>
        <v>443.3333333</v>
      </c>
      <c r="BD253" s="151"/>
      <c r="BE253" s="151"/>
      <c r="BF253" s="703"/>
    </row>
    <row r="254">
      <c r="A254" s="151"/>
      <c r="B254" s="459"/>
      <c r="C254" s="151"/>
      <c r="D254" s="809" t="s">
        <v>205</v>
      </c>
      <c r="E254" s="810">
        <v>22.0</v>
      </c>
      <c r="F254" s="810">
        <v>0.0</v>
      </c>
      <c r="G254" s="810">
        <v>129.0</v>
      </c>
      <c r="H254" s="810">
        <v>0.0</v>
      </c>
      <c r="I254" s="810">
        <v>0.0</v>
      </c>
      <c r="J254" s="810">
        <v>0.0</v>
      </c>
      <c r="K254" s="810">
        <v>3.0</v>
      </c>
      <c r="L254" s="810">
        <v>6.0</v>
      </c>
      <c r="M254" s="810">
        <v>0.0</v>
      </c>
      <c r="N254" s="810">
        <v>0.0</v>
      </c>
      <c r="O254" s="810">
        <v>5.0</v>
      </c>
      <c r="P254" s="810">
        <v>0.0</v>
      </c>
      <c r="Q254" s="811">
        <v>2.0</v>
      </c>
      <c r="R254" s="858">
        <f t="shared" si="47"/>
        <v>167</v>
      </c>
      <c r="S254" s="1079">
        <f t="shared" si="48"/>
        <v>111</v>
      </c>
      <c r="T254" s="1033">
        <f>R254/(Results!$P$245*(70/190))</f>
        <v>0.3818750752</v>
      </c>
      <c r="U254" s="1034" t="str">
        <f t="shared" si="49"/>
        <v>B</v>
      </c>
      <c r="V254" s="447"/>
      <c r="W254" s="447"/>
      <c r="X254" s="447"/>
      <c r="Y254" s="447"/>
      <c r="Z254" s="746">
        <f>R254/Results!$B$158</f>
        <v>556.6666667</v>
      </c>
      <c r="AA254" s="447"/>
      <c r="AB254" s="447"/>
      <c r="AC254" s="488"/>
      <c r="AD254" s="459"/>
      <c r="AE254" s="459"/>
      <c r="AF254" s="151"/>
      <c r="AG254" s="809" t="s">
        <v>205</v>
      </c>
      <c r="AH254" s="810">
        <v>40.0</v>
      </c>
      <c r="AI254" s="810">
        <v>0.0</v>
      </c>
      <c r="AJ254" s="810">
        <v>74.0</v>
      </c>
      <c r="AK254" s="810">
        <v>0.0</v>
      </c>
      <c r="AL254" s="810">
        <v>0.0</v>
      </c>
      <c r="AM254" s="810">
        <v>0.0</v>
      </c>
      <c r="AN254" s="810">
        <v>0.0</v>
      </c>
      <c r="AO254" s="810">
        <v>8.0</v>
      </c>
      <c r="AP254" s="810">
        <v>0.0</v>
      </c>
      <c r="AQ254" s="810">
        <v>0.0</v>
      </c>
      <c r="AR254" s="810">
        <v>9.0</v>
      </c>
      <c r="AS254" s="810">
        <v>0.0</v>
      </c>
      <c r="AT254" s="811">
        <v>3.0</v>
      </c>
      <c r="AU254" s="852">
        <f t="shared" si="50"/>
        <v>134</v>
      </c>
      <c r="AV254" s="1031">
        <f t="shared" si="51"/>
        <v>108.5</v>
      </c>
      <c r="AW254" s="1033">
        <f>AU254/(Results!$R$245*(70/190))</f>
        <v>0.6710595677</v>
      </c>
      <c r="AX254" s="1034" t="str">
        <f t="shared" si="54"/>
        <v>C</v>
      </c>
      <c r="AY254" s="447"/>
      <c r="AZ254" s="447"/>
      <c r="BA254" s="447"/>
      <c r="BB254" s="447"/>
      <c r="BC254" s="746">
        <f>AU254/Results!$B$158</f>
        <v>446.6666667</v>
      </c>
      <c r="BD254" s="447"/>
      <c r="BE254" s="447"/>
      <c r="BF254" s="488"/>
    </row>
    <row r="255">
      <c r="A255" s="151"/>
      <c r="B255" s="459"/>
      <c r="C255" s="151"/>
      <c r="D255" s="818" t="s">
        <v>206</v>
      </c>
      <c r="E255" s="778">
        <v>26.0</v>
      </c>
      <c r="F255" s="778">
        <v>0.0</v>
      </c>
      <c r="G255" s="778">
        <v>129.0</v>
      </c>
      <c r="H255" s="778">
        <v>0.0</v>
      </c>
      <c r="I255" s="778">
        <v>0.0</v>
      </c>
      <c r="J255" s="778">
        <v>0.0</v>
      </c>
      <c r="K255" s="778">
        <v>0.0</v>
      </c>
      <c r="L255" s="778">
        <v>8.0</v>
      </c>
      <c r="M255" s="778">
        <v>0.0</v>
      </c>
      <c r="N255" s="778">
        <v>0.0</v>
      </c>
      <c r="O255" s="778">
        <v>10.0</v>
      </c>
      <c r="P255" s="778">
        <v>0.0</v>
      </c>
      <c r="Q255" s="779">
        <v>1.0</v>
      </c>
      <c r="R255" s="859">
        <f t="shared" si="47"/>
        <v>174</v>
      </c>
      <c r="S255" s="1080">
        <f t="shared" si="48"/>
        <v>123</v>
      </c>
      <c r="T255" s="821">
        <f>R255/(Results!$P$246*(70/190))</f>
        <v>0.4281828779</v>
      </c>
      <c r="U255" s="819" t="str">
        <f t="shared" si="49"/>
        <v>B</v>
      </c>
      <c r="V255" s="641">
        <f>SUM(R255:R258)</f>
        <v>592</v>
      </c>
      <c r="W255" s="642">
        <f>V255/(4*(MAX(R255:R258)))</f>
        <v>0.8505747126</v>
      </c>
      <c r="X255" s="642">
        <f>AVERAGE(S255:S258)</f>
        <v>101.5</v>
      </c>
      <c r="Y255" s="642">
        <f>V255/(((V255/2))*2)</f>
        <v>1</v>
      </c>
      <c r="Z255" s="723">
        <f>R255/Results!$B$158</f>
        <v>580</v>
      </c>
      <c r="AA255" s="642">
        <f>sum(Z255:Z258)/4</f>
        <v>493.3333333</v>
      </c>
      <c r="AB255" s="643">
        <v>406.0</v>
      </c>
      <c r="AC255" s="817">
        <f>4*max(R255:R258)/Results!P246</f>
        <v>0.6310063463</v>
      </c>
      <c r="AD255" s="459"/>
      <c r="AE255" s="459"/>
      <c r="AF255" s="151"/>
      <c r="AG255" s="818" t="s">
        <v>206</v>
      </c>
      <c r="AH255" s="778">
        <v>28.0</v>
      </c>
      <c r="AI255" s="778">
        <v>0.0</v>
      </c>
      <c r="AJ255" s="778">
        <v>66.0</v>
      </c>
      <c r="AK255" s="778">
        <v>0.0</v>
      </c>
      <c r="AL255" s="778">
        <v>0.0</v>
      </c>
      <c r="AM255" s="778">
        <v>0.0</v>
      </c>
      <c r="AN255" s="778">
        <v>0.0</v>
      </c>
      <c r="AO255" s="778">
        <v>8.0</v>
      </c>
      <c r="AP255" s="778">
        <v>0.0</v>
      </c>
      <c r="AQ255" s="778">
        <v>0.0</v>
      </c>
      <c r="AR255" s="778">
        <v>10.0</v>
      </c>
      <c r="AS255" s="778">
        <v>0.0</v>
      </c>
      <c r="AT255" s="779">
        <v>4.0</v>
      </c>
      <c r="AU255" s="855">
        <f t="shared" si="50"/>
        <v>116</v>
      </c>
      <c r="AV255" s="1035">
        <f t="shared" si="51"/>
        <v>95</v>
      </c>
      <c r="AW255" s="821">
        <f>AU255/(Results!$R$246*(70/190))</f>
        <v>0.6161587923</v>
      </c>
      <c r="AX255" s="819" t="str">
        <f t="shared" si="54"/>
        <v>C</v>
      </c>
      <c r="AY255" s="641">
        <f>SUM(AU255:AU258)</f>
        <v>511</v>
      </c>
      <c r="AZ255" s="642">
        <f>AY255/(4*(MAX(AU255:AU258)))</f>
        <v>0.869047619</v>
      </c>
      <c r="BA255" s="642">
        <f>AVERAGE(AV255:AV258)</f>
        <v>107.625</v>
      </c>
      <c r="BB255" s="642">
        <f>AY255/(((AY255))*1)</f>
        <v>1</v>
      </c>
      <c r="BC255" s="723">
        <f>AU255/Results!$B$158</f>
        <v>386.6666667</v>
      </c>
      <c r="BD255" s="642">
        <f>sum(BC255:BC258)/4</f>
        <v>425.8333333</v>
      </c>
      <c r="BE255" s="643">
        <v>188.0</v>
      </c>
      <c r="BF255" s="817">
        <f>4*max(AU255:AU258)/Results!R246</f>
        <v>1.150684932</v>
      </c>
    </row>
    <row r="256">
      <c r="A256" s="151"/>
      <c r="B256" s="459"/>
      <c r="C256" s="151"/>
      <c r="D256" s="784" t="s">
        <v>207</v>
      </c>
      <c r="E256" s="785">
        <v>20.0</v>
      </c>
      <c r="F256" s="785">
        <v>0.0</v>
      </c>
      <c r="G256" s="785">
        <v>116.0</v>
      </c>
      <c r="H256" s="785">
        <v>0.0</v>
      </c>
      <c r="I256" s="785">
        <v>0.0</v>
      </c>
      <c r="J256" s="785">
        <v>0.0</v>
      </c>
      <c r="K256" s="785">
        <v>0.0</v>
      </c>
      <c r="L256" s="785">
        <v>6.0</v>
      </c>
      <c r="M256" s="785">
        <v>0.0</v>
      </c>
      <c r="N256" s="785">
        <v>0.0</v>
      </c>
      <c r="O256" s="785">
        <v>9.0</v>
      </c>
      <c r="P256" s="785">
        <v>0.0</v>
      </c>
      <c r="Q256" s="786">
        <v>2.0</v>
      </c>
      <c r="R256" s="834">
        <f t="shared" si="47"/>
        <v>153</v>
      </c>
      <c r="S256" s="1074">
        <f t="shared" si="48"/>
        <v>106</v>
      </c>
      <c r="T256" s="1037">
        <f>R256/(Results!$P$246*(70/190))</f>
        <v>0.376505634</v>
      </c>
      <c r="U256" s="787" t="str">
        <f t="shared" si="49"/>
        <v>B</v>
      </c>
      <c r="V256" s="151"/>
      <c r="W256" s="151"/>
      <c r="X256" s="151"/>
      <c r="Y256" s="151"/>
      <c r="Z256" s="737">
        <f>R256/Results!$B$158</f>
        <v>510</v>
      </c>
      <c r="AA256" s="151"/>
      <c r="AB256" s="151"/>
      <c r="AC256" s="703"/>
      <c r="AD256" s="459"/>
      <c r="AE256" s="459"/>
      <c r="AF256" s="151"/>
      <c r="AG256" s="784" t="s">
        <v>207</v>
      </c>
      <c r="AH256" s="785">
        <v>38.0</v>
      </c>
      <c r="AI256" s="785">
        <v>0.0</v>
      </c>
      <c r="AJ256" s="785">
        <v>82.0</v>
      </c>
      <c r="AK256" s="785">
        <v>0.0</v>
      </c>
      <c r="AL256" s="785">
        <v>0.0</v>
      </c>
      <c r="AM256" s="785">
        <v>0.0</v>
      </c>
      <c r="AN256" s="785">
        <v>0.0</v>
      </c>
      <c r="AO256" s="785">
        <v>11.0</v>
      </c>
      <c r="AP256" s="785">
        <v>0.0</v>
      </c>
      <c r="AQ256" s="785">
        <v>0.0</v>
      </c>
      <c r="AR256" s="785">
        <v>14.0</v>
      </c>
      <c r="AS256" s="785">
        <v>0.0</v>
      </c>
      <c r="AT256" s="786">
        <v>2.0</v>
      </c>
      <c r="AU256" s="855">
        <f t="shared" si="50"/>
        <v>147</v>
      </c>
      <c r="AV256" s="1028">
        <f t="shared" si="51"/>
        <v>124.5</v>
      </c>
      <c r="AW256" s="1037">
        <f>AU256/(Results!$R$246*(70/190))</f>
        <v>0.7808219178</v>
      </c>
      <c r="AX256" s="787" t="str">
        <f t="shared" si="54"/>
        <v>D</v>
      </c>
      <c r="AY256" s="151"/>
      <c r="AZ256" s="151"/>
      <c r="BA256" s="151"/>
      <c r="BB256" s="151"/>
      <c r="BC256" s="737">
        <f>AU256/Results!$B$158</f>
        <v>490</v>
      </c>
      <c r="BD256" s="151"/>
      <c r="BE256" s="151"/>
      <c r="BF256" s="703"/>
    </row>
    <row r="257">
      <c r="A257" s="151"/>
      <c r="B257" s="459"/>
      <c r="C257" s="151"/>
      <c r="D257" s="784" t="s">
        <v>208</v>
      </c>
      <c r="E257" s="785">
        <v>17.0</v>
      </c>
      <c r="F257" s="785">
        <v>0.0</v>
      </c>
      <c r="G257" s="785">
        <v>91.0</v>
      </c>
      <c r="H257" s="785">
        <v>0.0</v>
      </c>
      <c r="I257" s="785">
        <v>0.0</v>
      </c>
      <c r="J257" s="785">
        <v>0.0</v>
      </c>
      <c r="K257" s="785">
        <v>3.0</v>
      </c>
      <c r="L257" s="785">
        <v>3.0</v>
      </c>
      <c r="M257" s="785">
        <v>0.0</v>
      </c>
      <c r="N257" s="785">
        <v>0.0</v>
      </c>
      <c r="O257" s="785">
        <v>10.0</v>
      </c>
      <c r="P257" s="785">
        <v>0.0</v>
      </c>
      <c r="Q257" s="786">
        <v>2.0</v>
      </c>
      <c r="R257" s="834">
        <f t="shared" si="47"/>
        <v>126</v>
      </c>
      <c r="S257" s="1074">
        <f t="shared" si="48"/>
        <v>92.5</v>
      </c>
      <c r="T257" s="1037">
        <f>R257/(Results!$P$246*(70/190))</f>
        <v>0.3100634633</v>
      </c>
      <c r="U257" s="787" t="str">
        <f t="shared" si="49"/>
        <v>B</v>
      </c>
      <c r="V257" s="151"/>
      <c r="W257" s="151"/>
      <c r="X257" s="151"/>
      <c r="Y257" s="151"/>
      <c r="Z257" s="737">
        <f>R257/Results!$B$158</f>
        <v>420</v>
      </c>
      <c r="AA257" s="151"/>
      <c r="AB257" s="151"/>
      <c r="AC257" s="703"/>
      <c r="AD257" s="459"/>
      <c r="AE257" s="459"/>
      <c r="AF257" s="151"/>
      <c r="AG257" s="784" t="s">
        <v>208</v>
      </c>
      <c r="AH257" s="785">
        <v>29.0</v>
      </c>
      <c r="AI257" s="785">
        <v>0.0</v>
      </c>
      <c r="AJ257" s="785">
        <v>80.0</v>
      </c>
      <c r="AK257" s="785">
        <v>0.0</v>
      </c>
      <c r="AL257" s="785">
        <v>0.0</v>
      </c>
      <c r="AM257" s="785">
        <v>0.0</v>
      </c>
      <c r="AN257" s="785">
        <v>0.0</v>
      </c>
      <c r="AO257" s="785">
        <v>4.0</v>
      </c>
      <c r="AP257" s="785">
        <v>0.0</v>
      </c>
      <c r="AQ257" s="785">
        <v>0.0</v>
      </c>
      <c r="AR257" s="785">
        <v>10.0</v>
      </c>
      <c r="AS257" s="785">
        <v>0.0</v>
      </c>
      <c r="AT257" s="786">
        <v>2.0</v>
      </c>
      <c r="AU257" s="855">
        <f t="shared" si="50"/>
        <v>125</v>
      </c>
      <c r="AV257" s="1028">
        <f t="shared" si="51"/>
        <v>96</v>
      </c>
      <c r="AW257" s="1037">
        <f>AU257/(Results!$R$246*(70/190))</f>
        <v>0.6639642158</v>
      </c>
      <c r="AX257" s="787" t="str">
        <f t="shared" si="54"/>
        <v>C</v>
      </c>
      <c r="AY257" s="151"/>
      <c r="AZ257" s="151"/>
      <c r="BA257" s="151"/>
      <c r="BB257" s="151"/>
      <c r="BC257" s="737">
        <f>AU257/Results!$B$158</f>
        <v>416.6666667</v>
      </c>
      <c r="BD257" s="151"/>
      <c r="BE257" s="151"/>
      <c r="BF257" s="703"/>
    </row>
    <row r="258">
      <c r="A258" s="151"/>
      <c r="B258" s="459"/>
      <c r="C258" s="151"/>
      <c r="D258" s="790" t="s">
        <v>209</v>
      </c>
      <c r="E258" s="791">
        <v>14.0</v>
      </c>
      <c r="F258" s="791">
        <v>0.0</v>
      </c>
      <c r="G258" s="791">
        <v>117.0</v>
      </c>
      <c r="H258" s="791">
        <v>0.0</v>
      </c>
      <c r="I258" s="791">
        <v>0.0</v>
      </c>
      <c r="J258" s="791">
        <v>0.0</v>
      </c>
      <c r="K258" s="791">
        <v>1.0</v>
      </c>
      <c r="L258" s="791">
        <v>7.0</v>
      </c>
      <c r="M258" s="791">
        <v>0.0</v>
      </c>
      <c r="N258" s="791">
        <v>0.0</v>
      </c>
      <c r="O258" s="791">
        <v>0.0</v>
      </c>
      <c r="P258" s="791">
        <v>0.0</v>
      </c>
      <c r="Q258" s="792">
        <v>0.0</v>
      </c>
      <c r="R258" s="856">
        <f t="shared" si="47"/>
        <v>139</v>
      </c>
      <c r="S258" s="1075">
        <f t="shared" si="48"/>
        <v>84.5</v>
      </c>
      <c r="T258" s="1039">
        <f>R258/(Results!$P$246*(70/190))</f>
        <v>0.3420541381</v>
      </c>
      <c r="U258" s="793" t="str">
        <f t="shared" si="49"/>
        <v>B</v>
      </c>
      <c r="V258" s="37"/>
      <c r="W258" s="37"/>
      <c r="X258" s="37"/>
      <c r="Y258" s="37"/>
      <c r="Z258" s="774">
        <f>R258/Results!$B$158</f>
        <v>463.3333333</v>
      </c>
      <c r="AA258" s="37"/>
      <c r="AB258" s="37"/>
      <c r="AC258" s="789"/>
      <c r="AD258" s="459"/>
      <c r="AE258" s="459"/>
      <c r="AF258" s="151"/>
      <c r="AG258" s="790" t="s">
        <v>209</v>
      </c>
      <c r="AH258" s="791">
        <v>27.0</v>
      </c>
      <c r="AI258" s="791">
        <v>0.0</v>
      </c>
      <c r="AJ258" s="791">
        <v>64.0</v>
      </c>
      <c r="AK258" s="791">
        <v>0.0</v>
      </c>
      <c r="AL258" s="791">
        <v>0.0</v>
      </c>
      <c r="AM258" s="791">
        <v>0.0</v>
      </c>
      <c r="AN258" s="791">
        <v>0.0</v>
      </c>
      <c r="AO258" s="791">
        <v>16.0</v>
      </c>
      <c r="AP258" s="791">
        <v>0.0</v>
      </c>
      <c r="AQ258" s="791">
        <v>0.0</v>
      </c>
      <c r="AR258" s="791">
        <v>16.0</v>
      </c>
      <c r="AS258" s="791">
        <v>0.0</v>
      </c>
      <c r="AT258" s="792">
        <v>0.0</v>
      </c>
      <c r="AU258" s="1076">
        <f t="shared" si="50"/>
        <v>123</v>
      </c>
      <c r="AV258" s="1028">
        <f t="shared" si="51"/>
        <v>115</v>
      </c>
      <c r="AW258" s="1039">
        <f>AU258/(Results!$R$246*(70/190))</f>
        <v>0.6533407884</v>
      </c>
      <c r="AX258" s="793" t="str">
        <f t="shared" si="54"/>
        <v>C</v>
      </c>
      <c r="AY258" s="37"/>
      <c r="AZ258" s="37"/>
      <c r="BA258" s="37"/>
      <c r="BB258" s="37"/>
      <c r="BC258" s="774">
        <f>AU258/Results!$B$158</f>
        <v>410</v>
      </c>
      <c r="BD258" s="37"/>
      <c r="BE258" s="37"/>
      <c r="BF258" s="789"/>
    </row>
    <row r="259">
      <c r="A259" s="151"/>
      <c r="B259" s="459"/>
      <c r="C259" s="151"/>
      <c r="D259" s="797" t="s">
        <v>210</v>
      </c>
      <c r="E259" s="798">
        <v>15.0</v>
      </c>
      <c r="F259" s="798">
        <v>0.0</v>
      </c>
      <c r="G259" s="798">
        <v>98.0</v>
      </c>
      <c r="H259" s="798">
        <v>0.0</v>
      </c>
      <c r="I259" s="798">
        <v>0.0</v>
      </c>
      <c r="J259" s="798">
        <v>0.0</v>
      </c>
      <c r="K259" s="798">
        <v>2.0</v>
      </c>
      <c r="L259" s="798">
        <v>4.0</v>
      </c>
      <c r="M259" s="798">
        <v>0.0</v>
      </c>
      <c r="N259" s="798">
        <v>0.0</v>
      </c>
      <c r="O259" s="798">
        <v>11.0</v>
      </c>
      <c r="P259" s="798">
        <v>0.0</v>
      </c>
      <c r="Q259" s="799">
        <v>2.0</v>
      </c>
      <c r="R259" s="857">
        <f t="shared" si="47"/>
        <v>132</v>
      </c>
      <c r="S259" s="1077">
        <f t="shared" si="48"/>
        <v>96</v>
      </c>
      <c r="T259" s="802">
        <f>R259/(Results!$P$247*(70/190))</f>
        <v>0.3140102667</v>
      </c>
      <c r="U259" s="828" t="str">
        <f t="shared" si="49"/>
        <v>B</v>
      </c>
      <c r="V259" s="538">
        <f>SUM(R259:R262)</f>
        <v>520</v>
      </c>
      <c r="W259" s="539">
        <f>V259/(4*(MAX(R259:R262)))</f>
        <v>0.9848484848</v>
      </c>
      <c r="X259" s="539">
        <f>AVERAGE(S259:S262)</f>
        <v>87.825</v>
      </c>
      <c r="Y259" s="539">
        <f>V259/(((V259/2))*2)</f>
        <v>1</v>
      </c>
      <c r="Z259" s="1012">
        <f>R259/Results!$B$158</f>
        <v>440</v>
      </c>
      <c r="AA259" s="539">
        <f>sum(Z259:Z262)/4</f>
        <v>433.3333333</v>
      </c>
      <c r="AB259" s="541">
        <v>420.0</v>
      </c>
      <c r="AC259" s="706">
        <f>4*max(R259:R262)/Results!P247</f>
        <v>0.462751972</v>
      </c>
      <c r="AD259" s="459"/>
      <c r="AE259" s="459"/>
      <c r="AF259" s="151"/>
      <c r="AG259" s="797" t="s">
        <v>210</v>
      </c>
      <c r="AH259" s="798">
        <v>23.0</v>
      </c>
      <c r="AI259" s="798">
        <v>0.0</v>
      </c>
      <c r="AJ259" s="798">
        <v>91.0</v>
      </c>
      <c r="AK259" s="798">
        <v>0.0</v>
      </c>
      <c r="AL259" s="798">
        <v>0.0</v>
      </c>
      <c r="AM259" s="798">
        <v>0.0</v>
      </c>
      <c r="AN259" s="798">
        <v>0.0</v>
      </c>
      <c r="AO259" s="798">
        <v>12.0</v>
      </c>
      <c r="AP259" s="798">
        <v>0.0</v>
      </c>
      <c r="AQ259" s="798">
        <v>0.0</v>
      </c>
      <c r="AR259" s="798">
        <v>19.0</v>
      </c>
      <c r="AS259" s="798">
        <v>0.0</v>
      </c>
      <c r="AT259" s="799">
        <v>0.0</v>
      </c>
      <c r="AU259" s="850">
        <f t="shared" si="50"/>
        <v>145</v>
      </c>
      <c r="AV259" s="848">
        <f t="shared" si="51"/>
        <v>124.5</v>
      </c>
      <c r="AW259" s="802">
        <f>AU259/(Results!$R$247*(70/190))</f>
        <v>0.6337704164</v>
      </c>
      <c r="AX259" s="828" t="str">
        <f t="shared" si="54"/>
        <v>C</v>
      </c>
      <c r="AY259" s="538">
        <f>SUM(AU259:AU262)</f>
        <v>621</v>
      </c>
      <c r="AZ259" s="539">
        <f>AY259/(4*(MAX(AU259:AU262)))</f>
        <v>0.9296407186</v>
      </c>
      <c r="BA259" s="539">
        <f>AVERAGE(AV259:AV262)</f>
        <v>124.25</v>
      </c>
      <c r="BB259" s="539">
        <f>AY259/(((AY259))*1)</f>
        <v>1</v>
      </c>
      <c r="BC259" s="1012">
        <f>AU259/Results!$B$158</f>
        <v>483.3333333</v>
      </c>
      <c r="BD259" s="539">
        <f>sum(BC259:BC262)/4</f>
        <v>517.5</v>
      </c>
      <c r="BE259" s="541">
        <v>229.0</v>
      </c>
      <c r="BF259" s="706">
        <f>4*max(AU259:AU262)/Results!R247</f>
        <v>1.07568438</v>
      </c>
    </row>
    <row r="260">
      <c r="A260" s="151"/>
      <c r="B260" s="459"/>
      <c r="C260" s="151"/>
      <c r="D260" s="804" t="s">
        <v>211</v>
      </c>
      <c r="E260" s="805">
        <v>10.0</v>
      </c>
      <c r="F260" s="805">
        <v>1.0</v>
      </c>
      <c r="G260" s="805">
        <v>107.0</v>
      </c>
      <c r="H260" s="805">
        <v>0.0</v>
      </c>
      <c r="I260" s="805">
        <v>0.0</v>
      </c>
      <c r="J260" s="805">
        <v>0.0</v>
      </c>
      <c r="K260" s="805">
        <v>1.0</v>
      </c>
      <c r="L260" s="805">
        <v>5.0</v>
      </c>
      <c r="M260" s="805">
        <v>0.0</v>
      </c>
      <c r="N260" s="805">
        <v>0.0</v>
      </c>
      <c r="O260" s="805">
        <v>7.0</v>
      </c>
      <c r="P260" s="805">
        <v>0.0</v>
      </c>
      <c r="Q260" s="806">
        <v>1.0</v>
      </c>
      <c r="R260" s="844">
        <f t="shared" si="47"/>
        <v>132</v>
      </c>
      <c r="S260" s="1078">
        <f t="shared" si="48"/>
        <v>87.8</v>
      </c>
      <c r="T260" s="1032">
        <f>R260/(Results!$P$247*(70/190))</f>
        <v>0.3140102667</v>
      </c>
      <c r="U260" s="807" t="str">
        <f t="shared" si="49"/>
        <v>B</v>
      </c>
      <c r="V260" s="151"/>
      <c r="W260" s="151"/>
      <c r="X260" s="151"/>
      <c r="Y260" s="151"/>
      <c r="Z260" s="740">
        <f>R260/Results!$B$158</f>
        <v>440</v>
      </c>
      <c r="AA260" s="151"/>
      <c r="AB260" s="151"/>
      <c r="AC260" s="703"/>
      <c r="AD260" s="459"/>
      <c r="AE260" s="459"/>
      <c r="AF260" s="151"/>
      <c r="AG260" s="804" t="s">
        <v>211</v>
      </c>
      <c r="AH260" s="805">
        <v>30.0</v>
      </c>
      <c r="AI260" s="805">
        <v>0.0</v>
      </c>
      <c r="AJ260" s="805">
        <v>88.0</v>
      </c>
      <c r="AK260" s="805">
        <v>0.0</v>
      </c>
      <c r="AL260" s="805">
        <v>0.0</v>
      </c>
      <c r="AM260" s="805">
        <v>0.0</v>
      </c>
      <c r="AN260" s="805">
        <v>0.0</v>
      </c>
      <c r="AO260" s="805">
        <v>14.0</v>
      </c>
      <c r="AP260" s="805">
        <v>0.0</v>
      </c>
      <c r="AQ260" s="805">
        <v>0.0</v>
      </c>
      <c r="AR260" s="805">
        <v>15.0</v>
      </c>
      <c r="AS260" s="805">
        <v>0.0</v>
      </c>
      <c r="AT260" s="806">
        <v>3.0</v>
      </c>
      <c r="AU260" s="850">
        <f t="shared" si="50"/>
        <v>150</v>
      </c>
      <c r="AV260" s="1031">
        <f t="shared" si="51"/>
        <v>126.5</v>
      </c>
      <c r="AW260" s="1032">
        <f>AU260/(Results!$R$247*(70/190))</f>
        <v>0.6556245687</v>
      </c>
      <c r="AX260" s="807" t="str">
        <f t="shared" si="54"/>
        <v>C</v>
      </c>
      <c r="AY260" s="151"/>
      <c r="AZ260" s="151"/>
      <c r="BA260" s="151"/>
      <c r="BB260" s="151"/>
      <c r="BC260" s="740">
        <f>AU260/Results!$B$158</f>
        <v>500</v>
      </c>
      <c r="BD260" s="151"/>
      <c r="BE260" s="151"/>
      <c r="BF260" s="703"/>
    </row>
    <row r="261">
      <c r="A261" s="151"/>
      <c r="B261" s="459"/>
      <c r="C261" s="151"/>
      <c r="D261" s="804" t="s">
        <v>212</v>
      </c>
      <c r="E261" s="805">
        <v>11.0</v>
      </c>
      <c r="F261" s="805">
        <v>0.0</v>
      </c>
      <c r="G261" s="805">
        <v>103.0</v>
      </c>
      <c r="H261" s="805">
        <v>0.0</v>
      </c>
      <c r="I261" s="805">
        <v>0.0</v>
      </c>
      <c r="J261" s="805">
        <v>0.0</v>
      </c>
      <c r="K261" s="805">
        <v>3.0</v>
      </c>
      <c r="L261" s="805">
        <v>1.0</v>
      </c>
      <c r="M261" s="805">
        <v>1.0</v>
      </c>
      <c r="N261" s="805">
        <v>0.0</v>
      </c>
      <c r="O261" s="805">
        <v>7.0</v>
      </c>
      <c r="P261" s="805">
        <v>0.0</v>
      </c>
      <c r="Q261" s="806">
        <v>1.0</v>
      </c>
      <c r="R261" s="844">
        <f t="shared" si="47"/>
        <v>127</v>
      </c>
      <c r="S261" s="1078">
        <f t="shared" si="48"/>
        <v>85.5</v>
      </c>
      <c r="T261" s="1032">
        <f>R261/(Results!$P$247*(70/190))</f>
        <v>0.3021159384</v>
      </c>
      <c r="U261" s="807" t="str">
        <f t="shared" si="49"/>
        <v>B</v>
      </c>
      <c r="V261" s="151"/>
      <c r="W261" s="151"/>
      <c r="X261" s="151"/>
      <c r="Y261" s="151"/>
      <c r="Z261" s="740">
        <f>R261/Results!$B$158</f>
        <v>423.3333333</v>
      </c>
      <c r="AA261" s="151"/>
      <c r="AB261" s="151"/>
      <c r="AC261" s="703"/>
      <c r="AD261" s="459"/>
      <c r="AE261" s="459"/>
      <c r="AF261" s="151"/>
      <c r="AG261" s="804" t="s">
        <v>212</v>
      </c>
      <c r="AH261" s="805">
        <v>42.0</v>
      </c>
      <c r="AI261" s="805">
        <v>0.0</v>
      </c>
      <c r="AJ261" s="805">
        <v>111.0</v>
      </c>
      <c r="AK261" s="805">
        <v>0.0</v>
      </c>
      <c r="AL261" s="805">
        <v>0.0</v>
      </c>
      <c r="AM261" s="805">
        <v>0.0</v>
      </c>
      <c r="AN261" s="805">
        <v>0.0</v>
      </c>
      <c r="AO261" s="805">
        <v>6.0</v>
      </c>
      <c r="AP261" s="805">
        <v>0.0</v>
      </c>
      <c r="AQ261" s="805">
        <v>0.0</v>
      </c>
      <c r="AR261" s="805">
        <v>7.0</v>
      </c>
      <c r="AS261" s="805">
        <v>0.0</v>
      </c>
      <c r="AT261" s="806">
        <v>1.0</v>
      </c>
      <c r="AU261" s="850">
        <f t="shared" si="50"/>
        <v>167</v>
      </c>
      <c r="AV261" s="1031">
        <f t="shared" si="51"/>
        <v>121</v>
      </c>
      <c r="AW261" s="1032">
        <f>AU261/(Results!$R$247*(70/190))</f>
        <v>0.7299286865</v>
      </c>
      <c r="AX261" s="807" t="str">
        <f t="shared" si="54"/>
        <v>D</v>
      </c>
      <c r="AY261" s="151"/>
      <c r="AZ261" s="151"/>
      <c r="BA261" s="151"/>
      <c r="BB261" s="151"/>
      <c r="BC261" s="740">
        <f>AU261/Results!$B$158</f>
        <v>556.6666667</v>
      </c>
      <c r="BD261" s="151"/>
      <c r="BE261" s="151"/>
      <c r="BF261" s="703"/>
    </row>
    <row r="262">
      <c r="A262" s="151"/>
      <c r="B262" s="459"/>
      <c r="C262" s="151"/>
      <c r="D262" s="809" t="s">
        <v>213</v>
      </c>
      <c r="E262" s="810">
        <v>15.0</v>
      </c>
      <c r="F262" s="810">
        <v>0.0</v>
      </c>
      <c r="G262" s="810">
        <v>101.0</v>
      </c>
      <c r="H262" s="810">
        <v>0.0</v>
      </c>
      <c r="I262" s="810">
        <v>0.0</v>
      </c>
      <c r="J262" s="810">
        <v>0.0</v>
      </c>
      <c r="K262" s="810">
        <v>3.0</v>
      </c>
      <c r="L262" s="810">
        <v>7.0</v>
      </c>
      <c r="M262" s="810">
        <v>0.0</v>
      </c>
      <c r="N262" s="810">
        <v>0.0</v>
      </c>
      <c r="O262" s="810">
        <v>0.0</v>
      </c>
      <c r="P262" s="810">
        <v>0.0</v>
      </c>
      <c r="Q262" s="811">
        <v>3.0</v>
      </c>
      <c r="R262" s="858">
        <f t="shared" si="47"/>
        <v>129</v>
      </c>
      <c r="S262" s="1079">
        <f t="shared" si="48"/>
        <v>82</v>
      </c>
      <c r="T262" s="1033">
        <f>R262/(Results!$P$247*(70/190))</f>
        <v>0.3068736697</v>
      </c>
      <c r="U262" s="1034" t="str">
        <f t="shared" si="49"/>
        <v>B</v>
      </c>
      <c r="V262" s="447"/>
      <c r="W262" s="447"/>
      <c r="X262" s="447"/>
      <c r="Y262" s="447"/>
      <c r="Z262" s="746">
        <f>R262/Results!$B$158</f>
        <v>430</v>
      </c>
      <c r="AA262" s="447"/>
      <c r="AB262" s="447"/>
      <c r="AC262" s="488"/>
      <c r="AD262" s="459"/>
      <c r="AE262" s="459"/>
      <c r="AF262" s="151"/>
      <c r="AG262" s="809" t="s">
        <v>213</v>
      </c>
      <c r="AH262" s="810">
        <v>38.0</v>
      </c>
      <c r="AI262" s="810">
        <v>0.0</v>
      </c>
      <c r="AJ262" s="810">
        <v>97.0</v>
      </c>
      <c r="AK262" s="810">
        <v>0.0</v>
      </c>
      <c r="AL262" s="810">
        <v>0.0</v>
      </c>
      <c r="AM262" s="810">
        <v>0.0</v>
      </c>
      <c r="AN262" s="810">
        <v>0.0</v>
      </c>
      <c r="AO262" s="810">
        <v>13.0</v>
      </c>
      <c r="AP262" s="810">
        <v>0.0</v>
      </c>
      <c r="AQ262" s="810">
        <v>0.0</v>
      </c>
      <c r="AR262" s="810">
        <v>9.0</v>
      </c>
      <c r="AS262" s="810">
        <v>0.0</v>
      </c>
      <c r="AT262" s="811">
        <v>2.0</v>
      </c>
      <c r="AU262" s="852">
        <f t="shared" si="50"/>
        <v>159</v>
      </c>
      <c r="AV262" s="1081">
        <f t="shared" si="51"/>
        <v>125</v>
      </c>
      <c r="AW262" s="1033">
        <f>AU262/(Results!$R$247*(70/190))</f>
        <v>0.6949620428</v>
      </c>
      <c r="AX262" s="1034" t="str">
        <f t="shared" si="54"/>
        <v>C</v>
      </c>
      <c r="AY262" s="447"/>
      <c r="AZ262" s="447"/>
      <c r="BA262" s="447"/>
      <c r="BB262" s="447"/>
      <c r="BC262" s="746">
        <f>AU262/Results!$B$158</f>
        <v>530</v>
      </c>
      <c r="BD262" s="447"/>
      <c r="BE262" s="447"/>
      <c r="BF262" s="488"/>
    </row>
    <row r="263">
      <c r="A263" s="151"/>
      <c r="B263" s="459"/>
      <c r="C263" s="151"/>
      <c r="D263" s="818" t="s">
        <v>214</v>
      </c>
      <c r="E263" s="778">
        <v>11.0</v>
      </c>
      <c r="F263" s="778">
        <v>0.0</v>
      </c>
      <c r="G263" s="778">
        <v>89.0</v>
      </c>
      <c r="H263" s="778">
        <v>0.0</v>
      </c>
      <c r="I263" s="778">
        <v>0.0</v>
      </c>
      <c r="J263" s="778">
        <v>0.0</v>
      </c>
      <c r="K263" s="778">
        <v>2.0</v>
      </c>
      <c r="L263" s="778">
        <v>5.0</v>
      </c>
      <c r="M263" s="778">
        <v>0.0</v>
      </c>
      <c r="N263" s="778">
        <v>0.0</v>
      </c>
      <c r="O263" s="778">
        <v>10.0</v>
      </c>
      <c r="P263" s="778">
        <v>0.0</v>
      </c>
      <c r="Q263" s="779">
        <v>0.0</v>
      </c>
      <c r="R263" s="859">
        <f t="shared" si="47"/>
        <v>117</v>
      </c>
      <c r="S263" s="1080">
        <f t="shared" si="48"/>
        <v>86</v>
      </c>
      <c r="T263" s="821">
        <f>R263/(Results!$P$248*(70/190))</f>
        <v>0.2948666932</v>
      </c>
      <c r="U263" s="819" t="str">
        <f t="shared" si="49"/>
        <v>B</v>
      </c>
      <c r="V263" s="641">
        <f>SUM(R263:R266)</f>
        <v>441</v>
      </c>
      <c r="W263" s="642">
        <f>V263/(4*(MAX(R263:R266)))</f>
        <v>0.9423076923</v>
      </c>
      <c r="X263" s="642">
        <f>AVERAGE(S263:S266)</f>
        <v>80.875</v>
      </c>
      <c r="Y263" s="642">
        <f>V263/(((V263/2))*2)</f>
        <v>1</v>
      </c>
      <c r="Z263" s="723">
        <f>R263/Results!$B$158</f>
        <v>390</v>
      </c>
      <c r="AA263" s="642">
        <f>sum(Z263:Z266)/4</f>
        <v>367.5</v>
      </c>
      <c r="AB263" s="643">
        <v>397.0</v>
      </c>
      <c r="AC263" s="817">
        <f>4*max(R263:R266)/Results!P248</f>
        <v>0.43454039</v>
      </c>
      <c r="AD263" s="459"/>
      <c r="AE263" s="459"/>
      <c r="AF263" s="151"/>
      <c r="AG263" s="818" t="s">
        <v>214</v>
      </c>
      <c r="AH263" s="778">
        <v>42.0</v>
      </c>
      <c r="AI263" s="778">
        <v>0.0</v>
      </c>
      <c r="AJ263" s="778">
        <v>96.0</v>
      </c>
      <c r="AK263" s="778">
        <v>0.0</v>
      </c>
      <c r="AL263" s="778">
        <v>0.0</v>
      </c>
      <c r="AM263" s="778">
        <v>0.0</v>
      </c>
      <c r="AN263" s="778">
        <v>0.0</v>
      </c>
      <c r="AO263" s="778">
        <v>4.0</v>
      </c>
      <c r="AP263" s="778">
        <v>0.0</v>
      </c>
      <c r="AQ263" s="778">
        <v>0.0</v>
      </c>
      <c r="AR263" s="778">
        <v>11.0</v>
      </c>
      <c r="AS263" s="778">
        <v>0.0</v>
      </c>
      <c r="AT263" s="779">
        <v>5.0</v>
      </c>
      <c r="AU263" s="855">
        <f t="shared" si="50"/>
        <v>158</v>
      </c>
      <c r="AV263" s="1035">
        <f t="shared" si="51"/>
        <v>120.5</v>
      </c>
      <c r="AW263" s="821">
        <f>AU263/(Results!$R$248*(70/190))</f>
        <v>0.6743036837</v>
      </c>
      <c r="AX263" s="819" t="str">
        <f t="shared" si="54"/>
        <v>C</v>
      </c>
      <c r="AY263" s="641">
        <f>SUM(AU263:AU266)</f>
        <v>636</v>
      </c>
      <c r="AZ263" s="642">
        <f>AY263/(4*(MAX(AU263:AU266)))</f>
        <v>0.9695121951</v>
      </c>
      <c r="BA263" s="642">
        <f>AVERAGE(AV263:AV266)</f>
        <v>119.2</v>
      </c>
      <c r="BB263" s="642">
        <f>AY263/(((AY263))*1)</f>
        <v>1</v>
      </c>
      <c r="BC263" s="723">
        <f>AU263/Results!$B$158</f>
        <v>526.6666667</v>
      </c>
      <c r="BD263" s="642">
        <f>sum(BC263:BC266)/4</f>
        <v>530</v>
      </c>
      <c r="BE263" s="643">
        <v>234.0</v>
      </c>
      <c r="BF263" s="817">
        <f>4*max(AU263:AU266)/Results!R248</f>
        <v>1.031446541</v>
      </c>
    </row>
    <row r="264">
      <c r="A264" s="151"/>
      <c r="B264" s="459"/>
      <c r="C264" s="151"/>
      <c r="D264" s="784" t="s">
        <v>215</v>
      </c>
      <c r="E264" s="785">
        <v>20.0</v>
      </c>
      <c r="F264" s="785">
        <v>0.0</v>
      </c>
      <c r="G264" s="785">
        <v>73.0</v>
      </c>
      <c r="H264" s="785">
        <v>0.0</v>
      </c>
      <c r="I264" s="785">
        <v>0.0</v>
      </c>
      <c r="J264" s="785">
        <v>0.0</v>
      </c>
      <c r="K264" s="785">
        <v>1.0</v>
      </c>
      <c r="L264" s="785">
        <v>4.0</v>
      </c>
      <c r="M264" s="785">
        <v>0.0</v>
      </c>
      <c r="N264" s="785">
        <v>1.0</v>
      </c>
      <c r="O264" s="785">
        <v>4.0</v>
      </c>
      <c r="P264" s="785">
        <v>0.0</v>
      </c>
      <c r="Q264" s="786">
        <v>0.0</v>
      </c>
      <c r="R264" s="834">
        <f t="shared" si="47"/>
        <v>103</v>
      </c>
      <c r="S264" s="1074">
        <f t="shared" si="48"/>
        <v>74.5</v>
      </c>
      <c r="T264" s="1037">
        <f>R264/(Results!$P$248*(70/190))</f>
        <v>0.2595834991</v>
      </c>
      <c r="U264" s="787" t="str">
        <f t="shared" si="49"/>
        <v>B</v>
      </c>
      <c r="V264" s="151"/>
      <c r="W264" s="151"/>
      <c r="X264" s="151"/>
      <c r="Y264" s="151"/>
      <c r="Z264" s="737">
        <f>R264/Results!$B$158</f>
        <v>343.3333333</v>
      </c>
      <c r="AA264" s="151"/>
      <c r="AB264" s="151"/>
      <c r="AC264" s="703"/>
      <c r="AD264" s="459"/>
      <c r="AE264" s="459"/>
      <c r="AF264" s="151"/>
      <c r="AG264" s="784" t="s">
        <v>215</v>
      </c>
      <c r="AH264" s="785">
        <v>38.0</v>
      </c>
      <c r="AI264" s="785">
        <v>1.0</v>
      </c>
      <c r="AJ264" s="785">
        <v>109.0</v>
      </c>
      <c r="AK264" s="785">
        <v>0.0</v>
      </c>
      <c r="AL264" s="785">
        <v>0.0</v>
      </c>
      <c r="AM264" s="785">
        <v>0.0</v>
      </c>
      <c r="AN264" s="785">
        <v>0.0</v>
      </c>
      <c r="AO264" s="785">
        <v>9.0</v>
      </c>
      <c r="AP264" s="785">
        <v>0.0</v>
      </c>
      <c r="AQ264" s="785">
        <v>0.0</v>
      </c>
      <c r="AR264" s="785">
        <v>7.0</v>
      </c>
      <c r="AS264" s="785">
        <v>0.0</v>
      </c>
      <c r="AT264" s="786">
        <v>0.0</v>
      </c>
      <c r="AU264" s="855">
        <f t="shared" si="50"/>
        <v>164</v>
      </c>
      <c r="AV264" s="1028">
        <f t="shared" si="51"/>
        <v>120.8</v>
      </c>
      <c r="AW264" s="1037">
        <f>AU264/(Results!$R$248*(70/190))</f>
        <v>0.6999101527</v>
      </c>
      <c r="AX264" s="787" t="str">
        <f t="shared" si="54"/>
        <v>C</v>
      </c>
      <c r="AY264" s="151"/>
      <c r="AZ264" s="151"/>
      <c r="BA264" s="151"/>
      <c r="BB264" s="151"/>
      <c r="BC264" s="737">
        <f>AU264/Results!$B$158</f>
        <v>546.6666667</v>
      </c>
      <c r="BD264" s="151"/>
      <c r="BE264" s="151"/>
      <c r="BF264" s="703"/>
    </row>
    <row r="265">
      <c r="A265" s="151"/>
      <c r="B265" s="459"/>
      <c r="C265" s="151"/>
      <c r="D265" s="784" t="s">
        <v>216</v>
      </c>
      <c r="E265" s="785">
        <v>24.0</v>
      </c>
      <c r="F265" s="785">
        <v>0.0</v>
      </c>
      <c r="G265" s="785">
        <v>76.0</v>
      </c>
      <c r="H265" s="785">
        <v>0.0</v>
      </c>
      <c r="I265" s="785">
        <v>0.0</v>
      </c>
      <c r="J265" s="785">
        <v>0.0</v>
      </c>
      <c r="K265" s="785">
        <v>2.0</v>
      </c>
      <c r="L265" s="785">
        <v>3.0</v>
      </c>
      <c r="M265" s="785">
        <v>1.0</v>
      </c>
      <c r="N265" s="785">
        <v>0.0</v>
      </c>
      <c r="O265" s="785">
        <v>2.0</v>
      </c>
      <c r="P265" s="785">
        <v>0.0</v>
      </c>
      <c r="Q265" s="786">
        <v>2.0</v>
      </c>
      <c r="R265" s="834">
        <f t="shared" si="47"/>
        <v>110</v>
      </c>
      <c r="S265" s="1074">
        <f t="shared" si="48"/>
        <v>77</v>
      </c>
      <c r="T265" s="1037">
        <f>R265/(Results!$P$248*(70/190))</f>
        <v>0.2772250962</v>
      </c>
      <c r="U265" s="787" t="str">
        <f t="shared" si="49"/>
        <v>B</v>
      </c>
      <c r="V265" s="151"/>
      <c r="W265" s="151"/>
      <c r="X265" s="151"/>
      <c r="Y265" s="151"/>
      <c r="Z265" s="737">
        <f>R265/Results!$B$158</f>
        <v>366.6666667</v>
      </c>
      <c r="AA265" s="151"/>
      <c r="AB265" s="151"/>
      <c r="AC265" s="703"/>
      <c r="AD265" s="459"/>
      <c r="AE265" s="459"/>
      <c r="AF265" s="151"/>
      <c r="AG265" s="784" t="s">
        <v>216</v>
      </c>
      <c r="AH265" s="785">
        <v>48.0</v>
      </c>
      <c r="AI265" s="785">
        <v>0.0</v>
      </c>
      <c r="AJ265" s="785">
        <v>94.0</v>
      </c>
      <c r="AK265" s="785">
        <v>0.0</v>
      </c>
      <c r="AL265" s="785">
        <v>0.0</v>
      </c>
      <c r="AM265" s="785">
        <v>0.0</v>
      </c>
      <c r="AN265" s="785">
        <v>0.0</v>
      </c>
      <c r="AO265" s="785">
        <v>0.0</v>
      </c>
      <c r="AP265" s="785">
        <v>0.0</v>
      </c>
      <c r="AQ265" s="785">
        <v>0.0</v>
      </c>
      <c r="AR265" s="785">
        <v>8.0</v>
      </c>
      <c r="AS265" s="785">
        <v>0.0</v>
      </c>
      <c r="AT265" s="786">
        <v>2.0</v>
      </c>
      <c r="AU265" s="855">
        <f t="shared" si="50"/>
        <v>152</v>
      </c>
      <c r="AV265" s="1028">
        <f t="shared" si="51"/>
        <v>112</v>
      </c>
      <c r="AW265" s="1037">
        <f>AU265/(Results!$R$248*(70/190))</f>
        <v>0.6486972147</v>
      </c>
      <c r="AX265" s="787" t="str">
        <f t="shared" si="54"/>
        <v>C</v>
      </c>
      <c r="AY265" s="151"/>
      <c r="AZ265" s="151"/>
      <c r="BA265" s="151"/>
      <c r="BB265" s="151"/>
      <c r="BC265" s="737">
        <f>AU265/Results!$B$158</f>
        <v>506.6666667</v>
      </c>
      <c r="BD265" s="151"/>
      <c r="BE265" s="151"/>
      <c r="BF265" s="703"/>
    </row>
    <row r="266">
      <c r="A266" s="151"/>
      <c r="B266" s="459"/>
      <c r="C266" s="151"/>
      <c r="D266" s="790" t="s">
        <v>217</v>
      </c>
      <c r="E266" s="791">
        <v>22.0</v>
      </c>
      <c r="F266" s="791">
        <v>0.0</v>
      </c>
      <c r="G266" s="791">
        <v>69.0</v>
      </c>
      <c r="H266" s="791">
        <v>0.0</v>
      </c>
      <c r="I266" s="791">
        <v>0.0</v>
      </c>
      <c r="J266" s="791">
        <v>0.0</v>
      </c>
      <c r="K266" s="791">
        <v>3.0</v>
      </c>
      <c r="L266" s="791">
        <v>9.0</v>
      </c>
      <c r="M266" s="791">
        <v>0.0</v>
      </c>
      <c r="N266" s="791">
        <v>0.0</v>
      </c>
      <c r="O266" s="791">
        <v>5.0</v>
      </c>
      <c r="P266" s="791">
        <v>0.0</v>
      </c>
      <c r="Q266" s="792">
        <v>3.0</v>
      </c>
      <c r="R266" s="856">
        <f t="shared" si="47"/>
        <v>111</v>
      </c>
      <c r="S266" s="1075">
        <f t="shared" si="48"/>
        <v>86</v>
      </c>
      <c r="T266" s="1039">
        <f>R266/(Results!$P$248*(70/190))</f>
        <v>0.2797453243</v>
      </c>
      <c r="U266" s="793" t="str">
        <f t="shared" si="49"/>
        <v>B</v>
      </c>
      <c r="V266" s="37"/>
      <c r="W266" s="37"/>
      <c r="X266" s="37"/>
      <c r="Y266" s="37"/>
      <c r="Z266" s="774">
        <f>R266/Results!$B$158</f>
        <v>370</v>
      </c>
      <c r="AA266" s="37"/>
      <c r="AB266" s="37"/>
      <c r="AC266" s="789"/>
      <c r="AD266" s="459"/>
      <c r="AE266" s="459"/>
      <c r="AF266" s="151"/>
      <c r="AG266" s="790" t="s">
        <v>217</v>
      </c>
      <c r="AH266" s="791">
        <v>49.0</v>
      </c>
      <c r="AI266" s="791">
        <v>0.0</v>
      </c>
      <c r="AJ266" s="791">
        <v>98.0</v>
      </c>
      <c r="AK266" s="791">
        <v>0.0</v>
      </c>
      <c r="AL266" s="791">
        <v>0.0</v>
      </c>
      <c r="AM266" s="791">
        <v>0.0</v>
      </c>
      <c r="AN266" s="791">
        <v>0.0</v>
      </c>
      <c r="AO266" s="791">
        <v>3.0</v>
      </c>
      <c r="AP266" s="791">
        <v>0.0</v>
      </c>
      <c r="AQ266" s="791">
        <v>0.0</v>
      </c>
      <c r="AR266" s="791">
        <v>10.0</v>
      </c>
      <c r="AS266" s="791">
        <v>0.0</v>
      </c>
      <c r="AT266" s="792">
        <v>2.0</v>
      </c>
      <c r="AU266" s="1076">
        <f t="shared" si="50"/>
        <v>162</v>
      </c>
      <c r="AV266" s="1082">
        <f t="shared" si="51"/>
        <v>123.5</v>
      </c>
      <c r="AW266" s="1039">
        <f>AU266/(Results!$R$248*(70/190))</f>
        <v>0.6913746631</v>
      </c>
      <c r="AX266" s="793" t="str">
        <f t="shared" si="54"/>
        <v>C</v>
      </c>
      <c r="AY266" s="37"/>
      <c r="AZ266" s="37"/>
      <c r="BA266" s="37"/>
      <c r="BB266" s="37"/>
      <c r="BC266" s="774">
        <f>AU266/Results!$B$158</f>
        <v>540</v>
      </c>
      <c r="BD266" s="37"/>
      <c r="BE266" s="37"/>
      <c r="BF266" s="789"/>
    </row>
    <row r="267">
      <c r="A267" s="151"/>
      <c r="B267" s="459"/>
      <c r="C267" s="151"/>
      <c r="D267" s="797" t="s">
        <v>218</v>
      </c>
      <c r="E267" s="798">
        <v>17.0</v>
      </c>
      <c r="F267" s="798">
        <v>0.0</v>
      </c>
      <c r="G267" s="798">
        <v>67.0</v>
      </c>
      <c r="H267" s="798">
        <v>0.0</v>
      </c>
      <c r="I267" s="798">
        <v>0.0</v>
      </c>
      <c r="J267" s="798">
        <v>0.0</v>
      </c>
      <c r="K267" s="798">
        <v>3.0</v>
      </c>
      <c r="L267" s="798">
        <v>0.0</v>
      </c>
      <c r="M267" s="798">
        <v>0.0</v>
      </c>
      <c r="N267" s="798">
        <v>0.0</v>
      </c>
      <c r="O267" s="798">
        <v>-2.0</v>
      </c>
      <c r="P267" s="798">
        <v>0.0</v>
      </c>
      <c r="Q267" s="799">
        <v>3.0</v>
      </c>
      <c r="R267" s="857">
        <f t="shared" si="47"/>
        <v>88</v>
      </c>
      <c r="S267" s="1077">
        <f t="shared" si="48"/>
        <v>52.5</v>
      </c>
      <c r="T267" s="802">
        <f>R267/(Results!$P$249*(70/190))</f>
        <v>0.2665816327</v>
      </c>
      <c r="U267" s="828" t="str">
        <f t="shared" si="49"/>
        <v>B</v>
      </c>
      <c r="V267" s="538">
        <f>SUM(R267:R270)</f>
        <v>342</v>
      </c>
      <c r="W267" s="539">
        <f>V267/(4*(MAX(R267:R270)))</f>
        <v>0.9293478261</v>
      </c>
      <c r="X267" s="539">
        <f>AVERAGE(S267:S270)</f>
        <v>58.325</v>
      </c>
      <c r="Y267" s="539">
        <f>V267/(((V267/2))*2)</f>
        <v>1</v>
      </c>
      <c r="Z267" s="1012">
        <f>R267/Results!$B$158</f>
        <v>293.3333333</v>
      </c>
      <c r="AA267" s="539">
        <f>sum(Z267:Z270)/4</f>
        <v>285</v>
      </c>
      <c r="AB267" s="541">
        <v>330.0</v>
      </c>
      <c r="AC267" s="706">
        <f>4*MAX(R267:R270)/Results!P249</f>
        <v>0.4107142857</v>
      </c>
      <c r="AD267" s="459"/>
      <c r="AE267" s="459"/>
      <c r="AF267" s="151"/>
      <c r="AG267" s="797" t="s">
        <v>218</v>
      </c>
      <c r="AH267" s="798">
        <v>43.0</v>
      </c>
      <c r="AI267" s="798">
        <v>0.0</v>
      </c>
      <c r="AJ267" s="798">
        <v>90.0</v>
      </c>
      <c r="AK267" s="798">
        <v>0.0</v>
      </c>
      <c r="AL267" s="798">
        <v>0.0</v>
      </c>
      <c r="AM267" s="798">
        <v>0.0</v>
      </c>
      <c r="AN267" s="798">
        <v>0.0</v>
      </c>
      <c r="AO267" s="798">
        <v>0.0</v>
      </c>
      <c r="AP267" s="798">
        <v>0.0</v>
      </c>
      <c r="AQ267" s="798">
        <v>0.0</v>
      </c>
      <c r="AR267" s="798">
        <v>7.0</v>
      </c>
      <c r="AS267" s="798">
        <v>0.0</v>
      </c>
      <c r="AT267" s="799">
        <v>4.0</v>
      </c>
      <c r="AU267" s="850">
        <f t="shared" si="50"/>
        <v>144</v>
      </c>
      <c r="AV267" s="848">
        <f t="shared" si="51"/>
        <v>104</v>
      </c>
      <c r="AW267" s="802">
        <f>AU267/(Results!$R$249*(70/190))</f>
        <v>0.7055183084</v>
      </c>
      <c r="AX267" s="1083" t="s">
        <v>257</v>
      </c>
      <c r="AY267" s="538">
        <f>SUM(AU267:AU270)</f>
        <v>554</v>
      </c>
      <c r="AZ267" s="539">
        <f>AY267/(4*(MAX(AU267:AU270)))</f>
        <v>0.9618055556</v>
      </c>
      <c r="BA267" s="539">
        <f>AVERAGE(AV267:AV270)</f>
        <v>103.7</v>
      </c>
      <c r="BB267" s="539">
        <f>AY267/(((AY267))*1)</f>
        <v>1</v>
      </c>
      <c r="BC267" s="1012">
        <f>AU267/Results!$B$158</f>
        <v>480</v>
      </c>
      <c r="BD267" s="539">
        <f>sum(BC267:BC270)/4</f>
        <v>461.6666667</v>
      </c>
      <c r="BE267" s="541">
        <v>204.0</v>
      </c>
      <c r="BF267" s="706">
        <f>4*MAX(AU267:AU270)/Results!R249</f>
        <v>1.039711191</v>
      </c>
    </row>
    <row r="268">
      <c r="A268" s="151"/>
      <c r="B268" s="459"/>
      <c r="C268" s="151"/>
      <c r="D268" s="804" t="s">
        <v>219</v>
      </c>
      <c r="E268" s="805">
        <v>16.0</v>
      </c>
      <c r="F268" s="805">
        <v>1.0</v>
      </c>
      <c r="G268" s="805">
        <v>63.0</v>
      </c>
      <c r="H268" s="805">
        <v>0.0</v>
      </c>
      <c r="I268" s="805">
        <v>0.0</v>
      </c>
      <c r="J268" s="805">
        <v>0.0</v>
      </c>
      <c r="K268" s="805">
        <v>0.0</v>
      </c>
      <c r="L268" s="805">
        <v>4.0</v>
      </c>
      <c r="M268" s="805">
        <v>0.0</v>
      </c>
      <c r="N268" s="805">
        <v>1.0</v>
      </c>
      <c r="O268" s="805">
        <v>6.0</v>
      </c>
      <c r="P268" s="805">
        <v>0.0</v>
      </c>
      <c r="Q268" s="806">
        <v>1.0</v>
      </c>
      <c r="R268" s="844">
        <f t="shared" si="47"/>
        <v>92</v>
      </c>
      <c r="S268" s="1078">
        <f t="shared" si="48"/>
        <v>69.3</v>
      </c>
      <c r="T268" s="1032">
        <f>R268/(Results!$P$249*(70/190))</f>
        <v>0.2786989796</v>
      </c>
      <c r="U268" s="807" t="str">
        <f t="shared" si="49"/>
        <v>B</v>
      </c>
      <c r="V268" s="151"/>
      <c r="W268" s="151"/>
      <c r="X268" s="151"/>
      <c r="Y268" s="151"/>
      <c r="Z268" s="740">
        <f>R268/Results!$B$158</f>
        <v>306.6666667</v>
      </c>
      <c r="AA268" s="151"/>
      <c r="AB268" s="151"/>
      <c r="AC268" s="703"/>
      <c r="AD268" s="459"/>
      <c r="AE268" s="459"/>
      <c r="AF268" s="151"/>
      <c r="AG268" s="804" t="s">
        <v>219</v>
      </c>
      <c r="AH268" s="805">
        <v>35.0</v>
      </c>
      <c r="AI268" s="805">
        <v>1.0</v>
      </c>
      <c r="AJ268" s="805">
        <v>92.0</v>
      </c>
      <c r="AK268" s="805">
        <v>0.0</v>
      </c>
      <c r="AL268" s="805">
        <v>0.0</v>
      </c>
      <c r="AM268" s="805">
        <v>0.0</v>
      </c>
      <c r="AN268" s="805">
        <v>0.0</v>
      </c>
      <c r="AO268" s="805">
        <v>2.0</v>
      </c>
      <c r="AP268" s="805">
        <v>0.0</v>
      </c>
      <c r="AQ268" s="805">
        <v>0.0</v>
      </c>
      <c r="AR268" s="805">
        <v>4.0</v>
      </c>
      <c r="AS268" s="805">
        <v>0.0</v>
      </c>
      <c r="AT268" s="806">
        <v>1.0</v>
      </c>
      <c r="AU268" s="850">
        <f t="shared" si="50"/>
        <v>135</v>
      </c>
      <c r="AV268" s="1031">
        <f t="shared" si="51"/>
        <v>93.3</v>
      </c>
      <c r="AW268" s="1032">
        <f>AU268/(Results!$R$249*(70/190))</f>
        <v>0.6614234141</v>
      </c>
      <c r="AX268" s="807" t="str">
        <f t="shared" ref="AX268:AX269" si="55">IFS(AW268&lt;0.2,"A",AND(AW268&gt;=0.21,AW268&lt;=0.5),"B",AND(AW268&gt;=0.51,AW268&lt;=0.7),"C",AND(AW268&gt;=0.71,AW268&lt;=0.85),"D",AND(AW268&gt;=0.86,AW268&lt;=1),"E",AW268&gt;1,"F")</f>
        <v>C</v>
      </c>
      <c r="AY268" s="151"/>
      <c r="AZ268" s="151"/>
      <c r="BA268" s="151"/>
      <c r="BB268" s="151"/>
      <c r="BC268" s="740">
        <f>AU268/Results!$B$158</f>
        <v>450</v>
      </c>
      <c r="BD268" s="151"/>
      <c r="BE268" s="151"/>
      <c r="BF268" s="703"/>
    </row>
    <row r="269">
      <c r="A269" s="151"/>
      <c r="B269" s="459"/>
      <c r="C269" s="151"/>
      <c r="D269" s="804" t="s">
        <v>220</v>
      </c>
      <c r="E269" s="805">
        <v>12.0</v>
      </c>
      <c r="F269" s="805">
        <v>0.0</v>
      </c>
      <c r="G269" s="805">
        <v>59.0</v>
      </c>
      <c r="H269" s="805">
        <v>0.0</v>
      </c>
      <c r="I269" s="805">
        <v>0.0</v>
      </c>
      <c r="J269" s="805">
        <v>0.0</v>
      </c>
      <c r="K269" s="805">
        <v>0.0</v>
      </c>
      <c r="L269" s="805">
        <v>0.0</v>
      </c>
      <c r="M269" s="805">
        <v>0.0</v>
      </c>
      <c r="N269" s="805">
        <v>1.0</v>
      </c>
      <c r="O269" s="805">
        <v>7.0</v>
      </c>
      <c r="P269" s="805">
        <v>0.0</v>
      </c>
      <c r="Q269" s="806">
        <v>1.0</v>
      </c>
      <c r="R269" s="844">
        <f t="shared" si="47"/>
        <v>80</v>
      </c>
      <c r="S269" s="1078">
        <f t="shared" si="48"/>
        <v>58.5</v>
      </c>
      <c r="T269" s="1032">
        <f>R269/(Results!$P$249*(70/190))</f>
        <v>0.2423469388</v>
      </c>
      <c r="U269" s="807" t="str">
        <f t="shared" si="49"/>
        <v>B</v>
      </c>
      <c r="V269" s="151"/>
      <c r="W269" s="151"/>
      <c r="X269" s="151"/>
      <c r="Y269" s="151"/>
      <c r="Z269" s="740">
        <f>R269/Results!$B$158</f>
        <v>266.6666667</v>
      </c>
      <c r="AA269" s="151"/>
      <c r="AB269" s="151"/>
      <c r="AC269" s="703"/>
      <c r="AD269" s="459"/>
      <c r="AE269" s="459"/>
      <c r="AF269" s="151"/>
      <c r="AG269" s="804" t="s">
        <v>220</v>
      </c>
      <c r="AH269" s="805">
        <v>28.0</v>
      </c>
      <c r="AI269" s="805">
        <v>0.0</v>
      </c>
      <c r="AJ269" s="805">
        <v>90.0</v>
      </c>
      <c r="AK269" s="805">
        <v>0.0</v>
      </c>
      <c r="AL269" s="805">
        <v>0.0</v>
      </c>
      <c r="AM269" s="805">
        <v>0.0</v>
      </c>
      <c r="AN269" s="805">
        <v>0.0</v>
      </c>
      <c r="AO269" s="805">
        <v>1.0</v>
      </c>
      <c r="AP269" s="805">
        <v>0.0</v>
      </c>
      <c r="AQ269" s="805">
        <v>0.0</v>
      </c>
      <c r="AR269" s="805">
        <v>11.0</v>
      </c>
      <c r="AS269" s="805">
        <v>0.0</v>
      </c>
      <c r="AT269" s="806">
        <v>1.0</v>
      </c>
      <c r="AU269" s="850">
        <f t="shared" si="50"/>
        <v>131</v>
      </c>
      <c r="AV269" s="1031">
        <f t="shared" si="51"/>
        <v>97</v>
      </c>
      <c r="AW269" s="1032">
        <f>AU269/(Results!$R$249*(70/190))</f>
        <v>0.6418256833</v>
      </c>
      <c r="AX269" s="807" t="str">
        <f t="shared" si="55"/>
        <v>C</v>
      </c>
      <c r="AY269" s="151"/>
      <c r="AZ269" s="151"/>
      <c r="BA269" s="151"/>
      <c r="BB269" s="151"/>
      <c r="BC269" s="740">
        <f>AU269/Results!$B$158</f>
        <v>436.6666667</v>
      </c>
      <c r="BD269" s="151"/>
      <c r="BE269" s="151"/>
      <c r="BF269" s="703"/>
    </row>
    <row r="270">
      <c r="A270" s="37"/>
      <c r="B270" s="60"/>
      <c r="C270" s="37"/>
      <c r="D270" s="809" t="s">
        <v>221</v>
      </c>
      <c r="E270" s="810">
        <v>14.0</v>
      </c>
      <c r="F270" s="810">
        <v>0.0</v>
      </c>
      <c r="G270" s="810">
        <v>64.0</v>
      </c>
      <c r="H270" s="810">
        <v>0.0</v>
      </c>
      <c r="I270" s="810">
        <v>0.0</v>
      </c>
      <c r="J270" s="810">
        <v>0.0</v>
      </c>
      <c r="K270" s="810">
        <v>1.0</v>
      </c>
      <c r="L270" s="810">
        <v>1.0</v>
      </c>
      <c r="M270" s="810">
        <v>0.0</v>
      </c>
      <c r="N270" s="810">
        <v>0.0</v>
      </c>
      <c r="O270" s="810">
        <v>2.0</v>
      </c>
      <c r="P270" s="810">
        <v>0.0</v>
      </c>
      <c r="Q270" s="811">
        <v>0.0</v>
      </c>
      <c r="R270" s="845">
        <f t="shared" si="47"/>
        <v>82</v>
      </c>
      <c r="S270" s="1084">
        <f t="shared" si="48"/>
        <v>53</v>
      </c>
      <c r="T270" s="1044">
        <f>R270/(Results!$P$249*(70/190))</f>
        <v>0.2484056122</v>
      </c>
      <c r="U270" s="812" t="str">
        <f t="shared" si="49"/>
        <v>B</v>
      </c>
      <c r="V270" s="447"/>
      <c r="W270" s="447"/>
      <c r="X270" s="447"/>
      <c r="Y270" s="447"/>
      <c r="Z270" s="746">
        <f>R270/Results!$B$158</f>
        <v>273.3333333</v>
      </c>
      <c r="AA270" s="447"/>
      <c r="AB270" s="447"/>
      <c r="AC270" s="488"/>
      <c r="AD270" s="60"/>
      <c r="AE270" s="60"/>
      <c r="AF270" s="37"/>
      <c r="AG270" s="809" t="s">
        <v>221</v>
      </c>
      <c r="AH270" s="810">
        <v>42.0</v>
      </c>
      <c r="AI270" s="810">
        <v>0.0</v>
      </c>
      <c r="AJ270" s="810">
        <v>81.0</v>
      </c>
      <c r="AK270" s="810">
        <v>0.0</v>
      </c>
      <c r="AL270" s="810">
        <v>0.0</v>
      </c>
      <c r="AM270" s="810">
        <v>0.0</v>
      </c>
      <c r="AN270" s="810">
        <v>0.0</v>
      </c>
      <c r="AO270" s="810">
        <v>8.0</v>
      </c>
      <c r="AP270" s="810">
        <v>0.0</v>
      </c>
      <c r="AQ270" s="810">
        <v>0.0</v>
      </c>
      <c r="AR270" s="810">
        <v>13.0</v>
      </c>
      <c r="AS270" s="810">
        <v>0.0</v>
      </c>
      <c r="AT270" s="811">
        <v>0.0</v>
      </c>
      <c r="AU270" s="852">
        <f t="shared" si="50"/>
        <v>144</v>
      </c>
      <c r="AV270" s="1043">
        <f t="shared" si="51"/>
        <v>120.5</v>
      </c>
      <c r="AW270" s="1044">
        <f>AU270/(Results!$R$249*(70/190))</f>
        <v>0.7055183084</v>
      </c>
      <c r="AX270" s="811" t="s">
        <v>257</v>
      </c>
      <c r="AY270" s="447"/>
      <c r="AZ270" s="447"/>
      <c r="BA270" s="447"/>
      <c r="BB270" s="447"/>
      <c r="BC270" s="746">
        <f>AU270/Results!$B$158</f>
        <v>480</v>
      </c>
      <c r="BD270" s="447"/>
      <c r="BE270" s="447"/>
      <c r="BF270" s="488"/>
    </row>
    <row r="271">
      <c r="A271" s="1085"/>
      <c r="B271" s="1086"/>
      <c r="C271" s="1086"/>
      <c r="D271" s="1086"/>
      <c r="E271" s="1087">
        <f t="shared" ref="E271:Q271" si="56">sum(E207:E270)</f>
        <v>1963</v>
      </c>
      <c r="F271" s="1087">
        <f t="shared" si="56"/>
        <v>6</v>
      </c>
      <c r="G271" s="1087">
        <f t="shared" si="56"/>
        <v>6418</v>
      </c>
      <c r="H271" s="1087">
        <f t="shared" si="56"/>
        <v>0</v>
      </c>
      <c r="I271" s="1087">
        <f t="shared" si="56"/>
        <v>1</v>
      </c>
      <c r="J271" s="1087">
        <f t="shared" si="56"/>
        <v>3</v>
      </c>
      <c r="K271" s="1087">
        <f t="shared" si="56"/>
        <v>95</v>
      </c>
      <c r="L271" s="1087">
        <f t="shared" si="56"/>
        <v>254</v>
      </c>
      <c r="M271" s="1087">
        <f t="shared" si="56"/>
        <v>6</v>
      </c>
      <c r="N271" s="1087">
        <f t="shared" si="56"/>
        <v>3</v>
      </c>
      <c r="O271" s="1087">
        <f t="shared" si="56"/>
        <v>587</v>
      </c>
      <c r="P271" s="1087">
        <f t="shared" si="56"/>
        <v>8</v>
      </c>
      <c r="Q271" s="1088">
        <f t="shared" si="56"/>
        <v>131</v>
      </c>
      <c r="R271" s="1087">
        <f>SUM(R207:R270)</f>
        <v>9475</v>
      </c>
      <c r="S271" s="1086"/>
      <c r="T271" s="1086"/>
      <c r="U271" s="1086"/>
      <c r="V271" s="1086"/>
      <c r="W271" s="1086"/>
      <c r="X271" s="1086"/>
      <c r="Y271" s="1086"/>
      <c r="Z271" s="1086"/>
      <c r="AA271" s="1086"/>
      <c r="AB271" s="762"/>
      <c r="AC271" s="1089"/>
      <c r="AD271" s="1086"/>
      <c r="AE271" s="1086"/>
      <c r="AF271" s="1086"/>
      <c r="AG271" s="1086"/>
      <c r="AH271" s="1087">
        <f t="shared" ref="AH271:AT271" si="57">sum(AH207:AH270)</f>
        <v>2023</v>
      </c>
      <c r="AI271" s="1087">
        <f t="shared" si="57"/>
        <v>5</v>
      </c>
      <c r="AJ271" s="1087">
        <f t="shared" si="57"/>
        <v>5372</v>
      </c>
      <c r="AK271" s="1087">
        <f t="shared" si="57"/>
        <v>0</v>
      </c>
      <c r="AL271" s="1087">
        <f t="shared" si="57"/>
        <v>0</v>
      </c>
      <c r="AM271" s="1087">
        <f t="shared" si="57"/>
        <v>0</v>
      </c>
      <c r="AN271" s="1087">
        <f t="shared" si="57"/>
        <v>0</v>
      </c>
      <c r="AO271" s="1087">
        <f t="shared" si="57"/>
        <v>382</v>
      </c>
      <c r="AP271" s="1087">
        <f t="shared" si="57"/>
        <v>0</v>
      </c>
      <c r="AQ271" s="1087">
        <f t="shared" si="57"/>
        <v>0</v>
      </c>
      <c r="AR271" s="1087">
        <f t="shared" si="57"/>
        <v>524</v>
      </c>
      <c r="AS271" s="1087">
        <f t="shared" si="57"/>
        <v>1</v>
      </c>
      <c r="AT271" s="1088">
        <f t="shared" si="57"/>
        <v>152</v>
      </c>
      <c r="AU271" s="1087">
        <f>SUM(AU207:AU270)</f>
        <v>8459</v>
      </c>
      <c r="AV271" s="1086"/>
      <c r="AW271" s="1086"/>
      <c r="AX271" s="1086"/>
      <c r="AY271" s="1086"/>
      <c r="AZ271" s="1086"/>
      <c r="BA271" s="1086"/>
      <c r="BB271" s="1086"/>
      <c r="BC271" s="1086"/>
      <c r="BD271" s="1086"/>
      <c r="BE271" s="1090"/>
      <c r="BF271" s="1089"/>
    </row>
    <row r="272">
      <c r="A272" s="1085"/>
      <c r="B272" s="1086"/>
      <c r="C272" s="1086"/>
      <c r="D272" s="1086"/>
      <c r="E272" s="1086"/>
      <c r="F272" s="1086"/>
      <c r="G272" s="1086"/>
      <c r="H272" s="1086"/>
      <c r="I272" s="1086"/>
      <c r="J272" s="1086"/>
      <c r="K272" s="1086"/>
      <c r="L272" s="1086"/>
      <c r="M272" s="1086"/>
      <c r="N272" s="1086"/>
      <c r="O272" s="1086"/>
      <c r="P272" s="1086"/>
      <c r="Q272" s="1086"/>
      <c r="R272" s="1086"/>
      <c r="S272" s="1086"/>
      <c r="T272" s="1086"/>
      <c r="U272" s="1086"/>
      <c r="V272" s="1086"/>
      <c r="W272" s="1086"/>
      <c r="X272" s="1086"/>
      <c r="Y272" s="1086"/>
      <c r="Z272" s="1086"/>
      <c r="AA272" s="1086"/>
      <c r="AB272" s="762"/>
      <c r="AC272" s="1089"/>
      <c r="AD272" s="1086"/>
      <c r="AE272" s="1086"/>
      <c r="AF272" s="1086"/>
      <c r="AG272" s="1086"/>
      <c r="AH272" s="1086"/>
      <c r="AI272" s="1086"/>
      <c r="AJ272" s="1086"/>
      <c r="AK272" s="1086"/>
      <c r="AL272" s="1086"/>
      <c r="AM272" s="1086"/>
      <c r="AN272" s="1086"/>
      <c r="AO272" s="1086"/>
      <c r="AP272" s="1086"/>
      <c r="AQ272" s="1086"/>
      <c r="AR272" s="1086"/>
      <c r="AS272" s="1086"/>
      <c r="AT272" s="1086"/>
      <c r="AU272" s="1086"/>
      <c r="AV272" s="1086"/>
      <c r="AW272" s="1086"/>
      <c r="AX272" s="1086"/>
      <c r="AY272" s="1086"/>
      <c r="AZ272" s="1086"/>
      <c r="BA272" s="1086"/>
      <c r="BB272" s="1086"/>
      <c r="BC272" s="1086"/>
      <c r="BD272" s="1086"/>
      <c r="BE272" s="1090"/>
      <c r="BF272" s="1089"/>
    </row>
    <row r="273">
      <c r="AB273" s="762"/>
      <c r="AC273" s="1091"/>
      <c r="BE273" s="358"/>
      <c r="BF273" s="1091"/>
    </row>
    <row r="274">
      <c r="AB274" s="762"/>
      <c r="AC274" s="1091"/>
      <c r="BE274" s="358"/>
      <c r="BF274" s="1091"/>
    </row>
    <row r="275">
      <c r="AB275" s="762"/>
      <c r="AC275" s="1091"/>
      <c r="BE275" s="358"/>
      <c r="BF275" s="1091"/>
    </row>
    <row r="276">
      <c r="AB276" s="762"/>
      <c r="AC276" s="1091"/>
      <c r="BE276" s="358"/>
      <c r="BF276" s="1091"/>
    </row>
    <row r="277">
      <c r="AB277" s="762"/>
      <c r="AC277" s="1091"/>
      <c r="BE277" s="358"/>
      <c r="BF277" s="1091"/>
    </row>
    <row r="278">
      <c r="AB278" s="762"/>
      <c r="AC278" s="1091"/>
      <c r="BE278" s="358"/>
      <c r="BF278" s="1091"/>
    </row>
    <row r="279">
      <c r="AB279" s="762"/>
      <c r="AC279" s="1091"/>
      <c r="BE279" s="358"/>
      <c r="BF279" s="1091"/>
    </row>
    <row r="280">
      <c r="AB280" s="762"/>
      <c r="AC280" s="1091"/>
      <c r="BE280" s="358"/>
      <c r="BF280" s="1091"/>
    </row>
    <row r="281">
      <c r="AB281" s="762"/>
      <c r="AC281" s="1091"/>
      <c r="BE281" s="358"/>
      <c r="BF281" s="1091"/>
    </row>
    <row r="282">
      <c r="AB282" s="762"/>
      <c r="AC282" s="1091"/>
      <c r="BE282" s="358"/>
      <c r="BF282" s="1091"/>
    </row>
    <row r="283">
      <c r="AB283" s="762"/>
      <c r="AC283" s="1091"/>
      <c r="BE283" s="358"/>
      <c r="BF283" s="1091"/>
    </row>
    <row r="284">
      <c r="AB284" s="762"/>
      <c r="AC284" s="1091"/>
      <c r="BE284" s="358"/>
      <c r="BF284" s="1091"/>
    </row>
    <row r="285">
      <c r="AB285" s="762"/>
      <c r="AC285" s="1091"/>
      <c r="BE285" s="358"/>
      <c r="BF285" s="1091"/>
    </row>
    <row r="286">
      <c r="AB286" s="762"/>
      <c r="AC286" s="1091"/>
      <c r="BE286" s="358"/>
      <c r="BF286" s="1091"/>
    </row>
    <row r="287">
      <c r="AB287" s="762"/>
      <c r="AC287" s="1091"/>
      <c r="BE287" s="358"/>
      <c r="BF287" s="1091"/>
    </row>
    <row r="288">
      <c r="AB288" s="762"/>
      <c r="AC288" s="1091"/>
      <c r="BE288" s="358"/>
      <c r="BF288" s="1091"/>
    </row>
    <row r="289">
      <c r="AB289" s="762"/>
      <c r="AC289" s="1091"/>
      <c r="BE289" s="358"/>
      <c r="BF289" s="1091"/>
    </row>
    <row r="290">
      <c r="AB290" s="762"/>
      <c r="AC290" s="1091"/>
      <c r="BE290" s="358"/>
      <c r="BF290" s="1091"/>
    </row>
    <row r="291">
      <c r="AB291" s="762"/>
      <c r="AC291" s="1091"/>
      <c r="BE291" s="358"/>
      <c r="BF291" s="1091"/>
    </row>
    <row r="292">
      <c r="AB292" s="762"/>
      <c r="AC292" s="1091"/>
      <c r="BE292" s="358"/>
      <c r="BF292" s="1091"/>
    </row>
    <row r="293">
      <c r="AB293" s="762"/>
      <c r="AC293" s="1091"/>
      <c r="BE293" s="358"/>
      <c r="BF293" s="1091"/>
    </row>
    <row r="294">
      <c r="AB294" s="762"/>
      <c r="AC294" s="1091"/>
      <c r="BE294" s="358"/>
      <c r="BF294" s="1091"/>
    </row>
    <row r="295">
      <c r="AB295" s="762"/>
      <c r="AC295" s="1091"/>
      <c r="BE295" s="358"/>
      <c r="BF295" s="1091"/>
    </row>
    <row r="296">
      <c r="AB296" s="762"/>
      <c r="AC296" s="1091"/>
      <c r="BE296" s="358"/>
      <c r="BF296" s="1091"/>
    </row>
    <row r="297">
      <c r="AB297" s="762"/>
      <c r="AC297" s="1091"/>
      <c r="BE297" s="358"/>
      <c r="BF297" s="1091"/>
    </row>
    <row r="298">
      <c r="F298" s="12" t="s">
        <v>107</v>
      </c>
      <c r="G298" s="14">
        <f>SUM(BI3:BI66,V3:V66)</f>
        <v>22784</v>
      </c>
      <c r="AB298" s="762"/>
      <c r="AC298" s="1091"/>
      <c r="BE298" s="358"/>
      <c r="BF298" s="1091"/>
    </row>
    <row r="299">
      <c r="F299" s="12" t="s">
        <v>108</v>
      </c>
      <c r="G299" s="14">
        <f>SUM(V71:V134,BI71:BI134)</f>
        <v>21693</v>
      </c>
      <c r="AB299" s="762"/>
      <c r="AC299" s="1091"/>
      <c r="BE299" s="358"/>
      <c r="BF299" s="1091"/>
    </row>
    <row r="300">
      <c r="F300" s="12" t="s">
        <v>109</v>
      </c>
      <c r="G300" s="14">
        <f>SUM(V139:V202,BI139:BI202)</f>
        <v>15106</v>
      </c>
      <c r="AB300" s="762"/>
      <c r="AC300" s="1091"/>
      <c r="BE300" s="358"/>
      <c r="BF300" s="1091"/>
    </row>
    <row r="301">
      <c r="F301" s="12" t="s">
        <v>110</v>
      </c>
      <c r="G301" s="14">
        <f>SUM(V207:V270,BI211:BI270)</f>
        <v>9475</v>
      </c>
      <c r="AB301" s="762"/>
      <c r="AC301" s="1091"/>
      <c r="BE301" s="358"/>
      <c r="BF301" s="1091"/>
    </row>
    <row r="302">
      <c r="AB302" s="762"/>
      <c r="AC302" s="1091"/>
      <c r="BE302" s="358"/>
      <c r="BF302" s="1091"/>
    </row>
    <row r="303">
      <c r="AB303" s="762"/>
      <c r="AC303" s="1091"/>
      <c r="BE303" s="358"/>
      <c r="BF303" s="1091"/>
    </row>
    <row r="304">
      <c r="AB304" s="762"/>
      <c r="AC304" s="1091"/>
      <c r="BE304" s="358"/>
      <c r="BF304" s="1091"/>
    </row>
    <row r="305">
      <c r="AB305" s="762"/>
      <c r="AC305" s="1091"/>
      <c r="BE305" s="358"/>
      <c r="BF305" s="1091"/>
    </row>
    <row r="306">
      <c r="AB306" s="762"/>
      <c r="AC306" s="1091"/>
      <c r="BE306" s="358"/>
      <c r="BF306" s="1091"/>
    </row>
    <row r="307">
      <c r="AB307" s="762"/>
      <c r="AC307" s="1091"/>
      <c r="BE307" s="358"/>
      <c r="BF307" s="1091"/>
    </row>
    <row r="308">
      <c r="AB308" s="762"/>
      <c r="AC308" s="1091"/>
      <c r="BE308" s="358"/>
      <c r="BF308" s="1091"/>
    </row>
    <row r="309">
      <c r="AB309" s="762"/>
      <c r="AC309" s="1091"/>
      <c r="BE309" s="358"/>
      <c r="BF309" s="1091"/>
    </row>
    <row r="310">
      <c r="AB310" s="762"/>
      <c r="AC310" s="1091"/>
      <c r="BE310" s="358"/>
      <c r="BF310" s="1091"/>
    </row>
    <row r="311">
      <c r="AB311" s="762"/>
      <c r="AC311" s="1091"/>
      <c r="BE311" s="358"/>
      <c r="BF311" s="1091"/>
    </row>
    <row r="312">
      <c r="AB312" s="762"/>
      <c r="AC312" s="1091"/>
      <c r="BE312" s="358"/>
      <c r="BF312" s="1091"/>
    </row>
    <row r="313">
      <c r="AB313" s="762"/>
      <c r="AC313" s="1091"/>
      <c r="BE313" s="358"/>
      <c r="BF313" s="1091"/>
    </row>
    <row r="314">
      <c r="AB314" s="762"/>
      <c r="AC314" s="1091"/>
      <c r="BE314" s="358"/>
      <c r="BF314" s="1091"/>
    </row>
    <row r="315">
      <c r="AB315" s="762"/>
      <c r="AC315" s="1091"/>
      <c r="BE315" s="358"/>
      <c r="BF315" s="1091"/>
    </row>
    <row r="316">
      <c r="AB316" s="762"/>
      <c r="AC316" s="1091"/>
      <c r="BE316" s="358"/>
      <c r="BF316" s="1091"/>
    </row>
    <row r="317">
      <c r="AB317" s="762"/>
      <c r="AC317" s="1091"/>
      <c r="BE317" s="358"/>
      <c r="BF317" s="1091"/>
    </row>
    <row r="318">
      <c r="AB318" s="762"/>
      <c r="AC318" s="1091"/>
      <c r="BE318" s="358"/>
      <c r="BF318" s="1091"/>
    </row>
    <row r="319">
      <c r="AB319" s="762"/>
      <c r="AC319" s="1091"/>
      <c r="BE319" s="358"/>
      <c r="BF319" s="1091"/>
    </row>
    <row r="320">
      <c r="AB320" s="762"/>
      <c r="AC320" s="1091"/>
      <c r="BE320" s="358"/>
      <c r="BF320" s="1091"/>
    </row>
    <row r="321">
      <c r="AB321" s="762"/>
      <c r="AC321" s="1091"/>
      <c r="BE321" s="358"/>
      <c r="BF321" s="1091"/>
    </row>
    <row r="322">
      <c r="AB322" s="762"/>
      <c r="AC322" s="1091"/>
      <c r="BE322" s="358"/>
      <c r="BF322" s="1091"/>
    </row>
    <row r="323">
      <c r="AB323" s="762"/>
      <c r="AC323" s="1091"/>
      <c r="BE323" s="358"/>
      <c r="BF323" s="1091"/>
    </row>
    <row r="324">
      <c r="AB324" s="762"/>
      <c r="AC324" s="1091"/>
      <c r="BE324" s="358"/>
      <c r="BF324" s="1091"/>
    </row>
    <row r="325">
      <c r="AB325" s="762"/>
      <c r="AC325" s="1091"/>
      <c r="BE325" s="358"/>
      <c r="BF325" s="1091"/>
    </row>
    <row r="326">
      <c r="AB326" s="762"/>
      <c r="AC326" s="1091"/>
      <c r="BE326" s="358"/>
      <c r="BF326" s="1091"/>
    </row>
    <row r="327">
      <c r="AB327" s="762"/>
      <c r="AC327" s="1091"/>
      <c r="BE327" s="358"/>
      <c r="BF327" s="1091"/>
    </row>
    <row r="328">
      <c r="AB328" s="762"/>
      <c r="AC328" s="1091"/>
      <c r="BE328" s="358"/>
      <c r="BF328" s="1091"/>
    </row>
    <row r="329">
      <c r="AB329" s="762"/>
      <c r="AC329" s="1091"/>
      <c r="BE329" s="358"/>
      <c r="BF329" s="1091"/>
    </row>
    <row r="330">
      <c r="AB330" s="762"/>
      <c r="AC330" s="1091"/>
      <c r="BE330" s="358"/>
      <c r="BF330" s="1091"/>
    </row>
    <row r="331">
      <c r="AB331" s="762"/>
      <c r="AC331" s="1091"/>
      <c r="BE331" s="358"/>
      <c r="BF331" s="1091"/>
    </row>
    <row r="332">
      <c r="AB332" s="762"/>
      <c r="AC332" s="1091"/>
      <c r="BE332" s="358"/>
      <c r="BF332" s="1091"/>
    </row>
    <row r="333">
      <c r="AB333" s="762"/>
      <c r="AC333" s="1091"/>
      <c r="BE333" s="358"/>
      <c r="BF333" s="1091"/>
    </row>
    <row r="334">
      <c r="AB334" s="762"/>
      <c r="AC334" s="1091"/>
      <c r="BE334" s="358"/>
      <c r="BF334" s="1091"/>
    </row>
    <row r="335">
      <c r="AB335" s="762"/>
      <c r="AC335" s="1091"/>
      <c r="BE335" s="358"/>
      <c r="BF335" s="1091"/>
    </row>
    <row r="336">
      <c r="AB336" s="762"/>
      <c r="AC336" s="1091"/>
      <c r="BE336" s="358"/>
      <c r="BF336" s="1091"/>
    </row>
    <row r="337">
      <c r="AB337" s="762"/>
      <c r="AC337" s="1091"/>
      <c r="BE337" s="358"/>
      <c r="BF337" s="1091"/>
    </row>
    <row r="338">
      <c r="AB338" s="762"/>
      <c r="AC338" s="1091"/>
      <c r="BE338" s="358"/>
      <c r="BF338" s="1091"/>
    </row>
    <row r="339">
      <c r="AB339" s="762"/>
      <c r="AC339" s="1091"/>
      <c r="BE339" s="358"/>
      <c r="BF339" s="1091"/>
    </row>
    <row r="340">
      <c r="AB340" s="762"/>
      <c r="AC340" s="1091"/>
      <c r="BE340" s="358"/>
      <c r="BF340" s="1091"/>
    </row>
    <row r="341">
      <c r="AB341" s="762"/>
      <c r="AC341" s="1091"/>
      <c r="BE341" s="358"/>
      <c r="BF341" s="1091"/>
    </row>
    <row r="342">
      <c r="AB342" s="762"/>
      <c r="AC342" s="1091"/>
      <c r="BE342" s="358"/>
      <c r="BF342" s="1091"/>
    </row>
    <row r="343">
      <c r="AB343" s="762"/>
      <c r="AC343" s="1091"/>
      <c r="BE343" s="358"/>
      <c r="BF343" s="1091"/>
    </row>
    <row r="344">
      <c r="AB344" s="762"/>
      <c r="AC344" s="1091"/>
      <c r="BE344" s="358"/>
      <c r="BF344" s="1091"/>
    </row>
    <row r="345">
      <c r="AB345" s="762"/>
      <c r="AC345" s="1091"/>
      <c r="BE345" s="358"/>
      <c r="BF345" s="1091"/>
    </row>
    <row r="346">
      <c r="AB346" s="762"/>
      <c r="AC346" s="1091"/>
      <c r="BE346" s="358"/>
      <c r="BF346" s="1091"/>
    </row>
    <row r="347">
      <c r="AB347" s="762"/>
      <c r="AC347" s="1091"/>
      <c r="BE347" s="358"/>
      <c r="BF347" s="1091"/>
    </row>
    <row r="348">
      <c r="AB348" s="762"/>
      <c r="AC348" s="1091"/>
      <c r="BE348" s="358"/>
      <c r="BF348" s="1091"/>
    </row>
    <row r="349">
      <c r="AB349" s="762"/>
      <c r="AC349" s="1091"/>
      <c r="BE349" s="358"/>
      <c r="BF349" s="1091"/>
    </row>
    <row r="350">
      <c r="AB350" s="762"/>
      <c r="AC350" s="1091"/>
      <c r="BE350" s="358"/>
      <c r="BF350" s="1091"/>
    </row>
    <row r="351">
      <c r="AB351" s="762"/>
      <c r="AC351" s="1091"/>
      <c r="BE351" s="358"/>
      <c r="BF351" s="1091"/>
    </row>
    <row r="352">
      <c r="AB352" s="762"/>
      <c r="AC352" s="1091"/>
      <c r="BE352" s="358"/>
      <c r="BF352" s="1091"/>
    </row>
    <row r="353">
      <c r="AB353" s="762"/>
      <c r="AC353" s="1091"/>
      <c r="BE353" s="358"/>
      <c r="BF353" s="1091"/>
    </row>
    <row r="354">
      <c r="AB354" s="762"/>
      <c r="AC354" s="1091"/>
      <c r="BE354" s="358"/>
      <c r="BF354" s="1091"/>
    </row>
    <row r="355">
      <c r="AB355" s="762"/>
      <c r="AC355" s="1091"/>
      <c r="BE355" s="358"/>
      <c r="BF355" s="1091"/>
    </row>
    <row r="356">
      <c r="AB356" s="762"/>
      <c r="AC356" s="1091"/>
      <c r="BE356" s="358"/>
      <c r="BF356" s="1091"/>
    </row>
    <row r="357">
      <c r="AB357" s="762"/>
      <c r="AC357" s="1091"/>
      <c r="BE357" s="358"/>
      <c r="BF357" s="1091"/>
    </row>
    <row r="358">
      <c r="AB358" s="762"/>
      <c r="AC358" s="1091"/>
      <c r="BE358" s="358"/>
      <c r="BF358" s="1091"/>
    </row>
    <row r="359">
      <c r="AB359" s="762"/>
      <c r="AC359" s="1091"/>
      <c r="BE359" s="358"/>
      <c r="BF359" s="1091"/>
    </row>
    <row r="360">
      <c r="AB360" s="762"/>
      <c r="AC360" s="1091"/>
      <c r="BE360" s="358"/>
      <c r="BF360" s="1091"/>
    </row>
    <row r="361">
      <c r="AB361" s="762"/>
      <c r="AC361" s="1091"/>
      <c r="BE361" s="358"/>
      <c r="BF361" s="1091"/>
    </row>
    <row r="362">
      <c r="AB362" s="762"/>
      <c r="AC362" s="1091"/>
      <c r="BE362" s="358"/>
      <c r="BF362" s="1091"/>
    </row>
    <row r="363">
      <c r="AB363" s="762"/>
      <c r="AC363" s="1091"/>
      <c r="BE363" s="358"/>
      <c r="BF363" s="1091"/>
    </row>
    <row r="364">
      <c r="AB364" s="762"/>
      <c r="AC364" s="1091"/>
      <c r="BE364" s="358"/>
      <c r="BF364" s="1091"/>
    </row>
    <row r="365">
      <c r="AB365" s="762"/>
      <c r="AC365" s="1091"/>
      <c r="BE365" s="358"/>
      <c r="BF365" s="1091"/>
    </row>
    <row r="366">
      <c r="AB366" s="762"/>
      <c r="AC366" s="1091"/>
      <c r="BE366" s="358"/>
      <c r="BF366" s="1091"/>
    </row>
    <row r="367">
      <c r="AB367" s="762"/>
      <c r="AC367" s="1091"/>
      <c r="BE367" s="358"/>
      <c r="BF367" s="1091"/>
    </row>
    <row r="368">
      <c r="AB368" s="762"/>
      <c r="AC368" s="1091"/>
      <c r="BE368" s="358"/>
      <c r="BF368" s="1091"/>
    </row>
    <row r="369">
      <c r="AB369" s="762"/>
      <c r="AC369" s="1091"/>
      <c r="BE369" s="358"/>
      <c r="BF369" s="1091"/>
    </row>
    <row r="370">
      <c r="AB370" s="762"/>
      <c r="AC370" s="1091"/>
      <c r="BE370" s="358"/>
      <c r="BF370" s="1091"/>
    </row>
    <row r="371">
      <c r="AB371" s="762"/>
      <c r="AC371" s="1091"/>
      <c r="BE371" s="358"/>
      <c r="BF371" s="1091"/>
    </row>
    <row r="372">
      <c r="AB372" s="762"/>
      <c r="AC372" s="1091"/>
      <c r="BE372" s="358"/>
      <c r="BF372" s="1091"/>
    </row>
    <row r="373">
      <c r="AB373" s="762"/>
      <c r="AC373" s="1091"/>
      <c r="BE373" s="358"/>
      <c r="BF373" s="1091"/>
    </row>
    <row r="374">
      <c r="AB374" s="762"/>
      <c r="AC374" s="1091"/>
      <c r="BE374" s="358"/>
      <c r="BF374" s="1091"/>
    </row>
    <row r="375">
      <c r="AB375" s="762"/>
      <c r="AC375" s="1091"/>
      <c r="BE375" s="358"/>
      <c r="BF375" s="1091"/>
    </row>
    <row r="376">
      <c r="AB376" s="762"/>
      <c r="AC376" s="1091"/>
      <c r="BE376" s="358"/>
      <c r="BF376" s="1091"/>
    </row>
    <row r="377">
      <c r="AB377" s="762"/>
      <c r="AC377" s="1091"/>
      <c r="BE377" s="358"/>
      <c r="BF377" s="1091"/>
    </row>
    <row r="378">
      <c r="AB378" s="762"/>
      <c r="AC378" s="1091"/>
      <c r="BE378" s="358"/>
      <c r="BF378" s="1091"/>
    </row>
    <row r="379">
      <c r="AB379" s="762"/>
      <c r="AC379" s="1091"/>
      <c r="BE379" s="358"/>
      <c r="BF379" s="1091"/>
    </row>
    <row r="380">
      <c r="AB380" s="762"/>
      <c r="AC380" s="1091"/>
      <c r="BE380" s="358"/>
      <c r="BF380" s="1091"/>
    </row>
    <row r="381">
      <c r="AB381" s="762"/>
      <c r="AC381" s="1091"/>
      <c r="BE381" s="358"/>
      <c r="BF381" s="1091"/>
    </row>
    <row r="382">
      <c r="AB382" s="762"/>
      <c r="AC382" s="1091"/>
      <c r="BE382" s="358"/>
      <c r="BF382" s="1091"/>
    </row>
    <row r="383">
      <c r="AB383" s="762"/>
      <c r="AC383" s="1091"/>
      <c r="BE383" s="358"/>
      <c r="BF383" s="1091"/>
    </row>
    <row r="384">
      <c r="AB384" s="762"/>
      <c r="AC384" s="1091"/>
      <c r="BE384" s="358"/>
      <c r="BF384" s="1091"/>
    </row>
    <row r="385">
      <c r="AB385" s="762"/>
      <c r="AC385" s="1091"/>
      <c r="BE385" s="358"/>
      <c r="BF385" s="1091"/>
    </row>
    <row r="386">
      <c r="AB386" s="762"/>
      <c r="AC386" s="1091"/>
      <c r="BE386" s="358"/>
      <c r="BF386" s="1091"/>
    </row>
    <row r="387">
      <c r="AB387" s="762"/>
      <c r="AC387" s="1091"/>
      <c r="BE387" s="358"/>
      <c r="BF387" s="1091"/>
    </row>
    <row r="388">
      <c r="AB388" s="762"/>
      <c r="AC388" s="1091"/>
      <c r="BE388" s="358"/>
      <c r="BF388" s="1091"/>
    </row>
    <row r="389">
      <c r="AB389" s="762"/>
      <c r="AC389" s="1091"/>
      <c r="BE389" s="358"/>
      <c r="BF389" s="1091"/>
    </row>
    <row r="390">
      <c r="AB390" s="762"/>
      <c r="AC390" s="1091"/>
      <c r="BE390" s="358"/>
      <c r="BF390" s="1091"/>
    </row>
    <row r="391">
      <c r="AB391" s="762"/>
      <c r="AC391" s="1091"/>
      <c r="BE391" s="358"/>
      <c r="BF391" s="1091"/>
    </row>
    <row r="392">
      <c r="AB392" s="762"/>
      <c r="AC392" s="1091"/>
      <c r="BE392" s="358"/>
      <c r="BF392" s="1091"/>
    </row>
    <row r="393">
      <c r="AB393" s="762"/>
      <c r="AC393" s="1091"/>
      <c r="BE393" s="358"/>
      <c r="BF393" s="1091"/>
    </row>
    <row r="394">
      <c r="AB394" s="762"/>
      <c r="AC394" s="1091"/>
      <c r="BE394" s="358"/>
      <c r="BF394" s="1091"/>
    </row>
    <row r="395">
      <c r="AB395" s="762"/>
      <c r="AC395" s="1091"/>
      <c r="BE395" s="358"/>
      <c r="BF395" s="1091"/>
    </row>
    <row r="396">
      <c r="AB396" s="762"/>
      <c r="AC396" s="1091"/>
      <c r="BE396" s="358"/>
      <c r="BF396" s="1091"/>
    </row>
    <row r="397">
      <c r="AB397" s="762"/>
      <c r="AC397" s="1091"/>
      <c r="BE397" s="358"/>
      <c r="BF397" s="1091"/>
    </row>
    <row r="398">
      <c r="AB398" s="762"/>
      <c r="AC398" s="1091"/>
      <c r="BE398" s="358"/>
      <c r="BF398" s="1091"/>
    </row>
    <row r="399">
      <c r="AB399" s="762"/>
      <c r="AC399" s="1091"/>
      <c r="BE399" s="358"/>
      <c r="BF399" s="1091"/>
    </row>
    <row r="400">
      <c r="AB400" s="762"/>
      <c r="AC400" s="1091"/>
      <c r="BE400" s="358"/>
      <c r="BF400" s="1091"/>
    </row>
    <row r="401">
      <c r="AB401" s="762"/>
      <c r="AC401" s="1091"/>
      <c r="BE401" s="358"/>
      <c r="BF401" s="1091"/>
    </row>
    <row r="402">
      <c r="AB402" s="762"/>
      <c r="AC402" s="1091"/>
      <c r="BE402" s="358"/>
      <c r="BF402" s="1091"/>
    </row>
    <row r="403">
      <c r="AB403" s="762"/>
      <c r="AC403" s="1091"/>
      <c r="BE403" s="358"/>
      <c r="BF403" s="1091"/>
    </row>
    <row r="404">
      <c r="AB404" s="762"/>
      <c r="AC404" s="1091"/>
      <c r="BE404" s="358"/>
      <c r="BF404" s="1091"/>
    </row>
    <row r="405">
      <c r="AB405" s="762"/>
      <c r="AC405" s="1091"/>
      <c r="BE405" s="358"/>
      <c r="BF405" s="1091"/>
    </row>
    <row r="406">
      <c r="AB406" s="762"/>
      <c r="AC406" s="1091"/>
      <c r="BE406" s="358"/>
      <c r="BF406" s="1091"/>
    </row>
    <row r="407">
      <c r="AB407" s="762"/>
      <c r="AC407" s="1091"/>
      <c r="BE407" s="358"/>
      <c r="BF407" s="1091"/>
    </row>
    <row r="408">
      <c r="AB408" s="762"/>
      <c r="AC408" s="1091"/>
      <c r="BE408" s="358"/>
      <c r="BF408" s="1091"/>
    </row>
    <row r="409">
      <c r="AB409" s="762"/>
      <c r="AC409" s="1091"/>
      <c r="BE409" s="358"/>
      <c r="BF409" s="1091"/>
    </row>
    <row r="410">
      <c r="AB410" s="762"/>
      <c r="AC410" s="1091"/>
      <c r="BE410" s="358"/>
      <c r="BF410" s="1091"/>
    </row>
    <row r="411">
      <c r="AB411" s="762"/>
      <c r="AC411" s="1091"/>
      <c r="BE411" s="358"/>
      <c r="BF411" s="1091"/>
    </row>
    <row r="412">
      <c r="AB412" s="762"/>
      <c r="AC412" s="1091"/>
      <c r="BE412" s="358"/>
      <c r="BF412" s="1091"/>
    </row>
    <row r="413">
      <c r="AB413" s="762"/>
      <c r="AC413" s="1091"/>
      <c r="BE413" s="358"/>
      <c r="BF413" s="1091"/>
    </row>
    <row r="414">
      <c r="AB414" s="762"/>
      <c r="AC414" s="1091"/>
      <c r="BE414" s="358"/>
      <c r="BF414" s="1091"/>
    </row>
    <row r="415">
      <c r="AB415" s="762"/>
      <c r="AC415" s="1091"/>
      <c r="BE415" s="358"/>
      <c r="BF415" s="1091"/>
    </row>
    <row r="416">
      <c r="AB416" s="762"/>
      <c r="AC416" s="1091"/>
      <c r="BE416" s="358"/>
      <c r="BF416" s="1091"/>
    </row>
    <row r="417">
      <c r="AB417" s="762"/>
      <c r="AC417" s="1091"/>
      <c r="BE417" s="358"/>
      <c r="BF417" s="1091"/>
    </row>
    <row r="418">
      <c r="AB418" s="762"/>
      <c r="AC418" s="1091"/>
      <c r="BE418" s="358"/>
      <c r="BF418" s="1091"/>
    </row>
    <row r="419">
      <c r="AB419" s="762"/>
      <c r="AC419" s="1091"/>
      <c r="BE419" s="358"/>
      <c r="BF419" s="1091"/>
    </row>
    <row r="420">
      <c r="AB420" s="762"/>
      <c r="AC420" s="1091"/>
      <c r="BE420" s="358"/>
      <c r="BF420" s="1091"/>
    </row>
    <row r="421">
      <c r="AB421" s="762"/>
      <c r="AC421" s="1091"/>
      <c r="BE421" s="358"/>
      <c r="BF421" s="1091"/>
    </row>
    <row r="422">
      <c r="AB422" s="762"/>
      <c r="AC422" s="1091"/>
      <c r="BE422" s="358"/>
      <c r="BF422" s="1091"/>
    </row>
    <row r="423">
      <c r="AB423" s="762"/>
      <c r="AC423" s="1091"/>
      <c r="BE423" s="358"/>
      <c r="BF423" s="1091"/>
    </row>
    <row r="424">
      <c r="AB424" s="762"/>
      <c r="AC424" s="1091"/>
      <c r="BE424" s="358"/>
      <c r="BF424" s="1091"/>
    </row>
    <row r="425">
      <c r="AB425" s="762"/>
      <c r="AC425" s="1091"/>
      <c r="BE425" s="358"/>
      <c r="BF425" s="1091"/>
    </row>
    <row r="426">
      <c r="AB426" s="762"/>
      <c r="AC426" s="1091"/>
      <c r="BE426" s="358"/>
      <c r="BF426" s="1091"/>
    </row>
    <row r="427">
      <c r="AB427" s="762"/>
      <c r="AC427" s="1091"/>
      <c r="BE427" s="358"/>
      <c r="BF427" s="1091"/>
    </row>
    <row r="428">
      <c r="AB428" s="762"/>
      <c r="AC428" s="1091"/>
      <c r="BE428" s="358"/>
      <c r="BF428" s="1091"/>
    </row>
    <row r="429">
      <c r="AB429" s="762"/>
      <c r="AC429" s="1091"/>
      <c r="BE429" s="358"/>
      <c r="BF429" s="1091"/>
    </row>
    <row r="430">
      <c r="AB430" s="762"/>
      <c r="AC430" s="1091"/>
      <c r="BE430" s="358"/>
      <c r="BF430" s="1091"/>
    </row>
    <row r="431">
      <c r="AB431" s="762"/>
      <c r="AC431" s="1091"/>
      <c r="BE431" s="358"/>
      <c r="BF431" s="1091"/>
    </row>
    <row r="432">
      <c r="AB432" s="762"/>
      <c r="AC432" s="1091"/>
      <c r="BE432" s="358"/>
      <c r="BF432" s="1091"/>
    </row>
    <row r="433">
      <c r="AB433" s="762"/>
      <c r="AC433" s="1091"/>
      <c r="BE433" s="358"/>
      <c r="BF433" s="1091"/>
    </row>
    <row r="434">
      <c r="AB434" s="762"/>
      <c r="AC434" s="1091"/>
      <c r="BE434" s="358"/>
      <c r="BF434" s="1091"/>
    </row>
    <row r="435">
      <c r="AB435" s="762"/>
      <c r="AC435" s="1091"/>
      <c r="BE435" s="358"/>
      <c r="BF435" s="1091"/>
    </row>
    <row r="436">
      <c r="AB436" s="762"/>
      <c r="AC436" s="1091"/>
      <c r="BE436" s="358"/>
      <c r="BF436" s="1091"/>
    </row>
    <row r="437">
      <c r="AB437" s="762"/>
      <c r="AC437" s="1091"/>
      <c r="BE437" s="358"/>
      <c r="BF437" s="1091"/>
    </row>
    <row r="438">
      <c r="AB438" s="762"/>
      <c r="AC438" s="1091"/>
      <c r="BE438" s="358"/>
      <c r="BF438" s="1091"/>
    </row>
    <row r="439">
      <c r="AB439" s="762"/>
      <c r="AC439" s="1091"/>
      <c r="BE439" s="358"/>
      <c r="BF439" s="1091"/>
    </row>
    <row r="440">
      <c r="AB440" s="762"/>
      <c r="AC440" s="1091"/>
      <c r="BE440" s="358"/>
      <c r="BF440" s="1091"/>
    </row>
    <row r="441">
      <c r="AB441" s="762"/>
      <c r="AC441" s="1091"/>
      <c r="BE441" s="358"/>
      <c r="BF441" s="1091"/>
    </row>
    <row r="442">
      <c r="AB442" s="762"/>
      <c r="AC442" s="1091"/>
      <c r="BE442" s="358"/>
      <c r="BF442" s="1091"/>
    </row>
    <row r="443">
      <c r="AB443" s="762"/>
      <c r="AC443" s="1091"/>
      <c r="BE443" s="358"/>
      <c r="BF443" s="1091"/>
    </row>
    <row r="444">
      <c r="AB444" s="762"/>
      <c r="AC444" s="1091"/>
      <c r="BE444" s="358"/>
      <c r="BF444" s="1091"/>
    </row>
    <row r="445">
      <c r="AB445" s="762"/>
      <c r="AC445" s="1091"/>
      <c r="BE445" s="358"/>
      <c r="BF445" s="1091"/>
    </row>
    <row r="446">
      <c r="AB446" s="762"/>
      <c r="AC446" s="1091"/>
      <c r="BE446" s="358"/>
      <c r="BF446" s="1091"/>
    </row>
    <row r="447">
      <c r="AB447" s="762"/>
      <c r="AC447" s="1091"/>
      <c r="BE447" s="358"/>
      <c r="BF447" s="1091"/>
    </row>
    <row r="448">
      <c r="AB448" s="762"/>
      <c r="AC448" s="1091"/>
      <c r="BE448" s="358"/>
      <c r="BF448" s="1091"/>
    </row>
    <row r="449">
      <c r="AB449" s="762"/>
      <c r="AC449" s="1091"/>
      <c r="BE449" s="358"/>
      <c r="BF449" s="1091"/>
    </row>
    <row r="450">
      <c r="AB450" s="762"/>
      <c r="AC450" s="1091"/>
      <c r="BE450" s="358"/>
      <c r="BF450" s="1091"/>
    </row>
    <row r="451">
      <c r="AB451" s="762"/>
      <c r="AC451" s="1091"/>
      <c r="BE451" s="358"/>
      <c r="BF451" s="1091"/>
    </row>
    <row r="452">
      <c r="AB452" s="762"/>
      <c r="AC452" s="1091"/>
      <c r="BE452" s="358"/>
      <c r="BF452" s="1091"/>
    </row>
    <row r="453">
      <c r="AB453" s="762"/>
      <c r="AC453" s="1091"/>
      <c r="BE453" s="358"/>
      <c r="BF453" s="1091"/>
    </row>
    <row r="454">
      <c r="AB454" s="762"/>
      <c r="AC454" s="1091"/>
      <c r="BE454" s="358"/>
      <c r="BF454" s="1091"/>
    </row>
    <row r="455">
      <c r="AB455" s="762"/>
      <c r="AC455" s="1091"/>
      <c r="BE455" s="358"/>
      <c r="BF455" s="1091"/>
    </row>
    <row r="456">
      <c r="AB456" s="762"/>
      <c r="AC456" s="1091"/>
      <c r="BE456" s="358"/>
      <c r="BF456" s="1091"/>
    </row>
    <row r="457">
      <c r="AB457" s="762"/>
      <c r="AC457" s="1091"/>
      <c r="BE457" s="358"/>
      <c r="BF457" s="1091"/>
    </row>
    <row r="458">
      <c r="AB458" s="762"/>
      <c r="AC458" s="1091"/>
      <c r="BE458" s="358"/>
      <c r="BF458" s="1091"/>
    </row>
    <row r="459">
      <c r="AB459" s="762"/>
      <c r="AC459" s="1091"/>
      <c r="BE459" s="358"/>
      <c r="BF459" s="1091"/>
    </row>
    <row r="460">
      <c r="AB460" s="762"/>
      <c r="AC460" s="1091"/>
      <c r="BE460" s="358"/>
      <c r="BF460" s="1091"/>
    </row>
    <row r="461">
      <c r="AB461" s="762"/>
      <c r="AC461" s="1091"/>
      <c r="BE461" s="358"/>
      <c r="BF461" s="1091"/>
    </row>
    <row r="462">
      <c r="AB462" s="762"/>
      <c r="AC462" s="1091"/>
      <c r="BE462" s="358"/>
      <c r="BF462" s="1091"/>
    </row>
    <row r="463">
      <c r="AB463" s="762"/>
      <c r="AC463" s="1091"/>
      <c r="BE463" s="358"/>
      <c r="BF463" s="1091"/>
    </row>
    <row r="464">
      <c r="AB464" s="762"/>
      <c r="AC464" s="1091"/>
      <c r="BE464" s="358"/>
      <c r="BF464" s="1091"/>
    </row>
    <row r="465">
      <c r="AB465" s="762"/>
      <c r="AC465" s="1091"/>
      <c r="BE465" s="358"/>
      <c r="BF465" s="1091"/>
    </row>
    <row r="466">
      <c r="AB466" s="762"/>
      <c r="AC466" s="1091"/>
      <c r="BE466" s="358"/>
      <c r="BF466" s="1091"/>
    </row>
    <row r="467">
      <c r="AB467" s="762"/>
      <c r="AC467" s="1091"/>
      <c r="BE467" s="358"/>
      <c r="BF467" s="1091"/>
    </row>
    <row r="468">
      <c r="AB468" s="762"/>
      <c r="AC468" s="1091"/>
      <c r="BE468" s="358"/>
      <c r="BF468" s="1091"/>
    </row>
    <row r="469">
      <c r="AB469" s="762"/>
      <c r="AC469" s="1091"/>
      <c r="BE469" s="358"/>
      <c r="BF469" s="1091"/>
    </row>
    <row r="470">
      <c r="AB470" s="762"/>
      <c r="AC470" s="1091"/>
      <c r="BE470" s="358"/>
      <c r="BF470" s="1091"/>
    </row>
    <row r="471">
      <c r="AB471" s="762"/>
      <c r="AC471" s="1091"/>
      <c r="BE471" s="358"/>
      <c r="BF471" s="1091"/>
    </row>
    <row r="472">
      <c r="AB472" s="762"/>
      <c r="AC472" s="1091"/>
      <c r="BE472" s="358"/>
      <c r="BF472" s="1091"/>
    </row>
    <row r="473">
      <c r="AB473" s="762"/>
      <c r="AC473" s="1091"/>
      <c r="BE473" s="358"/>
      <c r="BF473" s="1091"/>
    </row>
    <row r="474">
      <c r="AB474" s="762"/>
      <c r="AC474" s="1091"/>
      <c r="BE474" s="358"/>
      <c r="BF474" s="1091"/>
    </row>
    <row r="475">
      <c r="AB475" s="762"/>
      <c r="AC475" s="1091"/>
      <c r="BE475" s="358"/>
      <c r="BF475" s="1091"/>
    </row>
    <row r="476">
      <c r="AB476" s="762"/>
      <c r="AC476" s="1091"/>
      <c r="BE476" s="358"/>
      <c r="BF476" s="1091"/>
    </row>
    <row r="477">
      <c r="AB477" s="762"/>
      <c r="AC477" s="1091"/>
      <c r="BE477" s="358"/>
      <c r="BF477" s="1091"/>
    </row>
    <row r="478">
      <c r="AB478" s="762"/>
      <c r="AC478" s="1091"/>
      <c r="BE478" s="358"/>
      <c r="BF478" s="1091"/>
    </row>
    <row r="479">
      <c r="AB479" s="762"/>
      <c r="AC479" s="1091"/>
      <c r="BE479" s="358"/>
      <c r="BF479" s="1091"/>
    </row>
    <row r="480">
      <c r="AB480" s="762"/>
      <c r="AC480" s="1091"/>
      <c r="BE480" s="358"/>
      <c r="BF480" s="1091"/>
    </row>
    <row r="481">
      <c r="AB481" s="762"/>
      <c r="AC481" s="1091"/>
      <c r="BE481" s="358"/>
      <c r="BF481" s="1091"/>
    </row>
    <row r="482">
      <c r="AB482" s="762"/>
      <c r="AC482" s="1091"/>
      <c r="BE482" s="358"/>
      <c r="BF482" s="1091"/>
    </row>
    <row r="483">
      <c r="AB483" s="762"/>
      <c r="AC483" s="1091"/>
      <c r="BE483" s="358"/>
      <c r="BF483" s="1091"/>
    </row>
    <row r="484">
      <c r="AB484" s="762"/>
      <c r="AC484" s="1091"/>
      <c r="BE484" s="358"/>
      <c r="BF484" s="1091"/>
    </row>
    <row r="485">
      <c r="AB485" s="762"/>
      <c r="AC485" s="1091"/>
      <c r="BE485" s="358"/>
      <c r="BF485" s="1091"/>
    </row>
    <row r="486">
      <c r="AB486" s="762"/>
      <c r="AC486" s="1091"/>
      <c r="BE486" s="358"/>
      <c r="BF486" s="1091"/>
    </row>
    <row r="487">
      <c r="AB487" s="762"/>
      <c r="AC487" s="1091"/>
      <c r="BE487" s="358"/>
      <c r="BF487" s="1091"/>
    </row>
    <row r="488">
      <c r="AB488" s="762"/>
      <c r="AC488" s="1091"/>
      <c r="BE488" s="358"/>
      <c r="BF488" s="1091"/>
    </row>
    <row r="489">
      <c r="AB489" s="762"/>
      <c r="AC489" s="1091"/>
      <c r="BE489" s="358"/>
      <c r="BF489" s="1091"/>
    </row>
    <row r="490">
      <c r="AB490" s="762"/>
      <c r="AC490" s="1091"/>
      <c r="BE490" s="358"/>
      <c r="BF490" s="1091"/>
    </row>
    <row r="491">
      <c r="AB491" s="762"/>
      <c r="AC491" s="1091"/>
      <c r="BE491" s="358"/>
      <c r="BF491" s="1091"/>
    </row>
    <row r="492">
      <c r="AB492" s="762"/>
      <c r="AC492" s="1091"/>
      <c r="BE492" s="358"/>
      <c r="BF492" s="1091"/>
    </row>
    <row r="493">
      <c r="AB493" s="762"/>
      <c r="AC493" s="1091"/>
      <c r="BE493" s="358"/>
      <c r="BF493" s="1091"/>
    </row>
    <row r="494">
      <c r="AB494" s="762"/>
      <c r="AC494" s="1091"/>
      <c r="BE494" s="358"/>
      <c r="BF494" s="1091"/>
    </row>
    <row r="495">
      <c r="AB495" s="762"/>
      <c r="AC495" s="1091"/>
      <c r="BE495" s="358"/>
      <c r="BF495" s="1091"/>
    </row>
    <row r="496">
      <c r="AB496" s="762"/>
      <c r="AC496" s="1091"/>
      <c r="BE496" s="358"/>
      <c r="BF496" s="1091"/>
    </row>
    <row r="497">
      <c r="AB497" s="762"/>
      <c r="AC497" s="1091"/>
      <c r="BE497" s="358"/>
      <c r="BF497" s="1091"/>
    </row>
    <row r="498">
      <c r="AB498" s="762"/>
      <c r="AC498" s="1091"/>
      <c r="BE498" s="358"/>
      <c r="BF498" s="1091"/>
    </row>
    <row r="499">
      <c r="AB499" s="762"/>
      <c r="AC499" s="1091"/>
      <c r="BE499" s="358"/>
      <c r="BF499" s="1091"/>
    </row>
    <row r="500">
      <c r="AB500" s="762"/>
      <c r="AC500" s="1091"/>
      <c r="BE500" s="358"/>
      <c r="BF500" s="1091"/>
    </row>
    <row r="501">
      <c r="AB501" s="762"/>
      <c r="AC501" s="1091"/>
      <c r="BE501" s="358"/>
      <c r="BF501" s="1091"/>
    </row>
    <row r="502">
      <c r="AB502" s="762"/>
      <c r="AC502" s="1091"/>
      <c r="BE502" s="358"/>
      <c r="BF502" s="1091"/>
    </row>
    <row r="503">
      <c r="AB503" s="762"/>
      <c r="AC503" s="1091"/>
      <c r="BE503" s="358"/>
      <c r="BF503" s="1091"/>
    </row>
    <row r="504">
      <c r="AB504" s="762"/>
      <c r="AC504" s="1091"/>
      <c r="BE504" s="358"/>
      <c r="BF504" s="1091"/>
    </row>
    <row r="505">
      <c r="AB505" s="762"/>
      <c r="AC505" s="1091"/>
      <c r="BE505" s="358"/>
      <c r="BF505" s="1091"/>
    </row>
    <row r="506">
      <c r="AB506" s="762"/>
      <c r="AC506" s="1091"/>
      <c r="BE506" s="358"/>
      <c r="BF506" s="1091"/>
    </row>
    <row r="507">
      <c r="AB507" s="762"/>
      <c r="AC507" s="1091"/>
      <c r="BE507" s="358"/>
      <c r="BF507" s="1091"/>
    </row>
    <row r="508">
      <c r="AB508" s="762"/>
      <c r="AC508" s="1091"/>
      <c r="BE508" s="358"/>
      <c r="BF508" s="1091"/>
    </row>
    <row r="509">
      <c r="AB509" s="762"/>
      <c r="AC509" s="1091"/>
      <c r="BE509" s="358"/>
      <c r="BF509" s="1091"/>
    </row>
    <row r="510">
      <c r="AB510" s="762"/>
      <c r="AC510" s="1091"/>
      <c r="BE510" s="358"/>
      <c r="BF510" s="1091"/>
    </row>
    <row r="511">
      <c r="AB511" s="762"/>
      <c r="AC511" s="1091"/>
      <c r="BE511" s="358"/>
      <c r="BF511" s="1091"/>
    </row>
    <row r="512">
      <c r="AB512" s="762"/>
      <c r="AC512" s="1091"/>
      <c r="BE512" s="358"/>
      <c r="BF512" s="1091"/>
    </row>
    <row r="513">
      <c r="AB513" s="762"/>
      <c r="AC513" s="1091"/>
      <c r="BE513" s="358"/>
      <c r="BF513" s="1091"/>
    </row>
    <row r="514">
      <c r="AB514" s="762"/>
      <c r="AC514" s="1091"/>
      <c r="BE514" s="358"/>
      <c r="BF514" s="1091"/>
    </row>
    <row r="515">
      <c r="AB515" s="762"/>
      <c r="AC515" s="1091"/>
      <c r="BE515" s="358"/>
      <c r="BF515" s="1091"/>
    </row>
    <row r="516">
      <c r="AB516" s="762"/>
      <c r="AC516" s="1091"/>
      <c r="BE516" s="358"/>
      <c r="BF516" s="1091"/>
    </row>
    <row r="517">
      <c r="AB517" s="762"/>
      <c r="AC517" s="1091"/>
      <c r="BE517" s="358"/>
      <c r="BF517" s="1091"/>
    </row>
    <row r="518">
      <c r="AB518" s="762"/>
      <c r="AC518" s="1091"/>
      <c r="BE518" s="358"/>
      <c r="BF518" s="1091"/>
    </row>
    <row r="519">
      <c r="AB519" s="762"/>
      <c r="AC519" s="1091"/>
      <c r="BE519" s="358"/>
      <c r="BF519" s="1091"/>
    </row>
    <row r="520">
      <c r="AB520" s="762"/>
      <c r="AC520" s="1091"/>
      <c r="BE520" s="358"/>
      <c r="BF520" s="1091"/>
    </row>
    <row r="521">
      <c r="AB521" s="762"/>
      <c r="AC521" s="1091"/>
      <c r="BE521" s="358"/>
      <c r="BF521" s="1091"/>
    </row>
    <row r="522">
      <c r="AB522" s="762"/>
      <c r="AC522" s="1091"/>
      <c r="BE522" s="358"/>
      <c r="BF522" s="1091"/>
    </row>
    <row r="523">
      <c r="AB523" s="762"/>
      <c r="AC523" s="1091"/>
      <c r="BE523" s="358"/>
      <c r="BF523" s="1091"/>
    </row>
    <row r="524">
      <c r="AB524" s="762"/>
      <c r="AC524" s="1091"/>
      <c r="BE524" s="358"/>
      <c r="BF524" s="1091"/>
    </row>
    <row r="525">
      <c r="AB525" s="762"/>
      <c r="AC525" s="1091"/>
      <c r="BE525" s="358"/>
      <c r="BF525" s="1091"/>
    </row>
    <row r="526">
      <c r="AB526" s="762"/>
      <c r="AC526" s="1091"/>
      <c r="BE526" s="358"/>
      <c r="BF526" s="1091"/>
    </row>
    <row r="527">
      <c r="AB527" s="762"/>
      <c r="AC527" s="1091"/>
      <c r="BE527" s="358"/>
      <c r="BF527" s="1091"/>
    </row>
    <row r="528">
      <c r="AB528" s="762"/>
      <c r="AC528" s="1091"/>
      <c r="BE528" s="358"/>
      <c r="BF528" s="1091"/>
    </row>
    <row r="529">
      <c r="AB529" s="762"/>
      <c r="AC529" s="1091"/>
      <c r="BE529" s="358"/>
      <c r="BF529" s="1091"/>
    </row>
    <row r="530">
      <c r="AB530" s="762"/>
      <c r="AC530" s="1091"/>
      <c r="BE530" s="358"/>
      <c r="BF530" s="1091"/>
    </row>
    <row r="531">
      <c r="AB531" s="762"/>
      <c r="AC531" s="1091"/>
      <c r="BE531" s="358"/>
      <c r="BF531" s="1091"/>
    </row>
    <row r="532">
      <c r="AB532" s="762"/>
      <c r="AC532" s="1091"/>
      <c r="BE532" s="358"/>
      <c r="BF532" s="1091"/>
    </row>
    <row r="533">
      <c r="AB533" s="762"/>
      <c r="AC533" s="1091"/>
      <c r="BE533" s="358"/>
      <c r="BF533" s="1091"/>
    </row>
    <row r="534">
      <c r="AB534" s="762"/>
      <c r="AC534" s="1091"/>
      <c r="BE534" s="358"/>
      <c r="BF534" s="1091"/>
    </row>
    <row r="535">
      <c r="AB535" s="762"/>
      <c r="AC535" s="1091"/>
      <c r="BE535" s="358"/>
      <c r="BF535" s="1091"/>
    </row>
    <row r="536">
      <c r="AB536" s="762"/>
      <c r="AC536" s="1091"/>
      <c r="BE536" s="358"/>
      <c r="BF536" s="1091"/>
    </row>
    <row r="537">
      <c r="AB537" s="762"/>
      <c r="AC537" s="1091"/>
      <c r="BE537" s="358"/>
      <c r="BF537" s="1091"/>
    </row>
    <row r="538">
      <c r="AB538" s="762"/>
      <c r="AC538" s="1091"/>
      <c r="BE538" s="358"/>
      <c r="BF538" s="1091"/>
    </row>
    <row r="539">
      <c r="AB539" s="762"/>
      <c r="AC539" s="1091"/>
      <c r="BE539" s="358"/>
      <c r="BF539" s="1091"/>
    </row>
    <row r="540">
      <c r="AB540" s="762"/>
      <c r="AC540" s="1091"/>
      <c r="BE540" s="358"/>
      <c r="BF540" s="1091"/>
    </row>
    <row r="541">
      <c r="AB541" s="762"/>
      <c r="AC541" s="1091"/>
      <c r="BE541" s="358"/>
      <c r="BF541" s="1091"/>
    </row>
    <row r="542">
      <c r="AB542" s="762"/>
      <c r="AC542" s="1091"/>
      <c r="BE542" s="358"/>
      <c r="BF542" s="1091"/>
    </row>
    <row r="543">
      <c r="AB543" s="762"/>
      <c r="AC543" s="1091"/>
      <c r="BE543" s="358"/>
      <c r="BF543" s="1091"/>
    </row>
    <row r="544">
      <c r="AB544" s="762"/>
      <c r="AC544" s="1091"/>
      <c r="BE544" s="358"/>
      <c r="BF544" s="1091"/>
    </row>
    <row r="545">
      <c r="AB545" s="762"/>
      <c r="AC545" s="1091"/>
      <c r="BE545" s="358"/>
      <c r="BF545" s="1091"/>
    </row>
    <row r="546">
      <c r="AB546" s="762"/>
      <c r="AC546" s="1091"/>
      <c r="BE546" s="358"/>
      <c r="BF546" s="1091"/>
    </row>
    <row r="547">
      <c r="AB547" s="762"/>
      <c r="AC547" s="1091"/>
      <c r="BE547" s="358"/>
      <c r="BF547" s="1091"/>
    </row>
    <row r="548">
      <c r="AB548" s="762"/>
      <c r="AC548" s="1091"/>
      <c r="BE548" s="358"/>
      <c r="BF548" s="1091"/>
    </row>
    <row r="549">
      <c r="AB549" s="762"/>
      <c r="AC549" s="1091"/>
      <c r="BE549" s="358"/>
      <c r="BF549" s="1091"/>
    </row>
    <row r="550">
      <c r="AB550" s="762"/>
      <c r="AC550" s="1091"/>
      <c r="BE550" s="358"/>
      <c r="BF550" s="1091"/>
    </row>
    <row r="551">
      <c r="AB551" s="762"/>
      <c r="AC551" s="1091"/>
      <c r="BE551" s="358"/>
      <c r="BF551" s="1091"/>
    </row>
    <row r="552">
      <c r="AB552" s="762"/>
      <c r="AC552" s="1091"/>
      <c r="BE552" s="358"/>
      <c r="BF552" s="1091"/>
    </row>
    <row r="553">
      <c r="AB553" s="762"/>
      <c r="AC553" s="1091"/>
      <c r="BE553" s="358"/>
      <c r="BF553" s="1091"/>
    </row>
    <row r="554">
      <c r="AB554" s="762"/>
      <c r="AC554" s="1091"/>
      <c r="BE554" s="358"/>
      <c r="BF554" s="1091"/>
    </row>
    <row r="555">
      <c r="AB555" s="762"/>
      <c r="AC555" s="1091"/>
      <c r="BE555" s="358"/>
      <c r="BF555" s="1091"/>
    </row>
    <row r="556">
      <c r="AB556" s="762"/>
      <c r="AC556" s="1091"/>
      <c r="BE556" s="358"/>
      <c r="BF556" s="1091"/>
    </row>
    <row r="557">
      <c r="AB557" s="762"/>
      <c r="AC557" s="1091"/>
      <c r="BE557" s="358"/>
      <c r="BF557" s="1091"/>
    </row>
    <row r="558">
      <c r="AB558" s="762"/>
      <c r="AC558" s="1091"/>
      <c r="BE558" s="358"/>
      <c r="BF558" s="1091"/>
    </row>
    <row r="559">
      <c r="AB559" s="762"/>
      <c r="AC559" s="1091"/>
      <c r="BE559" s="358"/>
      <c r="BF559" s="1091"/>
    </row>
    <row r="560">
      <c r="AB560" s="762"/>
      <c r="AC560" s="1091"/>
      <c r="BE560" s="358"/>
      <c r="BF560" s="1091"/>
    </row>
    <row r="561">
      <c r="AB561" s="762"/>
      <c r="AC561" s="1091"/>
      <c r="BE561" s="358"/>
      <c r="BF561" s="1091"/>
    </row>
    <row r="562">
      <c r="AB562" s="762"/>
      <c r="AC562" s="1091"/>
      <c r="BE562" s="358"/>
      <c r="BF562" s="1091"/>
    </row>
    <row r="563">
      <c r="AB563" s="762"/>
      <c r="AC563" s="1091"/>
      <c r="BE563" s="358"/>
      <c r="BF563" s="1091"/>
    </row>
    <row r="564">
      <c r="AB564" s="762"/>
      <c r="AC564" s="1091"/>
      <c r="BE564" s="358"/>
      <c r="BF564" s="1091"/>
    </row>
    <row r="565">
      <c r="AB565" s="762"/>
      <c r="AC565" s="1091"/>
      <c r="BE565" s="358"/>
      <c r="BF565" s="1091"/>
    </row>
    <row r="566">
      <c r="AB566" s="762"/>
      <c r="AC566" s="1091"/>
      <c r="BE566" s="358"/>
      <c r="BF566" s="1091"/>
    </row>
    <row r="567">
      <c r="AB567" s="762"/>
      <c r="AC567" s="1091"/>
      <c r="BE567" s="358"/>
      <c r="BF567" s="1091"/>
    </row>
    <row r="568">
      <c r="AB568" s="762"/>
      <c r="AC568" s="1091"/>
      <c r="BE568" s="358"/>
      <c r="BF568" s="1091"/>
    </row>
    <row r="569">
      <c r="AB569" s="762"/>
      <c r="AC569" s="1091"/>
      <c r="BE569" s="358"/>
      <c r="BF569" s="1091"/>
    </row>
    <row r="570">
      <c r="AB570" s="762"/>
      <c r="AC570" s="1091"/>
      <c r="BE570" s="358"/>
      <c r="BF570" s="1091"/>
    </row>
    <row r="571">
      <c r="AB571" s="762"/>
      <c r="AC571" s="1091"/>
      <c r="BE571" s="358"/>
      <c r="BF571" s="1091"/>
    </row>
    <row r="572">
      <c r="AB572" s="762"/>
      <c r="AC572" s="1091"/>
      <c r="BE572" s="358"/>
      <c r="BF572" s="1091"/>
    </row>
    <row r="573">
      <c r="AB573" s="762"/>
      <c r="AC573" s="1091"/>
      <c r="BE573" s="358"/>
      <c r="BF573" s="1091"/>
    </row>
    <row r="574">
      <c r="AB574" s="762"/>
      <c r="AC574" s="1091"/>
      <c r="BE574" s="358"/>
      <c r="BF574" s="1091"/>
    </row>
    <row r="575">
      <c r="AB575" s="762"/>
      <c r="AC575" s="1091"/>
      <c r="BE575" s="358"/>
      <c r="BF575" s="1091"/>
    </row>
    <row r="576">
      <c r="AB576" s="762"/>
      <c r="AC576" s="1091"/>
      <c r="BE576" s="358"/>
      <c r="BF576" s="1091"/>
    </row>
    <row r="577">
      <c r="AB577" s="762"/>
      <c r="AC577" s="1091"/>
      <c r="BE577" s="358"/>
      <c r="BF577" s="1091"/>
    </row>
    <row r="578">
      <c r="AB578" s="762"/>
      <c r="AC578" s="1091"/>
      <c r="BE578" s="358"/>
      <c r="BF578" s="1091"/>
    </row>
    <row r="579">
      <c r="AB579" s="762"/>
      <c r="AC579" s="1091"/>
      <c r="BE579" s="358"/>
      <c r="BF579" s="1091"/>
    </row>
    <row r="580">
      <c r="AB580" s="762"/>
      <c r="AC580" s="1091"/>
      <c r="BE580" s="358"/>
      <c r="BF580" s="1091"/>
    </row>
    <row r="581">
      <c r="AB581" s="762"/>
      <c r="AC581" s="1091"/>
      <c r="BE581" s="358"/>
      <c r="BF581" s="1091"/>
    </row>
    <row r="582">
      <c r="AB582" s="762"/>
      <c r="AC582" s="1091"/>
      <c r="BE582" s="358"/>
      <c r="BF582" s="1091"/>
    </row>
    <row r="583">
      <c r="AB583" s="762"/>
      <c r="AC583" s="1091"/>
      <c r="BE583" s="358"/>
      <c r="BF583" s="1091"/>
    </row>
    <row r="584">
      <c r="AB584" s="762"/>
      <c r="AC584" s="1091"/>
      <c r="BE584" s="358"/>
      <c r="BF584" s="1091"/>
    </row>
    <row r="585">
      <c r="AB585" s="762"/>
      <c r="AC585" s="1091"/>
      <c r="BE585" s="358"/>
      <c r="BF585" s="1091"/>
    </row>
    <row r="586">
      <c r="AB586" s="762"/>
      <c r="AC586" s="1091"/>
      <c r="BE586" s="358"/>
      <c r="BF586" s="1091"/>
    </row>
    <row r="587">
      <c r="AB587" s="762"/>
      <c r="AC587" s="1091"/>
      <c r="BE587" s="358"/>
      <c r="BF587" s="1091"/>
    </row>
    <row r="588">
      <c r="AB588" s="762"/>
      <c r="AC588" s="1091"/>
      <c r="BE588" s="358"/>
      <c r="BF588" s="1091"/>
    </row>
    <row r="589">
      <c r="AB589" s="762"/>
      <c r="AC589" s="1091"/>
      <c r="BE589" s="358"/>
      <c r="BF589" s="1091"/>
    </row>
    <row r="590">
      <c r="AB590" s="762"/>
      <c r="AC590" s="1091"/>
      <c r="BE590" s="358"/>
      <c r="BF590" s="1091"/>
    </row>
    <row r="591">
      <c r="AB591" s="762"/>
      <c r="AC591" s="1091"/>
      <c r="BE591" s="358"/>
      <c r="BF591" s="1091"/>
    </row>
    <row r="592">
      <c r="AB592" s="762"/>
      <c r="AC592" s="1091"/>
      <c r="BE592" s="358"/>
      <c r="BF592" s="1091"/>
    </row>
    <row r="593">
      <c r="AB593" s="762"/>
      <c r="AC593" s="1091"/>
      <c r="BE593" s="358"/>
      <c r="BF593" s="1091"/>
    </row>
    <row r="594">
      <c r="AB594" s="762"/>
      <c r="AC594" s="1091"/>
      <c r="BE594" s="358"/>
      <c r="BF594" s="1091"/>
    </row>
    <row r="595">
      <c r="AB595" s="762"/>
      <c r="AC595" s="1091"/>
      <c r="BE595" s="358"/>
      <c r="BF595" s="1091"/>
    </row>
    <row r="596">
      <c r="AB596" s="762"/>
      <c r="AC596" s="1091"/>
      <c r="BE596" s="358"/>
      <c r="BF596" s="1091"/>
    </row>
    <row r="597">
      <c r="AB597" s="762"/>
      <c r="AC597" s="1091"/>
      <c r="BE597" s="358"/>
      <c r="BF597" s="1091"/>
    </row>
    <row r="598">
      <c r="AB598" s="762"/>
      <c r="AC598" s="1091"/>
      <c r="BE598" s="358"/>
      <c r="BF598" s="1091"/>
    </row>
    <row r="599">
      <c r="AB599" s="762"/>
      <c r="AC599" s="1091"/>
      <c r="BE599" s="358"/>
      <c r="BF599" s="1091"/>
    </row>
    <row r="600">
      <c r="AB600" s="762"/>
      <c r="AC600" s="1091"/>
      <c r="BE600" s="358"/>
      <c r="BF600" s="1091"/>
    </row>
    <row r="601">
      <c r="AB601" s="762"/>
      <c r="AC601" s="1091"/>
      <c r="BE601" s="358"/>
      <c r="BF601" s="1091"/>
    </row>
    <row r="602">
      <c r="AB602" s="762"/>
      <c r="AC602" s="1091"/>
      <c r="BE602" s="358"/>
      <c r="BF602" s="1091"/>
    </row>
    <row r="603">
      <c r="AB603" s="762"/>
      <c r="AC603" s="1091"/>
      <c r="BE603" s="358"/>
      <c r="BF603" s="1091"/>
    </row>
    <row r="604">
      <c r="AB604" s="762"/>
      <c r="AC604" s="1091"/>
      <c r="BE604" s="358"/>
      <c r="BF604" s="1091"/>
    </row>
    <row r="605">
      <c r="AB605" s="762"/>
      <c r="AC605" s="1091"/>
      <c r="BE605" s="358"/>
      <c r="BF605" s="1091"/>
    </row>
    <row r="606">
      <c r="AB606" s="762"/>
      <c r="AC606" s="1091"/>
      <c r="BE606" s="358"/>
      <c r="BF606" s="1091"/>
    </row>
    <row r="607">
      <c r="AB607" s="762"/>
      <c r="AC607" s="1091"/>
      <c r="BE607" s="358"/>
      <c r="BF607" s="1091"/>
    </row>
    <row r="608">
      <c r="AB608" s="762"/>
      <c r="AC608" s="1091"/>
      <c r="BE608" s="358"/>
      <c r="BF608" s="1091"/>
    </row>
    <row r="609">
      <c r="AB609" s="762"/>
      <c r="AC609" s="1091"/>
      <c r="BE609" s="358"/>
      <c r="BF609" s="1091"/>
    </row>
    <row r="610">
      <c r="AB610" s="762"/>
      <c r="AC610" s="1091"/>
      <c r="BE610" s="358"/>
      <c r="BF610" s="1091"/>
    </row>
    <row r="611">
      <c r="AB611" s="762"/>
      <c r="AC611" s="1091"/>
      <c r="BE611" s="358"/>
      <c r="BF611" s="1091"/>
    </row>
    <row r="612">
      <c r="AB612" s="762"/>
      <c r="AC612" s="1091"/>
      <c r="BE612" s="358"/>
      <c r="BF612" s="1091"/>
    </row>
    <row r="613">
      <c r="AB613" s="762"/>
      <c r="AC613" s="1091"/>
      <c r="BE613" s="358"/>
      <c r="BF613" s="1091"/>
    </row>
    <row r="614">
      <c r="AB614" s="762"/>
      <c r="AC614" s="1091"/>
      <c r="BE614" s="358"/>
      <c r="BF614" s="1091"/>
    </row>
    <row r="615">
      <c r="AB615" s="762"/>
      <c r="AC615" s="1091"/>
      <c r="BE615" s="358"/>
      <c r="BF615" s="1091"/>
    </row>
    <row r="616">
      <c r="AB616" s="762"/>
      <c r="AC616" s="1091"/>
      <c r="BE616" s="358"/>
      <c r="BF616" s="1091"/>
    </row>
    <row r="617">
      <c r="AB617" s="762"/>
      <c r="AC617" s="1091"/>
      <c r="BE617" s="358"/>
      <c r="BF617" s="1091"/>
    </row>
    <row r="618">
      <c r="AB618" s="762"/>
      <c r="AC618" s="1091"/>
      <c r="BE618" s="358"/>
      <c r="BF618" s="1091"/>
    </row>
    <row r="619">
      <c r="AB619" s="762"/>
      <c r="AC619" s="1091"/>
      <c r="BE619" s="358"/>
      <c r="BF619" s="1091"/>
    </row>
    <row r="620">
      <c r="AB620" s="762"/>
      <c r="AC620" s="1091"/>
      <c r="BE620" s="358"/>
      <c r="BF620" s="1091"/>
    </row>
    <row r="621">
      <c r="AB621" s="762"/>
      <c r="AC621" s="1091"/>
      <c r="BE621" s="358"/>
      <c r="BF621" s="1091"/>
    </row>
    <row r="622">
      <c r="AB622" s="762"/>
      <c r="AC622" s="1091"/>
      <c r="BE622" s="358"/>
      <c r="BF622" s="1091"/>
    </row>
    <row r="623">
      <c r="AB623" s="762"/>
      <c r="AC623" s="1091"/>
      <c r="BE623" s="358"/>
      <c r="BF623" s="1091"/>
    </row>
    <row r="624">
      <c r="AB624" s="762"/>
      <c r="AC624" s="1091"/>
      <c r="BE624" s="358"/>
      <c r="BF624" s="1091"/>
    </row>
    <row r="625">
      <c r="AB625" s="762"/>
      <c r="AC625" s="1091"/>
      <c r="BE625" s="358"/>
      <c r="BF625" s="1091"/>
    </row>
    <row r="626">
      <c r="AB626" s="762"/>
      <c r="AC626" s="1091"/>
      <c r="BE626" s="358"/>
      <c r="BF626" s="1091"/>
    </row>
    <row r="627">
      <c r="AB627" s="762"/>
      <c r="AC627" s="1091"/>
      <c r="BE627" s="358"/>
      <c r="BF627" s="1091"/>
    </row>
    <row r="628">
      <c r="AB628" s="762"/>
      <c r="AC628" s="1091"/>
      <c r="BE628" s="358"/>
      <c r="BF628" s="1091"/>
    </row>
    <row r="629">
      <c r="AB629" s="762"/>
      <c r="AC629" s="1091"/>
      <c r="BE629" s="358"/>
      <c r="BF629" s="1091"/>
    </row>
    <row r="630">
      <c r="AB630" s="762"/>
      <c r="AC630" s="1091"/>
      <c r="BE630" s="358"/>
      <c r="BF630" s="1091"/>
    </row>
    <row r="631">
      <c r="AB631" s="762"/>
      <c r="AC631" s="1091"/>
      <c r="BE631" s="358"/>
      <c r="BF631" s="1091"/>
    </row>
    <row r="632">
      <c r="AB632" s="762"/>
      <c r="AC632" s="1091"/>
      <c r="BE632" s="358"/>
      <c r="BF632" s="1091"/>
    </row>
    <row r="633">
      <c r="AB633" s="762"/>
      <c r="AC633" s="1091"/>
      <c r="BE633" s="358"/>
      <c r="BF633" s="1091"/>
    </row>
    <row r="634">
      <c r="AB634" s="762"/>
      <c r="AC634" s="1091"/>
      <c r="BE634" s="358"/>
      <c r="BF634" s="1091"/>
    </row>
    <row r="635">
      <c r="AB635" s="762"/>
      <c r="AC635" s="1091"/>
      <c r="BE635" s="358"/>
      <c r="BF635" s="1091"/>
    </row>
    <row r="636">
      <c r="AB636" s="762"/>
      <c r="AC636" s="1091"/>
      <c r="BE636" s="358"/>
      <c r="BF636" s="1091"/>
    </row>
    <row r="637">
      <c r="AB637" s="762"/>
      <c r="AC637" s="1091"/>
      <c r="BE637" s="358"/>
      <c r="BF637" s="1091"/>
    </row>
    <row r="638">
      <c r="AB638" s="762"/>
      <c r="AC638" s="1091"/>
      <c r="BE638" s="358"/>
      <c r="BF638" s="1091"/>
    </row>
    <row r="639">
      <c r="AB639" s="762"/>
      <c r="AC639" s="1091"/>
      <c r="BE639" s="358"/>
      <c r="BF639" s="1091"/>
    </row>
    <row r="640">
      <c r="AB640" s="762"/>
      <c r="AC640" s="1091"/>
      <c r="BE640" s="358"/>
      <c r="BF640" s="1091"/>
    </row>
    <row r="641">
      <c r="AB641" s="762"/>
      <c r="AC641" s="1091"/>
      <c r="BE641" s="358"/>
      <c r="BF641" s="1091"/>
    </row>
    <row r="642">
      <c r="AB642" s="762"/>
      <c r="AC642" s="1091"/>
      <c r="BE642" s="358"/>
      <c r="BF642" s="1091"/>
    </row>
    <row r="643">
      <c r="AB643" s="762"/>
      <c r="AC643" s="1091"/>
      <c r="BE643" s="358"/>
      <c r="BF643" s="1091"/>
    </row>
    <row r="644">
      <c r="AB644" s="762"/>
      <c r="AC644" s="1091"/>
      <c r="BE644" s="358"/>
      <c r="BF644" s="1091"/>
    </row>
    <row r="645">
      <c r="AB645" s="762"/>
      <c r="AC645" s="1091"/>
      <c r="BE645" s="358"/>
      <c r="BF645" s="1091"/>
    </row>
    <row r="646">
      <c r="AB646" s="762"/>
      <c r="AC646" s="1091"/>
      <c r="BE646" s="358"/>
      <c r="BF646" s="1091"/>
    </row>
    <row r="647">
      <c r="AB647" s="762"/>
      <c r="AC647" s="1091"/>
      <c r="BE647" s="358"/>
      <c r="BF647" s="1091"/>
    </row>
    <row r="648">
      <c r="AB648" s="762"/>
      <c r="AC648" s="1091"/>
      <c r="BE648" s="358"/>
      <c r="BF648" s="1091"/>
    </row>
    <row r="649">
      <c r="AB649" s="762"/>
      <c r="AC649" s="1091"/>
      <c r="BE649" s="358"/>
      <c r="BF649" s="1091"/>
    </row>
    <row r="650">
      <c r="AB650" s="762"/>
      <c r="AC650" s="1091"/>
      <c r="BE650" s="358"/>
      <c r="BF650" s="1091"/>
    </row>
    <row r="651">
      <c r="AB651" s="762"/>
      <c r="AC651" s="1091"/>
      <c r="BE651" s="358"/>
      <c r="BF651" s="1091"/>
    </row>
    <row r="652">
      <c r="AB652" s="762"/>
      <c r="AC652" s="1091"/>
      <c r="BE652" s="358"/>
      <c r="BF652" s="1091"/>
    </row>
    <row r="653">
      <c r="AB653" s="762"/>
      <c r="AC653" s="1091"/>
      <c r="BE653" s="358"/>
      <c r="BF653" s="1091"/>
    </row>
    <row r="654">
      <c r="AB654" s="762"/>
      <c r="AC654" s="1091"/>
      <c r="BE654" s="358"/>
      <c r="BF654" s="1091"/>
    </row>
    <row r="655">
      <c r="AB655" s="762"/>
      <c r="AC655" s="1091"/>
      <c r="BE655" s="358"/>
      <c r="BF655" s="1091"/>
    </row>
    <row r="656">
      <c r="AB656" s="762"/>
      <c r="AC656" s="1091"/>
      <c r="BE656" s="358"/>
      <c r="BF656" s="1091"/>
    </row>
    <row r="657">
      <c r="AB657" s="762"/>
      <c r="AC657" s="1091"/>
      <c r="BE657" s="358"/>
      <c r="BF657" s="1091"/>
    </row>
    <row r="658">
      <c r="AB658" s="762"/>
      <c r="AC658" s="1091"/>
      <c r="BE658" s="358"/>
      <c r="BF658" s="1091"/>
    </row>
    <row r="659">
      <c r="AB659" s="762"/>
      <c r="AC659" s="1091"/>
      <c r="BE659" s="358"/>
      <c r="BF659" s="1091"/>
    </row>
    <row r="660">
      <c r="AB660" s="762"/>
      <c r="AC660" s="1091"/>
      <c r="BE660" s="358"/>
      <c r="BF660" s="1091"/>
    </row>
    <row r="661">
      <c r="AB661" s="762"/>
      <c r="AC661" s="1091"/>
      <c r="BE661" s="358"/>
      <c r="BF661" s="1091"/>
    </row>
    <row r="662">
      <c r="AB662" s="762"/>
      <c r="AC662" s="1091"/>
      <c r="BE662" s="358"/>
      <c r="BF662" s="1091"/>
    </row>
    <row r="663">
      <c r="AB663" s="762"/>
      <c r="AC663" s="1091"/>
      <c r="BE663" s="358"/>
      <c r="BF663" s="1091"/>
    </row>
    <row r="664">
      <c r="AB664" s="762"/>
      <c r="AC664" s="1091"/>
      <c r="BE664" s="358"/>
      <c r="BF664" s="1091"/>
    </row>
    <row r="665">
      <c r="AB665" s="762"/>
      <c r="AC665" s="1091"/>
      <c r="BE665" s="358"/>
      <c r="BF665" s="1091"/>
    </row>
    <row r="666">
      <c r="AB666" s="762"/>
      <c r="AC666" s="1091"/>
      <c r="BE666" s="358"/>
      <c r="BF666" s="1091"/>
    </row>
    <row r="667">
      <c r="AB667" s="762"/>
      <c r="AC667" s="1091"/>
      <c r="BE667" s="358"/>
      <c r="BF667" s="1091"/>
    </row>
    <row r="668">
      <c r="AB668" s="762"/>
      <c r="AC668" s="1091"/>
      <c r="BE668" s="358"/>
      <c r="BF668" s="1091"/>
    </row>
    <row r="669">
      <c r="AB669" s="762"/>
      <c r="AC669" s="1091"/>
      <c r="BE669" s="358"/>
      <c r="BF669" s="1091"/>
    </row>
    <row r="670">
      <c r="AB670" s="762"/>
      <c r="AC670" s="1091"/>
      <c r="BE670" s="358"/>
      <c r="BF670" s="1091"/>
    </row>
    <row r="671">
      <c r="AB671" s="762"/>
      <c r="AC671" s="1091"/>
      <c r="BE671" s="358"/>
      <c r="BF671" s="1091"/>
    </row>
    <row r="672">
      <c r="AB672" s="762"/>
      <c r="AC672" s="1091"/>
      <c r="BE672" s="358"/>
      <c r="BF672" s="1091"/>
    </row>
    <row r="673">
      <c r="AB673" s="762"/>
      <c r="AC673" s="1091"/>
      <c r="BE673" s="358"/>
      <c r="BF673" s="1091"/>
    </row>
    <row r="674">
      <c r="AB674" s="762"/>
      <c r="AC674" s="1091"/>
      <c r="BE674" s="358"/>
      <c r="BF674" s="1091"/>
    </row>
    <row r="675">
      <c r="AB675" s="762"/>
      <c r="AC675" s="1091"/>
      <c r="BE675" s="358"/>
      <c r="BF675" s="1091"/>
    </row>
    <row r="676">
      <c r="AB676" s="762"/>
      <c r="AC676" s="1091"/>
      <c r="BE676" s="358"/>
      <c r="BF676" s="1091"/>
    </row>
    <row r="677">
      <c r="AB677" s="762"/>
      <c r="AC677" s="1091"/>
      <c r="BE677" s="358"/>
      <c r="BF677" s="1091"/>
    </row>
    <row r="678">
      <c r="AB678" s="762"/>
      <c r="AC678" s="1091"/>
      <c r="BE678" s="358"/>
      <c r="BF678" s="1091"/>
    </row>
    <row r="679">
      <c r="AB679" s="762"/>
      <c r="AC679" s="1091"/>
      <c r="BE679" s="358"/>
      <c r="BF679" s="1091"/>
    </row>
    <row r="680">
      <c r="AB680" s="762"/>
      <c r="AC680" s="1091"/>
      <c r="BE680" s="358"/>
      <c r="BF680" s="1091"/>
    </row>
    <row r="681">
      <c r="AB681" s="762"/>
      <c r="AC681" s="1091"/>
      <c r="BE681" s="358"/>
      <c r="BF681" s="1091"/>
    </row>
    <row r="682">
      <c r="AB682" s="762"/>
      <c r="AC682" s="1091"/>
      <c r="BE682" s="358"/>
      <c r="BF682" s="1091"/>
    </row>
    <row r="683">
      <c r="AB683" s="762"/>
      <c r="AC683" s="1091"/>
      <c r="BE683" s="358"/>
      <c r="BF683" s="1091"/>
    </row>
    <row r="684">
      <c r="AB684" s="762"/>
      <c r="AC684" s="1091"/>
      <c r="BE684" s="358"/>
      <c r="BF684" s="1091"/>
    </row>
    <row r="685">
      <c r="AB685" s="762"/>
      <c r="AC685" s="1091"/>
      <c r="BE685" s="358"/>
      <c r="BF685" s="1091"/>
    </row>
    <row r="686">
      <c r="AB686" s="762"/>
      <c r="AC686" s="1091"/>
      <c r="BE686" s="358"/>
      <c r="BF686" s="1091"/>
    </row>
    <row r="687">
      <c r="AB687" s="762"/>
      <c r="AC687" s="1091"/>
      <c r="BE687" s="358"/>
      <c r="BF687" s="1091"/>
    </row>
    <row r="688">
      <c r="AB688" s="762"/>
      <c r="AC688" s="1091"/>
      <c r="BE688" s="358"/>
      <c r="BF688" s="1091"/>
    </row>
    <row r="689">
      <c r="AB689" s="762"/>
      <c r="AC689" s="1091"/>
      <c r="BE689" s="358"/>
      <c r="BF689" s="1091"/>
    </row>
    <row r="690">
      <c r="AB690" s="762"/>
      <c r="AC690" s="1091"/>
      <c r="BE690" s="358"/>
      <c r="BF690" s="1091"/>
    </row>
    <row r="691">
      <c r="AB691" s="762"/>
      <c r="AC691" s="1091"/>
      <c r="BE691" s="358"/>
      <c r="BF691" s="1091"/>
    </row>
    <row r="692">
      <c r="AB692" s="762"/>
      <c r="AC692" s="1091"/>
      <c r="BE692" s="358"/>
      <c r="BF692" s="1091"/>
    </row>
    <row r="693">
      <c r="AB693" s="762"/>
      <c r="AC693" s="1091"/>
      <c r="BE693" s="358"/>
      <c r="BF693" s="1091"/>
    </row>
    <row r="694">
      <c r="AB694" s="762"/>
      <c r="AC694" s="1091"/>
      <c r="BE694" s="358"/>
      <c r="BF694" s="1091"/>
    </row>
    <row r="695">
      <c r="AB695" s="762"/>
      <c r="AC695" s="1091"/>
      <c r="BE695" s="358"/>
      <c r="BF695" s="1091"/>
    </row>
    <row r="696">
      <c r="AB696" s="762"/>
      <c r="AC696" s="1091"/>
      <c r="BE696" s="358"/>
      <c r="BF696" s="1091"/>
    </row>
    <row r="697">
      <c r="AB697" s="762"/>
      <c r="AC697" s="1091"/>
      <c r="BE697" s="358"/>
      <c r="BF697" s="1091"/>
    </row>
    <row r="698">
      <c r="AB698" s="762"/>
      <c r="AC698" s="1091"/>
      <c r="BE698" s="358"/>
      <c r="BF698" s="1091"/>
    </row>
    <row r="699">
      <c r="AB699" s="762"/>
      <c r="AC699" s="1091"/>
      <c r="BE699" s="358"/>
      <c r="BF699" s="1091"/>
    </row>
    <row r="700">
      <c r="AB700" s="762"/>
      <c r="AC700" s="1091"/>
      <c r="BE700" s="358"/>
      <c r="BF700" s="1091"/>
    </row>
    <row r="701">
      <c r="AB701" s="762"/>
      <c r="AC701" s="1091"/>
      <c r="BE701" s="358"/>
      <c r="BF701" s="1091"/>
    </row>
    <row r="702">
      <c r="AB702" s="762"/>
      <c r="AC702" s="1091"/>
      <c r="BE702" s="358"/>
      <c r="BF702" s="1091"/>
    </row>
    <row r="703">
      <c r="AB703" s="762"/>
      <c r="AC703" s="1091"/>
      <c r="BE703" s="358"/>
      <c r="BF703" s="1091"/>
    </row>
    <row r="704">
      <c r="AB704" s="762"/>
      <c r="AC704" s="1091"/>
      <c r="BE704" s="358"/>
      <c r="BF704" s="1091"/>
    </row>
    <row r="705">
      <c r="AB705" s="762"/>
      <c r="AC705" s="1091"/>
      <c r="BE705" s="358"/>
      <c r="BF705" s="1091"/>
    </row>
    <row r="706">
      <c r="AB706" s="762"/>
      <c r="AC706" s="1091"/>
      <c r="BE706" s="358"/>
      <c r="BF706" s="1091"/>
    </row>
    <row r="707">
      <c r="AB707" s="762"/>
      <c r="AC707" s="1091"/>
      <c r="BE707" s="358"/>
      <c r="BF707" s="1091"/>
    </row>
    <row r="708">
      <c r="AB708" s="762"/>
      <c r="AC708" s="1091"/>
      <c r="BE708" s="358"/>
      <c r="BF708" s="1091"/>
    </row>
    <row r="709">
      <c r="AB709" s="762"/>
      <c r="AC709" s="1091"/>
      <c r="BE709" s="358"/>
      <c r="BF709" s="1091"/>
    </row>
    <row r="710">
      <c r="AB710" s="762"/>
      <c r="AC710" s="1091"/>
      <c r="BE710" s="358"/>
      <c r="BF710" s="1091"/>
    </row>
    <row r="711">
      <c r="AB711" s="762"/>
      <c r="AC711" s="1091"/>
      <c r="BE711" s="358"/>
      <c r="BF711" s="1091"/>
    </row>
    <row r="712">
      <c r="AB712" s="762"/>
      <c r="AC712" s="1091"/>
      <c r="BE712" s="358"/>
      <c r="BF712" s="1091"/>
    </row>
    <row r="713">
      <c r="AB713" s="762"/>
      <c r="AC713" s="1091"/>
      <c r="BE713" s="358"/>
      <c r="BF713" s="1091"/>
    </row>
    <row r="714">
      <c r="AB714" s="762"/>
      <c r="AC714" s="1091"/>
      <c r="BE714" s="358"/>
      <c r="BF714" s="1091"/>
    </row>
    <row r="715">
      <c r="AB715" s="762"/>
      <c r="AC715" s="1091"/>
      <c r="BE715" s="358"/>
      <c r="BF715" s="1091"/>
    </row>
    <row r="716">
      <c r="AB716" s="762"/>
      <c r="AC716" s="1091"/>
      <c r="BE716" s="358"/>
      <c r="BF716" s="1091"/>
    </row>
    <row r="717">
      <c r="AB717" s="762"/>
      <c r="AC717" s="1091"/>
      <c r="BE717" s="358"/>
      <c r="BF717" s="1091"/>
    </row>
    <row r="718">
      <c r="AB718" s="762"/>
      <c r="AC718" s="1091"/>
      <c r="BE718" s="358"/>
      <c r="BF718" s="1091"/>
    </row>
    <row r="719">
      <c r="AB719" s="762"/>
      <c r="AC719" s="1091"/>
      <c r="BE719" s="358"/>
      <c r="BF719" s="1091"/>
    </row>
    <row r="720">
      <c r="AB720" s="762"/>
      <c r="AC720" s="1091"/>
      <c r="BE720" s="358"/>
      <c r="BF720" s="1091"/>
    </row>
    <row r="721">
      <c r="AB721" s="762"/>
      <c r="AC721" s="1091"/>
      <c r="BE721" s="358"/>
      <c r="BF721" s="1091"/>
    </row>
    <row r="722">
      <c r="AB722" s="762"/>
      <c r="AC722" s="1091"/>
      <c r="BE722" s="358"/>
      <c r="BF722" s="1091"/>
    </row>
    <row r="723">
      <c r="AB723" s="762"/>
      <c r="AC723" s="1091"/>
      <c r="BE723" s="358"/>
      <c r="BF723" s="1091"/>
    </row>
    <row r="724">
      <c r="AB724" s="762"/>
      <c r="AC724" s="1091"/>
      <c r="BE724" s="358"/>
      <c r="BF724" s="1091"/>
    </row>
    <row r="725">
      <c r="AB725" s="762"/>
      <c r="AC725" s="1091"/>
      <c r="BE725" s="358"/>
      <c r="BF725" s="1091"/>
    </row>
    <row r="726">
      <c r="AB726" s="762"/>
      <c r="AC726" s="1091"/>
      <c r="BE726" s="358"/>
      <c r="BF726" s="1091"/>
    </row>
    <row r="727">
      <c r="AB727" s="762"/>
      <c r="AC727" s="1091"/>
      <c r="BE727" s="358"/>
      <c r="BF727" s="1091"/>
    </row>
    <row r="728">
      <c r="AB728" s="762"/>
      <c r="AC728" s="1091"/>
      <c r="BE728" s="358"/>
      <c r="BF728" s="1091"/>
    </row>
    <row r="729">
      <c r="AB729" s="762"/>
      <c r="AC729" s="1091"/>
      <c r="BE729" s="358"/>
      <c r="BF729" s="1091"/>
    </row>
    <row r="730">
      <c r="AB730" s="762"/>
      <c r="AC730" s="1091"/>
      <c r="BE730" s="358"/>
      <c r="BF730" s="1091"/>
    </row>
    <row r="731">
      <c r="AB731" s="762"/>
      <c r="AC731" s="1091"/>
      <c r="BE731" s="358"/>
      <c r="BF731" s="1091"/>
    </row>
    <row r="732">
      <c r="AB732" s="762"/>
      <c r="AC732" s="1091"/>
      <c r="BE732" s="358"/>
      <c r="BF732" s="1091"/>
    </row>
    <row r="733">
      <c r="AB733" s="762"/>
      <c r="AC733" s="1091"/>
      <c r="BE733" s="358"/>
      <c r="BF733" s="1091"/>
    </row>
    <row r="734">
      <c r="AB734" s="762"/>
      <c r="AC734" s="1091"/>
      <c r="BE734" s="358"/>
      <c r="BF734" s="1091"/>
    </row>
    <row r="735">
      <c r="AB735" s="762"/>
      <c r="AC735" s="1091"/>
      <c r="BE735" s="358"/>
      <c r="BF735" s="1091"/>
    </row>
    <row r="736">
      <c r="AB736" s="762"/>
      <c r="AC736" s="1091"/>
      <c r="BE736" s="358"/>
      <c r="BF736" s="1091"/>
    </row>
    <row r="737">
      <c r="AB737" s="762"/>
      <c r="AC737" s="1091"/>
      <c r="BE737" s="358"/>
      <c r="BF737" s="1091"/>
    </row>
    <row r="738">
      <c r="AB738" s="762"/>
      <c r="AC738" s="1091"/>
      <c r="BE738" s="358"/>
      <c r="BF738" s="1091"/>
    </row>
    <row r="739">
      <c r="AB739" s="762"/>
      <c r="AC739" s="1091"/>
      <c r="BE739" s="358"/>
      <c r="BF739" s="1091"/>
    </row>
    <row r="740">
      <c r="AB740" s="762"/>
      <c r="AC740" s="1091"/>
      <c r="BE740" s="358"/>
      <c r="BF740" s="1091"/>
    </row>
    <row r="741">
      <c r="AB741" s="762"/>
      <c r="AC741" s="1091"/>
      <c r="BE741" s="358"/>
      <c r="BF741" s="1091"/>
    </row>
    <row r="742">
      <c r="AB742" s="762"/>
      <c r="AC742" s="1091"/>
      <c r="BE742" s="358"/>
      <c r="BF742" s="1091"/>
    </row>
    <row r="743">
      <c r="AB743" s="762"/>
      <c r="AC743" s="1091"/>
      <c r="BE743" s="358"/>
      <c r="BF743" s="1091"/>
    </row>
    <row r="744">
      <c r="AB744" s="762"/>
      <c r="AC744" s="1091"/>
      <c r="BE744" s="358"/>
      <c r="BF744" s="1091"/>
    </row>
    <row r="745">
      <c r="AB745" s="762"/>
      <c r="AC745" s="1091"/>
      <c r="BE745" s="358"/>
      <c r="BF745" s="1091"/>
    </row>
    <row r="746">
      <c r="AB746" s="762"/>
      <c r="AC746" s="1091"/>
      <c r="BE746" s="358"/>
      <c r="BF746" s="1091"/>
    </row>
    <row r="747">
      <c r="AB747" s="762"/>
      <c r="AC747" s="1091"/>
      <c r="BE747" s="358"/>
      <c r="BF747" s="1091"/>
    </row>
    <row r="748">
      <c r="AB748" s="762"/>
      <c r="AC748" s="1091"/>
      <c r="BE748" s="358"/>
      <c r="BF748" s="1091"/>
    </row>
    <row r="749">
      <c r="AB749" s="762"/>
      <c r="AC749" s="1091"/>
      <c r="BE749" s="358"/>
      <c r="BF749" s="1091"/>
    </row>
    <row r="750">
      <c r="AB750" s="762"/>
      <c r="AC750" s="1091"/>
      <c r="BE750" s="358"/>
      <c r="BF750" s="1091"/>
    </row>
    <row r="751">
      <c r="AB751" s="762"/>
      <c r="AC751" s="1091"/>
      <c r="BE751" s="358"/>
      <c r="BF751" s="1091"/>
    </row>
    <row r="752">
      <c r="AB752" s="762"/>
      <c r="AC752" s="1091"/>
      <c r="BE752" s="358"/>
      <c r="BF752" s="1091"/>
    </row>
    <row r="753">
      <c r="AB753" s="762"/>
      <c r="AC753" s="1091"/>
      <c r="BE753" s="358"/>
      <c r="BF753" s="1091"/>
    </row>
    <row r="754">
      <c r="AB754" s="762"/>
      <c r="AC754" s="1091"/>
      <c r="BE754" s="358"/>
      <c r="BF754" s="1091"/>
    </row>
    <row r="755">
      <c r="AB755" s="762"/>
      <c r="AC755" s="1091"/>
      <c r="BE755" s="358"/>
      <c r="BF755" s="1091"/>
    </row>
    <row r="756">
      <c r="AB756" s="762"/>
      <c r="AC756" s="1091"/>
      <c r="BE756" s="358"/>
      <c r="BF756" s="1091"/>
    </row>
    <row r="757">
      <c r="AB757" s="762"/>
      <c r="AC757" s="1091"/>
      <c r="BE757" s="358"/>
      <c r="BF757" s="1091"/>
    </row>
    <row r="758">
      <c r="AB758" s="762"/>
      <c r="AC758" s="1091"/>
      <c r="BE758" s="358"/>
      <c r="BF758" s="1091"/>
    </row>
    <row r="759">
      <c r="AB759" s="762"/>
      <c r="AC759" s="1091"/>
      <c r="BE759" s="358"/>
      <c r="BF759" s="1091"/>
    </row>
    <row r="760">
      <c r="AB760" s="762"/>
      <c r="AC760" s="1091"/>
      <c r="BE760" s="358"/>
      <c r="BF760" s="1091"/>
    </row>
    <row r="761">
      <c r="AB761" s="762"/>
      <c r="AC761" s="1091"/>
      <c r="BE761" s="358"/>
      <c r="BF761" s="1091"/>
    </row>
    <row r="762">
      <c r="AB762" s="762"/>
      <c r="AC762" s="1091"/>
      <c r="BE762" s="358"/>
      <c r="BF762" s="1091"/>
    </row>
    <row r="763">
      <c r="AB763" s="762"/>
      <c r="AC763" s="1091"/>
      <c r="BE763" s="358"/>
      <c r="BF763" s="1091"/>
    </row>
    <row r="764">
      <c r="AB764" s="762"/>
      <c r="AC764" s="1091"/>
      <c r="BE764" s="358"/>
      <c r="BF764" s="1091"/>
    </row>
    <row r="765">
      <c r="AB765" s="762"/>
      <c r="AC765" s="1091"/>
      <c r="BE765" s="358"/>
      <c r="BF765" s="1091"/>
    </row>
    <row r="766">
      <c r="AB766" s="762"/>
      <c r="AC766" s="1091"/>
      <c r="BE766" s="358"/>
      <c r="BF766" s="1091"/>
    </row>
    <row r="767">
      <c r="AB767" s="762"/>
      <c r="AC767" s="1091"/>
      <c r="BE767" s="358"/>
      <c r="BF767" s="1091"/>
    </row>
    <row r="768">
      <c r="AB768" s="762"/>
      <c r="AC768" s="1091"/>
      <c r="BE768" s="358"/>
      <c r="BF768" s="1091"/>
    </row>
    <row r="769">
      <c r="AB769" s="762"/>
      <c r="AC769" s="1091"/>
      <c r="BE769" s="358"/>
      <c r="BF769" s="1091"/>
    </row>
    <row r="770">
      <c r="AB770" s="762"/>
      <c r="AC770" s="1091"/>
      <c r="BE770" s="358"/>
      <c r="BF770" s="1091"/>
    </row>
    <row r="771">
      <c r="AB771" s="762"/>
      <c r="AC771" s="1091"/>
      <c r="BE771" s="358"/>
      <c r="BF771" s="1091"/>
    </row>
    <row r="772">
      <c r="AB772" s="762"/>
      <c r="AC772" s="1091"/>
      <c r="BE772" s="358"/>
      <c r="BF772" s="1091"/>
    </row>
    <row r="773">
      <c r="AB773" s="762"/>
      <c r="AC773" s="1091"/>
      <c r="BE773" s="358"/>
      <c r="BF773" s="1091"/>
    </row>
    <row r="774">
      <c r="AB774" s="762"/>
      <c r="AC774" s="1091"/>
      <c r="BE774" s="358"/>
      <c r="BF774" s="1091"/>
    </row>
    <row r="775">
      <c r="AB775" s="762"/>
      <c r="AC775" s="1091"/>
      <c r="BE775" s="358"/>
      <c r="BF775" s="1091"/>
    </row>
    <row r="776">
      <c r="AB776" s="762"/>
      <c r="AC776" s="1091"/>
      <c r="BE776" s="358"/>
      <c r="BF776" s="1091"/>
    </row>
    <row r="777">
      <c r="AB777" s="762"/>
      <c r="AC777" s="1091"/>
      <c r="BE777" s="358"/>
      <c r="BF777" s="1091"/>
    </row>
    <row r="778">
      <c r="AB778" s="762"/>
      <c r="AC778" s="1091"/>
      <c r="BE778" s="358"/>
      <c r="BF778" s="1091"/>
    </row>
    <row r="779">
      <c r="AB779" s="762"/>
      <c r="AC779" s="1091"/>
      <c r="BE779" s="358"/>
      <c r="BF779" s="1091"/>
    </row>
    <row r="780">
      <c r="AB780" s="762"/>
      <c r="AC780" s="1091"/>
      <c r="BE780" s="358"/>
      <c r="BF780" s="1091"/>
    </row>
    <row r="781">
      <c r="AB781" s="762"/>
      <c r="AC781" s="1091"/>
      <c r="BE781" s="358"/>
      <c r="BF781" s="1091"/>
    </row>
    <row r="782">
      <c r="AB782" s="762"/>
      <c r="AC782" s="1091"/>
      <c r="BE782" s="358"/>
      <c r="BF782" s="1091"/>
    </row>
    <row r="783">
      <c r="AB783" s="762"/>
      <c r="AC783" s="1091"/>
      <c r="BE783" s="358"/>
      <c r="BF783" s="1091"/>
    </row>
    <row r="784">
      <c r="AB784" s="762"/>
      <c r="AC784" s="1091"/>
      <c r="BE784" s="358"/>
      <c r="BF784" s="1091"/>
    </row>
    <row r="785">
      <c r="AB785" s="762"/>
      <c r="AC785" s="1091"/>
      <c r="BE785" s="358"/>
      <c r="BF785" s="1091"/>
    </row>
    <row r="786">
      <c r="AB786" s="762"/>
      <c r="AC786" s="1091"/>
      <c r="BE786" s="358"/>
      <c r="BF786" s="1091"/>
    </row>
    <row r="787">
      <c r="AB787" s="762"/>
      <c r="AC787" s="1091"/>
      <c r="BE787" s="358"/>
      <c r="BF787" s="1091"/>
    </row>
    <row r="788">
      <c r="AB788" s="762"/>
      <c r="AC788" s="1091"/>
      <c r="BE788" s="358"/>
      <c r="BF788" s="1091"/>
    </row>
    <row r="789">
      <c r="AB789" s="762"/>
      <c r="AC789" s="1091"/>
      <c r="BE789" s="358"/>
      <c r="BF789" s="1091"/>
    </row>
    <row r="790">
      <c r="AB790" s="762"/>
      <c r="AC790" s="1091"/>
      <c r="BE790" s="358"/>
      <c r="BF790" s="1091"/>
    </row>
    <row r="791">
      <c r="AB791" s="762"/>
      <c r="AC791" s="1091"/>
      <c r="BE791" s="358"/>
      <c r="BF791" s="1091"/>
    </row>
    <row r="792">
      <c r="AB792" s="762"/>
      <c r="AC792" s="1091"/>
      <c r="BE792" s="358"/>
      <c r="BF792" s="1091"/>
    </row>
    <row r="793">
      <c r="AB793" s="762"/>
      <c r="AC793" s="1091"/>
      <c r="BE793" s="358"/>
      <c r="BF793" s="1091"/>
    </row>
    <row r="794">
      <c r="AB794" s="762"/>
      <c r="AC794" s="1091"/>
      <c r="BE794" s="358"/>
      <c r="BF794" s="1091"/>
    </row>
    <row r="795">
      <c r="AB795" s="762"/>
      <c r="AC795" s="1091"/>
      <c r="BE795" s="358"/>
      <c r="BF795" s="1091"/>
    </row>
    <row r="796">
      <c r="AB796" s="762"/>
      <c r="AC796" s="1091"/>
      <c r="BE796" s="358"/>
      <c r="BF796" s="1091"/>
    </row>
    <row r="797">
      <c r="AB797" s="762"/>
      <c r="AC797" s="1091"/>
      <c r="BE797" s="358"/>
      <c r="BF797" s="1091"/>
    </row>
    <row r="798">
      <c r="AB798" s="762"/>
      <c r="AC798" s="1091"/>
      <c r="BE798" s="358"/>
      <c r="BF798" s="1091"/>
    </row>
    <row r="799">
      <c r="AB799" s="762"/>
      <c r="AC799" s="1091"/>
      <c r="BE799" s="358"/>
      <c r="BF799" s="1091"/>
    </row>
    <row r="800">
      <c r="AB800" s="762"/>
      <c r="AC800" s="1091"/>
      <c r="BE800" s="358"/>
      <c r="BF800" s="1091"/>
    </row>
    <row r="801">
      <c r="AB801" s="762"/>
      <c r="AC801" s="1091"/>
      <c r="BE801" s="358"/>
      <c r="BF801" s="1091"/>
    </row>
    <row r="802">
      <c r="AB802" s="762"/>
      <c r="AC802" s="1091"/>
      <c r="BE802" s="358"/>
      <c r="BF802" s="1091"/>
    </row>
    <row r="803">
      <c r="AB803" s="762"/>
      <c r="AC803" s="1091"/>
      <c r="BE803" s="358"/>
      <c r="BF803" s="1091"/>
    </row>
    <row r="804">
      <c r="AB804" s="762"/>
      <c r="AC804" s="1091"/>
      <c r="BE804" s="358"/>
      <c r="BF804" s="1091"/>
    </row>
    <row r="805">
      <c r="AB805" s="762"/>
      <c r="AC805" s="1091"/>
      <c r="BE805" s="358"/>
      <c r="BF805" s="1091"/>
    </row>
    <row r="806">
      <c r="AB806" s="762"/>
      <c r="AC806" s="1091"/>
      <c r="BE806" s="358"/>
      <c r="BF806" s="1091"/>
    </row>
    <row r="807">
      <c r="AB807" s="762"/>
      <c r="AC807" s="1091"/>
      <c r="BE807" s="358"/>
      <c r="BF807" s="1091"/>
    </row>
    <row r="808">
      <c r="AB808" s="762"/>
      <c r="AC808" s="1091"/>
      <c r="BE808" s="358"/>
      <c r="BF808" s="1091"/>
    </row>
    <row r="809">
      <c r="AB809" s="762"/>
      <c r="AC809" s="1091"/>
      <c r="BE809" s="358"/>
      <c r="BF809" s="1091"/>
    </row>
    <row r="810">
      <c r="AB810" s="762"/>
      <c r="AC810" s="1091"/>
      <c r="BE810" s="358"/>
      <c r="BF810" s="1091"/>
    </row>
    <row r="811">
      <c r="AB811" s="762"/>
      <c r="AC811" s="1091"/>
      <c r="BE811" s="358"/>
      <c r="BF811" s="1091"/>
    </row>
    <row r="812">
      <c r="AB812" s="1092"/>
      <c r="AC812" s="1091"/>
      <c r="BE812" s="358"/>
      <c r="BF812" s="1091"/>
    </row>
    <row r="813">
      <c r="AB813" s="1092"/>
      <c r="AC813" s="1091"/>
      <c r="BE813" s="358"/>
      <c r="BF813" s="1091"/>
    </row>
    <row r="814">
      <c r="AB814" s="1092"/>
      <c r="AC814" s="1091"/>
      <c r="BE814" s="358"/>
      <c r="BF814" s="1091"/>
    </row>
    <row r="815">
      <c r="AB815" s="1092"/>
      <c r="AC815" s="1091"/>
      <c r="BE815" s="358"/>
      <c r="BF815" s="1091"/>
    </row>
    <row r="816">
      <c r="AB816" s="1092"/>
      <c r="AC816" s="1091"/>
      <c r="BE816" s="358"/>
      <c r="BF816" s="1091"/>
    </row>
    <row r="817">
      <c r="AB817" s="1092"/>
      <c r="AC817" s="1091"/>
      <c r="BE817" s="358"/>
      <c r="BF817" s="1091"/>
    </row>
    <row r="818">
      <c r="AB818" s="1092"/>
      <c r="AC818" s="1091"/>
      <c r="BE818" s="358"/>
      <c r="BF818" s="1091"/>
    </row>
    <row r="819">
      <c r="AB819" s="1092"/>
      <c r="AC819" s="1091"/>
      <c r="BE819" s="358"/>
      <c r="BF819" s="1091"/>
    </row>
    <row r="820">
      <c r="AB820" s="1092"/>
      <c r="AC820" s="1091"/>
      <c r="BE820" s="358"/>
      <c r="BF820" s="1091"/>
    </row>
    <row r="821">
      <c r="AB821" s="1092"/>
      <c r="AC821" s="1091"/>
      <c r="BE821" s="358"/>
      <c r="BF821" s="1091"/>
    </row>
    <row r="822">
      <c r="AB822" s="1092"/>
      <c r="AC822" s="1091"/>
      <c r="BE822" s="358"/>
      <c r="BF822" s="1091"/>
    </row>
    <row r="823">
      <c r="AB823" s="1092"/>
      <c r="AC823" s="1091"/>
      <c r="BE823" s="358"/>
      <c r="BF823" s="1091"/>
    </row>
    <row r="824">
      <c r="AB824" s="1092"/>
      <c r="AC824" s="1091"/>
      <c r="BE824" s="358"/>
      <c r="BF824" s="1091"/>
    </row>
    <row r="825">
      <c r="AB825" s="1092"/>
      <c r="AC825" s="1091"/>
      <c r="BE825" s="358"/>
      <c r="BF825" s="1091"/>
    </row>
    <row r="826">
      <c r="AB826" s="1092"/>
      <c r="AC826" s="1091"/>
      <c r="BE826" s="358"/>
      <c r="BF826" s="1091"/>
    </row>
    <row r="827">
      <c r="AB827" s="1092"/>
      <c r="AC827" s="1091"/>
      <c r="BE827" s="358"/>
      <c r="BF827" s="1091"/>
    </row>
    <row r="828">
      <c r="AB828" s="1092"/>
      <c r="AC828" s="1091"/>
      <c r="BE828" s="358"/>
      <c r="BF828" s="1091"/>
    </row>
    <row r="829">
      <c r="AB829" s="1092"/>
      <c r="AC829" s="1091"/>
      <c r="BE829" s="358"/>
      <c r="BF829" s="1091"/>
    </row>
    <row r="830">
      <c r="AB830" s="1092"/>
      <c r="AC830" s="1091"/>
      <c r="BE830" s="358"/>
      <c r="BF830" s="1091"/>
    </row>
    <row r="831">
      <c r="AB831" s="1092"/>
      <c r="AC831" s="1091"/>
      <c r="BE831" s="358"/>
      <c r="BF831" s="1091"/>
    </row>
    <row r="832">
      <c r="AB832" s="1092"/>
      <c r="AC832" s="1091"/>
      <c r="BE832" s="358"/>
      <c r="BF832" s="1091"/>
    </row>
    <row r="833">
      <c r="AB833" s="1092"/>
      <c r="AC833" s="1091"/>
      <c r="BE833" s="358"/>
      <c r="BF833" s="1091"/>
    </row>
    <row r="834">
      <c r="AB834" s="1092"/>
      <c r="AC834" s="1091"/>
      <c r="BE834" s="358"/>
      <c r="BF834" s="1091"/>
    </row>
    <row r="835">
      <c r="AB835" s="1092"/>
      <c r="AC835" s="1091"/>
      <c r="BE835" s="358"/>
      <c r="BF835" s="1091"/>
    </row>
    <row r="836">
      <c r="AB836" s="1092"/>
      <c r="AC836" s="1091"/>
      <c r="BE836" s="358"/>
      <c r="BF836" s="1091"/>
    </row>
    <row r="837">
      <c r="AB837" s="1092"/>
      <c r="AC837" s="1091"/>
      <c r="BE837" s="358"/>
      <c r="BF837" s="1091"/>
    </row>
    <row r="838">
      <c r="AB838" s="1092"/>
      <c r="AC838" s="1091"/>
      <c r="BE838" s="358"/>
      <c r="BF838" s="1091"/>
    </row>
    <row r="839">
      <c r="AB839" s="1092"/>
      <c r="AC839" s="1091"/>
      <c r="BE839" s="358"/>
      <c r="BF839" s="1091"/>
    </row>
    <row r="840">
      <c r="AB840" s="1092"/>
      <c r="AC840" s="1091"/>
      <c r="BE840" s="358"/>
      <c r="BF840" s="1091"/>
    </row>
    <row r="841">
      <c r="AB841" s="1092"/>
      <c r="AC841" s="1091"/>
      <c r="BE841" s="358"/>
      <c r="BF841" s="1091"/>
    </row>
    <row r="842">
      <c r="AB842" s="1092"/>
      <c r="AC842" s="1091"/>
      <c r="BE842" s="358"/>
      <c r="BF842" s="1091"/>
    </row>
    <row r="843">
      <c r="AB843" s="1092"/>
      <c r="AC843" s="1091"/>
      <c r="BE843" s="358"/>
      <c r="BF843" s="1091"/>
    </row>
    <row r="844">
      <c r="AB844" s="1092"/>
      <c r="AC844" s="1091"/>
      <c r="BE844" s="358"/>
      <c r="BF844" s="1091"/>
    </row>
    <row r="845">
      <c r="AB845" s="1092"/>
      <c r="AC845" s="1091"/>
      <c r="BE845" s="358"/>
      <c r="BF845" s="1091"/>
    </row>
    <row r="846">
      <c r="AB846" s="1092"/>
      <c r="AC846" s="1091"/>
      <c r="BE846" s="358"/>
      <c r="BF846" s="1091"/>
    </row>
    <row r="847">
      <c r="AB847" s="1092"/>
      <c r="AC847" s="1091"/>
      <c r="BE847" s="358"/>
      <c r="BF847" s="1091"/>
    </row>
    <row r="848">
      <c r="AB848" s="358"/>
      <c r="AC848" s="1091"/>
      <c r="BE848" s="358"/>
      <c r="BF848" s="1091"/>
    </row>
    <row r="849">
      <c r="AB849" s="358"/>
      <c r="AC849" s="1091"/>
      <c r="BE849" s="358"/>
      <c r="BF849" s="1091"/>
    </row>
    <row r="850">
      <c r="AB850" s="358"/>
      <c r="AC850" s="1091"/>
      <c r="BE850" s="358"/>
      <c r="BF850" s="1091"/>
    </row>
    <row r="851">
      <c r="AB851" s="358"/>
      <c r="AC851" s="1091"/>
      <c r="BE851" s="358"/>
      <c r="BF851" s="1091"/>
    </row>
    <row r="852">
      <c r="AB852" s="358"/>
      <c r="AC852" s="1091"/>
      <c r="BE852" s="358"/>
      <c r="BF852" s="1091"/>
    </row>
    <row r="853">
      <c r="AB853" s="358"/>
      <c r="AC853" s="1091"/>
      <c r="BE853" s="358"/>
      <c r="BF853" s="1091"/>
    </row>
    <row r="854">
      <c r="AB854" s="358"/>
      <c r="AC854" s="1091"/>
      <c r="BE854" s="358"/>
      <c r="BF854" s="1091"/>
    </row>
    <row r="855">
      <c r="AB855" s="358"/>
      <c r="AC855" s="1091"/>
      <c r="BE855" s="358"/>
      <c r="BF855" s="1091"/>
    </row>
    <row r="856">
      <c r="AB856" s="358"/>
      <c r="AC856" s="1091"/>
      <c r="BE856" s="358"/>
      <c r="BF856" s="1091"/>
    </row>
    <row r="857">
      <c r="AB857" s="358"/>
      <c r="AC857" s="1091"/>
      <c r="BE857" s="358"/>
      <c r="BF857" s="1091"/>
    </row>
    <row r="858">
      <c r="AB858" s="358"/>
      <c r="AC858" s="1091"/>
      <c r="BE858" s="358"/>
      <c r="BF858" s="1091"/>
    </row>
    <row r="859">
      <c r="AB859" s="358"/>
      <c r="AC859" s="1091"/>
      <c r="BE859" s="358"/>
      <c r="BF859" s="1091"/>
    </row>
    <row r="860">
      <c r="AB860" s="358"/>
      <c r="AC860" s="1091"/>
      <c r="BE860" s="358"/>
      <c r="BF860" s="1091"/>
    </row>
    <row r="861">
      <c r="AB861" s="358"/>
      <c r="AC861" s="1091"/>
      <c r="BE861" s="358"/>
      <c r="BF861" s="1091"/>
    </row>
    <row r="862">
      <c r="AB862" s="358"/>
      <c r="AC862" s="1091"/>
      <c r="BE862" s="358"/>
      <c r="BF862" s="1091"/>
    </row>
    <row r="863">
      <c r="AB863" s="358"/>
      <c r="AC863" s="1091"/>
      <c r="BE863" s="358"/>
      <c r="BF863" s="1091"/>
    </row>
    <row r="864">
      <c r="AB864" s="358"/>
      <c r="AC864" s="1091"/>
      <c r="BE864" s="358"/>
      <c r="BF864" s="1091"/>
    </row>
    <row r="865">
      <c r="AB865" s="358"/>
      <c r="AC865" s="1091"/>
      <c r="BE865" s="358"/>
      <c r="BF865" s="1091"/>
    </row>
    <row r="866">
      <c r="AB866" s="358"/>
      <c r="AC866" s="1091"/>
      <c r="BE866" s="358"/>
      <c r="BF866" s="1091"/>
    </row>
    <row r="867">
      <c r="AB867" s="358"/>
      <c r="AC867" s="1091"/>
      <c r="BE867" s="358"/>
      <c r="BF867" s="1091"/>
    </row>
    <row r="868">
      <c r="AB868" s="358"/>
      <c r="AC868" s="1091"/>
      <c r="BE868" s="358"/>
      <c r="BF868" s="1091"/>
    </row>
    <row r="869">
      <c r="AB869" s="358"/>
      <c r="AC869" s="1091"/>
      <c r="BE869" s="358"/>
      <c r="BF869" s="1091"/>
    </row>
    <row r="870">
      <c r="AB870" s="358"/>
      <c r="AC870" s="1091"/>
      <c r="BE870" s="358"/>
      <c r="BF870" s="1091"/>
    </row>
    <row r="871">
      <c r="AB871" s="358"/>
      <c r="AC871" s="1091"/>
      <c r="BE871" s="358"/>
      <c r="BF871" s="1091"/>
    </row>
    <row r="872">
      <c r="AB872" s="358"/>
      <c r="AC872" s="1091"/>
      <c r="BE872" s="358"/>
      <c r="BF872" s="1091"/>
    </row>
    <row r="873">
      <c r="AB873" s="358"/>
      <c r="AC873" s="1091"/>
      <c r="BE873" s="358"/>
      <c r="BF873" s="1091"/>
    </row>
    <row r="874">
      <c r="AB874" s="358"/>
      <c r="AC874" s="1091"/>
      <c r="BE874" s="358"/>
      <c r="BF874" s="1091"/>
    </row>
    <row r="875">
      <c r="AB875" s="358"/>
      <c r="AC875" s="1091"/>
      <c r="BE875" s="358"/>
      <c r="BF875" s="1091"/>
    </row>
    <row r="876">
      <c r="AB876" s="358"/>
      <c r="AC876" s="1091"/>
      <c r="BE876" s="358"/>
      <c r="BF876" s="1091"/>
    </row>
    <row r="877">
      <c r="AB877" s="358"/>
      <c r="AC877" s="1091"/>
      <c r="BE877" s="358"/>
      <c r="BF877" s="1091"/>
    </row>
    <row r="878">
      <c r="AB878" s="358"/>
      <c r="AC878" s="1091"/>
      <c r="BE878" s="358"/>
      <c r="BF878" s="1091"/>
    </row>
    <row r="879">
      <c r="AB879" s="358"/>
      <c r="AC879" s="1091"/>
      <c r="BE879" s="358"/>
      <c r="BF879" s="1091"/>
    </row>
    <row r="880">
      <c r="AB880" s="358"/>
      <c r="AC880" s="1091"/>
      <c r="BE880" s="358"/>
      <c r="BF880" s="1091"/>
    </row>
    <row r="881">
      <c r="AB881" s="358"/>
      <c r="AC881" s="1091"/>
      <c r="BE881" s="358"/>
      <c r="BF881" s="1091"/>
    </row>
    <row r="882">
      <c r="AB882" s="358"/>
      <c r="AC882" s="1091"/>
      <c r="BE882" s="358"/>
      <c r="BF882" s="1091"/>
    </row>
    <row r="883">
      <c r="AB883" s="358"/>
      <c r="AC883" s="1091"/>
      <c r="BE883" s="358"/>
      <c r="BF883" s="1091"/>
    </row>
    <row r="884">
      <c r="AB884" s="358"/>
      <c r="AC884" s="1091"/>
      <c r="BE884" s="358"/>
      <c r="BF884" s="1091"/>
    </row>
    <row r="885">
      <c r="AB885" s="358"/>
      <c r="AC885" s="1091"/>
      <c r="BE885" s="358"/>
      <c r="BF885" s="1091"/>
    </row>
    <row r="886">
      <c r="AB886" s="358"/>
      <c r="AC886" s="1091"/>
      <c r="BE886" s="358"/>
      <c r="BF886" s="1091"/>
    </row>
    <row r="887">
      <c r="AB887" s="358"/>
      <c r="AC887" s="1091"/>
      <c r="BE887" s="358"/>
      <c r="BF887" s="1091"/>
    </row>
    <row r="888">
      <c r="AB888" s="358"/>
      <c r="AC888" s="1091"/>
      <c r="BE888" s="358"/>
      <c r="BF888" s="1091"/>
    </row>
    <row r="889">
      <c r="AB889" s="358"/>
      <c r="AC889" s="1091"/>
      <c r="BE889" s="358"/>
      <c r="BF889" s="1091"/>
    </row>
    <row r="890">
      <c r="AB890" s="358"/>
      <c r="AC890" s="1091"/>
      <c r="BE890" s="358"/>
      <c r="BF890" s="1091"/>
    </row>
    <row r="891">
      <c r="AB891" s="358"/>
      <c r="AC891" s="1091"/>
      <c r="BE891" s="358"/>
      <c r="BF891" s="1091"/>
    </row>
    <row r="892">
      <c r="AB892" s="358"/>
      <c r="AC892" s="1091"/>
      <c r="BE892" s="358"/>
      <c r="BF892" s="1091"/>
    </row>
    <row r="893">
      <c r="AB893" s="358"/>
      <c r="AC893" s="1091"/>
      <c r="BE893" s="358"/>
      <c r="BF893" s="1091"/>
    </row>
    <row r="894">
      <c r="AB894" s="358"/>
      <c r="AC894" s="1091"/>
      <c r="BE894" s="358"/>
      <c r="BF894" s="1091"/>
    </row>
    <row r="895">
      <c r="AB895" s="358"/>
      <c r="AC895" s="1091"/>
      <c r="BE895" s="358"/>
      <c r="BF895" s="1091"/>
    </row>
    <row r="896">
      <c r="AB896" s="358"/>
      <c r="AC896" s="1091"/>
      <c r="BE896" s="358"/>
      <c r="BF896" s="1091"/>
    </row>
    <row r="897">
      <c r="AB897" s="358"/>
      <c r="AC897" s="1091"/>
      <c r="BE897" s="358"/>
      <c r="BF897" s="1091"/>
    </row>
    <row r="898">
      <c r="AB898" s="358"/>
      <c r="AC898" s="1091"/>
      <c r="BE898" s="358"/>
      <c r="BF898" s="1091"/>
    </row>
    <row r="899">
      <c r="AB899" s="358"/>
      <c r="AC899" s="1091"/>
      <c r="BE899" s="358"/>
      <c r="BF899" s="1091"/>
    </row>
    <row r="900">
      <c r="AB900" s="358"/>
      <c r="AC900" s="1091"/>
      <c r="BE900" s="358"/>
      <c r="BF900" s="1091"/>
    </row>
    <row r="901">
      <c r="AB901" s="358"/>
      <c r="AC901" s="1091"/>
      <c r="BE901" s="358"/>
      <c r="BF901" s="1091"/>
    </row>
    <row r="902">
      <c r="AB902" s="358"/>
      <c r="AC902" s="1091"/>
      <c r="BE902" s="358"/>
      <c r="BF902" s="1091"/>
    </row>
    <row r="903">
      <c r="AB903" s="358"/>
      <c r="AC903" s="1091"/>
      <c r="BE903" s="358"/>
      <c r="BF903" s="1091"/>
    </row>
    <row r="904">
      <c r="AB904" s="358"/>
      <c r="AC904" s="1091"/>
      <c r="BE904" s="358"/>
      <c r="BF904" s="1091"/>
    </row>
    <row r="905">
      <c r="AB905" s="358"/>
      <c r="AC905" s="1091"/>
      <c r="BE905" s="358"/>
      <c r="BF905" s="1091"/>
    </row>
    <row r="906">
      <c r="AB906" s="358"/>
      <c r="AC906" s="1091"/>
      <c r="BE906" s="358"/>
      <c r="BF906" s="1091"/>
    </row>
    <row r="907">
      <c r="AB907" s="358"/>
      <c r="AC907" s="1091"/>
      <c r="BE907" s="358"/>
      <c r="BF907" s="1091"/>
    </row>
    <row r="908">
      <c r="AB908" s="358"/>
      <c r="AC908" s="1091"/>
      <c r="BE908" s="358"/>
      <c r="BF908" s="1091"/>
    </row>
    <row r="909">
      <c r="AB909" s="358"/>
      <c r="AC909" s="1091"/>
      <c r="BE909" s="358"/>
      <c r="BF909" s="1091"/>
    </row>
    <row r="910">
      <c r="AB910" s="358"/>
      <c r="AC910" s="1091"/>
      <c r="BE910" s="358"/>
      <c r="BF910" s="1091"/>
    </row>
    <row r="911">
      <c r="AB911" s="358"/>
      <c r="AC911" s="1091"/>
      <c r="BE911" s="358"/>
      <c r="BF911" s="1091"/>
    </row>
    <row r="912">
      <c r="AB912" s="358"/>
      <c r="AC912" s="1091"/>
      <c r="BE912" s="358"/>
      <c r="BF912" s="1091"/>
    </row>
    <row r="913">
      <c r="AB913" s="358"/>
      <c r="AC913" s="1091"/>
      <c r="BE913" s="358"/>
      <c r="BF913" s="1091"/>
    </row>
    <row r="914">
      <c r="AB914" s="358"/>
      <c r="AC914" s="1091"/>
      <c r="BE914" s="358"/>
      <c r="BF914" s="1091"/>
    </row>
    <row r="915">
      <c r="AB915" s="358"/>
      <c r="AC915" s="1091"/>
      <c r="BE915" s="358"/>
      <c r="BF915" s="1091"/>
    </row>
    <row r="916">
      <c r="AB916" s="358"/>
      <c r="AC916" s="1091"/>
      <c r="BE916" s="358"/>
      <c r="BF916" s="1091"/>
    </row>
    <row r="917">
      <c r="AB917" s="358"/>
      <c r="AC917" s="1091"/>
      <c r="BE917" s="358"/>
      <c r="BF917" s="1091"/>
    </row>
    <row r="918">
      <c r="AB918" s="358"/>
      <c r="AC918" s="1091"/>
      <c r="BE918" s="358"/>
      <c r="BF918" s="1091"/>
    </row>
    <row r="919">
      <c r="AB919" s="358"/>
      <c r="AC919" s="1091"/>
      <c r="BE919" s="358"/>
      <c r="BF919" s="1091"/>
    </row>
    <row r="920">
      <c r="AB920" s="358"/>
      <c r="AC920" s="1091"/>
      <c r="BE920" s="358"/>
      <c r="BF920" s="1091"/>
    </row>
    <row r="921">
      <c r="AB921" s="358"/>
      <c r="AC921" s="1091"/>
      <c r="BE921" s="358"/>
      <c r="BF921" s="1091"/>
    </row>
    <row r="922">
      <c r="AB922" s="358"/>
      <c r="AC922" s="1091"/>
      <c r="BE922" s="358"/>
      <c r="BF922" s="1091"/>
    </row>
    <row r="923">
      <c r="AB923" s="358"/>
      <c r="AC923" s="1091"/>
      <c r="BE923" s="358"/>
      <c r="BF923" s="1091"/>
    </row>
    <row r="924">
      <c r="AB924" s="358"/>
      <c r="AC924" s="1091"/>
      <c r="BE924" s="358"/>
      <c r="BF924" s="1091"/>
    </row>
    <row r="925">
      <c r="AB925" s="358"/>
      <c r="AC925" s="1091"/>
      <c r="BE925" s="358"/>
      <c r="BF925" s="1091"/>
    </row>
    <row r="926">
      <c r="AB926" s="358"/>
      <c r="AC926" s="1091"/>
      <c r="BE926" s="358"/>
      <c r="BF926" s="1091"/>
    </row>
    <row r="927">
      <c r="AB927" s="358"/>
      <c r="AC927" s="1091"/>
      <c r="BE927" s="358"/>
      <c r="BF927" s="1091"/>
    </row>
    <row r="928">
      <c r="AB928" s="358"/>
      <c r="AC928" s="1091"/>
      <c r="BE928" s="358"/>
      <c r="BF928" s="1091"/>
    </row>
    <row r="929">
      <c r="AB929" s="358"/>
      <c r="AC929" s="1091"/>
      <c r="BE929" s="358"/>
      <c r="BF929" s="1091"/>
    </row>
    <row r="930">
      <c r="AB930" s="358"/>
      <c r="AC930" s="1091"/>
      <c r="BE930" s="358"/>
      <c r="BF930" s="1091"/>
    </row>
    <row r="931">
      <c r="AB931" s="358"/>
      <c r="AC931" s="1091"/>
      <c r="BE931" s="358"/>
      <c r="BF931" s="1091"/>
    </row>
    <row r="932">
      <c r="AB932" s="358"/>
      <c r="AC932" s="1091"/>
      <c r="BE932" s="358"/>
      <c r="BF932" s="1091"/>
    </row>
    <row r="933">
      <c r="AB933" s="358"/>
      <c r="AC933" s="1091"/>
      <c r="BE933" s="358"/>
      <c r="BF933" s="1091"/>
    </row>
    <row r="934">
      <c r="AB934" s="358"/>
      <c r="AC934" s="1091"/>
      <c r="BE934" s="358"/>
      <c r="BF934" s="1091"/>
    </row>
    <row r="935">
      <c r="AB935" s="358"/>
      <c r="AC935" s="1091"/>
      <c r="BE935" s="358"/>
      <c r="BF935" s="1091"/>
    </row>
    <row r="936">
      <c r="AB936" s="358"/>
      <c r="AC936" s="1091"/>
      <c r="BE936" s="358"/>
      <c r="BF936" s="1091"/>
    </row>
    <row r="937">
      <c r="AB937" s="358"/>
      <c r="AC937" s="1091"/>
      <c r="BE937" s="358"/>
      <c r="BF937" s="1091"/>
    </row>
    <row r="938">
      <c r="AB938" s="358"/>
      <c r="AC938" s="1091"/>
      <c r="BE938" s="358"/>
      <c r="BF938" s="1091"/>
    </row>
    <row r="939">
      <c r="AB939" s="358"/>
      <c r="AC939" s="1091"/>
      <c r="BE939" s="358"/>
      <c r="BF939" s="1091"/>
    </row>
    <row r="940">
      <c r="AB940" s="358"/>
      <c r="AC940" s="1091"/>
      <c r="BE940" s="358"/>
      <c r="BF940" s="1091"/>
    </row>
    <row r="941">
      <c r="AB941" s="358"/>
      <c r="AC941" s="1091"/>
      <c r="BE941" s="358"/>
      <c r="BF941" s="1091"/>
    </row>
    <row r="942">
      <c r="AB942" s="358"/>
      <c r="AC942" s="1091"/>
      <c r="BE942" s="358"/>
      <c r="BF942" s="1091"/>
    </row>
    <row r="943">
      <c r="AB943" s="358"/>
      <c r="AC943" s="1091"/>
      <c r="BE943" s="358"/>
      <c r="BF943" s="1091"/>
    </row>
    <row r="944">
      <c r="AB944" s="358"/>
      <c r="AC944" s="1091"/>
      <c r="BE944" s="358"/>
      <c r="BF944" s="1091"/>
    </row>
    <row r="945">
      <c r="AB945" s="358"/>
      <c r="AC945" s="1091"/>
      <c r="BE945" s="358"/>
      <c r="BF945" s="1091"/>
    </row>
    <row r="946">
      <c r="AB946" s="358"/>
      <c r="AC946" s="1091"/>
      <c r="BE946" s="358"/>
      <c r="BF946" s="1091"/>
    </row>
    <row r="947">
      <c r="AB947" s="358"/>
      <c r="AC947" s="1091"/>
      <c r="BE947" s="358"/>
      <c r="BF947" s="1091"/>
    </row>
    <row r="948">
      <c r="AB948" s="358"/>
      <c r="AC948" s="1091"/>
      <c r="BE948" s="358"/>
      <c r="BF948" s="1091"/>
    </row>
    <row r="949">
      <c r="AB949" s="358"/>
      <c r="AC949" s="1091"/>
      <c r="BE949" s="358"/>
      <c r="BF949" s="1091"/>
    </row>
    <row r="950">
      <c r="AB950" s="358"/>
      <c r="AC950" s="1091"/>
      <c r="BE950" s="358"/>
      <c r="BF950" s="1091"/>
    </row>
    <row r="951">
      <c r="AB951" s="358"/>
      <c r="AC951" s="1091"/>
      <c r="BE951" s="358"/>
      <c r="BF951" s="1091"/>
    </row>
    <row r="952">
      <c r="AB952" s="358"/>
      <c r="AC952" s="1091"/>
      <c r="BE952" s="358"/>
      <c r="BF952" s="1091"/>
    </row>
    <row r="953">
      <c r="AB953" s="358"/>
      <c r="AC953" s="1091"/>
      <c r="BE953" s="358"/>
      <c r="BF953" s="1091"/>
    </row>
    <row r="954">
      <c r="AB954" s="358"/>
      <c r="AC954" s="1091"/>
      <c r="BE954" s="358"/>
      <c r="BF954" s="1091"/>
    </row>
    <row r="955">
      <c r="AB955" s="358"/>
      <c r="AC955" s="1091"/>
      <c r="BE955" s="358"/>
      <c r="BF955" s="1091"/>
    </row>
    <row r="956">
      <c r="AB956" s="358"/>
      <c r="AC956" s="1091"/>
      <c r="BE956" s="358"/>
      <c r="BF956" s="1091"/>
    </row>
    <row r="957">
      <c r="AB957" s="358"/>
      <c r="AC957" s="1091"/>
      <c r="BE957" s="358"/>
      <c r="BF957" s="1091"/>
    </row>
    <row r="958">
      <c r="AB958" s="358"/>
      <c r="AC958" s="1091"/>
      <c r="BE958" s="358"/>
      <c r="BF958" s="1091"/>
    </row>
    <row r="959">
      <c r="AB959" s="358"/>
      <c r="AC959" s="1091"/>
      <c r="BE959" s="358"/>
      <c r="BF959" s="1091"/>
    </row>
    <row r="960">
      <c r="AB960" s="358"/>
      <c r="AC960" s="1091"/>
      <c r="BE960" s="358"/>
      <c r="BF960" s="1091"/>
    </row>
    <row r="961">
      <c r="AB961" s="358"/>
      <c r="AC961" s="1091"/>
      <c r="BE961" s="358"/>
      <c r="BF961" s="1091"/>
    </row>
    <row r="962">
      <c r="AB962" s="358"/>
      <c r="AC962" s="1091"/>
      <c r="BE962" s="358"/>
      <c r="BF962" s="1091"/>
    </row>
    <row r="963">
      <c r="AB963" s="358"/>
      <c r="AC963" s="1091"/>
      <c r="BE963" s="358"/>
      <c r="BF963" s="1091"/>
    </row>
    <row r="964">
      <c r="AB964" s="358"/>
      <c r="AC964" s="1091"/>
      <c r="BE964" s="358"/>
      <c r="BF964" s="1091"/>
    </row>
    <row r="965">
      <c r="AB965" s="358"/>
      <c r="AC965" s="1091"/>
      <c r="BE965" s="358"/>
      <c r="BF965" s="1091"/>
    </row>
    <row r="966">
      <c r="AB966" s="358"/>
      <c r="AC966" s="1091"/>
      <c r="BE966" s="358"/>
      <c r="BF966" s="1091"/>
    </row>
    <row r="967">
      <c r="AB967" s="358"/>
      <c r="AC967" s="1091"/>
      <c r="BE967" s="358"/>
      <c r="BF967" s="1091"/>
    </row>
    <row r="968">
      <c r="AB968" s="358"/>
      <c r="AC968" s="1091"/>
      <c r="BE968" s="358"/>
      <c r="BF968" s="1091"/>
    </row>
    <row r="969">
      <c r="AB969" s="358"/>
      <c r="AC969" s="1091"/>
      <c r="BE969" s="358"/>
      <c r="BF969" s="1091"/>
    </row>
    <row r="970">
      <c r="AB970" s="358"/>
      <c r="AC970" s="1091"/>
      <c r="BE970" s="358"/>
      <c r="BF970" s="1091"/>
    </row>
    <row r="971">
      <c r="AB971" s="358"/>
      <c r="AC971" s="1091"/>
      <c r="BE971" s="358"/>
      <c r="BF971" s="1091"/>
    </row>
    <row r="972">
      <c r="AB972" s="358"/>
      <c r="AC972" s="1091"/>
      <c r="BE972" s="358"/>
      <c r="BF972" s="1091"/>
    </row>
    <row r="973">
      <c r="AB973" s="358"/>
      <c r="AC973" s="1091"/>
      <c r="BE973" s="358"/>
      <c r="BF973" s="1091"/>
    </row>
    <row r="974">
      <c r="AB974" s="358"/>
      <c r="AC974" s="1091"/>
      <c r="BE974" s="358"/>
      <c r="BF974" s="1091"/>
    </row>
    <row r="975">
      <c r="AB975" s="358"/>
      <c r="AC975" s="1091"/>
      <c r="BE975" s="358"/>
      <c r="BF975" s="1091"/>
    </row>
    <row r="976">
      <c r="AB976" s="358"/>
      <c r="AC976" s="1091"/>
      <c r="BE976" s="358"/>
      <c r="BF976" s="1091"/>
    </row>
    <row r="977">
      <c r="AB977" s="358"/>
      <c r="AC977" s="1091"/>
      <c r="BE977" s="358"/>
      <c r="BF977" s="1091"/>
    </row>
    <row r="978">
      <c r="AB978" s="358"/>
      <c r="AC978" s="1091"/>
      <c r="BE978" s="358"/>
      <c r="BF978" s="1091"/>
    </row>
    <row r="979">
      <c r="AB979" s="358"/>
      <c r="AC979" s="1091"/>
      <c r="BE979" s="358"/>
      <c r="BF979" s="1091"/>
    </row>
    <row r="980">
      <c r="AB980" s="358"/>
      <c r="AC980" s="1091"/>
      <c r="BE980" s="358"/>
      <c r="BF980" s="1091"/>
    </row>
    <row r="981">
      <c r="AB981" s="358"/>
      <c r="AC981" s="1091"/>
      <c r="BE981" s="358"/>
      <c r="BF981" s="1091"/>
    </row>
    <row r="982">
      <c r="AB982" s="358"/>
      <c r="AC982" s="1091"/>
      <c r="BE982" s="358"/>
      <c r="BF982" s="1091"/>
    </row>
    <row r="983">
      <c r="AB983" s="358"/>
      <c r="AC983" s="1091"/>
      <c r="BE983" s="358"/>
      <c r="BF983" s="1091"/>
    </row>
    <row r="984">
      <c r="AB984" s="358"/>
      <c r="AC984" s="1091"/>
      <c r="BE984" s="358"/>
      <c r="BF984" s="1091"/>
    </row>
    <row r="985">
      <c r="AB985" s="358"/>
      <c r="AC985" s="1091"/>
      <c r="BE985" s="358"/>
      <c r="BF985" s="1091"/>
    </row>
    <row r="986">
      <c r="AB986" s="358"/>
      <c r="AC986" s="1091"/>
      <c r="BE986" s="358"/>
      <c r="BF986" s="1091"/>
    </row>
    <row r="987">
      <c r="AB987" s="358"/>
      <c r="AC987" s="1091"/>
      <c r="BE987" s="358"/>
      <c r="BF987" s="1091"/>
    </row>
    <row r="988">
      <c r="AB988" s="358"/>
      <c r="AC988" s="1091"/>
      <c r="BE988" s="358"/>
      <c r="BF988" s="1091"/>
    </row>
    <row r="989">
      <c r="AB989" s="358"/>
      <c r="AC989" s="1091"/>
      <c r="BE989" s="358"/>
      <c r="BF989" s="1091"/>
    </row>
    <row r="990">
      <c r="AB990" s="358"/>
      <c r="AC990" s="1091"/>
      <c r="BE990" s="358"/>
      <c r="BF990" s="1091"/>
    </row>
    <row r="991">
      <c r="AB991" s="358"/>
      <c r="AC991" s="1091"/>
      <c r="BE991" s="358"/>
      <c r="BF991" s="1091"/>
    </row>
    <row r="992">
      <c r="AB992" s="358"/>
      <c r="AC992" s="1091"/>
      <c r="BE992" s="358"/>
      <c r="BF992" s="1091"/>
    </row>
    <row r="993">
      <c r="AB993" s="358"/>
      <c r="AC993" s="1091"/>
      <c r="BE993" s="358"/>
      <c r="BF993" s="1091"/>
    </row>
    <row r="994">
      <c r="AB994" s="358"/>
      <c r="AC994" s="1091"/>
      <c r="BE994" s="358"/>
      <c r="BF994" s="1091"/>
    </row>
    <row r="995">
      <c r="AB995" s="358"/>
      <c r="AC995" s="1091"/>
      <c r="BE995" s="358"/>
      <c r="BF995" s="1091"/>
    </row>
    <row r="996">
      <c r="AB996" s="358"/>
      <c r="AC996" s="1091"/>
      <c r="BE996" s="358"/>
      <c r="BF996" s="1091"/>
    </row>
    <row r="997">
      <c r="AB997" s="358"/>
      <c r="AC997" s="1091"/>
      <c r="BE997" s="358"/>
      <c r="BF997" s="1091"/>
    </row>
    <row r="998">
      <c r="AB998" s="358"/>
      <c r="AC998" s="1091"/>
      <c r="BE998" s="358"/>
      <c r="BF998" s="1091"/>
    </row>
    <row r="999">
      <c r="AB999" s="358"/>
      <c r="AC999" s="1091"/>
      <c r="BE999" s="358"/>
      <c r="BF999" s="1091"/>
    </row>
    <row r="1000">
      <c r="AB1000" s="358"/>
      <c r="AC1000" s="1091"/>
      <c r="BE1000" s="358"/>
      <c r="BF1000" s="1091"/>
    </row>
  </sheetData>
  <mergeCells count="1056">
    <mergeCell ref="AY195:AY198"/>
    <mergeCell ref="AZ199:AZ202"/>
    <mergeCell ref="BA199:BA202"/>
    <mergeCell ref="BB199:BB202"/>
    <mergeCell ref="BD199:BD202"/>
    <mergeCell ref="BE199:BE202"/>
    <mergeCell ref="BF199:BF202"/>
    <mergeCell ref="AY199:AY202"/>
    <mergeCell ref="AY205:AY206"/>
    <mergeCell ref="AZ205:AZ206"/>
    <mergeCell ref="BA205:BA206"/>
    <mergeCell ref="BB205:BB206"/>
    <mergeCell ref="BC205:BC206"/>
    <mergeCell ref="BD205:BD206"/>
    <mergeCell ref="BD115:BD118"/>
    <mergeCell ref="BE115:BE118"/>
    <mergeCell ref="BD119:BD122"/>
    <mergeCell ref="BE119:BE122"/>
    <mergeCell ref="BF119:BF122"/>
    <mergeCell ref="BD111:BD114"/>
    <mergeCell ref="BE111:BE114"/>
    <mergeCell ref="BF111:BF114"/>
    <mergeCell ref="AZ115:AZ118"/>
    <mergeCell ref="BA115:BA118"/>
    <mergeCell ref="BB115:BB118"/>
    <mergeCell ref="BF115:BF118"/>
    <mergeCell ref="BA123:BA126"/>
    <mergeCell ref="BB123:BB126"/>
    <mergeCell ref="BD123:BD126"/>
    <mergeCell ref="BE123:BE126"/>
    <mergeCell ref="BF123:BF126"/>
    <mergeCell ref="AY127:AY130"/>
    <mergeCell ref="AZ127:AZ130"/>
    <mergeCell ref="BA127:BA130"/>
    <mergeCell ref="BB127:BB130"/>
    <mergeCell ref="BD127:BD130"/>
    <mergeCell ref="BE127:BE130"/>
    <mergeCell ref="BF127:BF130"/>
    <mergeCell ref="AY115:AY118"/>
    <mergeCell ref="AY119:AY122"/>
    <mergeCell ref="AZ119:AZ122"/>
    <mergeCell ref="BA119:BA122"/>
    <mergeCell ref="BB119:BB122"/>
    <mergeCell ref="AY123:AY126"/>
    <mergeCell ref="AZ123:AZ126"/>
    <mergeCell ref="AY131:AY134"/>
    <mergeCell ref="AZ131:AZ134"/>
    <mergeCell ref="BA131:BA134"/>
    <mergeCell ref="BB131:BB134"/>
    <mergeCell ref="BD131:BD134"/>
    <mergeCell ref="BE131:BE134"/>
    <mergeCell ref="BF131:BF134"/>
    <mergeCell ref="AY235:AY238"/>
    <mergeCell ref="AZ235:AZ238"/>
    <mergeCell ref="BA235:BA238"/>
    <mergeCell ref="BB235:BB238"/>
    <mergeCell ref="BD235:BD238"/>
    <mergeCell ref="BE235:BE238"/>
    <mergeCell ref="BF235:BF238"/>
    <mergeCell ref="AY171:AY174"/>
    <mergeCell ref="AZ175:AZ178"/>
    <mergeCell ref="BA175:BA178"/>
    <mergeCell ref="BB175:BB178"/>
    <mergeCell ref="BD175:BD178"/>
    <mergeCell ref="BE175:BE178"/>
    <mergeCell ref="BF175:BF178"/>
    <mergeCell ref="AY175:AY178"/>
    <mergeCell ref="AZ179:AZ182"/>
    <mergeCell ref="BA179:BA182"/>
    <mergeCell ref="BB179:BB182"/>
    <mergeCell ref="BD179:BD182"/>
    <mergeCell ref="BE179:BE182"/>
    <mergeCell ref="BF179:BF182"/>
    <mergeCell ref="AY179:AY182"/>
    <mergeCell ref="AZ183:AZ186"/>
    <mergeCell ref="BA183:BA186"/>
    <mergeCell ref="BB183:BB186"/>
    <mergeCell ref="BD183:BD186"/>
    <mergeCell ref="BE183:BE186"/>
    <mergeCell ref="BF183:BF186"/>
    <mergeCell ref="AY183:AY186"/>
    <mergeCell ref="AZ187:AZ190"/>
    <mergeCell ref="BA187:BA190"/>
    <mergeCell ref="BB187:BB190"/>
    <mergeCell ref="BD187:BD190"/>
    <mergeCell ref="BE187:BE190"/>
    <mergeCell ref="BF187:BF190"/>
    <mergeCell ref="AY187:AY190"/>
    <mergeCell ref="AZ191:AZ194"/>
    <mergeCell ref="BA191:BA194"/>
    <mergeCell ref="BB191:BB194"/>
    <mergeCell ref="BD191:BD194"/>
    <mergeCell ref="BE191:BE194"/>
    <mergeCell ref="BF191:BF194"/>
    <mergeCell ref="AY191:AY194"/>
    <mergeCell ref="AZ195:AZ198"/>
    <mergeCell ref="BA195:BA198"/>
    <mergeCell ref="BB195:BB198"/>
    <mergeCell ref="BD195:BD198"/>
    <mergeCell ref="BE195:BE198"/>
    <mergeCell ref="BF195:BF198"/>
    <mergeCell ref="BE207:BE210"/>
    <mergeCell ref="BF207:BF210"/>
    <mergeCell ref="BE205:BE206"/>
    <mergeCell ref="BF205:BF206"/>
    <mergeCell ref="AY207:AY210"/>
    <mergeCell ref="AZ207:AZ210"/>
    <mergeCell ref="BA207:BA210"/>
    <mergeCell ref="BB207:BB210"/>
    <mergeCell ref="BD207:BD210"/>
    <mergeCell ref="AY211:AY214"/>
    <mergeCell ref="AZ211:AZ214"/>
    <mergeCell ref="BA211:BA214"/>
    <mergeCell ref="BB211:BB214"/>
    <mergeCell ref="BD211:BD214"/>
    <mergeCell ref="BE211:BE214"/>
    <mergeCell ref="BF211:BF214"/>
    <mergeCell ref="AY215:AY218"/>
    <mergeCell ref="AZ215:AZ218"/>
    <mergeCell ref="BA215:BA218"/>
    <mergeCell ref="BB215:BB218"/>
    <mergeCell ref="BD215:BD218"/>
    <mergeCell ref="BE215:BE218"/>
    <mergeCell ref="BF215:BF218"/>
    <mergeCell ref="AY219:AY222"/>
    <mergeCell ref="AZ219:AZ222"/>
    <mergeCell ref="BA219:BA222"/>
    <mergeCell ref="BB219:BB222"/>
    <mergeCell ref="BD219:BD222"/>
    <mergeCell ref="BE219:BE222"/>
    <mergeCell ref="BF219:BF222"/>
    <mergeCell ref="AY223:AY226"/>
    <mergeCell ref="AZ223:AZ226"/>
    <mergeCell ref="BA223:BA226"/>
    <mergeCell ref="BB223:BB226"/>
    <mergeCell ref="BD223:BD226"/>
    <mergeCell ref="BE223:BE226"/>
    <mergeCell ref="BF223:BF226"/>
    <mergeCell ref="AY227:AY230"/>
    <mergeCell ref="AZ227:AZ230"/>
    <mergeCell ref="BA227:BA230"/>
    <mergeCell ref="BB227:BB230"/>
    <mergeCell ref="BD227:BD230"/>
    <mergeCell ref="BE227:BE230"/>
    <mergeCell ref="BF227:BF230"/>
    <mergeCell ref="AY231:AY234"/>
    <mergeCell ref="AZ231:AZ234"/>
    <mergeCell ref="BA231:BA234"/>
    <mergeCell ref="BB231:BB234"/>
    <mergeCell ref="BD231:BD234"/>
    <mergeCell ref="BE231:BE234"/>
    <mergeCell ref="BF231:BF234"/>
    <mergeCell ref="V3:V6"/>
    <mergeCell ref="W3:W6"/>
    <mergeCell ref="X3:X6"/>
    <mergeCell ref="Y3:Y6"/>
    <mergeCell ref="AA3:AA6"/>
    <mergeCell ref="AB3:AB6"/>
    <mergeCell ref="AC3:AC6"/>
    <mergeCell ref="V7:V10"/>
    <mergeCell ref="W7:W10"/>
    <mergeCell ref="X7:X10"/>
    <mergeCell ref="Y7:Y10"/>
    <mergeCell ref="AA7:AA10"/>
    <mergeCell ref="AB7:AB10"/>
    <mergeCell ref="AC7:AC10"/>
    <mergeCell ref="V15:V18"/>
    <mergeCell ref="W15:W18"/>
    <mergeCell ref="X15:X18"/>
    <mergeCell ref="Y15:Y18"/>
    <mergeCell ref="AA15:AA18"/>
    <mergeCell ref="AB15:AB18"/>
    <mergeCell ref="AC15:AC18"/>
    <mergeCell ref="V11:V14"/>
    <mergeCell ref="W11:W14"/>
    <mergeCell ref="X11:X14"/>
    <mergeCell ref="Y11:Y14"/>
    <mergeCell ref="AA11:AA14"/>
    <mergeCell ref="AB11:AB14"/>
    <mergeCell ref="AC11:AC14"/>
    <mergeCell ref="V23:V26"/>
    <mergeCell ref="W23:W26"/>
    <mergeCell ref="X23:X26"/>
    <mergeCell ref="Y23:Y26"/>
    <mergeCell ref="AA23:AA26"/>
    <mergeCell ref="AB23:AB26"/>
    <mergeCell ref="AC23:AC26"/>
    <mergeCell ref="V19:V22"/>
    <mergeCell ref="W19:W22"/>
    <mergeCell ref="X19:X22"/>
    <mergeCell ref="Y19:Y22"/>
    <mergeCell ref="AA19:AA22"/>
    <mergeCell ref="AB19:AB22"/>
    <mergeCell ref="AC19:AC22"/>
    <mergeCell ref="AA1:AA2"/>
    <mergeCell ref="AB1:AB2"/>
    <mergeCell ref="AC1:AC2"/>
    <mergeCell ref="AD1:AD2"/>
    <mergeCell ref="AE1:AE2"/>
    <mergeCell ref="AF1:AF2"/>
    <mergeCell ref="AG1:AG2"/>
    <mergeCell ref="T1:T2"/>
    <mergeCell ref="U1:U2"/>
    <mergeCell ref="V1:V2"/>
    <mergeCell ref="W1:W2"/>
    <mergeCell ref="X1:X2"/>
    <mergeCell ref="Y1:Y2"/>
    <mergeCell ref="Z1:Z2"/>
    <mergeCell ref="V31:V34"/>
    <mergeCell ref="W31:W34"/>
    <mergeCell ref="X31:X34"/>
    <mergeCell ref="Y31:Y34"/>
    <mergeCell ref="AA31:AA34"/>
    <mergeCell ref="AB31:AB34"/>
    <mergeCell ref="AC31:AC34"/>
    <mergeCell ref="V27:V30"/>
    <mergeCell ref="W27:W30"/>
    <mergeCell ref="X27:X30"/>
    <mergeCell ref="Y27:Y30"/>
    <mergeCell ref="AA27:AA30"/>
    <mergeCell ref="AB27:AB30"/>
    <mergeCell ref="AC27:AC30"/>
    <mergeCell ref="BD27:BD30"/>
    <mergeCell ref="BD31:BD34"/>
    <mergeCell ref="BD1:BD2"/>
    <mergeCell ref="BD3:BD6"/>
    <mergeCell ref="BD7:BD10"/>
    <mergeCell ref="BD11:BD14"/>
    <mergeCell ref="BD15:BD18"/>
    <mergeCell ref="BD19:BD22"/>
    <mergeCell ref="BD23:BD26"/>
    <mergeCell ref="BA1:BA2"/>
    <mergeCell ref="BB1:BB2"/>
    <mergeCell ref="BC1:BC2"/>
    <mergeCell ref="BE1:BE2"/>
    <mergeCell ref="BF1:BF2"/>
    <mergeCell ref="AY3:AY6"/>
    <mergeCell ref="BB3:BB6"/>
    <mergeCell ref="AZ3:AZ6"/>
    <mergeCell ref="BA3:BA6"/>
    <mergeCell ref="BA7:BA10"/>
    <mergeCell ref="BB7:BB10"/>
    <mergeCell ref="BA11:BA14"/>
    <mergeCell ref="BB11:BB14"/>
    <mergeCell ref="BB15:BB18"/>
    <mergeCell ref="BE15:BE18"/>
    <mergeCell ref="BE19:BE22"/>
    <mergeCell ref="BE23:BE26"/>
    <mergeCell ref="BE27:BE30"/>
    <mergeCell ref="BE31:BE34"/>
    <mergeCell ref="BF19:BF22"/>
    <mergeCell ref="BF23:BF26"/>
    <mergeCell ref="BF27:BF30"/>
    <mergeCell ref="BF31:BF34"/>
    <mergeCell ref="BE3:BE6"/>
    <mergeCell ref="BF3:BF6"/>
    <mergeCell ref="BE7:BE10"/>
    <mergeCell ref="BF7:BF10"/>
    <mergeCell ref="BE11:BE14"/>
    <mergeCell ref="BF11:BF14"/>
    <mergeCell ref="BF15:BF18"/>
    <mergeCell ref="BA31:BA34"/>
    <mergeCell ref="BB31:BB34"/>
    <mergeCell ref="BA15:BA18"/>
    <mergeCell ref="BA19:BA22"/>
    <mergeCell ref="BB19:BB22"/>
    <mergeCell ref="BA23:BA26"/>
    <mergeCell ref="BB23:BB26"/>
    <mergeCell ref="BA27:BA30"/>
    <mergeCell ref="BB27:BB30"/>
    <mergeCell ref="AZ31:AZ34"/>
    <mergeCell ref="AY35:AY38"/>
    <mergeCell ref="AZ35:AZ38"/>
    <mergeCell ref="BA35:BA38"/>
    <mergeCell ref="BB35:BB38"/>
    <mergeCell ref="BD35:BD38"/>
    <mergeCell ref="BE35:BE38"/>
    <mergeCell ref="BF35:BF38"/>
    <mergeCell ref="AZ23:AZ26"/>
    <mergeCell ref="AZ27:AZ30"/>
    <mergeCell ref="V35:V38"/>
    <mergeCell ref="W35:W38"/>
    <mergeCell ref="X35:X38"/>
    <mergeCell ref="Y35:Y38"/>
    <mergeCell ref="AC35:AC38"/>
    <mergeCell ref="AY7:AY10"/>
    <mergeCell ref="AZ7:AZ10"/>
    <mergeCell ref="AY11:AY14"/>
    <mergeCell ref="AZ11:AZ14"/>
    <mergeCell ref="AY15:AY18"/>
    <mergeCell ref="AZ15:AZ18"/>
    <mergeCell ref="AZ19:AZ22"/>
    <mergeCell ref="BA47:BA50"/>
    <mergeCell ref="BA51:BA54"/>
    <mergeCell ref="BA55:BA58"/>
    <mergeCell ref="BA59:BA62"/>
    <mergeCell ref="BA63:BA66"/>
    <mergeCell ref="BA69:BA70"/>
    <mergeCell ref="AY19:AY22"/>
    <mergeCell ref="AY23:AY26"/>
    <mergeCell ref="AY27:AY30"/>
    <mergeCell ref="AY31:AY34"/>
    <mergeCell ref="AY39:AY42"/>
    <mergeCell ref="AZ39:AZ42"/>
    <mergeCell ref="BA39:BA42"/>
    <mergeCell ref="V43:V46"/>
    <mergeCell ref="W43:W46"/>
    <mergeCell ref="X43:X46"/>
    <mergeCell ref="Y43:Y46"/>
    <mergeCell ref="AA43:AA46"/>
    <mergeCell ref="AB43:AB46"/>
    <mergeCell ref="AC43:AC46"/>
    <mergeCell ref="V47:V50"/>
    <mergeCell ref="W47:W50"/>
    <mergeCell ref="X47:X50"/>
    <mergeCell ref="Y47:Y50"/>
    <mergeCell ref="AA47:AA50"/>
    <mergeCell ref="AB47:AB50"/>
    <mergeCell ref="AC47:AC50"/>
    <mergeCell ref="V55:V58"/>
    <mergeCell ref="W55:W58"/>
    <mergeCell ref="X55:X58"/>
    <mergeCell ref="Y55:Y58"/>
    <mergeCell ref="AA55:AA58"/>
    <mergeCell ref="AB55:AB58"/>
    <mergeCell ref="AC55:AC58"/>
    <mergeCell ref="V51:V54"/>
    <mergeCell ref="W51:W54"/>
    <mergeCell ref="X51:X54"/>
    <mergeCell ref="Y51:Y54"/>
    <mergeCell ref="AA51:AA54"/>
    <mergeCell ref="AB51:AB54"/>
    <mergeCell ref="AC51:AC54"/>
    <mergeCell ref="V63:V66"/>
    <mergeCell ref="W63:W66"/>
    <mergeCell ref="X63:X66"/>
    <mergeCell ref="Y63:Y66"/>
    <mergeCell ref="AA63:AA66"/>
    <mergeCell ref="AB63:AB66"/>
    <mergeCell ref="AC63:AC66"/>
    <mergeCell ref="V59:V62"/>
    <mergeCell ref="W59:W62"/>
    <mergeCell ref="X59:X62"/>
    <mergeCell ref="Y59:Y62"/>
    <mergeCell ref="AA59:AA62"/>
    <mergeCell ref="AB59:AB62"/>
    <mergeCell ref="AC59:AC62"/>
    <mergeCell ref="AH69:AT69"/>
    <mergeCell ref="AU69:AU70"/>
    <mergeCell ref="AY59:AY62"/>
    <mergeCell ref="AY63:AY66"/>
    <mergeCell ref="E69:Q69"/>
    <mergeCell ref="R69:R70"/>
    <mergeCell ref="S69:S70"/>
    <mergeCell ref="T69:T70"/>
    <mergeCell ref="U69:U70"/>
    <mergeCell ref="BD99:BD102"/>
    <mergeCell ref="BD103:BD106"/>
    <mergeCell ref="BF103:BF106"/>
    <mergeCell ref="BD83:BD86"/>
    <mergeCell ref="BD87:BD90"/>
    <mergeCell ref="BD91:BD94"/>
    <mergeCell ref="BE91:BE94"/>
    <mergeCell ref="BD95:BD98"/>
    <mergeCell ref="BE95:BE98"/>
    <mergeCell ref="BE99:BE102"/>
    <mergeCell ref="BE103:BE106"/>
    <mergeCell ref="AH1:AT1"/>
    <mergeCell ref="AU1:AU2"/>
    <mergeCell ref="AV1:AV2"/>
    <mergeCell ref="AW1:AW2"/>
    <mergeCell ref="AX1:AX2"/>
    <mergeCell ref="AY1:AY2"/>
    <mergeCell ref="AZ1:AZ2"/>
    <mergeCell ref="A3:A66"/>
    <mergeCell ref="B3:B66"/>
    <mergeCell ref="C3:C66"/>
    <mergeCell ref="A69:A70"/>
    <mergeCell ref="B69:B70"/>
    <mergeCell ref="C69:C70"/>
    <mergeCell ref="D69:D70"/>
    <mergeCell ref="A1:A2"/>
    <mergeCell ref="B1:B2"/>
    <mergeCell ref="C1:C2"/>
    <mergeCell ref="D1:D2"/>
    <mergeCell ref="E1:Q1"/>
    <mergeCell ref="R1:R2"/>
    <mergeCell ref="S1:S2"/>
    <mergeCell ref="AD3:AD66"/>
    <mergeCell ref="AE3:AE66"/>
    <mergeCell ref="AF3:AF66"/>
    <mergeCell ref="AB39:AB42"/>
    <mergeCell ref="AC39:AC42"/>
    <mergeCell ref="AA35:AA38"/>
    <mergeCell ref="AB35:AB38"/>
    <mergeCell ref="V39:V42"/>
    <mergeCell ref="W39:W42"/>
    <mergeCell ref="X39:X42"/>
    <mergeCell ref="Y39:Y42"/>
    <mergeCell ref="AA39:AA42"/>
    <mergeCell ref="AZ63:AZ66"/>
    <mergeCell ref="AX69:AX70"/>
    <mergeCell ref="AY69:AY70"/>
    <mergeCell ref="AZ69:AZ70"/>
    <mergeCell ref="AY47:AY50"/>
    <mergeCell ref="AZ47:AZ50"/>
    <mergeCell ref="AY51:AY54"/>
    <mergeCell ref="AZ51:AZ54"/>
    <mergeCell ref="AY55:AY58"/>
    <mergeCell ref="AZ55:AZ58"/>
    <mergeCell ref="AZ59:AZ62"/>
    <mergeCell ref="X87:X90"/>
    <mergeCell ref="X91:X94"/>
    <mergeCell ref="X69:X70"/>
    <mergeCell ref="Y69:Y70"/>
    <mergeCell ref="X71:X74"/>
    <mergeCell ref="Y71:Y74"/>
    <mergeCell ref="X83:X86"/>
    <mergeCell ref="Y83:Y86"/>
    <mergeCell ref="Y87:Y90"/>
    <mergeCell ref="Y91:Y94"/>
    <mergeCell ref="AA83:AA86"/>
    <mergeCell ref="AB83:AB86"/>
    <mergeCell ref="AC83:AC86"/>
    <mergeCell ref="AA87:AA90"/>
    <mergeCell ref="AB87:AB90"/>
    <mergeCell ref="AC87:AC90"/>
    <mergeCell ref="AA91:AA94"/>
    <mergeCell ref="AB91:AB94"/>
    <mergeCell ref="AC91:AC94"/>
    <mergeCell ref="X95:X98"/>
    <mergeCell ref="Y95:Y98"/>
    <mergeCell ref="AA95:AA98"/>
    <mergeCell ref="AB95:AB98"/>
    <mergeCell ref="AC95:AC98"/>
    <mergeCell ref="AA103:AA106"/>
    <mergeCell ref="AB103:AB106"/>
    <mergeCell ref="X99:X102"/>
    <mergeCell ref="Y99:Y102"/>
    <mergeCell ref="AA99:AA102"/>
    <mergeCell ref="AB99:AB102"/>
    <mergeCell ref="AC99:AC102"/>
    <mergeCell ref="Y103:Y106"/>
    <mergeCell ref="AC103:AC106"/>
    <mergeCell ref="V83:V86"/>
    <mergeCell ref="W83:W86"/>
    <mergeCell ref="V87:V90"/>
    <mergeCell ref="W87:W90"/>
    <mergeCell ref="V91:V94"/>
    <mergeCell ref="W91:W94"/>
    <mergeCell ref="V95:V98"/>
    <mergeCell ref="W95:W98"/>
    <mergeCell ref="V99:V102"/>
    <mergeCell ref="W99:W102"/>
    <mergeCell ref="V103:V106"/>
    <mergeCell ref="W103:W106"/>
    <mergeCell ref="V107:V110"/>
    <mergeCell ref="W107:W110"/>
    <mergeCell ref="AB111:AB114"/>
    <mergeCell ref="AC111:AC114"/>
    <mergeCell ref="X103:X106"/>
    <mergeCell ref="X107:X110"/>
    <mergeCell ref="Y107:Y110"/>
    <mergeCell ref="AB107:AB110"/>
    <mergeCell ref="AC107:AC110"/>
    <mergeCell ref="X111:X114"/>
    <mergeCell ref="Y111:Y114"/>
    <mergeCell ref="AY95:AY98"/>
    <mergeCell ref="AZ95:AZ98"/>
    <mergeCell ref="BA95:BA98"/>
    <mergeCell ref="BB95:BB98"/>
    <mergeCell ref="AZ99:AZ102"/>
    <mergeCell ref="BA99:BA102"/>
    <mergeCell ref="BB99:BB102"/>
    <mergeCell ref="AY99:AY102"/>
    <mergeCell ref="AY103:AY106"/>
    <mergeCell ref="AZ103:AZ106"/>
    <mergeCell ref="BA103:BA106"/>
    <mergeCell ref="BB103:BB106"/>
    <mergeCell ref="AY107:AY110"/>
    <mergeCell ref="AZ107:AZ110"/>
    <mergeCell ref="AV69:AV70"/>
    <mergeCell ref="AW69:AW70"/>
    <mergeCell ref="AY71:AY74"/>
    <mergeCell ref="AZ71:AZ74"/>
    <mergeCell ref="BA71:BA74"/>
    <mergeCell ref="BB71:BB74"/>
    <mergeCell ref="AY75:AY78"/>
    <mergeCell ref="BB75:BB78"/>
    <mergeCell ref="AZ83:AZ86"/>
    <mergeCell ref="BA83:BA86"/>
    <mergeCell ref="AZ75:AZ78"/>
    <mergeCell ref="BA75:BA78"/>
    <mergeCell ref="AY79:AY82"/>
    <mergeCell ref="AZ79:AZ82"/>
    <mergeCell ref="BA79:BA82"/>
    <mergeCell ref="BB79:BB82"/>
    <mergeCell ref="BB83:BB86"/>
    <mergeCell ref="BA91:BA94"/>
    <mergeCell ref="BB91:BB94"/>
    <mergeCell ref="AY83:AY86"/>
    <mergeCell ref="AY87:AY90"/>
    <mergeCell ref="AZ87:AZ90"/>
    <mergeCell ref="BA87:BA90"/>
    <mergeCell ref="BB87:BB90"/>
    <mergeCell ref="AY91:AY94"/>
    <mergeCell ref="AZ91:AZ94"/>
    <mergeCell ref="BA107:BA110"/>
    <mergeCell ref="BB107:BB110"/>
    <mergeCell ref="AY111:AY114"/>
    <mergeCell ref="AZ111:AZ114"/>
    <mergeCell ref="BA111:BA114"/>
    <mergeCell ref="BB111:BB114"/>
    <mergeCell ref="X131:X134"/>
    <mergeCell ref="X139:X142"/>
    <mergeCell ref="Y139:Y142"/>
    <mergeCell ref="X143:X146"/>
    <mergeCell ref="Y143:Y146"/>
    <mergeCell ref="X147:X150"/>
    <mergeCell ref="Y147:Y150"/>
    <mergeCell ref="X151:X154"/>
    <mergeCell ref="Y151:Y154"/>
    <mergeCell ref="X155:X158"/>
    <mergeCell ref="Y155:Y158"/>
    <mergeCell ref="X159:X162"/>
    <mergeCell ref="Y159:Y162"/>
    <mergeCell ref="Y163:Y166"/>
    <mergeCell ref="X127:X130"/>
    <mergeCell ref="Y127:Y130"/>
    <mergeCell ref="AA127:AA130"/>
    <mergeCell ref="AB127:AB130"/>
    <mergeCell ref="AC127:AC130"/>
    <mergeCell ref="Y131:Y134"/>
    <mergeCell ref="AC131:AC134"/>
    <mergeCell ref="AA139:AA142"/>
    <mergeCell ref="AA143:AA146"/>
    <mergeCell ref="AB143:AB146"/>
    <mergeCell ref="AC143:AC146"/>
    <mergeCell ref="AA147:AA150"/>
    <mergeCell ref="AB147:AB150"/>
    <mergeCell ref="AA155:AA158"/>
    <mergeCell ref="AB155:AB158"/>
    <mergeCell ref="X163:X166"/>
    <mergeCell ref="X167:X170"/>
    <mergeCell ref="X171:X174"/>
    <mergeCell ref="Y167:Y170"/>
    <mergeCell ref="Y171:Y174"/>
    <mergeCell ref="AA171:AA174"/>
    <mergeCell ref="AB171:AB174"/>
    <mergeCell ref="AC171:AC174"/>
    <mergeCell ref="BE83:BE86"/>
    <mergeCell ref="BE87:BE90"/>
    <mergeCell ref="BE55:BE58"/>
    <mergeCell ref="BE59:BE62"/>
    <mergeCell ref="BE63:BE66"/>
    <mergeCell ref="BE69:BE70"/>
    <mergeCell ref="BE71:BE74"/>
    <mergeCell ref="BE75:BE78"/>
    <mergeCell ref="BE79:BE82"/>
    <mergeCell ref="BB39:BB42"/>
    <mergeCell ref="BE39:BE42"/>
    <mergeCell ref="BF39:BF42"/>
    <mergeCell ref="AY43:AY46"/>
    <mergeCell ref="AZ43:AZ46"/>
    <mergeCell ref="BA43:BA46"/>
    <mergeCell ref="BB43:BB46"/>
    <mergeCell ref="BB55:BB58"/>
    <mergeCell ref="BB59:BB62"/>
    <mergeCell ref="BB63:BB66"/>
    <mergeCell ref="BB69:BB70"/>
    <mergeCell ref="BD39:BD42"/>
    <mergeCell ref="BD43:BD46"/>
    <mergeCell ref="BB47:BB50"/>
    <mergeCell ref="BD47:BD50"/>
    <mergeCell ref="BB51:BB54"/>
    <mergeCell ref="BD51:BD54"/>
    <mergeCell ref="BD55:BD58"/>
    <mergeCell ref="BE43:BE46"/>
    <mergeCell ref="BF43:BF46"/>
    <mergeCell ref="BE47:BE50"/>
    <mergeCell ref="BF47:BF50"/>
    <mergeCell ref="BE51:BE54"/>
    <mergeCell ref="BF51:BF54"/>
    <mergeCell ref="BF55:BF58"/>
    <mergeCell ref="BD59:BD62"/>
    <mergeCell ref="BD63:BD66"/>
    <mergeCell ref="BC69:BC70"/>
    <mergeCell ref="BD69:BD70"/>
    <mergeCell ref="BD71:BD74"/>
    <mergeCell ref="BD75:BD78"/>
    <mergeCell ref="BD79:BD82"/>
    <mergeCell ref="BF59:BF62"/>
    <mergeCell ref="BF63:BF66"/>
    <mergeCell ref="BF69:BF70"/>
    <mergeCell ref="BF71:BF74"/>
    <mergeCell ref="BF75:BF78"/>
    <mergeCell ref="BF79:BF82"/>
    <mergeCell ref="BF83:BF86"/>
    <mergeCell ref="BF87:BF90"/>
    <mergeCell ref="BF91:BF94"/>
    <mergeCell ref="BF95:BF98"/>
    <mergeCell ref="BF99:BF102"/>
    <mergeCell ref="BD107:BD110"/>
    <mergeCell ref="BE107:BE110"/>
    <mergeCell ref="BF107:BF110"/>
    <mergeCell ref="AZ137:AZ138"/>
    <mergeCell ref="BA137:BA138"/>
    <mergeCell ref="BB137:BB138"/>
    <mergeCell ref="BC137:BC138"/>
    <mergeCell ref="BD137:BD138"/>
    <mergeCell ref="BE137:BE138"/>
    <mergeCell ref="BF137:BF138"/>
    <mergeCell ref="AY137:AY138"/>
    <mergeCell ref="AZ139:AZ142"/>
    <mergeCell ref="BA139:BA142"/>
    <mergeCell ref="BB139:BB142"/>
    <mergeCell ref="BD139:BD142"/>
    <mergeCell ref="BE139:BE142"/>
    <mergeCell ref="BF139:BF142"/>
    <mergeCell ref="AY139:AY142"/>
    <mergeCell ref="AZ143:AZ146"/>
    <mergeCell ref="BA143:BA146"/>
    <mergeCell ref="BB143:BB146"/>
    <mergeCell ref="BD143:BD146"/>
    <mergeCell ref="BE143:BE146"/>
    <mergeCell ref="BF143:BF146"/>
    <mergeCell ref="AY143:AY146"/>
    <mergeCell ref="AZ147:AZ150"/>
    <mergeCell ref="BA147:BA150"/>
    <mergeCell ref="BB147:BB150"/>
    <mergeCell ref="BD147:BD150"/>
    <mergeCell ref="BE147:BE150"/>
    <mergeCell ref="BF147:BF150"/>
    <mergeCell ref="AY147:AY150"/>
    <mergeCell ref="AZ151:AZ154"/>
    <mergeCell ref="BA151:BA154"/>
    <mergeCell ref="BB151:BB154"/>
    <mergeCell ref="BD151:BD154"/>
    <mergeCell ref="BE151:BE154"/>
    <mergeCell ref="BF151:BF154"/>
    <mergeCell ref="AY151:AY154"/>
    <mergeCell ref="AZ155:AZ158"/>
    <mergeCell ref="BA155:BA158"/>
    <mergeCell ref="BB155:BB158"/>
    <mergeCell ref="BD155:BD158"/>
    <mergeCell ref="BE155:BE158"/>
    <mergeCell ref="BF155:BF158"/>
    <mergeCell ref="AY155:AY158"/>
    <mergeCell ref="AZ159:AZ162"/>
    <mergeCell ref="BA159:BA162"/>
    <mergeCell ref="BB159:BB162"/>
    <mergeCell ref="BD159:BD162"/>
    <mergeCell ref="BE159:BE162"/>
    <mergeCell ref="BF159:BF162"/>
    <mergeCell ref="AY159:AY162"/>
    <mergeCell ref="AZ163:AZ166"/>
    <mergeCell ref="BA163:BA166"/>
    <mergeCell ref="BB163:BB166"/>
    <mergeCell ref="BD163:BD166"/>
    <mergeCell ref="BE163:BE166"/>
    <mergeCell ref="BF163:BF166"/>
    <mergeCell ref="AY255:AY258"/>
    <mergeCell ref="AZ255:AZ258"/>
    <mergeCell ref="BA255:BA258"/>
    <mergeCell ref="BB255:BB258"/>
    <mergeCell ref="BD255:BD258"/>
    <mergeCell ref="BE255:BE258"/>
    <mergeCell ref="BF255:BF258"/>
    <mergeCell ref="AY259:AY262"/>
    <mergeCell ref="AZ259:AZ262"/>
    <mergeCell ref="BA259:BA262"/>
    <mergeCell ref="BB259:BB262"/>
    <mergeCell ref="BD259:BD262"/>
    <mergeCell ref="BE259:BE262"/>
    <mergeCell ref="BF259:BF262"/>
    <mergeCell ref="AY163:AY166"/>
    <mergeCell ref="AZ167:AZ170"/>
    <mergeCell ref="BA167:BA170"/>
    <mergeCell ref="BB167:BB170"/>
    <mergeCell ref="BD167:BD170"/>
    <mergeCell ref="BE167:BE170"/>
    <mergeCell ref="BF167:BF170"/>
    <mergeCell ref="AY167:AY170"/>
    <mergeCell ref="AZ171:AZ174"/>
    <mergeCell ref="BA171:BA174"/>
    <mergeCell ref="BB171:BB174"/>
    <mergeCell ref="BD171:BD174"/>
    <mergeCell ref="BE171:BE174"/>
    <mergeCell ref="BF171:BF174"/>
    <mergeCell ref="AY239:AY242"/>
    <mergeCell ref="AZ239:AZ242"/>
    <mergeCell ref="BA239:BA242"/>
    <mergeCell ref="BB239:BB242"/>
    <mergeCell ref="BD239:BD242"/>
    <mergeCell ref="BE239:BE242"/>
    <mergeCell ref="BF239:BF242"/>
    <mergeCell ref="AY243:AY246"/>
    <mergeCell ref="AZ243:AZ246"/>
    <mergeCell ref="BA243:BA246"/>
    <mergeCell ref="BB243:BB246"/>
    <mergeCell ref="BD243:BD246"/>
    <mergeCell ref="BE243:BE246"/>
    <mergeCell ref="BF243:BF246"/>
    <mergeCell ref="AY247:AY250"/>
    <mergeCell ref="AZ247:AZ250"/>
    <mergeCell ref="BA247:BA250"/>
    <mergeCell ref="BB247:BB250"/>
    <mergeCell ref="BD247:BD250"/>
    <mergeCell ref="BE247:BE250"/>
    <mergeCell ref="BF247:BF250"/>
    <mergeCell ref="AY251:AY254"/>
    <mergeCell ref="AZ251:AZ254"/>
    <mergeCell ref="BA251:BA254"/>
    <mergeCell ref="BB251:BB254"/>
    <mergeCell ref="BD251:BD254"/>
    <mergeCell ref="BE251:BE254"/>
    <mergeCell ref="BF251:BF254"/>
    <mergeCell ref="AY267:AY270"/>
    <mergeCell ref="AZ267:AZ270"/>
    <mergeCell ref="BA267:BA270"/>
    <mergeCell ref="BB267:BB270"/>
    <mergeCell ref="BD267:BD270"/>
    <mergeCell ref="BE267:BE270"/>
    <mergeCell ref="BF267:BF270"/>
    <mergeCell ref="AY263:AY266"/>
    <mergeCell ref="AZ263:AZ266"/>
    <mergeCell ref="BA263:BA266"/>
    <mergeCell ref="BB263:BB266"/>
    <mergeCell ref="BD263:BD266"/>
    <mergeCell ref="BE263:BE266"/>
    <mergeCell ref="BF263:BF266"/>
    <mergeCell ref="AA123:AA126"/>
    <mergeCell ref="AB123:AB126"/>
    <mergeCell ref="X119:X122"/>
    <mergeCell ref="Y119:Y122"/>
    <mergeCell ref="AA119:AA122"/>
    <mergeCell ref="AB119:AB122"/>
    <mergeCell ref="AC119:AC122"/>
    <mergeCell ref="X123:X126"/>
    <mergeCell ref="Y123:Y126"/>
    <mergeCell ref="AC123:AC126"/>
    <mergeCell ref="Z69:Z70"/>
    <mergeCell ref="AA69:AA70"/>
    <mergeCell ref="AA71:AA74"/>
    <mergeCell ref="AB71:AB74"/>
    <mergeCell ref="AC71:AC74"/>
    <mergeCell ref="AB69:AB70"/>
    <mergeCell ref="AC69:AC70"/>
    <mergeCell ref="AD69:AD70"/>
    <mergeCell ref="AE69:AE70"/>
    <mergeCell ref="AD71:AD134"/>
    <mergeCell ref="AE71:AE134"/>
    <mergeCell ref="AF71:AF134"/>
    <mergeCell ref="AF69:AF70"/>
    <mergeCell ref="AG69:AG70"/>
    <mergeCell ref="V75:V78"/>
    <mergeCell ref="W75:W78"/>
    <mergeCell ref="X75:X78"/>
    <mergeCell ref="Y75:Y78"/>
    <mergeCell ref="AA75:AA78"/>
    <mergeCell ref="AB75:AB78"/>
    <mergeCell ref="AC75:AC78"/>
    <mergeCell ref="V79:V82"/>
    <mergeCell ref="W79:W82"/>
    <mergeCell ref="X79:X82"/>
    <mergeCell ref="Y79:Y82"/>
    <mergeCell ref="AA79:AA82"/>
    <mergeCell ref="AB79:AB82"/>
    <mergeCell ref="AC79:AC82"/>
    <mergeCell ref="AA107:AA110"/>
    <mergeCell ref="AA111:AA114"/>
    <mergeCell ref="X115:X118"/>
    <mergeCell ref="Y115:Y118"/>
    <mergeCell ref="AA115:AA118"/>
    <mergeCell ref="AB115:AB118"/>
    <mergeCell ref="AC115:AC118"/>
    <mergeCell ref="A137:A138"/>
    <mergeCell ref="B137:B138"/>
    <mergeCell ref="C137:C138"/>
    <mergeCell ref="D137:D138"/>
    <mergeCell ref="E137:Q137"/>
    <mergeCell ref="R137:R138"/>
    <mergeCell ref="S137:S138"/>
    <mergeCell ref="T137:T138"/>
    <mergeCell ref="U137:U138"/>
    <mergeCell ref="V137:V138"/>
    <mergeCell ref="W137:W138"/>
    <mergeCell ref="X137:X138"/>
    <mergeCell ref="Y137:Y138"/>
    <mergeCell ref="Z137:Z138"/>
    <mergeCell ref="AH137:AT137"/>
    <mergeCell ref="AU137:AU138"/>
    <mergeCell ref="AV137:AV138"/>
    <mergeCell ref="AW137:AW138"/>
    <mergeCell ref="AX137:AX138"/>
    <mergeCell ref="AA137:AA138"/>
    <mergeCell ref="AB137:AB138"/>
    <mergeCell ref="AC137:AC138"/>
    <mergeCell ref="AD137:AD138"/>
    <mergeCell ref="AE137:AE138"/>
    <mergeCell ref="AF137:AF138"/>
    <mergeCell ref="AG137:AG138"/>
    <mergeCell ref="V123:V126"/>
    <mergeCell ref="W123:W126"/>
    <mergeCell ref="V127:V130"/>
    <mergeCell ref="W127:W130"/>
    <mergeCell ref="V155:V158"/>
    <mergeCell ref="W155:W158"/>
    <mergeCell ref="V159:V162"/>
    <mergeCell ref="W159:W162"/>
    <mergeCell ref="W163:W166"/>
    <mergeCell ref="X187:X190"/>
    <mergeCell ref="X191:X194"/>
    <mergeCell ref="X195:X198"/>
    <mergeCell ref="X199:X202"/>
    <mergeCell ref="Y191:Y194"/>
    <mergeCell ref="Y195:Y198"/>
    <mergeCell ref="Y199:Y202"/>
    <mergeCell ref="X175:X178"/>
    <mergeCell ref="Y175:Y178"/>
    <mergeCell ref="X179:X182"/>
    <mergeCell ref="Y179:Y182"/>
    <mergeCell ref="X183:X186"/>
    <mergeCell ref="Y183:Y186"/>
    <mergeCell ref="Y187:Y190"/>
    <mergeCell ref="AC183:AC186"/>
    <mergeCell ref="AA187:AA190"/>
    <mergeCell ref="AB187:AB190"/>
    <mergeCell ref="AC187:AC190"/>
    <mergeCell ref="AA191:AA194"/>
    <mergeCell ref="AB191:AB194"/>
    <mergeCell ref="AC191:AC194"/>
    <mergeCell ref="AA195:AA198"/>
    <mergeCell ref="AB195:AB198"/>
    <mergeCell ref="AC195:AC198"/>
    <mergeCell ref="AA199:AA202"/>
    <mergeCell ref="AB199:AB202"/>
    <mergeCell ref="AA131:AA134"/>
    <mergeCell ref="AB131:AB134"/>
    <mergeCell ref="AB139:AB142"/>
    <mergeCell ref="AC139:AC142"/>
    <mergeCell ref="AD139:AD202"/>
    <mergeCell ref="AE139:AE202"/>
    <mergeCell ref="AF139:AF202"/>
    <mergeCell ref="AC199:AC202"/>
    <mergeCell ref="AC147:AC150"/>
    <mergeCell ref="AA151:AA154"/>
    <mergeCell ref="AB151:AB154"/>
    <mergeCell ref="AC151:AC154"/>
    <mergeCell ref="AC155:AC158"/>
    <mergeCell ref="AA159:AA162"/>
    <mergeCell ref="AB159:AB162"/>
    <mergeCell ref="AC159:AC162"/>
    <mergeCell ref="AA163:AA166"/>
    <mergeCell ref="AB163:AB166"/>
    <mergeCell ref="AC163:AC166"/>
    <mergeCell ref="AA167:AA170"/>
    <mergeCell ref="AB167:AB170"/>
    <mergeCell ref="AC167:AC170"/>
    <mergeCell ref="AA175:AA178"/>
    <mergeCell ref="AB175:AB178"/>
    <mergeCell ref="AC175:AC178"/>
    <mergeCell ref="AA179:AA182"/>
    <mergeCell ref="AB179:AB182"/>
    <mergeCell ref="AC179:AC182"/>
    <mergeCell ref="AA183:AA186"/>
    <mergeCell ref="AB183:AB186"/>
    <mergeCell ref="W195:W198"/>
    <mergeCell ref="W199:W202"/>
    <mergeCell ref="AH205:AT205"/>
    <mergeCell ref="AU205:AU206"/>
    <mergeCell ref="AV205:AV206"/>
    <mergeCell ref="AW205:AW206"/>
    <mergeCell ref="AX205:AX206"/>
    <mergeCell ref="W167:W170"/>
    <mergeCell ref="W171:W174"/>
    <mergeCell ref="W175:W178"/>
    <mergeCell ref="W179:W182"/>
    <mergeCell ref="W183:W186"/>
    <mergeCell ref="W187:W190"/>
    <mergeCell ref="W191:W194"/>
    <mergeCell ref="X207:X210"/>
    <mergeCell ref="X223:X226"/>
    <mergeCell ref="AC227:AC230"/>
    <mergeCell ref="X231:X234"/>
    <mergeCell ref="Y231:Y234"/>
    <mergeCell ref="AA231:AA234"/>
    <mergeCell ref="AB231:AB234"/>
    <mergeCell ref="AC231:AC234"/>
    <mergeCell ref="AA235:AA238"/>
    <mergeCell ref="AB235:AB238"/>
    <mergeCell ref="W207:W210"/>
    <mergeCell ref="W239:W242"/>
    <mergeCell ref="W243:W246"/>
    <mergeCell ref="W247:W250"/>
    <mergeCell ref="AA239:AA242"/>
    <mergeCell ref="AB239:AB242"/>
    <mergeCell ref="AA247:AA250"/>
    <mergeCell ref="AB247:AB250"/>
    <mergeCell ref="X247:X250"/>
    <mergeCell ref="X251:X254"/>
    <mergeCell ref="X255:X258"/>
    <mergeCell ref="X259:X262"/>
    <mergeCell ref="X263:X266"/>
    <mergeCell ref="X235:X238"/>
    <mergeCell ref="Y235:Y238"/>
    <mergeCell ref="X239:X242"/>
    <mergeCell ref="Y239:Y242"/>
    <mergeCell ref="X243:X246"/>
    <mergeCell ref="Y243:Y246"/>
    <mergeCell ref="Y247:Y250"/>
    <mergeCell ref="AC239:AC242"/>
    <mergeCell ref="AA243:AA246"/>
    <mergeCell ref="AB243:AB246"/>
    <mergeCell ref="AC243:AC246"/>
    <mergeCell ref="Y255:Y258"/>
    <mergeCell ref="AA255:AA258"/>
    <mergeCell ref="AB255:AB258"/>
    <mergeCell ref="AC255:AC258"/>
    <mergeCell ref="Y259:Y262"/>
    <mergeCell ref="AA259:AA262"/>
    <mergeCell ref="AB259:AB262"/>
    <mergeCell ref="AC259:AC262"/>
    <mergeCell ref="Y263:Y266"/>
    <mergeCell ref="AA263:AA266"/>
    <mergeCell ref="AB263:AB266"/>
    <mergeCell ref="AC263:AC266"/>
    <mergeCell ref="V147:V150"/>
    <mergeCell ref="V151:V154"/>
    <mergeCell ref="V131:V134"/>
    <mergeCell ref="W131:W134"/>
    <mergeCell ref="V139:V142"/>
    <mergeCell ref="W139:W142"/>
    <mergeCell ref="V143:V146"/>
    <mergeCell ref="W143:W146"/>
    <mergeCell ref="W147:W150"/>
    <mergeCell ref="W151:W154"/>
    <mergeCell ref="AB205:AB206"/>
    <mergeCell ref="AC205:AC206"/>
    <mergeCell ref="AD205:AD206"/>
    <mergeCell ref="AE205:AE206"/>
    <mergeCell ref="AF205:AF206"/>
    <mergeCell ref="AG205:AG206"/>
    <mergeCell ref="AA207:AA210"/>
    <mergeCell ref="AB207:AB210"/>
    <mergeCell ref="AC207:AC210"/>
    <mergeCell ref="U205:U206"/>
    <mergeCell ref="V205:V206"/>
    <mergeCell ref="W205:W206"/>
    <mergeCell ref="X205:X206"/>
    <mergeCell ref="Y205:Y206"/>
    <mergeCell ref="Z205:Z206"/>
    <mergeCell ref="AA205:AA206"/>
    <mergeCell ref="V163:V166"/>
    <mergeCell ref="V167:V170"/>
    <mergeCell ref="V171:V174"/>
    <mergeCell ref="V175:V178"/>
    <mergeCell ref="V179:V182"/>
    <mergeCell ref="V183:V186"/>
    <mergeCell ref="V187:V190"/>
    <mergeCell ref="V211:V214"/>
    <mergeCell ref="W211:W214"/>
    <mergeCell ref="X211:X214"/>
    <mergeCell ref="Y211:Y214"/>
    <mergeCell ref="AA211:AA214"/>
    <mergeCell ref="AB211:AB214"/>
    <mergeCell ref="V207:V210"/>
    <mergeCell ref="V215:V218"/>
    <mergeCell ref="W215:W218"/>
    <mergeCell ref="X215:X218"/>
    <mergeCell ref="AB215:AB218"/>
    <mergeCell ref="AC215:AC218"/>
    <mergeCell ref="Y215:Y218"/>
    <mergeCell ref="AA215:AA218"/>
    <mergeCell ref="X219:X222"/>
    <mergeCell ref="Y219:Y222"/>
    <mergeCell ref="AA219:AA222"/>
    <mergeCell ref="AB219:AB222"/>
    <mergeCell ref="Y223:Y226"/>
    <mergeCell ref="AA223:AA226"/>
    <mergeCell ref="AB223:AB226"/>
    <mergeCell ref="AC223:AC226"/>
    <mergeCell ref="X227:X230"/>
    <mergeCell ref="Y227:Y230"/>
    <mergeCell ref="AA227:AA230"/>
    <mergeCell ref="AB227:AB230"/>
    <mergeCell ref="V115:V118"/>
    <mergeCell ref="W115:W118"/>
    <mergeCell ref="V119:V122"/>
    <mergeCell ref="W119:W122"/>
    <mergeCell ref="V219:V222"/>
    <mergeCell ref="W219:W222"/>
    <mergeCell ref="V223:V226"/>
    <mergeCell ref="W223:W226"/>
    <mergeCell ref="W227:W230"/>
    <mergeCell ref="V111:V114"/>
    <mergeCell ref="W111:W114"/>
    <mergeCell ref="V69:V70"/>
    <mergeCell ref="W69:W70"/>
    <mergeCell ref="A71:A134"/>
    <mergeCell ref="B71:B134"/>
    <mergeCell ref="C71:C134"/>
    <mergeCell ref="V71:V74"/>
    <mergeCell ref="W71:W74"/>
    <mergeCell ref="V191:V194"/>
    <mergeCell ref="V195:V198"/>
    <mergeCell ref="V199:V202"/>
    <mergeCell ref="E205:Q205"/>
    <mergeCell ref="R205:R206"/>
    <mergeCell ref="S205:S206"/>
    <mergeCell ref="T205:T206"/>
    <mergeCell ref="A207:A270"/>
    <mergeCell ref="B207:B270"/>
    <mergeCell ref="C207:C270"/>
    <mergeCell ref="A139:A202"/>
    <mergeCell ref="B139:B202"/>
    <mergeCell ref="C139:C202"/>
    <mergeCell ref="A205:A206"/>
    <mergeCell ref="B205:B206"/>
    <mergeCell ref="C205:C206"/>
    <mergeCell ref="D205:D206"/>
    <mergeCell ref="W231:W234"/>
    <mergeCell ref="W235:W238"/>
    <mergeCell ref="W251:W254"/>
    <mergeCell ref="W255:W258"/>
    <mergeCell ref="W259:W262"/>
    <mergeCell ref="W263:W266"/>
    <mergeCell ref="W267:W270"/>
    <mergeCell ref="V255:V258"/>
    <mergeCell ref="V259:V262"/>
    <mergeCell ref="V263:V266"/>
    <mergeCell ref="V267:V270"/>
    <mergeCell ref="V227:V230"/>
    <mergeCell ref="V231:V234"/>
    <mergeCell ref="V235:V238"/>
    <mergeCell ref="V239:V242"/>
    <mergeCell ref="V243:V246"/>
    <mergeCell ref="V247:V250"/>
    <mergeCell ref="V251:V254"/>
    <mergeCell ref="AC247:AC250"/>
    <mergeCell ref="Y251:Y254"/>
    <mergeCell ref="AA251:AA254"/>
    <mergeCell ref="AB251:AB254"/>
    <mergeCell ref="AC251:AC254"/>
    <mergeCell ref="X267:X270"/>
    <mergeCell ref="Y267:Y270"/>
    <mergeCell ref="AA267:AA270"/>
    <mergeCell ref="AB267:AB270"/>
    <mergeCell ref="Y207:Y210"/>
    <mergeCell ref="AD207:AD270"/>
    <mergeCell ref="AE207:AE270"/>
    <mergeCell ref="AF207:AF270"/>
    <mergeCell ref="AC211:AC214"/>
    <mergeCell ref="AC219:AC222"/>
    <mergeCell ref="AC235:AC238"/>
    <mergeCell ref="AC267:AC270"/>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33" max="33" width="19.88"/>
  </cols>
  <sheetData>
    <row r="1">
      <c r="A1" s="1093" t="s">
        <v>289</v>
      </c>
      <c r="B1" s="477" t="s">
        <v>258</v>
      </c>
      <c r="C1" s="477" t="s">
        <v>259</v>
      </c>
      <c r="D1" s="465" t="s">
        <v>156</v>
      </c>
      <c r="E1" s="479" t="s">
        <v>260</v>
      </c>
      <c r="F1" s="467"/>
      <c r="G1" s="467"/>
      <c r="H1" s="467"/>
      <c r="I1" s="467"/>
      <c r="J1" s="467"/>
      <c r="K1" s="467"/>
      <c r="L1" s="467"/>
      <c r="M1" s="467"/>
      <c r="N1" s="467"/>
      <c r="O1" s="467"/>
      <c r="P1" s="467"/>
      <c r="Q1" s="468"/>
      <c r="R1" s="480" t="s">
        <v>261</v>
      </c>
      <c r="S1" s="481" t="s">
        <v>262</v>
      </c>
      <c r="T1" s="470" t="s">
        <v>263</v>
      </c>
      <c r="U1" s="470" t="s">
        <v>157</v>
      </c>
      <c r="V1" s="471" t="s">
        <v>264</v>
      </c>
      <c r="W1" s="472" t="s">
        <v>265</v>
      </c>
      <c r="X1" s="472" t="s">
        <v>266</v>
      </c>
      <c r="Y1" s="772" t="s">
        <v>267</v>
      </c>
      <c r="Z1" s="473" t="s">
        <v>268</v>
      </c>
      <c r="AA1" s="471" t="s">
        <v>269</v>
      </c>
      <c r="AB1" s="482" t="s">
        <v>112</v>
      </c>
      <c r="AC1" s="483" t="s">
        <v>270</v>
      </c>
      <c r="AD1" s="1094" t="s">
        <v>227</v>
      </c>
      <c r="AE1" s="477" t="s">
        <v>258</v>
      </c>
      <c r="AF1" s="477" t="s">
        <v>259</v>
      </c>
      <c r="AG1" s="465" t="s">
        <v>156</v>
      </c>
      <c r="AH1" s="479" t="s">
        <v>260</v>
      </c>
      <c r="AI1" s="467"/>
      <c r="AJ1" s="467"/>
      <c r="AK1" s="467"/>
      <c r="AL1" s="467"/>
      <c r="AM1" s="467"/>
      <c r="AN1" s="467"/>
      <c r="AO1" s="467"/>
      <c r="AP1" s="467"/>
      <c r="AQ1" s="467"/>
      <c r="AR1" s="467"/>
      <c r="AS1" s="467"/>
      <c r="AT1" s="468"/>
      <c r="AU1" s="480" t="s">
        <v>261</v>
      </c>
      <c r="AV1" s="481" t="s">
        <v>262</v>
      </c>
      <c r="AW1" s="470" t="s">
        <v>263</v>
      </c>
      <c r="AX1" s="1095" t="s">
        <v>157</v>
      </c>
      <c r="AY1" s="471" t="s">
        <v>264</v>
      </c>
      <c r="AZ1" s="472" t="s">
        <v>265</v>
      </c>
      <c r="BA1" s="472" t="s">
        <v>266</v>
      </c>
      <c r="BB1" s="772" t="s">
        <v>267</v>
      </c>
      <c r="BC1" s="473" t="s">
        <v>268</v>
      </c>
      <c r="BD1" s="471" t="s">
        <v>269</v>
      </c>
      <c r="BE1" s="482" t="s">
        <v>112</v>
      </c>
      <c r="BF1" s="483" t="s">
        <v>270</v>
      </c>
    </row>
    <row r="2">
      <c r="A2" s="447"/>
      <c r="B2" s="37"/>
      <c r="C2" s="37"/>
      <c r="D2" s="484"/>
      <c r="E2" s="485" t="s">
        <v>271</v>
      </c>
      <c r="F2" s="486" t="s">
        <v>272</v>
      </c>
      <c r="G2" s="486" t="s">
        <v>273</v>
      </c>
      <c r="H2" s="486" t="s">
        <v>274</v>
      </c>
      <c r="I2" s="486" t="s">
        <v>275</v>
      </c>
      <c r="J2" s="486" t="s">
        <v>276</v>
      </c>
      <c r="K2" s="486" t="s">
        <v>277</v>
      </c>
      <c r="L2" s="486" t="s">
        <v>278</v>
      </c>
      <c r="M2" s="486" t="s">
        <v>279</v>
      </c>
      <c r="N2" s="485" t="s">
        <v>280</v>
      </c>
      <c r="O2" s="485" t="s">
        <v>281</v>
      </c>
      <c r="P2" s="486" t="s">
        <v>282</v>
      </c>
      <c r="Q2" s="487" t="s">
        <v>283</v>
      </c>
      <c r="R2" s="224"/>
      <c r="S2" s="489"/>
      <c r="T2" s="447"/>
      <c r="U2" s="447"/>
      <c r="V2" s="447"/>
      <c r="W2" s="447"/>
      <c r="X2" s="447"/>
      <c r="Y2" s="447"/>
      <c r="Z2" s="447"/>
      <c r="AA2" s="447"/>
      <c r="AB2" s="447"/>
      <c r="AC2" s="184"/>
      <c r="AD2" s="484"/>
      <c r="AE2" s="447"/>
      <c r="AF2" s="447"/>
      <c r="AG2" s="484"/>
      <c r="AH2" s="485" t="s">
        <v>271</v>
      </c>
      <c r="AI2" s="486" t="s">
        <v>272</v>
      </c>
      <c r="AJ2" s="486" t="s">
        <v>273</v>
      </c>
      <c r="AK2" s="486" t="s">
        <v>274</v>
      </c>
      <c r="AL2" s="486" t="s">
        <v>275</v>
      </c>
      <c r="AM2" s="486" t="s">
        <v>276</v>
      </c>
      <c r="AN2" s="486" t="s">
        <v>277</v>
      </c>
      <c r="AO2" s="486" t="s">
        <v>278</v>
      </c>
      <c r="AP2" s="486" t="s">
        <v>279</v>
      </c>
      <c r="AQ2" s="485" t="s">
        <v>280</v>
      </c>
      <c r="AR2" s="485" t="s">
        <v>281</v>
      </c>
      <c r="AS2" s="486" t="s">
        <v>282</v>
      </c>
      <c r="AT2" s="487" t="s">
        <v>283</v>
      </c>
      <c r="AU2" s="224"/>
      <c r="AV2" s="489"/>
      <c r="AW2" s="447"/>
      <c r="AX2" s="224"/>
      <c r="AY2" s="447"/>
      <c r="AZ2" s="447"/>
      <c r="BA2" s="447"/>
      <c r="BB2" s="447"/>
      <c r="BC2" s="447"/>
      <c r="BD2" s="447"/>
      <c r="BE2" s="447"/>
      <c r="BF2" s="184"/>
    </row>
    <row r="3">
      <c r="A3" s="1096" t="s">
        <v>284</v>
      </c>
      <c r="B3" s="1097">
        <v>45352.0</v>
      </c>
      <c r="C3" s="1098" t="s">
        <v>43</v>
      </c>
      <c r="D3" s="784" t="s">
        <v>158</v>
      </c>
      <c r="E3" s="834">
        <v>36.0</v>
      </c>
      <c r="F3" s="1099">
        <v>0.0</v>
      </c>
      <c r="G3" s="1099">
        <v>189.0</v>
      </c>
      <c r="H3" s="1099">
        <v>0.0</v>
      </c>
      <c r="I3" s="1099">
        <v>0.0</v>
      </c>
      <c r="J3" s="1099">
        <v>12.0</v>
      </c>
      <c r="K3" s="1099">
        <v>2.0</v>
      </c>
      <c r="L3" s="1099">
        <v>7.0</v>
      </c>
      <c r="M3" s="1099">
        <v>0.0</v>
      </c>
      <c r="N3" s="1099">
        <v>0.0</v>
      </c>
      <c r="O3" s="1099">
        <v>5.0</v>
      </c>
      <c r="P3" s="1099">
        <v>0.0</v>
      </c>
      <c r="Q3" s="1100">
        <v>3.0</v>
      </c>
      <c r="R3" s="833">
        <f t="shared" ref="R3:R66" si="1">sum(E3:Q3)</f>
        <v>254</v>
      </c>
      <c r="S3" s="833">
        <f t="shared" ref="S3:S66" si="2">(E3*1)+(F3*0.8)+(G3*0.5)+(H3*1.5)+(I3*2)+(J3*1.5)+(K3*1.5)+(L3*1.5)+(M3*2.5)+(N3*2.5)+(O3*2)+(P3*2.5)+(Q3*0.5)</f>
        <v>173.5</v>
      </c>
      <c r="T3" s="782">
        <f>R3/(Results!$T$183*(70/190))</f>
        <v>0.5386160714</v>
      </c>
      <c r="U3" s="783" t="str">
        <f t="shared" ref="U3:U16" si="3">IFS(T3&lt;0.2,"A",AND(T3&gt;=0.21,T3&lt;=0.5),"B",AND(T3&gt;=0.51,T3&lt;=0.7),"C",AND(T3&gt;=0.71,T3&lt;=0.85),"D",AND(T3&gt;=0.86,T3&lt;=1),"E",T3&gt;1,"F")</f>
        <v>C</v>
      </c>
      <c r="V3" s="500">
        <f>SUM(R3:R6)</f>
        <v>1280</v>
      </c>
      <c r="W3" s="501">
        <f>V3/(4*(MAX(R3:R6)))</f>
        <v>0.8579088472</v>
      </c>
      <c r="X3" s="501">
        <f>AVERAGE(S3:S6)</f>
        <v>224.2</v>
      </c>
      <c r="Y3" s="1101">
        <f>V3/(((V3))*2)</f>
        <v>0.5</v>
      </c>
      <c r="Z3" s="731">
        <f>R3/Results!$B$158</f>
        <v>846.6666667</v>
      </c>
      <c r="AA3" s="1102">
        <f>sum(Z3:Z6)/4</f>
        <v>1066.666667</v>
      </c>
      <c r="AB3" s="503">
        <v>472.0</v>
      </c>
      <c r="AC3" s="700">
        <f>4*MAX(R3:R6)/ (Results!T183)</f>
        <v>1.165625</v>
      </c>
      <c r="AD3" s="1103" t="s">
        <v>284</v>
      </c>
      <c r="AE3" s="1104">
        <v>45352.0</v>
      </c>
      <c r="AF3" s="1105" t="s">
        <v>45</v>
      </c>
      <c r="AG3" s="777" t="s">
        <v>158</v>
      </c>
      <c r="AH3" s="830">
        <v>3.0</v>
      </c>
      <c r="AI3" s="1035">
        <v>0.0</v>
      </c>
      <c r="AJ3" s="1035">
        <v>36.0</v>
      </c>
      <c r="AK3" s="1035">
        <v>0.0</v>
      </c>
      <c r="AL3" s="1035">
        <v>0.0</v>
      </c>
      <c r="AM3" s="1035">
        <v>0.0</v>
      </c>
      <c r="AN3" s="1035">
        <v>0.0</v>
      </c>
      <c r="AO3" s="1035">
        <v>3.0</v>
      </c>
      <c r="AP3" s="1035">
        <v>0.0</v>
      </c>
      <c r="AQ3" s="1035">
        <v>0.0</v>
      </c>
      <c r="AR3" s="1035">
        <v>1.0</v>
      </c>
      <c r="AS3" s="1035">
        <v>0.0</v>
      </c>
      <c r="AT3" s="1035">
        <v>0.0</v>
      </c>
      <c r="AU3" s="854">
        <f t="shared" ref="AU3:AU66" si="4">sum(AH3:AT3)</f>
        <v>43</v>
      </c>
      <c r="AV3" s="854">
        <f t="shared" ref="AV3:AV66" si="5">(AH3*1)+(AI3*0.8)+(AJ3*0.5)+(AK3*1.5)+(AL3*2)+(AM3*1.5)+(AN3*1.5)+(AO3*1.5)+(AP3*2.5)+(AQ3*2.5)+(AR3*2)+(AS3*2.5)+(AT3*0.5)</f>
        <v>27.5</v>
      </c>
      <c r="AW3" s="782">
        <f>AU3/(Results!$V$183*(70/190))</f>
        <v>0.4613212874</v>
      </c>
      <c r="AX3" s="783" t="str">
        <f t="shared" ref="AX3:AX16" si="6">IFS(AW3&lt;0.2,"A",AND(AW3&gt;=0.21,AW3&lt;=0.5),"B",AND(AW3&gt;=0.51,AW3&lt;=0.7),"C",AND(AW3&gt;=0.71,AW3&lt;=0.85),"D",AND(AW3&gt;=0.86,AW3&lt;=1),"E",AW3&gt;1,"F")</f>
        <v>B</v>
      </c>
      <c r="AY3" s="500">
        <f>SUM(AU3:AU6)</f>
        <v>253</v>
      </c>
      <c r="AZ3" s="501">
        <f>AY3/(4*(MAX(AU3:AU6)))</f>
        <v>0.8006329114</v>
      </c>
      <c r="BA3" s="501">
        <f>AVERAGE(AV3:AV6)</f>
        <v>43.25</v>
      </c>
      <c r="BB3" s="1101">
        <f>AY3/(((AY3))*2)</f>
        <v>0.5</v>
      </c>
      <c r="BC3" s="731">
        <f>AU3/Results!$B$158</f>
        <v>143.3333333</v>
      </c>
      <c r="BD3" s="1102">
        <f>sum(BC3:BC6)/4</f>
        <v>210.8333333</v>
      </c>
      <c r="BE3" s="503">
        <v>93.0</v>
      </c>
      <c r="BF3" s="700">
        <f>4*MAX(AU3:AU6)/ (Results!V183)</f>
        <v>1.249011858</v>
      </c>
    </row>
    <row r="4">
      <c r="A4" s="151"/>
      <c r="B4" s="151"/>
      <c r="C4" s="195"/>
      <c r="D4" s="784" t="s">
        <v>159</v>
      </c>
      <c r="E4" s="854">
        <v>43.0</v>
      </c>
      <c r="F4" s="855">
        <v>0.0</v>
      </c>
      <c r="G4" s="855">
        <v>201.0</v>
      </c>
      <c r="H4" s="855">
        <v>0.0</v>
      </c>
      <c r="I4" s="855">
        <v>0.0</v>
      </c>
      <c r="J4" s="855">
        <v>15.0</v>
      </c>
      <c r="K4" s="1106">
        <v>6.0</v>
      </c>
      <c r="L4" s="855">
        <v>15.0</v>
      </c>
      <c r="M4" s="855">
        <v>0.0</v>
      </c>
      <c r="N4" s="855">
        <v>0.0</v>
      </c>
      <c r="O4" s="855">
        <v>6.0</v>
      </c>
      <c r="P4" s="855">
        <v>0.0</v>
      </c>
      <c r="Q4" s="1106">
        <v>6.0</v>
      </c>
      <c r="R4" s="833">
        <f t="shared" si="1"/>
        <v>292</v>
      </c>
      <c r="S4" s="833">
        <f t="shared" si="2"/>
        <v>212.5</v>
      </c>
      <c r="T4" s="782">
        <f>R4/(Results!$T$183*(70/190))</f>
        <v>0.6191964286</v>
      </c>
      <c r="U4" s="783" t="str">
        <f t="shared" si="3"/>
        <v>C</v>
      </c>
      <c r="V4" s="151"/>
      <c r="W4" s="151"/>
      <c r="X4" s="151"/>
      <c r="Y4" s="195"/>
      <c r="Z4" s="737">
        <f>R4/Results!$B$158</f>
        <v>973.3333333</v>
      </c>
      <c r="AA4" s="459"/>
      <c r="AB4" s="151"/>
      <c r="AC4" s="703"/>
      <c r="AD4" s="1107"/>
      <c r="AE4" s="459"/>
      <c r="AF4" s="151"/>
      <c r="AG4" s="784" t="s">
        <v>159</v>
      </c>
      <c r="AH4" s="854">
        <v>10.0</v>
      </c>
      <c r="AI4" s="855">
        <v>0.0</v>
      </c>
      <c r="AJ4" s="855">
        <v>46.0</v>
      </c>
      <c r="AK4" s="855">
        <v>0.0</v>
      </c>
      <c r="AL4" s="855">
        <v>0.0</v>
      </c>
      <c r="AM4" s="855">
        <v>0.0</v>
      </c>
      <c r="AN4" s="855">
        <v>0.0</v>
      </c>
      <c r="AO4" s="855">
        <v>5.0</v>
      </c>
      <c r="AP4" s="855">
        <v>0.0</v>
      </c>
      <c r="AQ4" s="855">
        <v>0.0</v>
      </c>
      <c r="AR4" s="855">
        <v>1.0</v>
      </c>
      <c r="AS4" s="855">
        <v>0.0</v>
      </c>
      <c r="AT4" s="855">
        <v>0.0</v>
      </c>
      <c r="AU4" s="833">
        <f t="shared" si="4"/>
        <v>62</v>
      </c>
      <c r="AV4" s="833">
        <f t="shared" si="5"/>
        <v>42.5</v>
      </c>
      <c r="AW4" s="782">
        <f>AU4/(Results!$V$183*(70/190))</f>
        <v>0.665160926</v>
      </c>
      <c r="AX4" s="783" t="str">
        <f t="shared" si="6"/>
        <v>C</v>
      </c>
      <c r="AY4" s="151"/>
      <c r="AZ4" s="151"/>
      <c r="BA4" s="151"/>
      <c r="BB4" s="195"/>
      <c r="BC4" s="737">
        <f>AU4/Results!$B$158</f>
        <v>206.6666667</v>
      </c>
      <c r="BD4" s="459"/>
      <c r="BE4" s="151"/>
      <c r="BF4" s="703"/>
    </row>
    <row r="5">
      <c r="A5" s="151"/>
      <c r="B5" s="151"/>
      <c r="C5" s="195"/>
      <c r="D5" s="784" t="s">
        <v>160</v>
      </c>
      <c r="E5" s="854">
        <v>59.0</v>
      </c>
      <c r="F5" s="855">
        <v>1.0</v>
      </c>
      <c r="G5" s="855">
        <v>265.0</v>
      </c>
      <c r="H5" s="855">
        <v>0.0</v>
      </c>
      <c r="I5" s="855">
        <v>2.0</v>
      </c>
      <c r="J5" s="855">
        <v>21.0</v>
      </c>
      <c r="K5" s="855">
        <v>4.0</v>
      </c>
      <c r="L5" s="855">
        <v>10.0</v>
      </c>
      <c r="M5" s="855">
        <v>0.0</v>
      </c>
      <c r="N5" s="855">
        <v>0.0</v>
      </c>
      <c r="O5" s="855">
        <v>9.0</v>
      </c>
      <c r="P5" s="855">
        <v>0.0</v>
      </c>
      <c r="Q5" s="1106">
        <v>2.0</v>
      </c>
      <c r="R5" s="833">
        <f t="shared" si="1"/>
        <v>373</v>
      </c>
      <c r="S5" s="833">
        <f t="shared" si="2"/>
        <v>267.8</v>
      </c>
      <c r="T5" s="782">
        <f>R5/(Results!$T$183*(70/190))</f>
        <v>0.7909598214</v>
      </c>
      <c r="U5" s="783" t="str">
        <f t="shared" si="3"/>
        <v>D</v>
      </c>
      <c r="V5" s="151"/>
      <c r="W5" s="151"/>
      <c r="X5" s="151"/>
      <c r="Y5" s="195"/>
      <c r="Z5" s="737">
        <f>R5/Results!$B$158</f>
        <v>1243.333333</v>
      </c>
      <c r="AA5" s="459"/>
      <c r="AB5" s="151"/>
      <c r="AC5" s="703"/>
      <c r="AD5" s="1107"/>
      <c r="AE5" s="459"/>
      <c r="AF5" s="151"/>
      <c r="AG5" s="784" t="s">
        <v>160</v>
      </c>
      <c r="AH5" s="854">
        <v>16.0</v>
      </c>
      <c r="AI5" s="855">
        <v>0.0</v>
      </c>
      <c r="AJ5" s="855">
        <v>53.0</v>
      </c>
      <c r="AK5" s="855">
        <v>0.0</v>
      </c>
      <c r="AL5" s="855">
        <v>0.0</v>
      </c>
      <c r="AM5" s="855">
        <v>2.0</v>
      </c>
      <c r="AN5" s="855">
        <v>0.0</v>
      </c>
      <c r="AO5" s="855">
        <v>4.0</v>
      </c>
      <c r="AP5" s="855">
        <v>0.0</v>
      </c>
      <c r="AQ5" s="855">
        <v>0.0</v>
      </c>
      <c r="AR5" s="855">
        <v>3.0</v>
      </c>
      <c r="AS5" s="855">
        <v>0.0</v>
      </c>
      <c r="AT5" s="855">
        <v>1.0</v>
      </c>
      <c r="AU5" s="833">
        <f t="shared" si="4"/>
        <v>79</v>
      </c>
      <c r="AV5" s="833">
        <f t="shared" si="5"/>
        <v>58</v>
      </c>
      <c r="AW5" s="782">
        <f>AU5/(Results!$V$183*(70/190))</f>
        <v>0.8475437606</v>
      </c>
      <c r="AX5" s="783" t="str">
        <f t="shared" si="6"/>
        <v>D</v>
      </c>
      <c r="AY5" s="151"/>
      <c r="AZ5" s="151"/>
      <c r="BA5" s="151"/>
      <c r="BB5" s="195"/>
      <c r="BC5" s="737">
        <f>AU5/Results!$B$158</f>
        <v>263.3333333</v>
      </c>
      <c r="BD5" s="459"/>
      <c r="BE5" s="151"/>
      <c r="BF5" s="703"/>
    </row>
    <row r="6">
      <c r="A6" s="151"/>
      <c r="B6" s="151"/>
      <c r="C6" s="195"/>
      <c r="D6" s="790" t="s">
        <v>161</v>
      </c>
      <c r="E6" s="1029">
        <v>55.0</v>
      </c>
      <c r="F6" s="1076">
        <v>0.0</v>
      </c>
      <c r="G6" s="1076">
        <v>272.0</v>
      </c>
      <c r="H6" s="1076">
        <v>0.0</v>
      </c>
      <c r="I6" s="1076">
        <v>0.0</v>
      </c>
      <c r="J6" s="1076">
        <v>19.0</v>
      </c>
      <c r="K6" s="1108">
        <v>2.0</v>
      </c>
      <c r="L6" s="1076">
        <v>8.0</v>
      </c>
      <c r="M6" s="1076">
        <v>0.0</v>
      </c>
      <c r="N6" s="1076">
        <v>0.0</v>
      </c>
      <c r="O6" s="1076">
        <v>4.0</v>
      </c>
      <c r="P6" s="1076">
        <v>0.0</v>
      </c>
      <c r="Q6" s="1108">
        <v>1.0</v>
      </c>
      <c r="R6" s="835">
        <f t="shared" si="1"/>
        <v>361</v>
      </c>
      <c r="S6" s="835">
        <f t="shared" si="2"/>
        <v>243</v>
      </c>
      <c r="T6" s="795">
        <f>R6/(Results!$T$183*(70/190))</f>
        <v>0.7655133929</v>
      </c>
      <c r="U6" s="823" t="str">
        <f t="shared" si="3"/>
        <v>D</v>
      </c>
      <c r="V6" s="37"/>
      <c r="W6" s="37"/>
      <c r="X6" s="37"/>
      <c r="Y6" s="59"/>
      <c r="Z6" s="738">
        <f>R6/Results!$B$158</f>
        <v>1203.333333</v>
      </c>
      <c r="AA6" s="60"/>
      <c r="AB6" s="37"/>
      <c r="AC6" s="789"/>
      <c r="AD6" s="1107"/>
      <c r="AE6" s="459"/>
      <c r="AF6" s="151"/>
      <c r="AG6" s="790" t="s">
        <v>161</v>
      </c>
      <c r="AH6" s="1029">
        <v>9.0</v>
      </c>
      <c r="AI6" s="1076">
        <v>0.0</v>
      </c>
      <c r="AJ6" s="1076">
        <v>55.0</v>
      </c>
      <c r="AK6" s="1076">
        <v>0.0</v>
      </c>
      <c r="AL6" s="1076">
        <v>0.0</v>
      </c>
      <c r="AM6" s="1076">
        <v>0.0</v>
      </c>
      <c r="AN6" s="1076">
        <v>0.0</v>
      </c>
      <c r="AO6" s="1076">
        <v>3.0</v>
      </c>
      <c r="AP6" s="1076">
        <v>0.0</v>
      </c>
      <c r="AQ6" s="1076">
        <v>0.0</v>
      </c>
      <c r="AR6" s="1076">
        <v>2.0</v>
      </c>
      <c r="AS6" s="1076">
        <v>0.0</v>
      </c>
      <c r="AT6" s="1076">
        <v>0.0</v>
      </c>
      <c r="AU6" s="835">
        <f t="shared" si="4"/>
        <v>69</v>
      </c>
      <c r="AV6" s="835">
        <f t="shared" si="5"/>
        <v>45</v>
      </c>
      <c r="AW6" s="795">
        <f>AU6/(Results!$V$183*(70/190))</f>
        <v>0.7402597403</v>
      </c>
      <c r="AX6" s="823" t="str">
        <f t="shared" si="6"/>
        <v>D</v>
      </c>
      <c r="AY6" s="37"/>
      <c r="AZ6" s="37"/>
      <c r="BA6" s="37"/>
      <c r="BB6" s="59"/>
      <c r="BC6" s="738">
        <f>AU6/Results!$B$158</f>
        <v>230</v>
      </c>
      <c r="BD6" s="60"/>
      <c r="BE6" s="37"/>
      <c r="BF6" s="789"/>
    </row>
    <row r="7">
      <c r="A7" s="151"/>
      <c r="B7" s="151"/>
      <c r="C7" s="195"/>
      <c r="D7" s="1109" t="s">
        <v>162</v>
      </c>
      <c r="E7" s="805">
        <v>72.0</v>
      </c>
      <c r="F7" s="805">
        <v>0.0</v>
      </c>
      <c r="G7" s="805">
        <v>285.0</v>
      </c>
      <c r="H7" s="805">
        <v>0.0</v>
      </c>
      <c r="I7" s="805">
        <v>0.0</v>
      </c>
      <c r="J7" s="805">
        <v>23.0</v>
      </c>
      <c r="K7" s="805">
        <v>3.0</v>
      </c>
      <c r="L7" s="805">
        <v>12.0</v>
      </c>
      <c r="M7" s="805">
        <v>0.0</v>
      </c>
      <c r="N7" s="805">
        <v>0.0</v>
      </c>
      <c r="O7" s="805">
        <v>8.0</v>
      </c>
      <c r="P7" s="805">
        <v>0.0</v>
      </c>
      <c r="Q7" s="805">
        <v>3.0</v>
      </c>
      <c r="R7" s="824">
        <f t="shared" si="1"/>
        <v>406</v>
      </c>
      <c r="S7" s="824">
        <f t="shared" si="2"/>
        <v>289</v>
      </c>
      <c r="T7" s="802">
        <f>R7/(Results!$T$184*(70/190))</f>
        <v>0.6711327649</v>
      </c>
      <c r="U7" s="803" t="str">
        <f t="shared" si="3"/>
        <v>C</v>
      </c>
      <c r="V7" s="538">
        <f>SUM(R7:R10)</f>
        <v>1642</v>
      </c>
      <c r="W7" s="539">
        <f>V7/(4*(MAX(R7:R10)))</f>
        <v>0.9704491726</v>
      </c>
      <c r="X7" s="539">
        <f>AVERAGE(S7:S10)</f>
        <v>300.95</v>
      </c>
      <c r="Y7" s="1110">
        <f>V7/(((V7))*2)</f>
        <v>0.5</v>
      </c>
      <c r="Z7" s="1012">
        <f>R7/Results!$B$158</f>
        <v>1353.333333</v>
      </c>
      <c r="AA7" s="1111">
        <f>sum(Z7:Z10)/4</f>
        <v>1368.333333</v>
      </c>
      <c r="AB7" s="541">
        <v>605.0</v>
      </c>
      <c r="AC7" s="706">
        <f>4*MAX(R7:R10)/ (Results!T184)</f>
        <v>1.03045067</v>
      </c>
      <c r="AD7" s="1107"/>
      <c r="AE7" s="459"/>
      <c r="AF7" s="151"/>
      <c r="AG7" s="797" t="s">
        <v>162</v>
      </c>
      <c r="AH7" s="805">
        <v>12.0</v>
      </c>
      <c r="AI7" s="805">
        <v>0.0</v>
      </c>
      <c r="AJ7" s="805">
        <v>62.0</v>
      </c>
      <c r="AK7" s="805">
        <v>0.0</v>
      </c>
      <c r="AL7" s="805">
        <v>0.0</v>
      </c>
      <c r="AM7" s="805">
        <v>0.0</v>
      </c>
      <c r="AN7" s="805">
        <v>0.0</v>
      </c>
      <c r="AO7" s="805">
        <v>5.0</v>
      </c>
      <c r="AP7" s="805">
        <v>0.0</v>
      </c>
      <c r="AQ7" s="805">
        <v>0.0</v>
      </c>
      <c r="AR7" s="805">
        <v>2.0</v>
      </c>
      <c r="AS7" s="805">
        <v>0.0</v>
      </c>
      <c r="AT7" s="805">
        <v>2.0</v>
      </c>
      <c r="AU7" s="824">
        <f t="shared" si="4"/>
        <v>83</v>
      </c>
      <c r="AV7" s="824">
        <f t="shared" si="5"/>
        <v>55.5</v>
      </c>
      <c r="AW7" s="802">
        <f>AU7/(Results!$V$184*(70/190))</f>
        <v>0.6826839827</v>
      </c>
      <c r="AX7" s="803" t="str">
        <f t="shared" si="6"/>
        <v>C</v>
      </c>
      <c r="AY7" s="538">
        <f>SUM(AU7:AU10)</f>
        <v>330</v>
      </c>
      <c r="AZ7" s="539">
        <f>AY7/(4*(MAX(AU7:AU10)))</f>
        <v>0.8870967742</v>
      </c>
      <c r="BA7" s="539">
        <f>AVERAGE(AV7:AV10)</f>
        <v>58.375</v>
      </c>
      <c r="BB7" s="1110">
        <f>AY7/(((AY7))*2)</f>
        <v>0.5</v>
      </c>
      <c r="BC7" s="1012">
        <f>AU7/Results!$B$158</f>
        <v>276.6666667</v>
      </c>
      <c r="BD7" s="1111">
        <f>sum(BC7:BC10)/4</f>
        <v>275</v>
      </c>
      <c r="BE7" s="541">
        <v>122.0</v>
      </c>
      <c r="BF7" s="706">
        <f>4*MAX(AU7:AU10)/ (Results!V184)</f>
        <v>1.127272727</v>
      </c>
    </row>
    <row r="8">
      <c r="A8" s="151"/>
      <c r="B8" s="151"/>
      <c r="C8" s="195"/>
      <c r="D8" s="804" t="s">
        <v>163</v>
      </c>
      <c r="E8" s="805">
        <v>82.0</v>
      </c>
      <c r="F8" s="805">
        <v>1.0</v>
      </c>
      <c r="G8" s="805">
        <v>283.0</v>
      </c>
      <c r="H8" s="805">
        <v>0.0</v>
      </c>
      <c r="I8" s="805">
        <v>0.0</v>
      </c>
      <c r="J8" s="805">
        <v>21.0</v>
      </c>
      <c r="K8" s="805">
        <v>9.0</v>
      </c>
      <c r="L8" s="805">
        <v>12.0</v>
      </c>
      <c r="M8" s="805">
        <v>0.0</v>
      </c>
      <c r="N8" s="805">
        <v>0.0</v>
      </c>
      <c r="O8" s="805">
        <v>10.0</v>
      </c>
      <c r="P8" s="805">
        <v>0.0</v>
      </c>
      <c r="Q8" s="805">
        <v>5.0</v>
      </c>
      <c r="R8" s="826">
        <f t="shared" si="1"/>
        <v>423</v>
      </c>
      <c r="S8" s="826">
        <f t="shared" si="2"/>
        <v>309.8</v>
      </c>
      <c r="T8" s="802">
        <f>R8/(Results!$T$184*(70/190))</f>
        <v>0.6992343832</v>
      </c>
      <c r="U8" s="803" t="str">
        <f t="shared" si="3"/>
        <v>C</v>
      </c>
      <c r="V8" s="151"/>
      <c r="W8" s="151"/>
      <c r="X8" s="151"/>
      <c r="Y8" s="195"/>
      <c r="Z8" s="740">
        <f>R8/Results!$B$158</f>
        <v>1410</v>
      </c>
      <c r="AA8" s="459"/>
      <c r="AB8" s="151"/>
      <c r="AC8" s="703"/>
      <c r="AD8" s="1107"/>
      <c r="AE8" s="459"/>
      <c r="AF8" s="151"/>
      <c r="AG8" s="804" t="s">
        <v>163</v>
      </c>
      <c r="AH8" s="805">
        <v>15.0</v>
      </c>
      <c r="AI8" s="805">
        <v>0.0</v>
      </c>
      <c r="AJ8" s="805">
        <v>59.0</v>
      </c>
      <c r="AK8" s="805">
        <v>0.0</v>
      </c>
      <c r="AL8" s="805">
        <v>0.0</v>
      </c>
      <c r="AM8" s="805">
        <v>0.0</v>
      </c>
      <c r="AN8" s="805">
        <v>0.0</v>
      </c>
      <c r="AO8" s="805">
        <v>5.0</v>
      </c>
      <c r="AP8" s="805">
        <v>0.0</v>
      </c>
      <c r="AQ8" s="805">
        <v>0.0</v>
      </c>
      <c r="AR8" s="805">
        <v>4.0</v>
      </c>
      <c r="AS8" s="805">
        <v>0.0</v>
      </c>
      <c r="AT8" s="805">
        <v>0.0</v>
      </c>
      <c r="AU8" s="826">
        <f t="shared" si="4"/>
        <v>83</v>
      </c>
      <c r="AV8" s="826">
        <f t="shared" si="5"/>
        <v>60</v>
      </c>
      <c r="AW8" s="802">
        <f>AU8/(Results!$V$184*(70/190))</f>
        <v>0.6826839827</v>
      </c>
      <c r="AX8" s="803" t="str">
        <f t="shared" si="6"/>
        <v>C</v>
      </c>
      <c r="AY8" s="151"/>
      <c r="AZ8" s="151"/>
      <c r="BA8" s="151"/>
      <c r="BB8" s="195"/>
      <c r="BC8" s="740">
        <f>AU8/Results!$B$158</f>
        <v>276.6666667</v>
      </c>
      <c r="BD8" s="459"/>
      <c r="BE8" s="151"/>
      <c r="BF8" s="703"/>
    </row>
    <row r="9">
      <c r="A9" s="151"/>
      <c r="B9" s="151"/>
      <c r="C9" s="195"/>
      <c r="D9" s="804" t="s">
        <v>164</v>
      </c>
      <c r="E9" s="844">
        <v>85.0</v>
      </c>
      <c r="F9" s="826">
        <v>0.0</v>
      </c>
      <c r="G9" s="826">
        <v>272.0</v>
      </c>
      <c r="H9" s="826">
        <v>0.0</v>
      </c>
      <c r="I9" s="826">
        <v>0.0</v>
      </c>
      <c r="J9" s="826">
        <v>25.0</v>
      </c>
      <c r="K9" s="826">
        <v>5.0</v>
      </c>
      <c r="L9" s="826">
        <v>15.0</v>
      </c>
      <c r="M9" s="826">
        <v>0.0</v>
      </c>
      <c r="N9" s="826">
        <v>0.0</v>
      </c>
      <c r="O9" s="826">
        <v>8.0</v>
      </c>
      <c r="P9" s="826">
        <v>0.0</v>
      </c>
      <c r="Q9" s="807">
        <v>2.0</v>
      </c>
      <c r="R9" s="826">
        <f t="shared" si="1"/>
        <v>412</v>
      </c>
      <c r="S9" s="826">
        <f t="shared" si="2"/>
        <v>305.5</v>
      </c>
      <c r="T9" s="802">
        <f>R9/(Results!$T$184*(70/190))</f>
        <v>0.6810509831</v>
      </c>
      <c r="U9" s="803" t="str">
        <f t="shared" si="3"/>
        <v>C</v>
      </c>
      <c r="V9" s="151"/>
      <c r="W9" s="151"/>
      <c r="X9" s="151"/>
      <c r="Y9" s="195"/>
      <c r="Z9" s="740">
        <f>R9/Results!$B$158</f>
        <v>1373.333333</v>
      </c>
      <c r="AA9" s="459"/>
      <c r="AB9" s="151"/>
      <c r="AC9" s="703"/>
      <c r="AD9" s="1107"/>
      <c r="AE9" s="459"/>
      <c r="AF9" s="151"/>
      <c r="AG9" s="804" t="s">
        <v>164</v>
      </c>
      <c r="AH9" s="826">
        <v>18.0</v>
      </c>
      <c r="AI9" s="826">
        <v>0.0</v>
      </c>
      <c r="AJ9" s="826">
        <v>64.0</v>
      </c>
      <c r="AK9" s="826">
        <v>0.0</v>
      </c>
      <c r="AL9" s="826">
        <v>0.0</v>
      </c>
      <c r="AM9" s="826">
        <v>0.0</v>
      </c>
      <c r="AN9" s="826">
        <v>0.0</v>
      </c>
      <c r="AO9" s="826">
        <v>4.0</v>
      </c>
      <c r="AP9" s="826">
        <v>0.0</v>
      </c>
      <c r="AQ9" s="826">
        <v>0.0</v>
      </c>
      <c r="AR9" s="826">
        <v>6.0</v>
      </c>
      <c r="AS9" s="826">
        <v>0.0</v>
      </c>
      <c r="AT9" s="807">
        <v>1.0</v>
      </c>
      <c r="AU9" s="826">
        <f t="shared" si="4"/>
        <v>93</v>
      </c>
      <c r="AV9" s="826">
        <f t="shared" si="5"/>
        <v>68.5</v>
      </c>
      <c r="AW9" s="802">
        <f>AU9/(Results!$V$184*(70/190))</f>
        <v>0.7649350649</v>
      </c>
      <c r="AX9" s="803" t="str">
        <f t="shared" si="6"/>
        <v>D</v>
      </c>
      <c r="AY9" s="151"/>
      <c r="AZ9" s="151"/>
      <c r="BA9" s="151"/>
      <c r="BB9" s="195"/>
      <c r="BC9" s="740">
        <f>AU9/Results!$B$158</f>
        <v>310</v>
      </c>
      <c r="BD9" s="459"/>
      <c r="BE9" s="151"/>
      <c r="BF9" s="703"/>
    </row>
    <row r="10">
      <c r="A10" s="151"/>
      <c r="B10" s="151"/>
      <c r="C10" s="195"/>
      <c r="D10" s="809" t="s">
        <v>165</v>
      </c>
      <c r="E10" s="845">
        <v>87.0</v>
      </c>
      <c r="F10" s="840">
        <v>0.0</v>
      </c>
      <c r="G10" s="840">
        <v>264.0</v>
      </c>
      <c r="H10" s="840">
        <v>0.0</v>
      </c>
      <c r="I10" s="840">
        <v>0.0</v>
      </c>
      <c r="J10" s="840">
        <v>18.0</v>
      </c>
      <c r="K10" s="840">
        <v>10.0</v>
      </c>
      <c r="L10" s="840">
        <v>11.0</v>
      </c>
      <c r="M10" s="840">
        <v>0.0</v>
      </c>
      <c r="N10" s="840">
        <v>0.0</v>
      </c>
      <c r="O10" s="840">
        <v>11.0</v>
      </c>
      <c r="P10" s="840">
        <v>0.0</v>
      </c>
      <c r="Q10" s="812">
        <v>0.0</v>
      </c>
      <c r="R10" s="840">
        <f t="shared" si="1"/>
        <v>401</v>
      </c>
      <c r="S10" s="840">
        <f t="shared" si="2"/>
        <v>299.5</v>
      </c>
      <c r="T10" s="814">
        <f>R10/(Results!$T$184*(70/190))</f>
        <v>0.6628675831</v>
      </c>
      <c r="U10" s="815" t="str">
        <f t="shared" si="3"/>
        <v>C</v>
      </c>
      <c r="V10" s="447"/>
      <c r="W10" s="447"/>
      <c r="X10" s="447"/>
      <c r="Y10" s="224"/>
      <c r="Z10" s="746">
        <f>R10/Results!$B$158</f>
        <v>1336.666667</v>
      </c>
      <c r="AA10" s="461"/>
      <c r="AB10" s="447"/>
      <c r="AC10" s="488"/>
      <c r="AD10" s="1107"/>
      <c r="AE10" s="459"/>
      <c r="AF10" s="151"/>
      <c r="AG10" s="809" t="s">
        <v>165</v>
      </c>
      <c r="AH10" s="840">
        <v>12.0</v>
      </c>
      <c r="AI10" s="840">
        <v>0.0</v>
      </c>
      <c r="AJ10" s="840">
        <v>53.0</v>
      </c>
      <c r="AK10" s="840">
        <v>0.0</v>
      </c>
      <c r="AL10" s="840">
        <v>0.0</v>
      </c>
      <c r="AM10" s="840">
        <v>0.0</v>
      </c>
      <c r="AN10" s="840">
        <v>0.0</v>
      </c>
      <c r="AO10" s="840">
        <v>2.0</v>
      </c>
      <c r="AP10" s="840">
        <v>0.0</v>
      </c>
      <c r="AQ10" s="840">
        <v>0.0</v>
      </c>
      <c r="AR10" s="840">
        <v>4.0</v>
      </c>
      <c r="AS10" s="840">
        <v>0.0</v>
      </c>
      <c r="AT10" s="812">
        <v>0.0</v>
      </c>
      <c r="AU10" s="840">
        <f t="shared" si="4"/>
        <v>71</v>
      </c>
      <c r="AV10" s="840">
        <f t="shared" si="5"/>
        <v>49.5</v>
      </c>
      <c r="AW10" s="814">
        <f>AU10/(Results!$V$184*(70/190))</f>
        <v>0.583982684</v>
      </c>
      <c r="AX10" s="815" t="str">
        <f t="shared" si="6"/>
        <v>C</v>
      </c>
      <c r="AY10" s="447"/>
      <c r="AZ10" s="447"/>
      <c r="BA10" s="447"/>
      <c r="BB10" s="224"/>
      <c r="BC10" s="746">
        <f>AU10/Results!$B$158</f>
        <v>236.6666667</v>
      </c>
      <c r="BD10" s="461"/>
      <c r="BE10" s="447"/>
      <c r="BF10" s="488"/>
    </row>
    <row r="11">
      <c r="A11" s="151"/>
      <c r="B11" s="151"/>
      <c r="C11" s="195"/>
      <c r="D11" s="777" t="s">
        <v>166</v>
      </c>
      <c r="E11" s="830">
        <v>79.0</v>
      </c>
      <c r="F11" s="830">
        <v>1.0</v>
      </c>
      <c r="G11" s="830">
        <v>266.0</v>
      </c>
      <c r="H11" s="830">
        <v>0.0</v>
      </c>
      <c r="I11" s="830">
        <v>0.0</v>
      </c>
      <c r="J11" s="830">
        <v>21.0</v>
      </c>
      <c r="K11" s="830">
        <v>8.0</v>
      </c>
      <c r="L11" s="830">
        <v>13.0</v>
      </c>
      <c r="M11" s="830">
        <v>0.0</v>
      </c>
      <c r="N11" s="830">
        <v>0.0</v>
      </c>
      <c r="O11" s="830">
        <v>15.0</v>
      </c>
      <c r="P11" s="830">
        <v>0.0</v>
      </c>
      <c r="Q11" s="819">
        <v>4.0</v>
      </c>
      <c r="R11" s="854">
        <f t="shared" si="1"/>
        <v>407</v>
      </c>
      <c r="S11" s="854">
        <f t="shared" si="2"/>
        <v>307.8</v>
      </c>
      <c r="T11" s="821">
        <f>R11/(Results!$T$185*(70/190))</f>
        <v>0.6740172579</v>
      </c>
      <c r="U11" s="832" t="str">
        <f t="shared" si="3"/>
        <v>C</v>
      </c>
      <c r="V11" s="641">
        <f>SUM(R11:R14)</f>
        <v>1639</v>
      </c>
      <c r="W11" s="642">
        <f>V11/(4*(MAX(R11:R14)))</f>
        <v>0.9551282051</v>
      </c>
      <c r="X11" s="642">
        <f>AVERAGE(S11:S14)</f>
        <v>309.45</v>
      </c>
      <c r="Y11" s="1112">
        <f>V11/(((V11))*2)</f>
        <v>0.5</v>
      </c>
      <c r="Z11" s="731">
        <f>R11/Results!$B$158</f>
        <v>1356.666667</v>
      </c>
      <c r="AA11" s="1113">
        <f>sum(Z11:Z14)/4</f>
        <v>1365.833333</v>
      </c>
      <c r="AB11" s="643">
        <v>604.0</v>
      </c>
      <c r="AC11" s="817">
        <f>4*MAX(R11:R14)/ (Results!T185)</f>
        <v>1.046979866</v>
      </c>
      <c r="AD11" s="1107"/>
      <c r="AE11" s="459"/>
      <c r="AF11" s="151"/>
      <c r="AG11" s="818" t="s">
        <v>166</v>
      </c>
      <c r="AH11" s="830">
        <v>14.0</v>
      </c>
      <c r="AI11" s="830">
        <v>0.0</v>
      </c>
      <c r="AJ11" s="830">
        <v>49.0</v>
      </c>
      <c r="AK11" s="830">
        <v>0.0</v>
      </c>
      <c r="AL11" s="830">
        <v>0.0</v>
      </c>
      <c r="AM11" s="830">
        <v>0.0</v>
      </c>
      <c r="AN11" s="830">
        <v>0.0</v>
      </c>
      <c r="AO11" s="830">
        <v>8.0</v>
      </c>
      <c r="AP11" s="830">
        <v>0.0</v>
      </c>
      <c r="AQ11" s="830">
        <v>0.0</v>
      </c>
      <c r="AR11" s="830">
        <v>8.0</v>
      </c>
      <c r="AS11" s="830">
        <v>0.0</v>
      </c>
      <c r="AT11" s="819">
        <v>0.0</v>
      </c>
      <c r="AU11" s="830">
        <f t="shared" si="4"/>
        <v>79</v>
      </c>
      <c r="AV11" s="830">
        <f t="shared" si="5"/>
        <v>66.5</v>
      </c>
      <c r="AW11" s="821">
        <f>AU11/(Results!$V$185*(70/190))</f>
        <v>0.3665445665</v>
      </c>
      <c r="AX11" s="832" t="str">
        <f t="shared" si="6"/>
        <v>B</v>
      </c>
      <c r="AY11" s="641">
        <f>SUM(AU11:AU14)</f>
        <v>328</v>
      </c>
      <c r="AZ11" s="642">
        <f>AY11/(4*(MAX(AU11:AU14)))</f>
        <v>0.8723404255</v>
      </c>
      <c r="BA11" s="642">
        <f>AVERAGE(AV11:AV14)</f>
        <v>61</v>
      </c>
      <c r="BB11" s="1112">
        <f>AY11/(((AY11))*2)</f>
        <v>0.5</v>
      </c>
      <c r="BC11" s="731">
        <f>AU11/Results!$B$158</f>
        <v>263.3333333</v>
      </c>
      <c r="BD11" s="1113">
        <f>sum(BC11:BC14)/4</f>
        <v>273.3333333</v>
      </c>
      <c r="BE11" s="643">
        <v>216.0</v>
      </c>
      <c r="BF11" s="817">
        <f>4*MAX(AU11:AU14)/ (Results!V185)</f>
        <v>0.6427350427</v>
      </c>
    </row>
    <row r="12">
      <c r="A12" s="151"/>
      <c r="B12" s="151"/>
      <c r="C12" s="195"/>
      <c r="D12" s="784" t="s">
        <v>167</v>
      </c>
      <c r="E12" s="833">
        <v>89.0</v>
      </c>
      <c r="F12" s="833">
        <v>0.0</v>
      </c>
      <c r="G12" s="833">
        <v>275.0</v>
      </c>
      <c r="H12" s="833">
        <v>0.0</v>
      </c>
      <c r="I12" s="833">
        <v>0.0</v>
      </c>
      <c r="J12" s="833">
        <v>23.0</v>
      </c>
      <c r="K12" s="833">
        <v>6.0</v>
      </c>
      <c r="L12" s="833">
        <v>16.0</v>
      </c>
      <c r="M12" s="833">
        <v>0.0</v>
      </c>
      <c r="N12" s="833">
        <v>0.0</v>
      </c>
      <c r="O12" s="833">
        <v>16.0</v>
      </c>
      <c r="P12" s="833">
        <v>0.0</v>
      </c>
      <c r="Q12" s="787">
        <v>4.0</v>
      </c>
      <c r="R12" s="833">
        <f t="shared" si="1"/>
        <v>429</v>
      </c>
      <c r="S12" s="833">
        <f t="shared" si="2"/>
        <v>328</v>
      </c>
      <c r="T12" s="782">
        <f>R12/(Results!$T$185*(70/190))</f>
        <v>0.7104506232</v>
      </c>
      <c r="U12" s="783" t="str">
        <f t="shared" si="3"/>
        <v>D</v>
      </c>
      <c r="V12" s="151"/>
      <c r="W12" s="151"/>
      <c r="X12" s="151"/>
      <c r="Y12" s="195"/>
      <c r="Z12" s="737">
        <f>R12/Results!$B$158</f>
        <v>1430</v>
      </c>
      <c r="AA12" s="459"/>
      <c r="AB12" s="151"/>
      <c r="AC12" s="703"/>
      <c r="AD12" s="1107"/>
      <c r="AE12" s="459"/>
      <c r="AF12" s="151"/>
      <c r="AG12" s="784" t="s">
        <v>167</v>
      </c>
      <c r="AH12" s="833">
        <v>10.0</v>
      </c>
      <c r="AI12" s="833">
        <v>0.0</v>
      </c>
      <c r="AJ12" s="833">
        <v>57.0</v>
      </c>
      <c r="AK12" s="833">
        <v>0.0</v>
      </c>
      <c r="AL12" s="833">
        <v>0.0</v>
      </c>
      <c r="AM12" s="833">
        <v>0.0</v>
      </c>
      <c r="AN12" s="833">
        <v>0.0</v>
      </c>
      <c r="AO12" s="833">
        <v>3.0</v>
      </c>
      <c r="AP12" s="833">
        <v>0.0</v>
      </c>
      <c r="AQ12" s="833">
        <v>0.0</v>
      </c>
      <c r="AR12" s="833">
        <v>2.0</v>
      </c>
      <c r="AS12" s="833">
        <v>0.0</v>
      </c>
      <c r="AT12" s="787">
        <v>0.0</v>
      </c>
      <c r="AU12" s="833">
        <f t="shared" si="4"/>
        <v>72</v>
      </c>
      <c r="AV12" s="833">
        <f t="shared" si="5"/>
        <v>47</v>
      </c>
      <c r="AW12" s="782">
        <f>AU12/(Results!$V$185*(70/190))</f>
        <v>0.3340659341</v>
      </c>
      <c r="AX12" s="783" t="str">
        <f t="shared" si="6"/>
        <v>B</v>
      </c>
      <c r="AY12" s="151"/>
      <c r="AZ12" s="151"/>
      <c r="BA12" s="151"/>
      <c r="BB12" s="195"/>
      <c r="BC12" s="737">
        <f>AU12/Results!$B$158</f>
        <v>240</v>
      </c>
      <c r="BD12" s="459"/>
      <c r="BE12" s="151"/>
      <c r="BF12" s="703"/>
    </row>
    <row r="13">
      <c r="A13" s="151"/>
      <c r="B13" s="151"/>
      <c r="C13" s="195"/>
      <c r="D13" s="784" t="s">
        <v>168</v>
      </c>
      <c r="E13" s="833">
        <v>72.0</v>
      </c>
      <c r="F13" s="833">
        <v>0.0</v>
      </c>
      <c r="G13" s="833">
        <v>281.0</v>
      </c>
      <c r="H13" s="833">
        <v>0.0</v>
      </c>
      <c r="I13" s="833">
        <v>0.0</v>
      </c>
      <c r="J13" s="833">
        <v>17.0</v>
      </c>
      <c r="K13" s="833">
        <v>5.0</v>
      </c>
      <c r="L13" s="833">
        <v>9.0</v>
      </c>
      <c r="M13" s="833">
        <v>0.0</v>
      </c>
      <c r="N13" s="833">
        <v>0.0</v>
      </c>
      <c r="O13" s="833">
        <v>18.0</v>
      </c>
      <c r="P13" s="833">
        <v>0.0</v>
      </c>
      <c r="Q13" s="787">
        <v>8.0</v>
      </c>
      <c r="R13" s="833">
        <f t="shared" si="1"/>
        <v>410</v>
      </c>
      <c r="S13" s="833">
        <f t="shared" si="2"/>
        <v>299</v>
      </c>
      <c r="T13" s="782">
        <f>R13/(Results!$T$185*(70/190))</f>
        <v>0.6789854441</v>
      </c>
      <c r="U13" s="783" t="str">
        <f t="shared" si="3"/>
        <v>C</v>
      </c>
      <c r="V13" s="151"/>
      <c r="W13" s="151"/>
      <c r="X13" s="151"/>
      <c r="Y13" s="195"/>
      <c r="Z13" s="737">
        <f>R13/Results!$B$158</f>
        <v>1366.666667</v>
      </c>
      <c r="AA13" s="459"/>
      <c r="AB13" s="151"/>
      <c r="AC13" s="703"/>
      <c r="AD13" s="1107"/>
      <c r="AE13" s="459"/>
      <c r="AF13" s="151"/>
      <c r="AG13" s="784" t="s">
        <v>168</v>
      </c>
      <c r="AH13" s="833">
        <v>13.0</v>
      </c>
      <c r="AI13" s="833">
        <v>0.0</v>
      </c>
      <c r="AJ13" s="833">
        <v>54.0</v>
      </c>
      <c r="AK13" s="833">
        <v>0.0</v>
      </c>
      <c r="AL13" s="833">
        <v>0.0</v>
      </c>
      <c r="AM13" s="833">
        <v>0.0</v>
      </c>
      <c r="AN13" s="833">
        <v>0.0</v>
      </c>
      <c r="AO13" s="833">
        <v>7.0</v>
      </c>
      <c r="AP13" s="833">
        <v>0.0</v>
      </c>
      <c r="AQ13" s="833">
        <v>0.0</v>
      </c>
      <c r="AR13" s="833">
        <v>7.0</v>
      </c>
      <c r="AS13" s="833">
        <v>0.0</v>
      </c>
      <c r="AT13" s="787">
        <v>2.0</v>
      </c>
      <c r="AU13" s="833">
        <f t="shared" si="4"/>
        <v>83</v>
      </c>
      <c r="AV13" s="833">
        <f t="shared" si="5"/>
        <v>65.5</v>
      </c>
      <c r="AW13" s="782">
        <f>AU13/(Results!$V$185*(70/190))</f>
        <v>0.3851037851</v>
      </c>
      <c r="AX13" s="783" t="str">
        <f t="shared" si="6"/>
        <v>B</v>
      </c>
      <c r="AY13" s="151"/>
      <c r="AZ13" s="151"/>
      <c r="BA13" s="151"/>
      <c r="BB13" s="195"/>
      <c r="BC13" s="737">
        <f>AU13/Results!$B$158</f>
        <v>276.6666667</v>
      </c>
      <c r="BD13" s="459"/>
      <c r="BE13" s="151"/>
      <c r="BF13" s="703"/>
    </row>
    <row r="14">
      <c r="A14" s="151"/>
      <c r="B14" s="151"/>
      <c r="C14" s="195"/>
      <c r="D14" s="790" t="s">
        <v>169</v>
      </c>
      <c r="E14" s="835">
        <v>80.0</v>
      </c>
      <c r="F14" s="835">
        <v>0.0</v>
      </c>
      <c r="G14" s="835">
        <v>252.0</v>
      </c>
      <c r="H14" s="835">
        <v>0.0</v>
      </c>
      <c r="I14" s="835">
        <v>0.0</v>
      </c>
      <c r="J14" s="835">
        <v>19.0</v>
      </c>
      <c r="K14" s="835">
        <v>7.0</v>
      </c>
      <c r="L14" s="835">
        <v>18.0</v>
      </c>
      <c r="M14" s="835">
        <v>0.0</v>
      </c>
      <c r="N14" s="835">
        <v>0.0</v>
      </c>
      <c r="O14" s="835">
        <v>15.0</v>
      </c>
      <c r="P14" s="835">
        <v>0.0</v>
      </c>
      <c r="Q14" s="793">
        <v>2.0</v>
      </c>
      <c r="R14" s="835">
        <f t="shared" si="1"/>
        <v>393</v>
      </c>
      <c r="S14" s="835">
        <f t="shared" si="2"/>
        <v>303</v>
      </c>
      <c r="T14" s="795">
        <f>R14/(Results!$T$185*(70/190))</f>
        <v>0.6508323891</v>
      </c>
      <c r="U14" s="823" t="str">
        <f t="shared" si="3"/>
        <v>C</v>
      </c>
      <c r="V14" s="37"/>
      <c r="W14" s="37"/>
      <c r="X14" s="37"/>
      <c r="Y14" s="59"/>
      <c r="Z14" s="738">
        <f>R14/Results!$B$158</f>
        <v>1310</v>
      </c>
      <c r="AA14" s="60"/>
      <c r="AB14" s="37"/>
      <c r="AC14" s="789"/>
      <c r="AD14" s="1107"/>
      <c r="AE14" s="459"/>
      <c r="AF14" s="151"/>
      <c r="AG14" s="790" t="s">
        <v>169</v>
      </c>
      <c r="AH14" s="835">
        <v>17.0</v>
      </c>
      <c r="AI14" s="835">
        <v>0.0</v>
      </c>
      <c r="AJ14" s="835">
        <v>69.0</v>
      </c>
      <c r="AK14" s="835">
        <v>0.0</v>
      </c>
      <c r="AL14" s="835">
        <v>0.0</v>
      </c>
      <c r="AM14" s="835">
        <v>0.0</v>
      </c>
      <c r="AN14" s="835">
        <v>0.0</v>
      </c>
      <c r="AO14" s="835">
        <v>5.0</v>
      </c>
      <c r="AP14" s="835">
        <v>0.0</v>
      </c>
      <c r="AQ14" s="835">
        <v>0.0</v>
      </c>
      <c r="AR14" s="835">
        <v>3.0</v>
      </c>
      <c r="AS14" s="835">
        <v>0.0</v>
      </c>
      <c r="AT14" s="793">
        <v>0.0</v>
      </c>
      <c r="AU14" s="835">
        <f t="shared" si="4"/>
        <v>94</v>
      </c>
      <c r="AV14" s="835">
        <f t="shared" si="5"/>
        <v>65</v>
      </c>
      <c r="AW14" s="795">
        <f>AU14/(Results!$V$185*(70/190))</f>
        <v>0.4361416361</v>
      </c>
      <c r="AX14" s="823" t="str">
        <f t="shared" si="6"/>
        <v>B</v>
      </c>
      <c r="AY14" s="37"/>
      <c r="AZ14" s="37"/>
      <c r="BA14" s="37"/>
      <c r="BB14" s="59"/>
      <c r="BC14" s="738">
        <f>AU14/Results!$B$158</f>
        <v>313.3333333</v>
      </c>
      <c r="BD14" s="60"/>
      <c r="BE14" s="37"/>
      <c r="BF14" s="789"/>
    </row>
    <row r="15">
      <c r="A15" s="151"/>
      <c r="B15" s="151"/>
      <c r="C15" s="195"/>
      <c r="D15" s="1109" t="s">
        <v>170</v>
      </c>
      <c r="E15" s="837">
        <v>89.0</v>
      </c>
      <c r="F15" s="837">
        <v>1.0</v>
      </c>
      <c r="G15" s="837">
        <v>201.0</v>
      </c>
      <c r="H15" s="837">
        <v>0.0</v>
      </c>
      <c r="I15" s="837">
        <v>0.0</v>
      </c>
      <c r="J15" s="837">
        <v>21.0</v>
      </c>
      <c r="K15" s="837">
        <v>6.0</v>
      </c>
      <c r="L15" s="837">
        <v>24.0</v>
      </c>
      <c r="M15" s="837">
        <v>0.0</v>
      </c>
      <c r="N15" s="837">
        <v>0.0</v>
      </c>
      <c r="O15" s="837">
        <v>22.0</v>
      </c>
      <c r="P15" s="837">
        <v>0.0</v>
      </c>
      <c r="Q15" s="800">
        <v>1.0</v>
      </c>
      <c r="R15" s="824">
        <f t="shared" si="1"/>
        <v>365</v>
      </c>
      <c r="S15" s="824">
        <f t="shared" si="2"/>
        <v>311.3</v>
      </c>
      <c r="T15" s="825">
        <f>R15/(Results!$T$186*(70/190))</f>
        <v>0.6475256769</v>
      </c>
      <c r="U15" s="1114" t="str">
        <f t="shared" si="3"/>
        <v>C</v>
      </c>
      <c r="V15" s="538">
        <f>SUM(R15:R18)</f>
        <v>1530</v>
      </c>
      <c r="W15" s="539">
        <f>V15/(4*(MAX(R15:R18)))</f>
        <v>0.9634760705</v>
      </c>
      <c r="X15" s="539">
        <f>AVERAGE(S15:S18)</f>
        <v>328.6</v>
      </c>
      <c r="Y15" s="1110">
        <f>V15/(((V15))*2)</f>
        <v>0.5</v>
      </c>
      <c r="Z15" s="1012">
        <f>R15/Results!$B$158</f>
        <v>1216.666667</v>
      </c>
      <c r="AA15" s="1111">
        <f>sum(Z15:Z18)/4</f>
        <v>1275</v>
      </c>
      <c r="AB15" s="541">
        <v>564.0</v>
      </c>
      <c r="AC15" s="706">
        <f>4*MAX(R15:R18)/ (Results!T186)</f>
        <v>1.037908497</v>
      </c>
      <c r="AD15" s="1107"/>
      <c r="AE15" s="459"/>
      <c r="AF15" s="151"/>
      <c r="AG15" s="797" t="s">
        <v>170</v>
      </c>
      <c r="AH15" s="837">
        <v>8.0</v>
      </c>
      <c r="AI15" s="837">
        <v>0.0</v>
      </c>
      <c r="AJ15" s="837">
        <v>67.0</v>
      </c>
      <c r="AK15" s="837">
        <v>0.0</v>
      </c>
      <c r="AL15" s="837">
        <v>0.0</v>
      </c>
      <c r="AM15" s="837">
        <v>0.0</v>
      </c>
      <c r="AN15" s="837">
        <v>0.0</v>
      </c>
      <c r="AO15" s="837">
        <v>10.0</v>
      </c>
      <c r="AP15" s="837">
        <v>0.0</v>
      </c>
      <c r="AQ15" s="837">
        <v>0.0</v>
      </c>
      <c r="AR15" s="837">
        <v>4.0</v>
      </c>
      <c r="AS15" s="837">
        <v>0.0</v>
      </c>
      <c r="AT15" s="800">
        <v>1.0</v>
      </c>
      <c r="AU15" s="824">
        <f t="shared" si="4"/>
        <v>90</v>
      </c>
      <c r="AV15" s="824">
        <f t="shared" si="5"/>
        <v>65</v>
      </c>
      <c r="AW15" s="825">
        <f>AU15/(Results!$V$186*(70/190))</f>
        <v>0.4175824176</v>
      </c>
      <c r="AX15" s="803" t="str">
        <f t="shared" si="6"/>
        <v>B</v>
      </c>
      <c r="AY15" s="538">
        <f>SUM(AU15:AU18)</f>
        <v>409</v>
      </c>
      <c r="AZ15" s="539">
        <f>AY15/(4*(MAX(AU15:AU18)))</f>
        <v>0.9380733945</v>
      </c>
      <c r="BA15" s="539">
        <f>AVERAGE(AV15:AV18)</f>
        <v>75.375</v>
      </c>
      <c r="BB15" s="1110">
        <f>AY15/(((AY15))*2)</f>
        <v>0.5</v>
      </c>
      <c r="BC15" s="1012">
        <f>AU15/Results!$B$158</f>
        <v>300</v>
      </c>
      <c r="BD15" s="1111">
        <f>sum(BC15:BC18)/4</f>
        <v>340.8333333</v>
      </c>
      <c r="BE15" s="541">
        <v>216.0</v>
      </c>
      <c r="BF15" s="706">
        <f>4*MAX(AU15:AU18)/ (Results!V186)</f>
        <v>0.7452991453</v>
      </c>
    </row>
    <row r="16">
      <c r="A16" s="151"/>
      <c r="B16" s="151"/>
      <c r="C16" s="195"/>
      <c r="D16" s="804" t="s">
        <v>171</v>
      </c>
      <c r="E16" s="826">
        <v>108.0</v>
      </c>
      <c r="F16" s="826">
        <v>2.0</v>
      </c>
      <c r="G16" s="826">
        <v>192.0</v>
      </c>
      <c r="H16" s="826">
        <v>0.0</v>
      </c>
      <c r="I16" s="826">
        <v>0.0</v>
      </c>
      <c r="J16" s="826">
        <v>17.0</v>
      </c>
      <c r="K16" s="826">
        <v>4.0</v>
      </c>
      <c r="L16" s="826">
        <v>20.0</v>
      </c>
      <c r="M16" s="826">
        <v>0.0</v>
      </c>
      <c r="N16" s="826">
        <v>0.0</v>
      </c>
      <c r="O16" s="826">
        <v>29.0</v>
      </c>
      <c r="P16" s="826">
        <v>0.0</v>
      </c>
      <c r="Q16" s="807">
        <v>3.0</v>
      </c>
      <c r="R16" s="826">
        <f t="shared" si="1"/>
        <v>375</v>
      </c>
      <c r="S16" s="826">
        <f t="shared" si="2"/>
        <v>326.6</v>
      </c>
      <c r="T16" s="825">
        <f>R16/(Results!$T$186*(70/190))</f>
        <v>0.6652661064</v>
      </c>
      <c r="U16" s="803" t="str">
        <f t="shared" si="3"/>
        <v>C</v>
      </c>
      <c r="V16" s="151"/>
      <c r="W16" s="151"/>
      <c r="X16" s="151"/>
      <c r="Y16" s="195"/>
      <c r="Z16" s="740">
        <f>R16/Results!$B$158</f>
        <v>1250</v>
      </c>
      <c r="AA16" s="459"/>
      <c r="AB16" s="151"/>
      <c r="AC16" s="703"/>
      <c r="AD16" s="1107"/>
      <c r="AE16" s="459"/>
      <c r="AF16" s="151"/>
      <c r="AG16" s="804" t="s">
        <v>171</v>
      </c>
      <c r="AH16" s="826">
        <v>15.0</v>
      </c>
      <c r="AI16" s="826">
        <v>0.0</v>
      </c>
      <c r="AJ16" s="826">
        <v>72.0</v>
      </c>
      <c r="AK16" s="826">
        <v>0.0</v>
      </c>
      <c r="AL16" s="826">
        <v>0.0</v>
      </c>
      <c r="AM16" s="826">
        <v>0.0</v>
      </c>
      <c r="AN16" s="826">
        <v>0.0</v>
      </c>
      <c r="AO16" s="826">
        <v>7.0</v>
      </c>
      <c r="AP16" s="826">
        <v>0.0</v>
      </c>
      <c r="AQ16" s="826">
        <v>0.0</v>
      </c>
      <c r="AR16" s="826">
        <v>7.0</v>
      </c>
      <c r="AS16" s="826">
        <v>0.0</v>
      </c>
      <c r="AT16" s="807">
        <v>0.0</v>
      </c>
      <c r="AU16" s="826">
        <f t="shared" si="4"/>
        <v>101</v>
      </c>
      <c r="AV16" s="826">
        <f t="shared" si="5"/>
        <v>75.5</v>
      </c>
      <c r="AW16" s="825">
        <f>AU16/(Results!$V$186*(70/190))</f>
        <v>0.4686202686</v>
      </c>
      <c r="AX16" s="803" t="str">
        <f t="shared" si="6"/>
        <v>B</v>
      </c>
      <c r="AY16" s="151"/>
      <c r="AZ16" s="151"/>
      <c r="BA16" s="151"/>
      <c r="BB16" s="195"/>
      <c r="BC16" s="740">
        <f>AU16/Results!$B$158</f>
        <v>336.6666667</v>
      </c>
      <c r="BD16" s="459"/>
      <c r="BE16" s="151"/>
      <c r="BF16" s="703"/>
    </row>
    <row r="17">
      <c r="A17" s="151"/>
      <c r="B17" s="151"/>
      <c r="C17" s="195"/>
      <c r="D17" s="804" t="s">
        <v>172</v>
      </c>
      <c r="E17" s="826">
        <v>121.0</v>
      </c>
      <c r="F17" s="1031">
        <v>0.0</v>
      </c>
      <c r="G17" s="1031">
        <v>193.0</v>
      </c>
      <c r="H17" s="1031">
        <v>0.0</v>
      </c>
      <c r="I17" s="1031">
        <v>0.0</v>
      </c>
      <c r="J17" s="1031">
        <v>23.0</v>
      </c>
      <c r="K17" s="1031">
        <v>5.0</v>
      </c>
      <c r="L17" s="1031">
        <v>25.0</v>
      </c>
      <c r="M17" s="1031">
        <v>0.0</v>
      </c>
      <c r="N17" s="1031">
        <v>0.0</v>
      </c>
      <c r="O17" s="1031">
        <v>28.0</v>
      </c>
      <c r="P17" s="1031">
        <v>0.0</v>
      </c>
      <c r="Q17" s="1031">
        <v>2.0</v>
      </c>
      <c r="R17" s="826">
        <f t="shared" si="1"/>
        <v>397</v>
      </c>
      <c r="S17" s="826">
        <f t="shared" si="2"/>
        <v>354</v>
      </c>
      <c r="T17" s="825">
        <f>R17/(Results!$T$186*(70/190))</f>
        <v>0.7042950514</v>
      </c>
      <c r="U17" s="827" t="s">
        <v>249</v>
      </c>
      <c r="V17" s="151"/>
      <c r="W17" s="151"/>
      <c r="X17" s="151"/>
      <c r="Y17" s="195"/>
      <c r="Z17" s="740">
        <f>R17/Results!$B$158</f>
        <v>1323.333333</v>
      </c>
      <c r="AA17" s="459"/>
      <c r="AB17" s="151"/>
      <c r="AC17" s="703"/>
      <c r="AD17" s="1107"/>
      <c r="AE17" s="459"/>
      <c r="AF17" s="151"/>
      <c r="AG17" s="804" t="s">
        <v>172</v>
      </c>
      <c r="AH17" s="826">
        <v>19.0</v>
      </c>
      <c r="AI17" s="1031">
        <v>0.0</v>
      </c>
      <c r="AJ17" s="1031">
        <v>75.0</v>
      </c>
      <c r="AK17" s="1031">
        <v>0.0</v>
      </c>
      <c r="AL17" s="1031">
        <v>0.0</v>
      </c>
      <c r="AM17" s="1031">
        <v>0.0</v>
      </c>
      <c r="AN17" s="1031">
        <v>0.0</v>
      </c>
      <c r="AO17" s="1031">
        <v>8.0</v>
      </c>
      <c r="AP17" s="1031">
        <v>0.0</v>
      </c>
      <c r="AQ17" s="1031">
        <v>0.0</v>
      </c>
      <c r="AR17" s="1031">
        <v>7.0</v>
      </c>
      <c r="AS17" s="1031">
        <v>0.0</v>
      </c>
      <c r="AT17" s="1031">
        <v>0.0</v>
      </c>
      <c r="AU17" s="826">
        <f t="shared" si="4"/>
        <v>109</v>
      </c>
      <c r="AV17" s="826">
        <f t="shared" si="5"/>
        <v>82.5</v>
      </c>
      <c r="AW17" s="825">
        <f>AU17/(Results!$V$186*(70/190))</f>
        <v>0.5057387057</v>
      </c>
      <c r="AX17" s="827" t="s">
        <v>249</v>
      </c>
      <c r="AY17" s="151"/>
      <c r="AZ17" s="151"/>
      <c r="BA17" s="151"/>
      <c r="BB17" s="195"/>
      <c r="BC17" s="740">
        <f>AU17/Results!$B$158</f>
        <v>363.3333333</v>
      </c>
      <c r="BD17" s="459"/>
      <c r="BE17" s="151"/>
      <c r="BF17" s="703"/>
    </row>
    <row r="18">
      <c r="A18" s="151"/>
      <c r="B18" s="151"/>
      <c r="C18" s="195"/>
      <c r="D18" s="809" t="s">
        <v>173</v>
      </c>
      <c r="E18" s="851">
        <v>128.0</v>
      </c>
      <c r="F18" s="852">
        <v>0.0</v>
      </c>
      <c r="G18" s="852">
        <v>203.0</v>
      </c>
      <c r="H18" s="852">
        <v>0.0</v>
      </c>
      <c r="I18" s="852">
        <v>0.0</v>
      </c>
      <c r="J18" s="852">
        <v>19.0</v>
      </c>
      <c r="K18" s="852">
        <v>5.0</v>
      </c>
      <c r="L18" s="852">
        <v>23.0</v>
      </c>
      <c r="M18" s="852">
        <v>0.0</v>
      </c>
      <c r="N18" s="852">
        <v>0.0</v>
      </c>
      <c r="O18" s="852">
        <v>10.0</v>
      </c>
      <c r="P18" s="852">
        <v>0.0</v>
      </c>
      <c r="Q18" s="852">
        <v>5.0</v>
      </c>
      <c r="R18" s="840">
        <f t="shared" si="1"/>
        <v>393</v>
      </c>
      <c r="S18" s="840">
        <f t="shared" si="2"/>
        <v>322.5</v>
      </c>
      <c r="T18" s="829">
        <f>R18/(Results!$T$186*(70/190))</f>
        <v>0.6971988796</v>
      </c>
      <c r="U18" s="866" t="str">
        <f t="shared" ref="U18:U27" si="7">IFS(T18&lt;0.2,"A",AND(T18&gt;=0.21,T18&lt;=0.5),"B",AND(T18&gt;=0.51,T18&lt;=0.7),"C",AND(T18&gt;=0.71,T18&lt;=0.85),"D",AND(T18&gt;=0.86,T18&lt;=1),"E",T18&gt;1,"F")</f>
        <v>C</v>
      </c>
      <c r="V18" s="447"/>
      <c r="W18" s="447"/>
      <c r="X18" s="447"/>
      <c r="Y18" s="224"/>
      <c r="Z18" s="746">
        <f>R18/Results!$B$158</f>
        <v>1310</v>
      </c>
      <c r="AA18" s="461"/>
      <c r="AB18" s="447"/>
      <c r="AC18" s="488"/>
      <c r="AD18" s="1107"/>
      <c r="AE18" s="459"/>
      <c r="AF18" s="151"/>
      <c r="AG18" s="809" t="s">
        <v>173</v>
      </c>
      <c r="AH18" s="851">
        <v>17.0</v>
      </c>
      <c r="AI18" s="852">
        <v>0.0</v>
      </c>
      <c r="AJ18" s="852">
        <v>79.0</v>
      </c>
      <c r="AK18" s="852">
        <v>0.0</v>
      </c>
      <c r="AL18" s="852">
        <v>0.0</v>
      </c>
      <c r="AM18" s="852">
        <v>0.0</v>
      </c>
      <c r="AN18" s="852">
        <v>0.0</v>
      </c>
      <c r="AO18" s="852">
        <v>8.0</v>
      </c>
      <c r="AP18" s="852">
        <v>0.0</v>
      </c>
      <c r="AQ18" s="852">
        <v>0.0</v>
      </c>
      <c r="AR18" s="852">
        <v>5.0</v>
      </c>
      <c r="AS18" s="852">
        <v>0.0</v>
      </c>
      <c r="AT18" s="852">
        <v>0.0</v>
      </c>
      <c r="AU18" s="840">
        <f t="shared" si="4"/>
        <v>109</v>
      </c>
      <c r="AV18" s="840">
        <f t="shared" si="5"/>
        <v>78.5</v>
      </c>
      <c r="AW18" s="829">
        <f>AU18/(Results!$V$186*(70/190))</f>
        <v>0.5057387057</v>
      </c>
      <c r="AX18" s="1042" t="s">
        <v>249</v>
      </c>
      <c r="AY18" s="447"/>
      <c r="AZ18" s="447"/>
      <c r="BA18" s="447"/>
      <c r="BB18" s="224"/>
      <c r="BC18" s="746">
        <f>AU18/Results!$B$158</f>
        <v>363.3333333</v>
      </c>
      <c r="BD18" s="461"/>
      <c r="BE18" s="447"/>
      <c r="BF18" s="488"/>
    </row>
    <row r="19">
      <c r="A19" s="151"/>
      <c r="B19" s="151"/>
      <c r="C19" s="195"/>
      <c r="D19" s="777" t="s">
        <v>174</v>
      </c>
      <c r="E19" s="854">
        <v>105.0</v>
      </c>
      <c r="F19" s="855">
        <v>0.0</v>
      </c>
      <c r="G19" s="855">
        <v>212.0</v>
      </c>
      <c r="H19" s="855">
        <v>0.0</v>
      </c>
      <c r="I19" s="855">
        <v>0.0</v>
      </c>
      <c r="J19" s="855">
        <v>15.0</v>
      </c>
      <c r="K19" s="855">
        <v>9.0</v>
      </c>
      <c r="L19" s="855">
        <v>18.0</v>
      </c>
      <c r="M19" s="855">
        <v>0.0</v>
      </c>
      <c r="N19" s="855">
        <v>0.0</v>
      </c>
      <c r="O19" s="855">
        <v>9.0</v>
      </c>
      <c r="P19" s="855">
        <v>1.0</v>
      </c>
      <c r="Q19" s="855">
        <v>1.0</v>
      </c>
      <c r="R19" s="854">
        <f t="shared" si="1"/>
        <v>370</v>
      </c>
      <c r="S19" s="854">
        <f t="shared" si="2"/>
        <v>295</v>
      </c>
      <c r="T19" s="821">
        <f>R19/(Results!$T$187*(70/190))</f>
        <v>0.7107471439</v>
      </c>
      <c r="U19" s="832" t="str">
        <f t="shared" si="7"/>
        <v>D</v>
      </c>
      <c r="V19" s="641">
        <f>SUM(R19:R22)</f>
        <v>1413</v>
      </c>
      <c r="W19" s="642">
        <f>V19/(4*(MAX(R19:R22)))</f>
        <v>0.9547297297</v>
      </c>
      <c r="X19" s="642">
        <f>AVERAGE(S19:S22)</f>
        <v>284.575</v>
      </c>
      <c r="Y19" s="1112">
        <f>V19/(((V19))*2)</f>
        <v>0.5</v>
      </c>
      <c r="Z19" s="731">
        <f>R19/Results!$B$158</f>
        <v>1233.333333</v>
      </c>
      <c r="AA19" s="1113">
        <f>sum(Z19:Z22)/4</f>
        <v>1177.5</v>
      </c>
      <c r="AB19" s="643">
        <v>521.0</v>
      </c>
      <c r="AC19" s="817">
        <f>4*MAX(R19:R22)/ (Results!T187)</f>
        <v>1.047416844</v>
      </c>
      <c r="AD19" s="1107"/>
      <c r="AE19" s="459"/>
      <c r="AF19" s="151"/>
      <c r="AG19" s="818" t="s">
        <v>174</v>
      </c>
      <c r="AH19" s="854">
        <v>10.0</v>
      </c>
      <c r="AI19" s="855">
        <v>0.0</v>
      </c>
      <c r="AJ19" s="855">
        <v>74.0</v>
      </c>
      <c r="AK19" s="855">
        <v>0.0</v>
      </c>
      <c r="AL19" s="855">
        <v>0.0</v>
      </c>
      <c r="AM19" s="855">
        <v>0.0</v>
      </c>
      <c r="AN19" s="855">
        <v>0.0</v>
      </c>
      <c r="AO19" s="855">
        <v>7.0</v>
      </c>
      <c r="AP19" s="855">
        <v>0.0</v>
      </c>
      <c r="AQ19" s="855">
        <v>0.0</v>
      </c>
      <c r="AR19" s="855">
        <v>6.0</v>
      </c>
      <c r="AS19" s="855">
        <v>0.0</v>
      </c>
      <c r="AT19" s="855">
        <v>2.0</v>
      </c>
      <c r="AU19" s="846">
        <f t="shared" si="4"/>
        <v>99</v>
      </c>
      <c r="AV19" s="854">
        <f t="shared" si="5"/>
        <v>70.5</v>
      </c>
      <c r="AW19" s="821">
        <f>AU19/(Results!$V$187*(70/190))</f>
        <v>0.7242972661</v>
      </c>
      <c r="AX19" s="832" t="str">
        <f t="shared" ref="AX19:AX38" si="8">IFS(AW19&lt;0.2,"A",AND(AW19&gt;=0.21,AW19&lt;=0.5),"B",AND(AW19&gt;=0.51,AW19&lt;=0.7),"C",AND(AW19&gt;=0.71,AW19&lt;=0.85),"D",AND(AW19&gt;=0.86,AW19&lt;=1),"E",AW19&gt;1,"F")</f>
        <v>D</v>
      </c>
      <c r="AY19" s="641">
        <f>SUM(AU19:AU22)</f>
        <v>371</v>
      </c>
      <c r="AZ19" s="642">
        <f>AY19/(4*(MAX(AU19:AU22)))</f>
        <v>0.9368686869</v>
      </c>
      <c r="BA19" s="642">
        <f>AVERAGE(AV19:AV22)</f>
        <v>64.125</v>
      </c>
      <c r="BB19" s="1112">
        <f>AY19/(((AY19))*2)</f>
        <v>0.5</v>
      </c>
      <c r="BC19" s="731">
        <f>AU19/Results!$B$158</f>
        <v>330</v>
      </c>
      <c r="BD19" s="1113">
        <f>sum(BC19:BC22)/4</f>
        <v>309.1666667</v>
      </c>
      <c r="BE19" s="643">
        <v>137.0</v>
      </c>
      <c r="BF19" s="817">
        <f>4*MAX(AU19:AU22)/ (Results!V187)</f>
        <v>1.067385445</v>
      </c>
    </row>
    <row r="20">
      <c r="A20" s="151"/>
      <c r="B20" s="151"/>
      <c r="C20" s="195"/>
      <c r="D20" s="784" t="s">
        <v>175</v>
      </c>
      <c r="E20" s="854">
        <v>98.0</v>
      </c>
      <c r="F20" s="855">
        <v>1.0</v>
      </c>
      <c r="G20" s="855">
        <v>198.0</v>
      </c>
      <c r="H20" s="855">
        <v>0.0</v>
      </c>
      <c r="I20" s="855">
        <v>0.0</v>
      </c>
      <c r="J20" s="855">
        <v>21.0</v>
      </c>
      <c r="K20" s="855">
        <v>7.0</v>
      </c>
      <c r="L20" s="855">
        <v>21.0</v>
      </c>
      <c r="M20" s="855">
        <v>0.0</v>
      </c>
      <c r="N20" s="855">
        <v>0.0</v>
      </c>
      <c r="O20" s="855">
        <v>7.0</v>
      </c>
      <c r="P20" s="855">
        <v>0.0</v>
      </c>
      <c r="Q20" s="855">
        <v>0.0</v>
      </c>
      <c r="R20" s="833">
        <f t="shared" si="1"/>
        <v>353</v>
      </c>
      <c r="S20" s="833">
        <f t="shared" si="2"/>
        <v>285.3</v>
      </c>
      <c r="T20" s="782">
        <f>R20/(Results!$T$187*(70/190))</f>
        <v>0.678091194</v>
      </c>
      <c r="U20" s="783" t="str">
        <f t="shared" si="7"/>
        <v>C</v>
      </c>
      <c r="V20" s="151"/>
      <c r="W20" s="151"/>
      <c r="X20" s="151"/>
      <c r="Y20" s="195"/>
      <c r="Z20" s="737">
        <f>R20/Results!$B$158</f>
        <v>1176.666667</v>
      </c>
      <c r="AA20" s="459"/>
      <c r="AB20" s="151"/>
      <c r="AC20" s="703"/>
      <c r="AD20" s="1107"/>
      <c r="AE20" s="459"/>
      <c r="AF20" s="151"/>
      <c r="AG20" s="784" t="s">
        <v>175</v>
      </c>
      <c r="AH20" s="854">
        <v>18.0</v>
      </c>
      <c r="AI20" s="855">
        <v>0.0</v>
      </c>
      <c r="AJ20" s="855">
        <v>69.0</v>
      </c>
      <c r="AK20" s="855">
        <v>0.0</v>
      </c>
      <c r="AL20" s="855">
        <v>0.0</v>
      </c>
      <c r="AM20" s="855">
        <v>0.0</v>
      </c>
      <c r="AN20" s="855">
        <v>0.0</v>
      </c>
      <c r="AO20" s="855">
        <v>3.0</v>
      </c>
      <c r="AP20" s="855">
        <v>0.0</v>
      </c>
      <c r="AQ20" s="855">
        <v>0.0</v>
      </c>
      <c r="AR20" s="855">
        <v>2.0</v>
      </c>
      <c r="AS20" s="855">
        <v>0.0</v>
      </c>
      <c r="AT20" s="855">
        <v>1.0</v>
      </c>
      <c r="AU20" s="834">
        <f t="shared" si="4"/>
        <v>93</v>
      </c>
      <c r="AV20" s="833">
        <f t="shared" si="5"/>
        <v>61.5</v>
      </c>
      <c r="AW20" s="782">
        <f>AU20/(Results!$V$187*(70/190))</f>
        <v>0.6804004621</v>
      </c>
      <c r="AX20" s="783" t="str">
        <f t="shared" si="8"/>
        <v>C</v>
      </c>
      <c r="AY20" s="151"/>
      <c r="AZ20" s="151"/>
      <c r="BA20" s="151"/>
      <c r="BB20" s="195"/>
      <c r="BC20" s="737">
        <f>AU20/Results!$B$158</f>
        <v>310</v>
      </c>
      <c r="BD20" s="459"/>
      <c r="BE20" s="151"/>
      <c r="BF20" s="703"/>
    </row>
    <row r="21">
      <c r="A21" s="151"/>
      <c r="B21" s="151"/>
      <c r="C21" s="195"/>
      <c r="D21" s="784" t="s">
        <v>176</v>
      </c>
      <c r="E21" s="854">
        <v>91.0</v>
      </c>
      <c r="F21" s="855">
        <v>0.0</v>
      </c>
      <c r="G21" s="855">
        <v>191.0</v>
      </c>
      <c r="H21" s="855">
        <v>0.0</v>
      </c>
      <c r="I21" s="855">
        <v>0.0</v>
      </c>
      <c r="J21" s="855">
        <v>17.0</v>
      </c>
      <c r="K21" s="855">
        <v>6.0</v>
      </c>
      <c r="L21" s="855">
        <v>19.0</v>
      </c>
      <c r="M21" s="855">
        <v>0.0</v>
      </c>
      <c r="N21" s="855">
        <v>0.0</v>
      </c>
      <c r="O21" s="855">
        <v>10.0</v>
      </c>
      <c r="P21" s="855">
        <v>0.0</v>
      </c>
      <c r="Q21" s="855">
        <v>3.0</v>
      </c>
      <c r="R21" s="833">
        <f t="shared" si="1"/>
        <v>337</v>
      </c>
      <c r="S21" s="833">
        <f t="shared" si="2"/>
        <v>271</v>
      </c>
      <c r="T21" s="782">
        <f>R21/(Results!$T$187*(70/190))</f>
        <v>0.6473561824</v>
      </c>
      <c r="U21" s="783" t="str">
        <f t="shared" si="7"/>
        <v>C</v>
      </c>
      <c r="V21" s="151"/>
      <c r="W21" s="151"/>
      <c r="X21" s="151"/>
      <c r="Y21" s="195"/>
      <c r="Z21" s="737">
        <f>R21/Results!$B$158</f>
        <v>1123.333333</v>
      </c>
      <c r="AA21" s="459"/>
      <c r="AB21" s="151"/>
      <c r="AC21" s="703"/>
      <c r="AD21" s="1107"/>
      <c r="AE21" s="459"/>
      <c r="AF21" s="151"/>
      <c r="AG21" s="784" t="s">
        <v>176</v>
      </c>
      <c r="AH21" s="854">
        <v>13.0</v>
      </c>
      <c r="AI21" s="855">
        <v>0.0</v>
      </c>
      <c r="AJ21" s="855">
        <v>72.0</v>
      </c>
      <c r="AK21" s="855">
        <v>0.0</v>
      </c>
      <c r="AL21" s="855">
        <v>0.0</v>
      </c>
      <c r="AM21" s="855">
        <v>0.0</v>
      </c>
      <c r="AN21" s="855">
        <v>0.0</v>
      </c>
      <c r="AO21" s="855">
        <v>5.0</v>
      </c>
      <c r="AP21" s="855">
        <v>0.0</v>
      </c>
      <c r="AQ21" s="855">
        <v>0.0</v>
      </c>
      <c r="AR21" s="855">
        <v>8.0</v>
      </c>
      <c r="AS21" s="855">
        <v>0.0</v>
      </c>
      <c r="AT21" s="855">
        <v>0.0</v>
      </c>
      <c r="AU21" s="834">
        <f t="shared" si="4"/>
        <v>98</v>
      </c>
      <c r="AV21" s="833">
        <f t="shared" si="5"/>
        <v>72.5</v>
      </c>
      <c r="AW21" s="782">
        <f>AU21/(Results!$V$187*(70/190))</f>
        <v>0.7169811321</v>
      </c>
      <c r="AX21" s="783" t="str">
        <f t="shared" si="8"/>
        <v>D</v>
      </c>
      <c r="AY21" s="151"/>
      <c r="AZ21" s="151"/>
      <c r="BA21" s="151"/>
      <c r="BB21" s="195"/>
      <c r="BC21" s="737">
        <f>AU21/Results!$B$158</f>
        <v>326.6666667</v>
      </c>
      <c r="BD21" s="459"/>
      <c r="BE21" s="151"/>
      <c r="BF21" s="703"/>
    </row>
    <row r="22">
      <c r="A22" s="151"/>
      <c r="B22" s="151"/>
      <c r="C22" s="195"/>
      <c r="D22" s="790" t="s">
        <v>177</v>
      </c>
      <c r="E22" s="1029">
        <v>107.0</v>
      </c>
      <c r="F22" s="1076">
        <v>0.0</v>
      </c>
      <c r="G22" s="1076">
        <v>189.0</v>
      </c>
      <c r="H22" s="1076">
        <v>1.0</v>
      </c>
      <c r="I22" s="1076">
        <v>0.0</v>
      </c>
      <c r="J22" s="1076">
        <v>25.0</v>
      </c>
      <c r="K22" s="1076">
        <v>4.0</v>
      </c>
      <c r="L22" s="1076">
        <v>15.0</v>
      </c>
      <c r="M22" s="1076">
        <v>0.0</v>
      </c>
      <c r="N22" s="1076">
        <v>0.0</v>
      </c>
      <c r="O22" s="1076">
        <v>8.0</v>
      </c>
      <c r="P22" s="1076">
        <v>0.0</v>
      </c>
      <c r="Q22" s="1076">
        <v>4.0</v>
      </c>
      <c r="R22" s="835">
        <f t="shared" si="1"/>
        <v>353</v>
      </c>
      <c r="S22" s="835">
        <f t="shared" si="2"/>
        <v>287</v>
      </c>
      <c r="T22" s="795">
        <f>R22/(Results!$T$187*(70/190))</f>
        <v>0.678091194</v>
      </c>
      <c r="U22" s="823" t="str">
        <f t="shared" si="7"/>
        <v>C</v>
      </c>
      <c r="V22" s="37"/>
      <c r="W22" s="37"/>
      <c r="X22" s="37"/>
      <c r="Y22" s="59"/>
      <c r="Z22" s="738">
        <f>R22/Results!$B$158</f>
        <v>1176.666667</v>
      </c>
      <c r="AA22" s="60"/>
      <c r="AB22" s="37"/>
      <c r="AC22" s="789"/>
      <c r="AD22" s="1107"/>
      <c r="AE22" s="459"/>
      <c r="AF22" s="151"/>
      <c r="AG22" s="790" t="s">
        <v>177</v>
      </c>
      <c r="AH22" s="1029">
        <v>10.0</v>
      </c>
      <c r="AI22" s="1076">
        <v>0.0</v>
      </c>
      <c r="AJ22" s="1076">
        <v>65.0</v>
      </c>
      <c r="AK22" s="1076">
        <v>0.0</v>
      </c>
      <c r="AL22" s="1076">
        <v>0.0</v>
      </c>
      <c r="AM22" s="1076">
        <v>0.0</v>
      </c>
      <c r="AN22" s="1076">
        <v>0.0</v>
      </c>
      <c r="AO22" s="1076">
        <v>2.0</v>
      </c>
      <c r="AP22" s="1076">
        <v>0.0</v>
      </c>
      <c r="AQ22" s="1076">
        <v>0.0</v>
      </c>
      <c r="AR22" s="1076">
        <v>3.0</v>
      </c>
      <c r="AS22" s="1076">
        <v>0.0</v>
      </c>
      <c r="AT22" s="1076">
        <v>1.0</v>
      </c>
      <c r="AU22" s="856">
        <f t="shared" si="4"/>
        <v>81</v>
      </c>
      <c r="AV22" s="835">
        <f t="shared" si="5"/>
        <v>52</v>
      </c>
      <c r="AW22" s="795">
        <f>AU22/(Results!$V$187*(70/190))</f>
        <v>0.5926068541</v>
      </c>
      <c r="AX22" s="823" t="str">
        <f t="shared" si="8"/>
        <v>C</v>
      </c>
      <c r="AY22" s="37"/>
      <c r="AZ22" s="37"/>
      <c r="BA22" s="37"/>
      <c r="BB22" s="59"/>
      <c r="BC22" s="738">
        <f>AU22/Results!$B$158</f>
        <v>270</v>
      </c>
      <c r="BD22" s="60"/>
      <c r="BE22" s="37"/>
      <c r="BF22" s="789"/>
    </row>
    <row r="23">
      <c r="A23" s="151"/>
      <c r="B23" s="151"/>
      <c r="C23" s="195"/>
      <c r="D23" s="1109" t="s">
        <v>178</v>
      </c>
      <c r="E23" s="837">
        <v>95.0</v>
      </c>
      <c r="F23" s="848">
        <v>0.0</v>
      </c>
      <c r="G23" s="848">
        <v>192.0</v>
      </c>
      <c r="H23" s="848">
        <v>0.0</v>
      </c>
      <c r="I23" s="848">
        <v>0.0</v>
      </c>
      <c r="J23" s="848">
        <v>21.0</v>
      </c>
      <c r="K23" s="848">
        <v>5.0</v>
      </c>
      <c r="L23" s="848">
        <v>17.0</v>
      </c>
      <c r="M23" s="848">
        <v>0.0</v>
      </c>
      <c r="N23" s="848">
        <v>0.0</v>
      </c>
      <c r="O23" s="848">
        <v>9.0</v>
      </c>
      <c r="P23" s="848">
        <v>0.0</v>
      </c>
      <c r="Q23" s="848">
        <v>2.0</v>
      </c>
      <c r="R23" s="824">
        <f t="shared" si="1"/>
        <v>341</v>
      </c>
      <c r="S23" s="824">
        <f t="shared" si="2"/>
        <v>274.5</v>
      </c>
      <c r="T23" s="802">
        <f>R23/(Results!$T$188*(70/190))</f>
        <v>0.6711903035</v>
      </c>
      <c r="U23" s="803" t="str">
        <f t="shared" si="7"/>
        <v>C</v>
      </c>
      <c r="V23" s="538">
        <f>SUM(R23:R26)</f>
        <v>1379</v>
      </c>
      <c r="W23" s="539">
        <f>V23/(4*(MAX(R23:R26)))</f>
        <v>0.9906609195</v>
      </c>
      <c r="X23" s="539">
        <f>AVERAGE(S23:S26)</f>
        <v>278.7</v>
      </c>
      <c r="Y23" s="1110">
        <f>V23/(((V23))*2)</f>
        <v>0.5</v>
      </c>
      <c r="Z23" s="1012">
        <f>R23/Results!$B$158</f>
        <v>1136.666667</v>
      </c>
      <c r="AA23" s="1111">
        <f>sum(Z23:Z26)/4</f>
        <v>1149.166667</v>
      </c>
      <c r="AB23" s="541">
        <v>508.0</v>
      </c>
      <c r="AC23" s="706">
        <f>4*MAX(R23:R26)/ (Results!T188)</f>
        <v>1.009427121</v>
      </c>
      <c r="AD23" s="1107"/>
      <c r="AE23" s="459"/>
      <c r="AF23" s="151"/>
      <c r="AG23" s="797" t="s">
        <v>178</v>
      </c>
      <c r="AH23" s="837">
        <v>12.0</v>
      </c>
      <c r="AI23" s="848">
        <v>0.0</v>
      </c>
      <c r="AJ23" s="848">
        <v>75.0</v>
      </c>
      <c r="AK23" s="848">
        <v>0.0</v>
      </c>
      <c r="AL23" s="848">
        <v>0.0</v>
      </c>
      <c r="AM23" s="848">
        <v>0.0</v>
      </c>
      <c r="AN23" s="848">
        <v>0.0</v>
      </c>
      <c r="AO23" s="848">
        <v>5.0</v>
      </c>
      <c r="AP23" s="848">
        <v>0.0</v>
      </c>
      <c r="AQ23" s="848">
        <v>0.0</v>
      </c>
      <c r="AR23" s="848">
        <v>5.0</v>
      </c>
      <c r="AS23" s="848">
        <v>0.0</v>
      </c>
      <c r="AT23" s="848">
        <v>0.0</v>
      </c>
      <c r="AU23" s="857">
        <f t="shared" si="4"/>
        <v>97</v>
      </c>
      <c r="AV23" s="824">
        <f t="shared" si="5"/>
        <v>67</v>
      </c>
      <c r="AW23" s="802">
        <f>AU23/(Results!$V$188*(70/190))</f>
        <v>0.6910386202</v>
      </c>
      <c r="AX23" s="803" t="str">
        <f t="shared" si="8"/>
        <v>C</v>
      </c>
      <c r="AY23" s="538">
        <f>SUM(AU23:AU26)</f>
        <v>381</v>
      </c>
      <c r="AZ23" s="539">
        <f>AY23/(4*(MAX(AU23:AU26)))</f>
        <v>0.9158653846</v>
      </c>
      <c r="BA23" s="539">
        <f>AVERAGE(AV23:AV26)</f>
        <v>64</v>
      </c>
      <c r="BB23" s="1110">
        <f>AY23/(((AY23))*2)</f>
        <v>0.5</v>
      </c>
      <c r="BC23" s="1012">
        <f>AU23/Results!$B$158</f>
        <v>323.3333333</v>
      </c>
      <c r="BD23" s="1111">
        <f>sum(BC23:BC26)/4</f>
        <v>317.5</v>
      </c>
      <c r="BE23" s="541">
        <v>140.0</v>
      </c>
      <c r="BF23" s="706">
        <f>4*MAX(AU23:AU26)/ (Results!V188)</f>
        <v>1.091863517</v>
      </c>
    </row>
    <row r="24">
      <c r="A24" s="151"/>
      <c r="B24" s="151"/>
      <c r="C24" s="195"/>
      <c r="D24" s="804" t="s">
        <v>179</v>
      </c>
      <c r="E24" s="824">
        <v>92.0</v>
      </c>
      <c r="F24" s="850">
        <v>0.0</v>
      </c>
      <c r="G24" s="850">
        <v>196.0</v>
      </c>
      <c r="H24" s="850">
        <v>0.0</v>
      </c>
      <c r="I24" s="850">
        <v>0.0</v>
      </c>
      <c r="J24" s="850">
        <v>23.0</v>
      </c>
      <c r="K24" s="850">
        <v>5.0</v>
      </c>
      <c r="L24" s="850">
        <v>15.0</v>
      </c>
      <c r="M24" s="850">
        <v>0.0</v>
      </c>
      <c r="N24" s="850">
        <v>0.0</v>
      </c>
      <c r="O24" s="850">
        <v>12.0</v>
      </c>
      <c r="P24" s="850">
        <v>0.0</v>
      </c>
      <c r="Q24" s="850">
        <v>0.0</v>
      </c>
      <c r="R24" s="826">
        <f t="shared" si="1"/>
        <v>343</v>
      </c>
      <c r="S24" s="826">
        <f t="shared" si="2"/>
        <v>278.5</v>
      </c>
      <c r="T24" s="802">
        <f>R24/(Results!$T$188*(70/190))</f>
        <v>0.6751269036</v>
      </c>
      <c r="U24" s="803" t="str">
        <f t="shared" si="7"/>
        <v>C</v>
      </c>
      <c r="V24" s="151"/>
      <c r="W24" s="151"/>
      <c r="X24" s="151"/>
      <c r="Y24" s="195"/>
      <c r="Z24" s="740">
        <f>R24/Results!$B$158</f>
        <v>1143.333333</v>
      </c>
      <c r="AA24" s="459"/>
      <c r="AB24" s="151"/>
      <c r="AC24" s="703"/>
      <c r="AD24" s="1107"/>
      <c r="AE24" s="459"/>
      <c r="AF24" s="151"/>
      <c r="AG24" s="804" t="s">
        <v>179</v>
      </c>
      <c r="AH24" s="824">
        <v>10.0</v>
      </c>
      <c r="AI24" s="850">
        <v>0.0</v>
      </c>
      <c r="AJ24" s="850">
        <v>69.0</v>
      </c>
      <c r="AK24" s="850">
        <v>0.0</v>
      </c>
      <c r="AL24" s="850">
        <v>0.0</v>
      </c>
      <c r="AM24" s="850">
        <v>0.0</v>
      </c>
      <c r="AN24" s="850">
        <v>0.0</v>
      </c>
      <c r="AO24" s="850">
        <v>2.0</v>
      </c>
      <c r="AP24" s="850">
        <v>0.0</v>
      </c>
      <c r="AQ24" s="850">
        <v>0.0</v>
      </c>
      <c r="AR24" s="850">
        <v>7.0</v>
      </c>
      <c r="AS24" s="850">
        <v>0.0</v>
      </c>
      <c r="AT24" s="850">
        <v>0.0</v>
      </c>
      <c r="AU24" s="844">
        <f t="shared" si="4"/>
        <v>88</v>
      </c>
      <c r="AV24" s="826">
        <f t="shared" si="5"/>
        <v>61.5</v>
      </c>
      <c r="AW24" s="802">
        <f>AU24/(Results!$V$188*(70/190))</f>
        <v>0.6269216348</v>
      </c>
      <c r="AX24" s="803" t="str">
        <f t="shared" si="8"/>
        <v>C</v>
      </c>
      <c r="AY24" s="151"/>
      <c r="AZ24" s="151"/>
      <c r="BA24" s="151"/>
      <c r="BB24" s="195"/>
      <c r="BC24" s="740">
        <f>AU24/Results!$B$158</f>
        <v>293.3333333</v>
      </c>
      <c r="BD24" s="459"/>
      <c r="BE24" s="151"/>
      <c r="BF24" s="703"/>
    </row>
    <row r="25">
      <c r="A25" s="151"/>
      <c r="B25" s="151"/>
      <c r="C25" s="195"/>
      <c r="D25" s="804" t="s">
        <v>180</v>
      </c>
      <c r="E25" s="824">
        <v>85.0</v>
      </c>
      <c r="F25" s="850">
        <v>1.0</v>
      </c>
      <c r="G25" s="850">
        <v>205.0</v>
      </c>
      <c r="H25" s="850">
        <v>0.0</v>
      </c>
      <c r="I25" s="850">
        <v>0.0</v>
      </c>
      <c r="J25" s="850">
        <v>21.0</v>
      </c>
      <c r="K25" s="850">
        <v>9.0</v>
      </c>
      <c r="L25" s="850">
        <v>19.0</v>
      </c>
      <c r="M25" s="850">
        <v>0.0</v>
      </c>
      <c r="N25" s="850">
        <v>0.0</v>
      </c>
      <c r="O25" s="850">
        <v>8.0</v>
      </c>
      <c r="P25" s="850">
        <v>0.0</v>
      </c>
      <c r="Q25" s="850">
        <v>0.0</v>
      </c>
      <c r="R25" s="826">
        <f t="shared" si="1"/>
        <v>348</v>
      </c>
      <c r="S25" s="826">
        <f t="shared" si="2"/>
        <v>277.8</v>
      </c>
      <c r="T25" s="802">
        <f>R25/(Results!$T$188*(70/190))</f>
        <v>0.6849684036</v>
      </c>
      <c r="U25" s="803" t="str">
        <f t="shared" si="7"/>
        <v>C</v>
      </c>
      <c r="V25" s="151"/>
      <c r="W25" s="151"/>
      <c r="X25" s="151"/>
      <c r="Y25" s="195"/>
      <c r="Z25" s="740">
        <f>R25/Results!$B$158</f>
        <v>1160</v>
      </c>
      <c r="AA25" s="459"/>
      <c r="AB25" s="151"/>
      <c r="AC25" s="703"/>
      <c r="AD25" s="1107"/>
      <c r="AE25" s="459"/>
      <c r="AF25" s="151"/>
      <c r="AG25" s="804" t="s">
        <v>180</v>
      </c>
      <c r="AH25" s="824">
        <v>14.0</v>
      </c>
      <c r="AI25" s="850">
        <v>0.0</v>
      </c>
      <c r="AJ25" s="850">
        <v>73.0</v>
      </c>
      <c r="AK25" s="850">
        <v>0.0</v>
      </c>
      <c r="AL25" s="850">
        <v>0.0</v>
      </c>
      <c r="AM25" s="850">
        <v>0.0</v>
      </c>
      <c r="AN25" s="850">
        <v>0.0</v>
      </c>
      <c r="AO25" s="850">
        <v>3.0</v>
      </c>
      <c r="AP25" s="850">
        <v>0.0</v>
      </c>
      <c r="AQ25" s="850">
        <v>0.0</v>
      </c>
      <c r="AR25" s="850">
        <v>2.0</v>
      </c>
      <c r="AS25" s="850">
        <v>0.0</v>
      </c>
      <c r="AT25" s="850">
        <v>0.0</v>
      </c>
      <c r="AU25" s="844">
        <f t="shared" si="4"/>
        <v>92</v>
      </c>
      <c r="AV25" s="826">
        <f t="shared" si="5"/>
        <v>59</v>
      </c>
      <c r="AW25" s="802">
        <f>AU25/(Results!$V$188*(70/190))</f>
        <v>0.6554180727</v>
      </c>
      <c r="AX25" s="803" t="str">
        <f t="shared" si="8"/>
        <v>C</v>
      </c>
      <c r="AY25" s="151"/>
      <c r="AZ25" s="151"/>
      <c r="BA25" s="151"/>
      <c r="BB25" s="195"/>
      <c r="BC25" s="740">
        <f>AU25/Results!$B$158</f>
        <v>306.6666667</v>
      </c>
      <c r="BD25" s="459"/>
      <c r="BE25" s="151"/>
      <c r="BF25" s="703"/>
    </row>
    <row r="26">
      <c r="A26" s="151"/>
      <c r="B26" s="151"/>
      <c r="C26" s="195"/>
      <c r="D26" s="809" t="s">
        <v>181</v>
      </c>
      <c r="E26" s="851">
        <v>90.0</v>
      </c>
      <c r="F26" s="852">
        <v>0.0</v>
      </c>
      <c r="G26" s="852">
        <v>194.0</v>
      </c>
      <c r="H26" s="852">
        <v>0.0</v>
      </c>
      <c r="I26" s="852">
        <v>0.0</v>
      </c>
      <c r="J26" s="852">
        <v>24.0</v>
      </c>
      <c r="K26" s="852">
        <v>4.0</v>
      </c>
      <c r="L26" s="852">
        <v>18.0</v>
      </c>
      <c r="M26" s="852">
        <v>0.0</v>
      </c>
      <c r="N26" s="852">
        <v>0.0</v>
      </c>
      <c r="O26" s="852">
        <v>13.0</v>
      </c>
      <c r="P26" s="852">
        <v>0.0</v>
      </c>
      <c r="Q26" s="852">
        <v>4.0</v>
      </c>
      <c r="R26" s="840">
        <f t="shared" si="1"/>
        <v>347</v>
      </c>
      <c r="S26" s="840">
        <f t="shared" si="2"/>
        <v>284</v>
      </c>
      <c r="T26" s="814">
        <f>R26/(Results!$T$188*(70/190))</f>
        <v>0.6830001036</v>
      </c>
      <c r="U26" s="815" t="str">
        <f t="shared" si="7"/>
        <v>C</v>
      </c>
      <c r="V26" s="447"/>
      <c r="W26" s="447"/>
      <c r="X26" s="447"/>
      <c r="Y26" s="224"/>
      <c r="Z26" s="746">
        <f>R26/Results!$B$158</f>
        <v>1156.666667</v>
      </c>
      <c r="AA26" s="461"/>
      <c r="AB26" s="447"/>
      <c r="AC26" s="488"/>
      <c r="AD26" s="1107"/>
      <c r="AE26" s="459"/>
      <c r="AF26" s="151"/>
      <c r="AG26" s="809" t="s">
        <v>181</v>
      </c>
      <c r="AH26" s="851">
        <v>16.0</v>
      </c>
      <c r="AI26" s="852">
        <v>0.0</v>
      </c>
      <c r="AJ26" s="852">
        <v>82.0</v>
      </c>
      <c r="AK26" s="852">
        <v>0.0</v>
      </c>
      <c r="AL26" s="852">
        <v>0.0</v>
      </c>
      <c r="AM26" s="852">
        <v>0.0</v>
      </c>
      <c r="AN26" s="852">
        <v>0.0</v>
      </c>
      <c r="AO26" s="852">
        <v>1.0</v>
      </c>
      <c r="AP26" s="852">
        <v>0.0</v>
      </c>
      <c r="AQ26" s="852">
        <v>0.0</v>
      </c>
      <c r="AR26" s="852">
        <v>5.0</v>
      </c>
      <c r="AS26" s="852">
        <v>0.0</v>
      </c>
      <c r="AT26" s="852">
        <v>0.0</v>
      </c>
      <c r="AU26" s="845">
        <f t="shared" si="4"/>
        <v>104</v>
      </c>
      <c r="AV26" s="840">
        <f t="shared" si="5"/>
        <v>68.5</v>
      </c>
      <c r="AW26" s="814">
        <f>AU26/(Results!$V$188*(70/190))</f>
        <v>0.7409073866</v>
      </c>
      <c r="AX26" s="815" t="str">
        <f t="shared" si="8"/>
        <v>D</v>
      </c>
      <c r="AY26" s="447"/>
      <c r="AZ26" s="447"/>
      <c r="BA26" s="447"/>
      <c r="BB26" s="224"/>
      <c r="BC26" s="746">
        <f>AU26/Results!$B$158</f>
        <v>346.6666667</v>
      </c>
      <c r="BD26" s="461"/>
      <c r="BE26" s="447"/>
      <c r="BF26" s="488"/>
    </row>
    <row r="27">
      <c r="A27" s="151"/>
      <c r="B27" s="151"/>
      <c r="C27" s="195"/>
      <c r="D27" s="777" t="s">
        <v>182</v>
      </c>
      <c r="E27" s="854">
        <v>85.0</v>
      </c>
      <c r="F27" s="855">
        <v>0.0</v>
      </c>
      <c r="G27" s="855">
        <v>205.0</v>
      </c>
      <c r="H27" s="855">
        <v>0.0</v>
      </c>
      <c r="I27" s="855">
        <v>0.0</v>
      </c>
      <c r="J27" s="855">
        <v>18.0</v>
      </c>
      <c r="K27" s="855">
        <v>8.0</v>
      </c>
      <c r="L27" s="855">
        <v>15.0</v>
      </c>
      <c r="M27" s="855">
        <v>0.0</v>
      </c>
      <c r="N27" s="855">
        <v>0.0</v>
      </c>
      <c r="O27" s="855">
        <v>18.0</v>
      </c>
      <c r="P27" s="855">
        <v>0.0</v>
      </c>
      <c r="Q27" s="855">
        <v>1.0</v>
      </c>
      <c r="R27" s="854">
        <f t="shared" si="1"/>
        <v>350</v>
      </c>
      <c r="S27" s="854">
        <f t="shared" si="2"/>
        <v>285.5</v>
      </c>
      <c r="T27" s="821">
        <f>R27/(Results!$T$189*(70/190))</f>
        <v>0.6884057971</v>
      </c>
      <c r="U27" s="832" t="str">
        <f t="shared" si="7"/>
        <v>C</v>
      </c>
      <c r="V27" s="641">
        <f>SUM(R27:R30)</f>
        <v>1380</v>
      </c>
      <c r="W27" s="642">
        <f>V27/(4*(MAX(R27:R30)))</f>
        <v>0.9691011236</v>
      </c>
      <c r="X27" s="642">
        <f>AVERAGE(S27:S30)</f>
        <v>288.275</v>
      </c>
      <c r="Y27" s="1112">
        <f>V27/(((V27))*2)</f>
        <v>0.5</v>
      </c>
      <c r="Z27" s="731">
        <f>R27/Results!$B$158</f>
        <v>1166.666667</v>
      </c>
      <c r="AA27" s="1113">
        <f>sum(Z27:Z30)/4</f>
        <v>1150</v>
      </c>
      <c r="AB27" s="643">
        <v>508.0</v>
      </c>
      <c r="AC27" s="817">
        <f>4*MAX(R27:R30)/ (Results!T189)</f>
        <v>1.031884058</v>
      </c>
      <c r="AD27" s="1107"/>
      <c r="AE27" s="459"/>
      <c r="AF27" s="151"/>
      <c r="AG27" s="818" t="s">
        <v>182</v>
      </c>
      <c r="AH27" s="854">
        <v>15.0</v>
      </c>
      <c r="AI27" s="855">
        <v>0.0</v>
      </c>
      <c r="AJ27" s="855">
        <v>84.0</v>
      </c>
      <c r="AK27" s="855">
        <v>0.0</v>
      </c>
      <c r="AL27" s="855">
        <v>0.0</v>
      </c>
      <c r="AM27" s="855">
        <v>0.0</v>
      </c>
      <c r="AN27" s="855">
        <v>0.0</v>
      </c>
      <c r="AO27" s="855">
        <v>5.0</v>
      </c>
      <c r="AP27" s="855">
        <v>0.0</v>
      </c>
      <c r="AQ27" s="855">
        <v>0.0</v>
      </c>
      <c r="AR27" s="855">
        <v>5.0</v>
      </c>
      <c r="AS27" s="855">
        <v>0.0</v>
      </c>
      <c r="AT27" s="855">
        <v>1.0</v>
      </c>
      <c r="AU27" s="846">
        <f t="shared" si="4"/>
        <v>110</v>
      </c>
      <c r="AV27" s="854">
        <f t="shared" si="5"/>
        <v>75</v>
      </c>
      <c r="AW27" s="821">
        <f>AU27/(Results!$V$189*(70/190))</f>
        <v>0.7408720312</v>
      </c>
      <c r="AX27" s="832" t="str">
        <f t="shared" si="8"/>
        <v>D</v>
      </c>
      <c r="AY27" s="641">
        <f>SUM(AU27:AU30)</f>
        <v>403</v>
      </c>
      <c r="AZ27" s="642">
        <f>AY27/(4*(MAX(AU27:AU30)))</f>
        <v>0.9159090909</v>
      </c>
      <c r="BA27" s="642">
        <f>AVERAGE(AV27:AV30)</f>
        <v>70.625</v>
      </c>
      <c r="BB27" s="1112">
        <f>AY27/(((AY27))*2)</f>
        <v>0.5</v>
      </c>
      <c r="BC27" s="731">
        <f>AU27/Results!$B$158</f>
        <v>366.6666667</v>
      </c>
      <c r="BD27" s="1113">
        <f>sum(BC27:BC30)/4</f>
        <v>335.8333333</v>
      </c>
      <c r="BE27" s="643">
        <v>148.0</v>
      </c>
      <c r="BF27" s="817">
        <f>4*MAX(AU27:AU30)/ (Results!V189)</f>
        <v>1.091811414</v>
      </c>
    </row>
    <row r="28">
      <c r="A28" s="151"/>
      <c r="B28" s="151"/>
      <c r="C28" s="195"/>
      <c r="D28" s="784" t="s">
        <v>183</v>
      </c>
      <c r="E28" s="854">
        <v>94.0</v>
      </c>
      <c r="F28" s="855">
        <v>0.0</v>
      </c>
      <c r="G28" s="855">
        <v>195.0</v>
      </c>
      <c r="H28" s="855">
        <v>0.0</v>
      </c>
      <c r="I28" s="855">
        <v>0.0</v>
      </c>
      <c r="J28" s="855">
        <v>21.0</v>
      </c>
      <c r="K28" s="855">
        <v>6.0</v>
      </c>
      <c r="L28" s="855">
        <v>14.0</v>
      </c>
      <c r="M28" s="855">
        <v>0.0</v>
      </c>
      <c r="N28" s="855">
        <v>0.0</v>
      </c>
      <c r="O28" s="855">
        <v>21.0</v>
      </c>
      <c r="P28" s="855">
        <v>0.0</v>
      </c>
      <c r="Q28" s="855">
        <v>5.0</v>
      </c>
      <c r="R28" s="833">
        <f t="shared" si="1"/>
        <v>356</v>
      </c>
      <c r="S28" s="833">
        <f t="shared" si="2"/>
        <v>297.5</v>
      </c>
      <c r="T28" s="782">
        <f>R28/(Results!$T$189*(70/190))</f>
        <v>0.7002070393</v>
      </c>
      <c r="U28" s="861" t="s">
        <v>249</v>
      </c>
      <c r="V28" s="151"/>
      <c r="W28" s="151"/>
      <c r="X28" s="151"/>
      <c r="Y28" s="195"/>
      <c r="Z28" s="737">
        <f>R28/Results!$B$158</f>
        <v>1186.666667</v>
      </c>
      <c r="AA28" s="459"/>
      <c r="AB28" s="151"/>
      <c r="AC28" s="703"/>
      <c r="AD28" s="1107"/>
      <c r="AE28" s="459"/>
      <c r="AF28" s="151"/>
      <c r="AG28" s="784" t="s">
        <v>183</v>
      </c>
      <c r="AH28" s="854">
        <v>18.0</v>
      </c>
      <c r="AI28" s="855">
        <v>0.0</v>
      </c>
      <c r="AJ28" s="855">
        <v>71.0</v>
      </c>
      <c r="AK28" s="855">
        <v>0.0</v>
      </c>
      <c r="AL28" s="855">
        <v>0.0</v>
      </c>
      <c r="AM28" s="855">
        <v>0.0</v>
      </c>
      <c r="AN28" s="855">
        <v>0.0</v>
      </c>
      <c r="AO28" s="855">
        <v>5.0</v>
      </c>
      <c r="AP28" s="855">
        <v>0.0</v>
      </c>
      <c r="AQ28" s="855">
        <v>0.0</v>
      </c>
      <c r="AR28" s="855">
        <v>3.0</v>
      </c>
      <c r="AS28" s="855">
        <v>0.0</v>
      </c>
      <c r="AT28" s="855">
        <v>0.0</v>
      </c>
      <c r="AU28" s="834">
        <f t="shared" si="4"/>
        <v>97</v>
      </c>
      <c r="AV28" s="833">
        <f t="shared" si="5"/>
        <v>67</v>
      </c>
      <c r="AW28" s="782">
        <f>AU28/(Results!$V$189*(70/190))</f>
        <v>0.6533144275</v>
      </c>
      <c r="AX28" s="783" t="str">
        <f t="shared" si="8"/>
        <v>C</v>
      </c>
      <c r="AY28" s="151"/>
      <c r="AZ28" s="151"/>
      <c r="BA28" s="151"/>
      <c r="BB28" s="195"/>
      <c r="BC28" s="737">
        <f>AU28/Results!$B$158</f>
        <v>323.3333333</v>
      </c>
      <c r="BD28" s="459"/>
      <c r="BE28" s="151"/>
      <c r="BF28" s="703"/>
    </row>
    <row r="29">
      <c r="A29" s="151"/>
      <c r="B29" s="151"/>
      <c r="C29" s="195"/>
      <c r="D29" s="784" t="s">
        <v>184</v>
      </c>
      <c r="E29" s="854">
        <v>99.0</v>
      </c>
      <c r="F29" s="855">
        <v>1.0</v>
      </c>
      <c r="G29" s="855">
        <v>183.0</v>
      </c>
      <c r="H29" s="855">
        <v>0.0</v>
      </c>
      <c r="I29" s="855">
        <v>0.0</v>
      </c>
      <c r="J29" s="855">
        <v>20.0</v>
      </c>
      <c r="K29" s="855">
        <v>5.0</v>
      </c>
      <c r="L29" s="855">
        <v>12.0</v>
      </c>
      <c r="M29" s="855">
        <v>0.0</v>
      </c>
      <c r="N29" s="855">
        <v>0.0</v>
      </c>
      <c r="O29" s="855">
        <v>25.0</v>
      </c>
      <c r="P29" s="855">
        <v>0.0</v>
      </c>
      <c r="Q29" s="855">
        <v>3.0</v>
      </c>
      <c r="R29" s="833">
        <f t="shared" si="1"/>
        <v>348</v>
      </c>
      <c r="S29" s="833">
        <f t="shared" si="2"/>
        <v>298.3</v>
      </c>
      <c r="T29" s="782">
        <f>R29/(Results!$T$189*(70/190))</f>
        <v>0.6844720497</v>
      </c>
      <c r="U29" s="783" t="str">
        <f t="shared" ref="U29:U51" si="9">IFS(T29&lt;0.2,"A",AND(T29&gt;=0.21,T29&lt;=0.5),"B",AND(T29&gt;=0.51,T29&lt;=0.7),"C",AND(T29&gt;=0.71,T29&lt;=0.85),"D",AND(T29&gt;=0.86,T29&lt;=1),"E",T29&gt;1,"F")</f>
        <v>C</v>
      </c>
      <c r="V29" s="151"/>
      <c r="W29" s="151"/>
      <c r="X29" s="151"/>
      <c r="Y29" s="195"/>
      <c r="Z29" s="737">
        <f>R29/Results!$B$158</f>
        <v>1160</v>
      </c>
      <c r="AA29" s="459"/>
      <c r="AB29" s="151"/>
      <c r="AC29" s="703"/>
      <c r="AD29" s="1107"/>
      <c r="AE29" s="459"/>
      <c r="AF29" s="151"/>
      <c r="AG29" s="784" t="s">
        <v>184</v>
      </c>
      <c r="AH29" s="854">
        <v>18.0</v>
      </c>
      <c r="AI29" s="855">
        <v>0.0</v>
      </c>
      <c r="AJ29" s="855">
        <v>69.0</v>
      </c>
      <c r="AK29" s="855">
        <v>0.0</v>
      </c>
      <c r="AL29" s="855">
        <v>0.0</v>
      </c>
      <c r="AM29" s="855">
        <v>0.0</v>
      </c>
      <c r="AN29" s="855">
        <v>0.0</v>
      </c>
      <c r="AO29" s="855">
        <v>2.0</v>
      </c>
      <c r="AP29" s="855">
        <v>0.0</v>
      </c>
      <c r="AQ29" s="855">
        <v>0.0</v>
      </c>
      <c r="AR29" s="855">
        <v>4.0</v>
      </c>
      <c r="AS29" s="855">
        <v>0.0</v>
      </c>
      <c r="AT29" s="855">
        <v>0.0</v>
      </c>
      <c r="AU29" s="834">
        <f t="shared" si="4"/>
        <v>93</v>
      </c>
      <c r="AV29" s="833">
        <f t="shared" si="5"/>
        <v>63.5</v>
      </c>
      <c r="AW29" s="782">
        <f>AU29/(Results!$V$189*(70/190))</f>
        <v>0.6263736264</v>
      </c>
      <c r="AX29" s="783" t="str">
        <f t="shared" si="8"/>
        <v>C</v>
      </c>
      <c r="AY29" s="151"/>
      <c r="AZ29" s="151"/>
      <c r="BA29" s="151"/>
      <c r="BB29" s="195"/>
      <c r="BC29" s="737">
        <f>AU29/Results!$B$158</f>
        <v>310</v>
      </c>
      <c r="BD29" s="459"/>
      <c r="BE29" s="151"/>
      <c r="BF29" s="703"/>
    </row>
    <row r="30">
      <c r="A30" s="151"/>
      <c r="B30" s="151"/>
      <c r="C30" s="195"/>
      <c r="D30" s="790" t="s">
        <v>185</v>
      </c>
      <c r="E30" s="1029">
        <v>84.0</v>
      </c>
      <c r="F30" s="1076">
        <v>1.0</v>
      </c>
      <c r="G30" s="1076">
        <v>182.0</v>
      </c>
      <c r="H30" s="1076">
        <v>0.0</v>
      </c>
      <c r="I30" s="1076">
        <v>0.0</v>
      </c>
      <c r="J30" s="1076">
        <v>21.0</v>
      </c>
      <c r="K30" s="1076">
        <v>7.0</v>
      </c>
      <c r="L30" s="1076">
        <v>10.0</v>
      </c>
      <c r="M30" s="1076">
        <v>0.0</v>
      </c>
      <c r="N30" s="1076">
        <v>0.0</v>
      </c>
      <c r="O30" s="1076">
        <v>19.0</v>
      </c>
      <c r="P30" s="1076">
        <v>0.0</v>
      </c>
      <c r="Q30" s="1076">
        <v>2.0</v>
      </c>
      <c r="R30" s="835">
        <f t="shared" si="1"/>
        <v>326</v>
      </c>
      <c r="S30" s="835">
        <f t="shared" si="2"/>
        <v>271.8</v>
      </c>
      <c r="T30" s="795">
        <f>R30/(Results!$T$189*(70/190))</f>
        <v>0.6412008282</v>
      </c>
      <c r="U30" s="823" t="str">
        <f t="shared" si="9"/>
        <v>C</v>
      </c>
      <c r="V30" s="37"/>
      <c r="W30" s="37"/>
      <c r="X30" s="37"/>
      <c r="Y30" s="59"/>
      <c r="Z30" s="738">
        <f>R30/Results!$B$158</f>
        <v>1086.666667</v>
      </c>
      <c r="AA30" s="60"/>
      <c r="AB30" s="37"/>
      <c r="AC30" s="789"/>
      <c r="AD30" s="1107"/>
      <c r="AE30" s="459"/>
      <c r="AF30" s="151"/>
      <c r="AG30" s="790" t="s">
        <v>185</v>
      </c>
      <c r="AH30" s="1029">
        <v>21.0</v>
      </c>
      <c r="AI30" s="1076">
        <v>0.0</v>
      </c>
      <c r="AJ30" s="1076">
        <v>70.0</v>
      </c>
      <c r="AK30" s="1076">
        <v>0.0</v>
      </c>
      <c r="AL30" s="1076">
        <v>0.0</v>
      </c>
      <c r="AM30" s="1076">
        <v>0.0</v>
      </c>
      <c r="AN30" s="1076">
        <v>0.0</v>
      </c>
      <c r="AO30" s="1076">
        <v>6.0</v>
      </c>
      <c r="AP30" s="1076">
        <v>0.0</v>
      </c>
      <c r="AQ30" s="1076">
        <v>0.0</v>
      </c>
      <c r="AR30" s="1076">
        <v>6.0</v>
      </c>
      <c r="AS30" s="1076">
        <v>0.0</v>
      </c>
      <c r="AT30" s="1076">
        <v>0.0</v>
      </c>
      <c r="AU30" s="856">
        <f t="shared" si="4"/>
        <v>103</v>
      </c>
      <c r="AV30" s="835">
        <f t="shared" si="5"/>
        <v>77</v>
      </c>
      <c r="AW30" s="795">
        <f>AU30/(Results!$V$189*(70/190))</f>
        <v>0.6937256292</v>
      </c>
      <c r="AX30" s="823" t="str">
        <f t="shared" si="8"/>
        <v>C</v>
      </c>
      <c r="AY30" s="37"/>
      <c r="AZ30" s="37"/>
      <c r="BA30" s="37"/>
      <c r="BB30" s="59"/>
      <c r="BC30" s="738">
        <f>AU30/Results!$B$158</f>
        <v>343.3333333</v>
      </c>
      <c r="BD30" s="60"/>
      <c r="BE30" s="37"/>
      <c r="BF30" s="789"/>
    </row>
    <row r="31">
      <c r="A31" s="151"/>
      <c r="B31" s="151"/>
      <c r="C31" s="195"/>
      <c r="D31" s="1109" t="s">
        <v>186</v>
      </c>
      <c r="E31" s="824">
        <v>89.0</v>
      </c>
      <c r="F31" s="850">
        <v>0.0</v>
      </c>
      <c r="G31" s="850">
        <v>192.0</v>
      </c>
      <c r="H31" s="850">
        <v>0.0</v>
      </c>
      <c r="I31" s="850">
        <v>0.0</v>
      </c>
      <c r="J31" s="850">
        <v>19.0</v>
      </c>
      <c r="K31" s="850">
        <v>5.0</v>
      </c>
      <c r="L31" s="850">
        <v>12.0</v>
      </c>
      <c r="M31" s="850">
        <v>0.0</v>
      </c>
      <c r="N31" s="850">
        <v>0.0</v>
      </c>
      <c r="O31" s="850">
        <v>18.0</v>
      </c>
      <c r="P31" s="850">
        <v>0.0</v>
      </c>
      <c r="Q31" s="850">
        <v>2.0</v>
      </c>
      <c r="R31" s="824">
        <f t="shared" si="1"/>
        <v>337</v>
      </c>
      <c r="S31" s="824">
        <f t="shared" si="2"/>
        <v>276</v>
      </c>
      <c r="T31" s="802">
        <f>R31/(Results!$T$190*(70/190))</f>
        <v>0.6770646082</v>
      </c>
      <c r="U31" s="803" t="str">
        <f t="shared" si="9"/>
        <v>C</v>
      </c>
      <c r="V31" s="538">
        <f>SUM(R31:R34)</f>
        <v>1351</v>
      </c>
      <c r="W31" s="539">
        <f>V31/(4*(MAX(R31:R34)))</f>
        <v>0.9733429395</v>
      </c>
      <c r="X31" s="539">
        <f>AVERAGE(S31:S34)</f>
        <v>280.875</v>
      </c>
      <c r="Y31" s="1110">
        <f>V31/(((V31))*2)</f>
        <v>0.5</v>
      </c>
      <c r="Z31" s="1012">
        <f>R31/Results!$B$158</f>
        <v>1123.333333</v>
      </c>
      <c r="AA31" s="1111">
        <f>sum(Z31:Z34)/4</f>
        <v>1125.833333</v>
      </c>
      <c r="AB31" s="541">
        <v>498.0</v>
      </c>
      <c r="AC31" s="706">
        <f>4*MAX(R31:R34)/ (Results!T190)</f>
        <v>1.027387121</v>
      </c>
      <c r="AD31" s="1107"/>
      <c r="AE31" s="459"/>
      <c r="AF31" s="151"/>
      <c r="AG31" s="797" t="s">
        <v>186</v>
      </c>
      <c r="AH31" s="824">
        <v>15.0</v>
      </c>
      <c r="AI31" s="850">
        <v>0.0</v>
      </c>
      <c r="AJ31" s="850">
        <v>72.0</v>
      </c>
      <c r="AK31" s="850">
        <v>0.0</v>
      </c>
      <c r="AL31" s="850">
        <v>0.0</v>
      </c>
      <c r="AM31" s="850">
        <v>0.0</v>
      </c>
      <c r="AN31" s="850">
        <v>0.0</v>
      </c>
      <c r="AO31" s="850">
        <v>5.0</v>
      </c>
      <c r="AP31" s="850">
        <v>0.0</v>
      </c>
      <c r="AQ31" s="850">
        <v>0.0</v>
      </c>
      <c r="AR31" s="850">
        <v>5.0</v>
      </c>
      <c r="AS31" s="850">
        <v>0.0</v>
      </c>
      <c r="AT31" s="850">
        <v>0.0</v>
      </c>
      <c r="AU31" s="857">
        <f t="shared" si="4"/>
        <v>97</v>
      </c>
      <c r="AV31" s="824">
        <f t="shared" si="5"/>
        <v>68.5</v>
      </c>
      <c r="AW31" s="802">
        <f>AU31/(Results!$V$190*(70/190))</f>
        <v>0.6803248431</v>
      </c>
      <c r="AX31" s="803" t="str">
        <f t="shared" si="8"/>
        <v>C</v>
      </c>
      <c r="AY31" s="538">
        <f>SUM(AU31:AU34)</f>
        <v>387</v>
      </c>
      <c r="AZ31" s="539">
        <f>AY31/(4*(MAX(AU31:AU34)))</f>
        <v>0.8876146789</v>
      </c>
      <c r="BA31" s="539">
        <f>AVERAGE(AV31:AV34)</f>
        <v>65.125</v>
      </c>
      <c r="BB31" s="1110">
        <f>AY31/(((AY31))*2)</f>
        <v>0.5</v>
      </c>
      <c r="BC31" s="1012">
        <f>AU31/Results!$B$158</f>
        <v>323.3333333</v>
      </c>
      <c r="BD31" s="1111">
        <f>sum(BC31:BC34)/4</f>
        <v>322.5</v>
      </c>
      <c r="BE31" s="541">
        <v>143.0</v>
      </c>
      <c r="BF31" s="706">
        <f>4*MAX(AU31:AU34)/ (Results!V190)</f>
        <v>1.126614987</v>
      </c>
    </row>
    <row r="32">
      <c r="A32" s="151"/>
      <c r="B32" s="151"/>
      <c r="C32" s="195"/>
      <c r="D32" s="804" t="s">
        <v>187</v>
      </c>
      <c r="E32" s="824">
        <v>92.0</v>
      </c>
      <c r="F32" s="850">
        <v>0.0</v>
      </c>
      <c r="G32" s="850">
        <v>197.0</v>
      </c>
      <c r="H32" s="850">
        <v>0.0</v>
      </c>
      <c r="I32" s="850">
        <v>0.0</v>
      </c>
      <c r="J32" s="850">
        <v>21.0</v>
      </c>
      <c r="K32" s="850">
        <v>5.0</v>
      </c>
      <c r="L32" s="850">
        <v>8.0</v>
      </c>
      <c r="M32" s="850">
        <v>0.0</v>
      </c>
      <c r="N32" s="850">
        <v>0.0</v>
      </c>
      <c r="O32" s="850">
        <v>21.0</v>
      </c>
      <c r="P32" s="850">
        <v>0.0</v>
      </c>
      <c r="Q32" s="850">
        <v>1.0</v>
      </c>
      <c r="R32" s="826">
        <f t="shared" si="1"/>
        <v>345</v>
      </c>
      <c r="S32" s="826">
        <f t="shared" si="2"/>
        <v>284</v>
      </c>
      <c r="T32" s="802">
        <f>R32/(Results!$T$190*(70/190))</f>
        <v>0.6931373586</v>
      </c>
      <c r="U32" s="803" t="str">
        <f t="shared" si="9"/>
        <v>C</v>
      </c>
      <c r="V32" s="151"/>
      <c r="W32" s="151"/>
      <c r="X32" s="151"/>
      <c r="Y32" s="195"/>
      <c r="Z32" s="740">
        <f>R32/Results!$B$158</f>
        <v>1150</v>
      </c>
      <c r="AA32" s="459"/>
      <c r="AB32" s="151"/>
      <c r="AC32" s="703"/>
      <c r="AD32" s="1107"/>
      <c r="AE32" s="459"/>
      <c r="AF32" s="151"/>
      <c r="AG32" s="804" t="s">
        <v>187</v>
      </c>
      <c r="AH32" s="824">
        <v>12.0</v>
      </c>
      <c r="AI32" s="850">
        <v>0.0</v>
      </c>
      <c r="AJ32" s="850">
        <v>75.0</v>
      </c>
      <c r="AK32" s="850">
        <v>0.0</v>
      </c>
      <c r="AL32" s="850">
        <v>0.0</v>
      </c>
      <c r="AM32" s="850">
        <v>0.0</v>
      </c>
      <c r="AN32" s="850">
        <v>0.0</v>
      </c>
      <c r="AO32" s="850">
        <v>2.0</v>
      </c>
      <c r="AP32" s="850">
        <v>0.0</v>
      </c>
      <c r="AQ32" s="850">
        <v>0.0</v>
      </c>
      <c r="AR32" s="850">
        <v>3.0</v>
      </c>
      <c r="AS32" s="850">
        <v>0.0</v>
      </c>
      <c r="AT32" s="850">
        <v>1.0</v>
      </c>
      <c r="AU32" s="844">
        <f t="shared" si="4"/>
        <v>93</v>
      </c>
      <c r="AV32" s="826">
        <f t="shared" si="5"/>
        <v>59</v>
      </c>
      <c r="AW32" s="802">
        <f>AU32/(Results!$V$190*(70/190))</f>
        <v>0.6522702104</v>
      </c>
      <c r="AX32" s="803" t="str">
        <f t="shared" si="8"/>
        <v>C</v>
      </c>
      <c r="AY32" s="151"/>
      <c r="AZ32" s="151"/>
      <c r="BA32" s="151"/>
      <c r="BB32" s="195"/>
      <c r="BC32" s="740">
        <f>AU32/Results!$B$158</f>
        <v>310</v>
      </c>
      <c r="BD32" s="459"/>
      <c r="BE32" s="151"/>
      <c r="BF32" s="703"/>
    </row>
    <row r="33">
      <c r="A33" s="151"/>
      <c r="B33" s="151"/>
      <c r="C33" s="195"/>
      <c r="D33" s="804" t="s">
        <v>188</v>
      </c>
      <c r="E33" s="824">
        <v>85.0</v>
      </c>
      <c r="F33" s="850">
        <v>0.0</v>
      </c>
      <c r="G33" s="850">
        <v>189.0</v>
      </c>
      <c r="H33" s="850">
        <v>0.0</v>
      </c>
      <c r="I33" s="850">
        <v>1.0</v>
      </c>
      <c r="J33" s="850">
        <v>25.0</v>
      </c>
      <c r="K33" s="850">
        <v>8.0</v>
      </c>
      <c r="L33" s="850">
        <v>15.0</v>
      </c>
      <c r="M33" s="850">
        <v>0.0</v>
      </c>
      <c r="N33" s="850">
        <v>1.0</v>
      </c>
      <c r="O33" s="850">
        <v>19.0</v>
      </c>
      <c r="P33" s="850">
        <v>0.0</v>
      </c>
      <c r="Q33" s="850">
        <v>4.0</v>
      </c>
      <c r="R33" s="826">
        <f t="shared" si="1"/>
        <v>347</v>
      </c>
      <c r="S33" s="826">
        <f t="shared" si="2"/>
        <v>296</v>
      </c>
      <c r="T33" s="802">
        <f>R33/(Results!$T$190*(70/190))</f>
        <v>0.6971555462</v>
      </c>
      <c r="U33" s="803" t="str">
        <f t="shared" si="9"/>
        <v>C</v>
      </c>
      <c r="V33" s="151"/>
      <c r="W33" s="151"/>
      <c r="X33" s="151"/>
      <c r="Y33" s="195"/>
      <c r="Z33" s="740">
        <f>R33/Results!$B$158</f>
        <v>1156.666667</v>
      </c>
      <c r="AA33" s="459"/>
      <c r="AB33" s="151"/>
      <c r="AC33" s="703"/>
      <c r="AD33" s="1107"/>
      <c r="AE33" s="459"/>
      <c r="AF33" s="151"/>
      <c r="AG33" s="804" t="s">
        <v>188</v>
      </c>
      <c r="AH33" s="824">
        <v>18.0</v>
      </c>
      <c r="AI33" s="850">
        <v>0.0</v>
      </c>
      <c r="AJ33" s="850">
        <v>62.0</v>
      </c>
      <c r="AK33" s="850">
        <v>0.0</v>
      </c>
      <c r="AL33" s="850">
        <v>0.0</v>
      </c>
      <c r="AM33" s="850">
        <v>0.0</v>
      </c>
      <c r="AN33" s="850">
        <v>0.0</v>
      </c>
      <c r="AO33" s="850">
        <v>1.0</v>
      </c>
      <c r="AP33" s="850">
        <v>0.0</v>
      </c>
      <c r="AQ33" s="850">
        <v>0.0</v>
      </c>
      <c r="AR33" s="850">
        <v>7.0</v>
      </c>
      <c r="AS33" s="850">
        <v>0.0</v>
      </c>
      <c r="AT33" s="850">
        <v>0.0</v>
      </c>
      <c r="AU33" s="844">
        <f t="shared" si="4"/>
        <v>88</v>
      </c>
      <c r="AV33" s="826">
        <f t="shared" si="5"/>
        <v>64.5</v>
      </c>
      <c r="AW33" s="802">
        <f>AU33/(Results!$V$190*(70/190))</f>
        <v>0.6172019195</v>
      </c>
      <c r="AX33" s="803" t="str">
        <f t="shared" si="8"/>
        <v>C</v>
      </c>
      <c r="AY33" s="151"/>
      <c r="AZ33" s="151"/>
      <c r="BA33" s="151"/>
      <c r="BB33" s="195"/>
      <c r="BC33" s="740">
        <f>AU33/Results!$B$158</f>
        <v>293.3333333</v>
      </c>
      <c r="BD33" s="459"/>
      <c r="BE33" s="151"/>
      <c r="BF33" s="703"/>
    </row>
    <row r="34">
      <c r="A34" s="151"/>
      <c r="B34" s="151"/>
      <c r="C34" s="195"/>
      <c r="D34" s="809" t="s">
        <v>189</v>
      </c>
      <c r="E34" s="851">
        <v>83.0</v>
      </c>
      <c r="F34" s="852">
        <v>0.0</v>
      </c>
      <c r="G34" s="852">
        <v>185.0</v>
      </c>
      <c r="H34" s="852">
        <v>0.0</v>
      </c>
      <c r="I34" s="852">
        <v>0.0</v>
      </c>
      <c r="J34" s="852">
        <v>17.0</v>
      </c>
      <c r="K34" s="852">
        <v>10.0</v>
      </c>
      <c r="L34" s="852">
        <v>5.0</v>
      </c>
      <c r="M34" s="852">
        <v>0.0</v>
      </c>
      <c r="N34" s="852">
        <v>0.0</v>
      </c>
      <c r="O34" s="852">
        <v>22.0</v>
      </c>
      <c r="P34" s="852">
        <v>0.0</v>
      </c>
      <c r="Q34" s="852">
        <v>0.0</v>
      </c>
      <c r="R34" s="840">
        <f t="shared" si="1"/>
        <v>322</v>
      </c>
      <c r="S34" s="840">
        <f t="shared" si="2"/>
        <v>267.5</v>
      </c>
      <c r="T34" s="814">
        <f>R34/(Results!$T$190*(70/190))</f>
        <v>0.6469282013</v>
      </c>
      <c r="U34" s="815" t="str">
        <f t="shared" si="9"/>
        <v>C</v>
      </c>
      <c r="V34" s="447"/>
      <c r="W34" s="447"/>
      <c r="X34" s="447"/>
      <c r="Y34" s="224"/>
      <c r="Z34" s="746">
        <f>R34/Results!$B$158</f>
        <v>1073.333333</v>
      </c>
      <c r="AA34" s="461"/>
      <c r="AB34" s="447"/>
      <c r="AC34" s="488"/>
      <c r="AD34" s="1107"/>
      <c r="AE34" s="459"/>
      <c r="AF34" s="151"/>
      <c r="AG34" s="809" t="s">
        <v>189</v>
      </c>
      <c r="AH34" s="851">
        <v>16.0</v>
      </c>
      <c r="AI34" s="852">
        <v>0.0</v>
      </c>
      <c r="AJ34" s="852">
        <v>88.0</v>
      </c>
      <c r="AK34" s="852">
        <v>0.0</v>
      </c>
      <c r="AL34" s="852">
        <v>0.0</v>
      </c>
      <c r="AM34" s="852">
        <v>0.0</v>
      </c>
      <c r="AN34" s="852">
        <v>0.0</v>
      </c>
      <c r="AO34" s="852">
        <v>3.0</v>
      </c>
      <c r="AP34" s="852">
        <v>0.0</v>
      </c>
      <c r="AQ34" s="852">
        <v>0.0</v>
      </c>
      <c r="AR34" s="852">
        <v>2.0</v>
      </c>
      <c r="AS34" s="852">
        <v>0.0</v>
      </c>
      <c r="AT34" s="852">
        <v>0.0</v>
      </c>
      <c r="AU34" s="845">
        <f t="shared" si="4"/>
        <v>109</v>
      </c>
      <c r="AV34" s="840">
        <f t="shared" si="5"/>
        <v>68.5</v>
      </c>
      <c r="AW34" s="814">
        <f>AU34/(Results!$V$190*(70/190))</f>
        <v>0.7644887412</v>
      </c>
      <c r="AX34" s="815" t="str">
        <f t="shared" si="8"/>
        <v>D</v>
      </c>
      <c r="AY34" s="447"/>
      <c r="AZ34" s="447"/>
      <c r="BA34" s="447"/>
      <c r="BB34" s="224"/>
      <c r="BC34" s="746">
        <f>AU34/Results!$B$158</f>
        <v>363.3333333</v>
      </c>
      <c r="BD34" s="461"/>
      <c r="BE34" s="447"/>
      <c r="BF34" s="488"/>
    </row>
    <row r="35">
      <c r="A35" s="151"/>
      <c r="B35" s="151"/>
      <c r="C35" s="195"/>
      <c r="D35" s="777" t="s">
        <v>190</v>
      </c>
      <c r="E35" s="854">
        <v>87.0</v>
      </c>
      <c r="F35" s="855">
        <v>2.0</v>
      </c>
      <c r="G35" s="855">
        <v>210.0</v>
      </c>
      <c r="H35" s="855">
        <v>0.0</v>
      </c>
      <c r="I35" s="855">
        <v>0.0</v>
      </c>
      <c r="J35" s="855">
        <v>16.0</v>
      </c>
      <c r="K35" s="855">
        <v>6.0</v>
      </c>
      <c r="L35" s="855">
        <v>10.0</v>
      </c>
      <c r="M35" s="855">
        <v>0.0</v>
      </c>
      <c r="N35" s="855">
        <v>0.0</v>
      </c>
      <c r="O35" s="855">
        <v>20.0</v>
      </c>
      <c r="P35" s="855">
        <v>0.0</v>
      </c>
      <c r="Q35" s="855">
        <v>1.0</v>
      </c>
      <c r="R35" s="854">
        <f t="shared" si="1"/>
        <v>352</v>
      </c>
      <c r="S35" s="854">
        <f t="shared" si="2"/>
        <v>282.1</v>
      </c>
      <c r="T35" s="821">
        <f>R35/(Results!$T$191*(70/190))</f>
        <v>0.7103558152</v>
      </c>
      <c r="U35" s="832" t="str">
        <f t="shared" si="9"/>
        <v>D</v>
      </c>
      <c r="V35" s="641">
        <f>SUM(R35:R38)</f>
        <v>1345</v>
      </c>
      <c r="W35" s="642">
        <f>V35/(4*(MAX(R35:R38)))</f>
        <v>0.9552556818</v>
      </c>
      <c r="X35" s="642">
        <f>AVERAGE(S35:S38)</f>
        <v>270.05</v>
      </c>
      <c r="Y35" s="1112">
        <f>V35/(((V35))*2)</f>
        <v>0.5</v>
      </c>
      <c r="Z35" s="731">
        <f>R35/Results!$B$158</f>
        <v>1173.333333</v>
      </c>
      <c r="AA35" s="1113">
        <f>sum(Z35:Z38)/4</f>
        <v>1120.833333</v>
      </c>
      <c r="AB35" s="643">
        <v>496.0</v>
      </c>
      <c r="AC35" s="817">
        <f>4*MAX(R35:R38)/ (Results!T191)</f>
        <v>1.046840149</v>
      </c>
      <c r="AD35" s="1107"/>
      <c r="AE35" s="459"/>
      <c r="AF35" s="151"/>
      <c r="AG35" s="818" t="s">
        <v>190</v>
      </c>
      <c r="AH35" s="854">
        <v>19.0</v>
      </c>
      <c r="AI35" s="855">
        <v>0.0</v>
      </c>
      <c r="AJ35" s="855">
        <v>83.0</v>
      </c>
      <c r="AK35" s="855">
        <v>0.0</v>
      </c>
      <c r="AL35" s="855">
        <v>0.0</v>
      </c>
      <c r="AM35" s="855">
        <v>0.0</v>
      </c>
      <c r="AN35" s="855">
        <v>0.0</v>
      </c>
      <c r="AO35" s="855">
        <v>6.0</v>
      </c>
      <c r="AP35" s="855">
        <v>0.0</v>
      </c>
      <c r="AQ35" s="855">
        <v>0.0</v>
      </c>
      <c r="AR35" s="855">
        <v>6.0</v>
      </c>
      <c r="AS35" s="855">
        <v>0.0</v>
      </c>
      <c r="AT35" s="855">
        <v>1.0</v>
      </c>
      <c r="AU35" s="846">
        <f t="shared" si="4"/>
        <v>115</v>
      </c>
      <c r="AV35" s="854">
        <f t="shared" si="5"/>
        <v>82</v>
      </c>
      <c r="AW35" s="821">
        <f>AU35/(Results!$V$191*(70/190))</f>
        <v>0.6489456489</v>
      </c>
      <c r="AX35" s="832" t="str">
        <f t="shared" si="8"/>
        <v>C</v>
      </c>
      <c r="AY35" s="641">
        <f>SUM(AU35:AU38)</f>
        <v>481</v>
      </c>
      <c r="AZ35" s="642">
        <f>AY35/(4*(MAX(AU35:AU38)))</f>
        <v>0.9543650794</v>
      </c>
      <c r="BA35" s="642">
        <f>AVERAGE(AV35:AV38)</f>
        <v>83.325</v>
      </c>
      <c r="BB35" s="1112">
        <f>AY35/(((AY35))*2)</f>
        <v>0.5</v>
      </c>
      <c r="BC35" s="731">
        <f>AU35/Results!$B$158</f>
        <v>383.3333333</v>
      </c>
      <c r="BD35" s="1113">
        <f>sum(BC35:BC38)/4</f>
        <v>400.8333333</v>
      </c>
      <c r="BE35" s="643">
        <v>177.0</v>
      </c>
      <c r="BF35" s="817">
        <f>4*MAX(AU35:AU38)/ (Results!V191)</f>
        <v>1.047817048</v>
      </c>
    </row>
    <row r="36">
      <c r="A36" s="151"/>
      <c r="B36" s="151"/>
      <c r="C36" s="195"/>
      <c r="D36" s="784" t="s">
        <v>191</v>
      </c>
      <c r="E36" s="854">
        <v>82.0</v>
      </c>
      <c r="F36" s="855">
        <v>0.0</v>
      </c>
      <c r="G36" s="855">
        <v>190.0</v>
      </c>
      <c r="H36" s="855">
        <v>0.0</v>
      </c>
      <c r="I36" s="855">
        <v>0.0</v>
      </c>
      <c r="J36" s="855">
        <v>14.0</v>
      </c>
      <c r="K36" s="855">
        <v>7.0</v>
      </c>
      <c r="L36" s="855">
        <v>9.0</v>
      </c>
      <c r="M36" s="855">
        <v>0.0</v>
      </c>
      <c r="N36" s="855">
        <v>0.0</v>
      </c>
      <c r="O36" s="855">
        <v>23.0</v>
      </c>
      <c r="P36" s="855">
        <v>0.0</v>
      </c>
      <c r="Q36" s="855">
        <v>0.0</v>
      </c>
      <c r="R36" s="833">
        <f t="shared" si="1"/>
        <v>325</v>
      </c>
      <c r="S36" s="833">
        <f t="shared" si="2"/>
        <v>268</v>
      </c>
      <c r="T36" s="782">
        <f>R36/(Results!$T$191*(70/190))</f>
        <v>0.6558682953</v>
      </c>
      <c r="U36" s="783" t="str">
        <f t="shared" si="9"/>
        <v>C</v>
      </c>
      <c r="V36" s="151"/>
      <c r="W36" s="151"/>
      <c r="X36" s="151"/>
      <c r="Y36" s="195"/>
      <c r="Z36" s="737">
        <f>R36/Results!$B$158</f>
        <v>1083.333333</v>
      </c>
      <c r="AA36" s="459"/>
      <c r="AB36" s="151"/>
      <c r="AC36" s="703"/>
      <c r="AD36" s="1107"/>
      <c r="AE36" s="459"/>
      <c r="AF36" s="151"/>
      <c r="AG36" s="784" t="s">
        <v>191</v>
      </c>
      <c r="AH36" s="854">
        <v>21.0</v>
      </c>
      <c r="AI36" s="855">
        <v>0.0</v>
      </c>
      <c r="AJ36" s="855">
        <v>91.0</v>
      </c>
      <c r="AK36" s="855">
        <v>0.0</v>
      </c>
      <c r="AL36" s="855">
        <v>0.0</v>
      </c>
      <c r="AM36" s="855">
        <v>0.0</v>
      </c>
      <c r="AN36" s="855">
        <v>0.0</v>
      </c>
      <c r="AO36" s="855">
        <v>2.0</v>
      </c>
      <c r="AP36" s="855">
        <v>0.0</v>
      </c>
      <c r="AQ36" s="855">
        <v>0.0</v>
      </c>
      <c r="AR36" s="855">
        <v>8.0</v>
      </c>
      <c r="AS36" s="855">
        <v>0.0</v>
      </c>
      <c r="AT36" s="855">
        <v>2.0</v>
      </c>
      <c r="AU36" s="834">
        <f t="shared" si="4"/>
        <v>124</v>
      </c>
      <c r="AV36" s="833">
        <f t="shared" si="5"/>
        <v>86.5</v>
      </c>
      <c r="AW36" s="782">
        <f>AU36/(Results!$V$191*(70/190))</f>
        <v>0.6997326997</v>
      </c>
      <c r="AX36" s="783" t="str">
        <f t="shared" si="8"/>
        <v>C</v>
      </c>
      <c r="AY36" s="151"/>
      <c r="AZ36" s="151"/>
      <c r="BA36" s="151"/>
      <c r="BB36" s="195"/>
      <c r="BC36" s="737">
        <f>AU36/Results!$B$158</f>
        <v>413.3333333</v>
      </c>
      <c r="BD36" s="459"/>
      <c r="BE36" s="151"/>
      <c r="BF36" s="703"/>
    </row>
    <row r="37">
      <c r="A37" s="151"/>
      <c r="B37" s="151"/>
      <c r="C37" s="195"/>
      <c r="D37" s="784" t="s">
        <v>192</v>
      </c>
      <c r="E37" s="854">
        <v>84.0</v>
      </c>
      <c r="F37" s="855">
        <v>0.0</v>
      </c>
      <c r="G37" s="855">
        <v>193.0</v>
      </c>
      <c r="H37" s="855">
        <v>0.0</v>
      </c>
      <c r="I37" s="855">
        <v>0.0</v>
      </c>
      <c r="J37" s="855">
        <v>12.0</v>
      </c>
      <c r="K37" s="855">
        <v>8.0</v>
      </c>
      <c r="L37" s="855">
        <v>12.0</v>
      </c>
      <c r="M37" s="855">
        <v>0.0</v>
      </c>
      <c r="N37" s="855">
        <v>0.0</v>
      </c>
      <c r="O37" s="855">
        <v>19.0</v>
      </c>
      <c r="P37" s="855">
        <v>0.0</v>
      </c>
      <c r="Q37" s="855">
        <v>0.0</v>
      </c>
      <c r="R37" s="833">
        <f t="shared" si="1"/>
        <v>328</v>
      </c>
      <c r="S37" s="833">
        <f t="shared" si="2"/>
        <v>266.5</v>
      </c>
      <c r="T37" s="782">
        <f>R37/(Results!$T$191*(70/190))</f>
        <v>0.6619224642</v>
      </c>
      <c r="U37" s="783" t="str">
        <f t="shared" si="9"/>
        <v>C</v>
      </c>
      <c r="V37" s="151"/>
      <c r="W37" s="151"/>
      <c r="X37" s="151"/>
      <c r="Y37" s="195"/>
      <c r="Z37" s="737">
        <f>R37/Results!$B$158</f>
        <v>1093.333333</v>
      </c>
      <c r="AA37" s="459"/>
      <c r="AB37" s="151"/>
      <c r="AC37" s="703"/>
      <c r="AD37" s="1107"/>
      <c r="AE37" s="459"/>
      <c r="AF37" s="151"/>
      <c r="AG37" s="784" t="s">
        <v>192</v>
      </c>
      <c r="AH37" s="854">
        <v>17.0</v>
      </c>
      <c r="AI37" s="855">
        <v>1.0</v>
      </c>
      <c r="AJ37" s="855">
        <v>89.0</v>
      </c>
      <c r="AK37" s="855">
        <v>0.0</v>
      </c>
      <c r="AL37" s="855">
        <v>0.0</v>
      </c>
      <c r="AM37" s="855">
        <v>0.0</v>
      </c>
      <c r="AN37" s="855">
        <v>0.0</v>
      </c>
      <c r="AO37" s="855">
        <v>4.0</v>
      </c>
      <c r="AP37" s="855">
        <v>0.0</v>
      </c>
      <c r="AQ37" s="855">
        <v>0.0</v>
      </c>
      <c r="AR37" s="855">
        <v>5.0</v>
      </c>
      <c r="AS37" s="855">
        <v>0.0</v>
      </c>
      <c r="AT37" s="855">
        <v>0.0</v>
      </c>
      <c r="AU37" s="834">
        <f t="shared" si="4"/>
        <v>116</v>
      </c>
      <c r="AV37" s="833">
        <f t="shared" si="5"/>
        <v>78.3</v>
      </c>
      <c r="AW37" s="782">
        <f>AU37/(Results!$V$191*(70/190))</f>
        <v>0.6545886546</v>
      </c>
      <c r="AX37" s="783" t="str">
        <f t="shared" si="8"/>
        <v>C</v>
      </c>
      <c r="AY37" s="151"/>
      <c r="AZ37" s="151"/>
      <c r="BA37" s="151"/>
      <c r="BB37" s="195"/>
      <c r="BC37" s="737">
        <f>AU37/Results!$B$158</f>
        <v>386.6666667</v>
      </c>
      <c r="BD37" s="459"/>
      <c r="BE37" s="151"/>
      <c r="BF37" s="703"/>
    </row>
    <row r="38">
      <c r="A38" s="151"/>
      <c r="B38" s="151"/>
      <c r="C38" s="195"/>
      <c r="D38" s="790" t="s">
        <v>193</v>
      </c>
      <c r="E38" s="1029">
        <v>79.0</v>
      </c>
      <c r="F38" s="1076">
        <v>2.0</v>
      </c>
      <c r="G38" s="1076">
        <v>211.0</v>
      </c>
      <c r="H38" s="1076">
        <v>0.0</v>
      </c>
      <c r="I38" s="1076">
        <v>0.0</v>
      </c>
      <c r="J38" s="1076">
        <v>10.0</v>
      </c>
      <c r="K38" s="1076">
        <v>8.0</v>
      </c>
      <c r="L38" s="1076">
        <v>13.0</v>
      </c>
      <c r="M38" s="1076">
        <v>0.0</v>
      </c>
      <c r="N38" s="1076">
        <v>0.0</v>
      </c>
      <c r="O38" s="1076">
        <v>15.0</v>
      </c>
      <c r="P38" s="1076">
        <v>0.0</v>
      </c>
      <c r="Q38" s="1076">
        <v>2.0</v>
      </c>
      <c r="R38" s="835">
        <f t="shared" si="1"/>
        <v>340</v>
      </c>
      <c r="S38" s="835">
        <f t="shared" si="2"/>
        <v>263.6</v>
      </c>
      <c r="T38" s="795">
        <f>R38/(Results!$T$191*(70/190))</f>
        <v>0.6861391397</v>
      </c>
      <c r="U38" s="823" t="str">
        <f t="shared" si="9"/>
        <v>C</v>
      </c>
      <c r="V38" s="37"/>
      <c r="W38" s="37"/>
      <c r="X38" s="37"/>
      <c r="Y38" s="59"/>
      <c r="Z38" s="738">
        <f>R38/Results!$B$158</f>
        <v>1133.333333</v>
      </c>
      <c r="AA38" s="60"/>
      <c r="AB38" s="37"/>
      <c r="AC38" s="789"/>
      <c r="AD38" s="1107"/>
      <c r="AE38" s="459"/>
      <c r="AF38" s="151"/>
      <c r="AG38" s="790" t="s">
        <v>193</v>
      </c>
      <c r="AH38" s="1029">
        <v>20.0</v>
      </c>
      <c r="AI38" s="1076">
        <v>0.0</v>
      </c>
      <c r="AJ38" s="1076">
        <v>95.0</v>
      </c>
      <c r="AK38" s="1076">
        <v>0.0</v>
      </c>
      <c r="AL38" s="1076">
        <v>0.0</v>
      </c>
      <c r="AM38" s="1076">
        <v>0.0</v>
      </c>
      <c r="AN38" s="1076">
        <v>0.0</v>
      </c>
      <c r="AO38" s="1076">
        <v>3.0</v>
      </c>
      <c r="AP38" s="1076">
        <v>0.0</v>
      </c>
      <c r="AQ38" s="1076">
        <v>0.0</v>
      </c>
      <c r="AR38" s="1076">
        <v>7.0</v>
      </c>
      <c r="AS38" s="1076">
        <v>0.0</v>
      </c>
      <c r="AT38" s="1076">
        <v>1.0</v>
      </c>
      <c r="AU38" s="856">
        <f t="shared" si="4"/>
        <v>126</v>
      </c>
      <c r="AV38" s="835">
        <f t="shared" si="5"/>
        <v>86.5</v>
      </c>
      <c r="AW38" s="795">
        <f>AU38/(Results!$V$191*(70/190))</f>
        <v>0.711018711</v>
      </c>
      <c r="AX38" s="823" t="str">
        <f t="shared" si="8"/>
        <v>D</v>
      </c>
      <c r="AY38" s="37"/>
      <c r="AZ38" s="37"/>
      <c r="BA38" s="37"/>
      <c r="BB38" s="59"/>
      <c r="BC38" s="738">
        <f>AU38/Results!$B$158</f>
        <v>420</v>
      </c>
      <c r="BD38" s="60"/>
      <c r="BE38" s="37"/>
      <c r="BF38" s="789"/>
    </row>
    <row r="39">
      <c r="A39" s="151"/>
      <c r="B39" s="151"/>
      <c r="C39" s="195"/>
      <c r="D39" s="1109" t="s">
        <v>194</v>
      </c>
      <c r="E39" s="824">
        <v>95.0</v>
      </c>
      <c r="F39" s="850">
        <v>1.0</v>
      </c>
      <c r="G39" s="850">
        <v>215.0</v>
      </c>
      <c r="H39" s="850">
        <v>1.0</v>
      </c>
      <c r="I39" s="850">
        <v>0.0</v>
      </c>
      <c r="J39" s="850">
        <v>22.0</v>
      </c>
      <c r="K39" s="850">
        <v>7.0</v>
      </c>
      <c r="L39" s="850">
        <v>10.0</v>
      </c>
      <c r="M39" s="850">
        <v>0.0</v>
      </c>
      <c r="N39" s="850">
        <v>0.0</v>
      </c>
      <c r="O39" s="850">
        <v>18.0</v>
      </c>
      <c r="P39" s="850">
        <v>0.0</v>
      </c>
      <c r="Q39" s="850">
        <v>1.0</v>
      </c>
      <c r="R39" s="824">
        <f t="shared" si="1"/>
        <v>370</v>
      </c>
      <c r="S39" s="824">
        <f t="shared" si="2"/>
        <v>299.8</v>
      </c>
      <c r="T39" s="802">
        <f>R39/(Results!$T$192*(70/190))</f>
        <v>0.6836526306</v>
      </c>
      <c r="U39" s="803" t="str">
        <f t="shared" si="9"/>
        <v>C</v>
      </c>
      <c r="V39" s="538">
        <f>SUM(R39:R42)</f>
        <v>1469</v>
      </c>
      <c r="W39" s="539">
        <f>V39/(4*(MAX(R39:R42)))</f>
        <v>0.9204260652</v>
      </c>
      <c r="X39" s="539">
        <f>AVERAGE(S39:S42)</f>
        <v>298.125</v>
      </c>
      <c r="Y39" s="1110">
        <f>V39/(((V39))*2)</f>
        <v>0.5</v>
      </c>
      <c r="Z39" s="1012">
        <f>R39/Results!$B$158</f>
        <v>1233.333333</v>
      </c>
      <c r="AA39" s="1111">
        <f>sum(Z39:Z42)/4</f>
        <v>1224.166667</v>
      </c>
      <c r="AB39" s="541">
        <v>541.0</v>
      </c>
      <c r="AC39" s="706">
        <f>4*MAX(R39:R42)/ (Results!T192)</f>
        <v>1.08645337</v>
      </c>
      <c r="AD39" s="1107"/>
      <c r="AE39" s="459"/>
      <c r="AF39" s="151"/>
      <c r="AG39" s="797" t="s">
        <v>194</v>
      </c>
      <c r="AH39" s="824">
        <v>25.0</v>
      </c>
      <c r="AI39" s="850">
        <v>0.0</v>
      </c>
      <c r="AJ39" s="850">
        <v>82.0</v>
      </c>
      <c r="AK39" s="850">
        <v>0.0</v>
      </c>
      <c r="AL39" s="850">
        <v>0.0</v>
      </c>
      <c r="AM39" s="850">
        <v>0.0</v>
      </c>
      <c r="AN39" s="850">
        <v>0.0</v>
      </c>
      <c r="AO39" s="850">
        <v>5.0</v>
      </c>
      <c r="AP39" s="850">
        <v>0.0</v>
      </c>
      <c r="AQ39" s="850">
        <v>0.0</v>
      </c>
      <c r="AR39" s="850">
        <v>5.0</v>
      </c>
      <c r="AS39" s="850">
        <v>0.0</v>
      </c>
      <c r="AT39" s="850">
        <v>1.0</v>
      </c>
      <c r="AU39" s="857">
        <f t="shared" si="4"/>
        <v>118</v>
      </c>
      <c r="AV39" s="824">
        <f t="shared" si="5"/>
        <v>84</v>
      </c>
      <c r="AW39" s="802">
        <f>AU39/(Results!$V$192*(70/190))</f>
        <v>0.7008440138</v>
      </c>
      <c r="AX39" s="827" t="s">
        <v>249</v>
      </c>
      <c r="AY39" s="538">
        <f>SUM(AU39:AU42)</f>
        <v>457</v>
      </c>
      <c r="AZ39" s="539">
        <f>AY39/(4*(MAX(AU39:AU42)))</f>
        <v>0.968220339</v>
      </c>
      <c r="BA39" s="539">
        <f>AVERAGE(AV39:AV42)</f>
        <v>80.875</v>
      </c>
      <c r="BB39" s="1110">
        <f>AY39/(((AY39))*2)</f>
        <v>0.5</v>
      </c>
      <c r="BC39" s="1012">
        <f>AU39/Results!$B$158</f>
        <v>393.3333333</v>
      </c>
      <c r="BD39" s="1111">
        <f>sum(BC39:BC42)/4</f>
        <v>380.8333333</v>
      </c>
      <c r="BE39" s="541">
        <v>168.0</v>
      </c>
      <c r="BF39" s="706">
        <f>4*MAX(AU39:AU42)/ (Results!V192)</f>
        <v>1.032822757</v>
      </c>
    </row>
    <row r="40">
      <c r="A40" s="151"/>
      <c r="B40" s="151"/>
      <c r="C40" s="195"/>
      <c r="D40" s="804" t="s">
        <v>195</v>
      </c>
      <c r="E40" s="824">
        <v>92.0</v>
      </c>
      <c r="F40" s="850">
        <v>1.0</v>
      </c>
      <c r="G40" s="850">
        <v>199.0</v>
      </c>
      <c r="H40" s="850">
        <v>0.0</v>
      </c>
      <c r="I40" s="850">
        <v>0.0</v>
      </c>
      <c r="J40" s="850">
        <v>15.0</v>
      </c>
      <c r="K40" s="850">
        <v>9.0</v>
      </c>
      <c r="L40" s="850">
        <v>9.0</v>
      </c>
      <c r="M40" s="850">
        <v>0.0</v>
      </c>
      <c r="N40" s="850">
        <v>0.0</v>
      </c>
      <c r="O40" s="850">
        <v>15.0</v>
      </c>
      <c r="P40" s="850">
        <v>0.0</v>
      </c>
      <c r="Q40" s="850">
        <v>0.0</v>
      </c>
      <c r="R40" s="826">
        <f t="shared" si="1"/>
        <v>340</v>
      </c>
      <c r="S40" s="826">
        <f t="shared" si="2"/>
        <v>271.8</v>
      </c>
      <c r="T40" s="802">
        <f>R40/(Results!$T$192*(70/190))</f>
        <v>0.6282213362</v>
      </c>
      <c r="U40" s="803" t="str">
        <f t="shared" si="9"/>
        <v>C</v>
      </c>
      <c r="V40" s="151"/>
      <c r="W40" s="151"/>
      <c r="X40" s="151"/>
      <c r="Y40" s="195"/>
      <c r="Z40" s="740">
        <f>R40/Results!$B$158</f>
        <v>1133.333333</v>
      </c>
      <c r="AA40" s="459"/>
      <c r="AB40" s="151"/>
      <c r="AC40" s="703"/>
      <c r="AD40" s="1107"/>
      <c r="AE40" s="459"/>
      <c r="AF40" s="151"/>
      <c r="AG40" s="804" t="s">
        <v>195</v>
      </c>
      <c r="AH40" s="824">
        <v>19.0</v>
      </c>
      <c r="AI40" s="850">
        <v>0.0</v>
      </c>
      <c r="AJ40" s="850">
        <v>79.0</v>
      </c>
      <c r="AK40" s="850">
        <v>0.0</v>
      </c>
      <c r="AL40" s="850">
        <v>0.0</v>
      </c>
      <c r="AM40" s="850">
        <v>0.0</v>
      </c>
      <c r="AN40" s="850">
        <v>0.0</v>
      </c>
      <c r="AO40" s="850">
        <v>2.0</v>
      </c>
      <c r="AP40" s="850">
        <v>0.0</v>
      </c>
      <c r="AQ40" s="850">
        <v>0.0</v>
      </c>
      <c r="AR40" s="850">
        <v>8.0</v>
      </c>
      <c r="AS40" s="850">
        <v>0.0</v>
      </c>
      <c r="AT40" s="850">
        <v>0.0</v>
      </c>
      <c r="AU40" s="844">
        <f t="shared" si="4"/>
        <v>108</v>
      </c>
      <c r="AV40" s="826">
        <f t="shared" si="5"/>
        <v>77.5</v>
      </c>
      <c r="AW40" s="802">
        <f>AU40/(Results!$V$192*(70/190))</f>
        <v>0.6414504533</v>
      </c>
      <c r="AX40" s="803" t="str">
        <f t="shared" ref="AX40:AX43" si="10">IFS(AW40&lt;0.2,"A",AND(AW40&gt;=0.21,AW40&lt;=0.5),"B",AND(AW40&gt;=0.51,AW40&lt;=0.7),"C",AND(AW40&gt;=0.71,AW40&lt;=0.85),"D",AND(AW40&gt;=0.86,AW40&lt;=1),"E",AW40&gt;1,"F")</f>
        <v>C</v>
      </c>
      <c r="AY40" s="151"/>
      <c r="AZ40" s="151"/>
      <c r="BA40" s="151"/>
      <c r="BB40" s="195"/>
      <c r="BC40" s="740">
        <f>AU40/Results!$B$158</f>
        <v>360</v>
      </c>
      <c r="BD40" s="459"/>
      <c r="BE40" s="151"/>
      <c r="BF40" s="703"/>
    </row>
    <row r="41">
      <c r="A41" s="151"/>
      <c r="B41" s="151"/>
      <c r="C41" s="195"/>
      <c r="D41" s="804" t="s">
        <v>196</v>
      </c>
      <c r="E41" s="824">
        <v>106.0</v>
      </c>
      <c r="F41" s="850">
        <v>2.0</v>
      </c>
      <c r="G41" s="850">
        <v>191.0</v>
      </c>
      <c r="H41" s="850">
        <v>0.0</v>
      </c>
      <c r="I41" s="850">
        <v>0.0</v>
      </c>
      <c r="J41" s="850">
        <v>19.0</v>
      </c>
      <c r="K41" s="850">
        <v>6.0</v>
      </c>
      <c r="L41" s="850">
        <v>12.0</v>
      </c>
      <c r="M41" s="850">
        <v>0.0</v>
      </c>
      <c r="N41" s="850">
        <v>0.0</v>
      </c>
      <c r="O41" s="850">
        <v>21.0</v>
      </c>
      <c r="P41" s="850">
        <v>0.0</v>
      </c>
      <c r="Q41" s="850">
        <v>3.0</v>
      </c>
      <c r="R41" s="826">
        <f t="shared" si="1"/>
        <v>360</v>
      </c>
      <c r="S41" s="826">
        <f t="shared" si="2"/>
        <v>302.1</v>
      </c>
      <c r="T41" s="802">
        <f>R41/(Results!$T$192*(70/190))</f>
        <v>0.6651755324</v>
      </c>
      <c r="U41" s="803" t="str">
        <f t="shared" si="9"/>
        <v>C</v>
      </c>
      <c r="V41" s="151"/>
      <c r="W41" s="151"/>
      <c r="X41" s="151"/>
      <c r="Y41" s="195"/>
      <c r="Z41" s="740">
        <f>R41/Results!$B$158</f>
        <v>1200</v>
      </c>
      <c r="AA41" s="459"/>
      <c r="AB41" s="151"/>
      <c r="AC41" s="703"/>
      <c r="AD41" s="1107"/>
      <c r="AE41" s="459"/>
      <c r="AF41" s="151"/>
      <c r="AG41" s="804" t="s">
        <v>196</v>
      </c>
      <c r="AH41" s="824">
        <v>21.0</v>
      </c>
      <c r="AI41" s="850">
        <v>0.0</v>
      </c>
      <c r="AJ41" s="850">
        <v>85.0</v>
      </c>
      <c r="AK41" s="850">
        <v>0.0</v>
      </c>
      <c r="AL41" s="850">
        <v>0.0</v>
      </c>
      <c r="AM41" s="850">
        <v>0.0</v>
      </c>
      <c r="AN41" s="850">
        <v>0.0</v>
      </c>
      <c r="AO41" s="850">
        <v>3.0</v>
      </c>
      <c r="AP41" s="850">
        <v>0.0</v>
      </c>
      <c r="AQ41" s="850">
        <v>0.0</v>
      </c>
      <c r="AR41" s="850">
        <v>6.0</v>
      </c>
      <c r="AS41" s="850">
        <v>0.0</v>
      </c>
      <c r="AT41" s="850">
        <v>0.0</v>
      </c>
      <c r="AU41" s="844">
        <f t="shared" si="4"/>
        <v>115</v>
      </c>
      <c r="AV41" s="826">
        <f t="shared" si="5"/>
        <v>80</v>
      </c>
      <c r="AW41" s="802">
        <f>AU41/(Results!$V$192*(70/190))</f>
        <v>0.6830259456</v>
      </c>
      <c r="AX41" s="803" t="str">
        <f t="shared" si="10"/>
        <v>C</v>
      </c>
      <c r="AY41" s="151"/>
      <c r="AZ41" s="151"/>
      <c r="BA41" s="151"/>
      <c r="BB41" s="195"/>
      <c r="BC41" s="740">
        <f>AU41/Results!$B$158</f>
        <v>383.3333333</v>
      </c>
      <c r="BD41" s="459"/>
      <c r="BE41" s="151"/>
      <c r="BF41" s="703"/>
    </row>
    <row r="42">
      <c r="A42" s="151"/>
      <c r="B42" s="151"/>
      <c r="C42" s="195"/>
      <c r="D42" s="809" t="s">
        <v>286</v>
      </c>
      <c r="E42" s="851">
        <v>115.0</v>
      </c>
      <c r="F42" s="852">
        <v>1.0</v>
      </c>
      <c r="G42" s="852">
        <v>231.0</v>
      </c>
      <c r="H42" s="852">
        <v>0.0</v>
      </c>
      <c r="I42" s="852">
        <v>0.0</v>
      </c>
      <c r="J42" s="852">
        <v>20.0</v>
      </c>
      <c r="K42" s="852">
        <v>2.0</v>
      </c>
      <c r="L42" s="852">
        <v>11.0</v>
      </c>
      <c r="M42" s="852">
        <v>0.0</v>
      </c>
      <c r="N42" s="852">
        <v>0.0</v>
      </c>
      <c r="O42" s="852">
        <v>19.0</v>
      </c>
      <c r="P42" s="852">
        <v>0.0</v>
      </c>
      <c r="Q42" s="852">
        <v>0.0</v>
      </c>
      <c r="R42" s="840">
        <f t="shared" si="1"/>
        <v>399</v>
      </c>
      <c r="S42" s="840">
        <f t="shared" si="2"/>
        <v>318.8</v>
      </c>
      <c r="T42" s="814">
        <f>R42/(Results!$T$192*(70/190))</f>
        <v>0.7372362151</v>
      </c>
      <c r="U42" s="815" t="str">
        <f t="shared" si="9"/>
        <v>D</v>
      </c>
      <c r="V42" s="447"/>
      <c r="W42" s="447"/>
      <c r="X42" s="447"/>
      <c r="Y42" s="224"/>
      <c r="Z42" s="746">
        <f>R42/Results!$B$158</f>
        <v>1330</v>
      </c>
      <c r="AA42" s="461"/>
      <c r="AB42" s="447"/>
      <c r="AC42" s="488"/>
      <c r="AD42" s="1107"/>
      <c r="AE42" s="459"/>
      <c r="AF42" s="151"/>
      <c r="AG42" s="809" t="s">
        <v>290</v>
      </c>
      <c r="AH42" s="851">
        <v>25.0</v>
      </c>
      <c r="AI42" s="852">
        <v>0.0</v>
      </c>
      <c r="AJ42" s="852">
        <v>83.0</v>
      </c>
      <c r="AK42" s="852">
        <v>0.0</v>
      </c>
      <c r="AL42" s="852">
        <v>0.0</v>
      </c>
      <c r="AM42" s="852">
        <v>0.0</v>
      </c>
      <c r="AN42" s="852">
        <v>0.0</v>
      </c>
      <c r="AO42" s="852">
        <v>1.0</v>
      </c>
      <c r="AP42" s="852">
        <v>0.0</v>
      </c>
      <c r="AQ42" s="852">
        <v>0.0</v>
      </c>
      <c r="AR42" s="852">
        <v>7.0</v>
      </c>
      <c r="AS42" s="852">
        <v>0.0</v>
      </c>
      <c r="AT42" s="852">
        <v>0.0</v>
      </c>
      <c r="AU42" s="845">
        <f t="shared" si="4"/>
        <v>116</v>
      </c>
      <c r="AV42" s="840">
        <f t="shared" si="5"/>
        <v>82</v>
      </c>
      <c r="AW42" s="814">
        <f>AU42/(Results!$V$192*(70/190))</f>
        <v>0.6889653017</v>
      </c>
      <c r="AX42" s="815" t="str">
        <f t="shared" si="10"/>
        <v>C</v>
      </c>
      <c r="AY42" s="447"/>
      <c r="AZ42" s="447"/>
      <c r="BA42" s="447"/>
      <c r="BB42" s="224"/>
      <c r="BC42" s="746">
        <f>AU42/Results!$B$158</f>
        <v>386.6666667</v>
      </c>
      <c r="BD42" s="461"/>
      <c r="BE42" s="447"/>
      <c r="BF42" s="488"/>
    </row>
    <row r="43">
      <c r="A43" s="151"/>
      <c r="B43" s="151"/>
      <c r="C43" s="195"/>
      <c r="D43" s="777" t="s">
        <v>198</v>
      </c>
      <c r="E43" s="854">
        <v>98.0</v>
      </c>
      <c r="F43" s="855">
        <v>0.0</v>
      </c>
      <c r="G43" s="855">
        <v>198.0</v>
      </c>
      <c r="H43" s="855">
        <v>0.0</v>
      </c>
      <c r="I43" s="855">
        <v>0.0</v>
      </c>
      <c r="J43" s="855">
        <v>18.0</v>
      </c>
      <c r="K43" s="855">
        <v>3.0</v>
      </c>
      <c r="L43" s="855">
        <v>15.0</v>
      </c>
      <c r="M43" s="855">
        <v>0.0</v>
      </c>
      <c r="N43" s="855">
        <v>0.0</v>
      </c>
      <c r="O43" s="855">
        <v>25.0</v>
      </c>
      <c r="P43" s="855">
        <v>0.0</v>
      </c>
      <c r="Q43" s="855">
        <v>5.0</v>
      </c>
      <c r="R43" s="854">
        <f t="shared" si="1"/>
        <v>362</v>
      </c>
      <c r="S43" s="854">
        <f t="shared" si="2"/>
        <v>303.5</v>
      </c>
      <c r="T43" s="821">
        <f>R43/(Results!$T$193*(70/190))</f>
        <v>0.6679615422</v>
      </c>
      <c r="U43" s="832" t="str">
        <f t="shared" si="9"/>
        <v>C</v>
      </c>
      <c r="V43" s="641">
        <f>SUM(R43:R46)</f>
        <v>1471</v>
      </c>
      <c r="W43" s="642">
        <f>V43/(4*(MAX(R43:R46)))</f>
        <v>0.9780585106</v>
      </c>
      <c r="X43" s="642">
        <f>AVERAGE(S43:S46)</f>
        <v>302.875</v>
      </c>
      <c r="Y43" s="1112">
        <f>V43/(((V43))*2)</f>
        <v>0.5</v>
      </c>
      <c r="Z43" s="731">
        <f>R43/Results!$B$158</f>
        <v>1206.666667</v>
      </c>
      <c r="AA43" s="1113">
        <f>sum(Z43:Z46)/4</f>
        <v>1225.833333</v>
      </c>
      <c r="AB43" s="643">
        <v>542.0</v>
      </c>
      <c r="AC43" s="817">
        <f>4*MAX(R43:R46)/ (Results!T193)</f>
        <v>1.022433719</v>
      </c>
      <c r="AD43" s="1107"/>
      <c r="AE43" s="459"/>
      <c r="AF43" s="151"/>
      <c r="AG43" s="818" t="s">
        <v>198</v>
      </c>
      <c r="AH43" s="854">
        <v>35.0</v>
      </c>
      <c r="AI43" s="855">
        <v>0.0</v>
      </c>
      <c r="AJ43" s="855">
        <v>83.0</v>
      </c>
      <c r="AK43" s="855">
        <v>0.0</v>
      </c>
      <c r="AL43" s="855">
        <v>0.0</v>
      </c>
      <c r="AM43" s="855">
        <v>0.0</v>
      </c>
      <c r="AN43" s="855">
        <v>0.0</v>
      </c>
      <c r="AO43" s="855">
        <v>2.0</v>
      </c>
      <c r="AP43" s="855">
        <v>0.0</v>
      </c>
      <c r="AQ43" s="855">
        <v>0.0</v>
      </c>
      <c r="AR43" s="855">
        <v>10.0</v>
      </c>
      <c r="AS43" s="855">
        <v>0.0</v>
      </c>
      <c r="AT43" s="855">
        <v>2.0</v>
      </c>
      <c r="AU43" s="846">
        <f t="shared" si="4"/>
        <v>132</v>
      </c>
      <c r="AV43" s="854">
        <f t="shared" si="5"/>
        <v>100.5</v>
      </c>
      <c r="AW43" s="821">
        <f>AU43/(Results!$V$193*(70/190))</f>
        <v>0.6409404549</v>
      </c>
      <c r="AX43" s="832" t="str">
        <f t="shared" si="10"/>
        <v>C</v>
      </c>
      <c r="AY43" s="641">
        <f>SUM(AU43:AU46)</f>
        <v>559</v>
      </c>
      <c r="AZ43" s="642">
        <f>AY43/(4*(MAX(AU43:AU46)))</f>
        <v>0.9637931034</v>
      </c>
      <c r="BA43" s="642">
        <f>AVERAGE(AV43:AV46)</f>
        <v>112</v>
      </c>
      <c r="BB43" s="1112">
        <f>AY43/(((AY43))*2)</f>
        <v>0.5</v>
      </c>
      <c r="BC43" s="731">
        <f>AU43/Results!$B$158</f>
        <v>440</v>
      </c>
      <c r="BD43" s="1113">
        <f>sum(BC43:BC46)/4</f>
        <v>465.8333333</v>
      </c>
      <c r="BE43" s="643">
        <v>206.0</v>
      </c>
      <c r="BF43" s="817">
        <f>4*MAX(AU43:AU46)/ (Results!V193)</f>
        <v>1.037567084</v>
      </c>
    </row>
    <row r="44">
      <c r="A44" s="151"/>
      <c r="B44" s="151"/>
      <c r="C44" s="195"/>
      <c r="D44" s="784" t="s">
        <v>199</v>
      </c>
      <c r="E44" s="854">
        <v>103.0</v>
      </c>
      <c r="F44" s="855">
        <v>0.0</v>
      </c>
      <c r="G44" s="855">
        <v>201.0</v>
      </c>
      <c r="H44" s="855">
        <v>0.0</v>
      </c>
      <c r="I44" s="855">
        <v>0.0</v>
      </c>
      <c r="J44" s="855">
        <v>12.0</v>
      </c>
      <c r="K44" s="855">
        <v>5.0</v>
      </c>
      <c r="L44" s="855">
        <v>16.0</v>
      </c>
      <c r="M44" s="855">
        <v>0.0</v>
      </c>
      <c r="N44" s="855">
        <v>1.0</v>
      </c>
      <c r="O44" s="855">
        <v>21.0</v>
      </c>
      <c r="P44" s="855">
        <v>0.0</v>
      </c>
      <c r="Q44" s="855">
        <v>2.0</v>
      </c>
      <c r="R44" s="833">
        <f t="shared" si="1"/>
        <v>361</v>
      </c>
      <c r="S44" s="833">
        <f t="shared" si="2"/>
        <v>298.5</v>
      </c>
      <c r="T44" s="782">
        <f>R44/(Results!$T$193*(70/190))</f>
        <v>0.6661163446</v>
      </c>
      <c r="U44" s="783" t="str">
        <f t="shared" si="9"/>
        <v>C</v>
      </c>
      <c r="V44" s="151"/>
      <c r="W44" s="151"/>
      <c r="X44" s="151"/>
      <c r="Y44" s="195"/>
      <c r="Z44" s="737">
        <f>R44/Results!$B$158</f>
        <v>1203.333333</v>
      </c>
      <c r="AA44" s="459"/>
      <c r="AB44" s="151"/>
      <c r="AC44" s="703"/>
      <c r="AD44" s="1107"/>
      <c r="AE44" s="459"/>
      <c r="AF44" s="151"/>
      <c r="AG44" s="784" t="s">
        <v>199</v>
      </c>
      <c r="AH44" s="854">
        <v>30.0</v>
      </c>
      <c r="AI44" s="855">
        <v>0.0</v>
      </c>
      <c r="AJ44" s="855">
        <v>91.0</v>
      </c>
      <c r="AK44" s="855">
        <v>0.0</v>
      </c>
      <c r="AL44" s="855">
        <v>0.0</v>
      </c>
      <c r="AM44" s="855">
        <v>0.0</v>
      </c>
      <c r="AN44" s="855">
        <v>0.0</v>
      </c>
      <c r="AO44" s="855">
        <v>9.0</v>
      </c>
      <c r="AP44" s="855">
        <v>0.0</v>
      </c>
      <c r="AQ44" s="855">
        <v>0.0</v>
      </c>
      <c r="AR44" s="855">
        <v>15.0</v>
      </c>
      <c r="AS44" s="855">
        <v>0.0</v>
      </c>
      <c r="AT44" s="855">
        <v>0.0</v>
      </c>
      <c r="AU44" s="834">
        <f t="shared" si="4"/>
        <v>145</v>
      </c>
      <c r="AV44" s="833">
        <f t="shared" si="5"/>
        <v>119</v>
      </c>
      <c r="AW44" s="782">
        <f>AU44/(Results!$V$193*(70/190))</f>
        <v>0.7040633785</v>
      </c>
      <c r="AX44" s="861" t="s">
        <v>249</v>
      </c>
      <c r="AY44" s="151"/>
      <c r="AZ44" s="151"/>
      <c r="BA44" s="151"/>
      <c r="BB44" s="195"/>
      <c r="BC44" s="737">
        <f>AU44/Results!$B$158</f>
        <v>483.3333333</v>
      </c>
      <c r="BD44" s="459"/>
      <c r="BE44" s="151"/>
      <c r="BF44" s="703"/>
    </row>
    <row r="45">
      <c r="A45" s="151"/>
      <c r="B45" s="151"/>
      <c r="C45" s="195"/>
      <c r="D45" s="784" t="s">
        <v>200</v>
      </c>
      <c r="E45" s="854">
        <v>112.0</v>
      </c>
      <c r="F45" s="855">
        <v>0.0</v>
      </c>
      <c r="G45" s="855">
        <v>207.0</v>
      </c>
      <c r="H45" s="855">
        <v>0.0</v>
      </c>
      <c r="I45" s="855">
        <v>0.0</v>
      </c>
      <c r="J45" s="855">
        <v>16.0</v>
      </c>
      <c r="K45" s="855">
        <v>1.0</v>
      </c>
      <c r="L45" s="855">
        <v>21.0</v>
      </c>
      <c r="M45" s="855">
        <v>0.0</v>
      </c>
      <c r="N45" s="855">
        <v>0.0</v>
      </c>
      <c r="O45" s="855">
        <v>18.0</v>
      </c>
      <c r="P45" s="855">
        <v>0.0</v>
      </c>
      <c r="Q45" s="855">
        <v>1.0</v>
      </c>
      <c r="R45" s="833">
        <f t="shared" si="1"/>
        <v>376</v>
      </c>
      <c r="S45" s="833">
        <f t="shared" si="2"/>
        <v>309</v>
      </c>
      <c r="T45" s="782">
        <f>R45/(Results!$T$193*(70/190))</f>
        <v>0.693794309</v>
      </c>
      <c r="U45" s="783" t="str">
        <f t="shared" si="9"/>
        <v>C</v>
      </c>
      <c r="V45" s="151"/>
      <c r="W45" s="151"/>
      <c r="X45" s="151"/>
      <c r="Y45" s="195"/>
      <c r="Z45" s="737">
        <f>R45/Results!$B$158</f>
        <v>1253.333333</v>
      </c>
      <c r="AA45" s="459"/>
      <c r="AB45" s="151"/>
      <c r="AC45" s="703"/>
      <c r="AD45" s="1107"/>
      <c r="AE45" s="459"/>
      <c r="AF45" s="151"/>
      <c r="AG45" s="784" t="s">
        <v>200</v>
      </c>
      <c r="AH45" s="854">
        <v>31.0</v>
      </c>
      <c r="AI45" s="855">
        <v>0.0</v>
      </c>
      <c r="AJ45" s="855">
        <v>84.0</v>
      </c>
      <c r="AK45" s="855">
        <v>0.0</v>
      </c>
      <c r="AL45" s="855">
        <v>0.0</v>
      </c>
      <c r="AM45" s="855">
        <v>0.0</v>
      </c>
      <c r="AN45" s="855">
        <v>0.0</v>
      </c>
      <c r="AO45" s="855">
        <v>12.0</v>
      </c>
      <c r="AP45" s="855">
        <v>0.0</v>
      </c>
      <c r="AQ45" s="855">
        <v>0.0</v>
      </c>
      <c r="AR45" s="855">
        <v>12.0</v>
      </c>
      <c r="AS45" s="855">
        <v>0.0</v>
      </c>
      <c r="AT45" s="855">
        <v>0.0</v>
      </c>
      <c r="AU45" s="834">
        <f t="shared" si="4"/>
        <v>139</v>
      </c>
      <c r="AV45" s="833">
        <f t="shared" si="5"/>
        <v>115</v>
      </c>
      <c r="AW45" s="782">
        <f>AU45/(Results!$V$193*(70/190))</f>
        <v>0.6749297214</v>
      </c>
      <c r="AX45" s="783" t="str">
        <f t="shared" ref="AX45:AX66" si="11">IFS(AW45&lt;0.2,"A",AND(AW45&gt;=0.21,AW45&lt;=0.5),"B",AND(AW45&gt;=0.51,AW45&lt;=0.7),"C",AND(AW45&gt;=0.71,AW45&lt;=0.85),"D",AND(AW45&gt;=0.86,AW45&lt;=1),"E",AW45&gt;1,"F")</f>
        <v>C</v>
      </c>
      <c r="AY45" s="151"/>
      <c r="AZ45" s="151"/>
      <c r="BA45" s="151"/>
      <c r="BB45" s="195"/>
      <c r="BC45" s="737">
        <f>AU45/Results!$B$158</f>
        <v>463.3333333</v>
      </c>
      <c r="BD45" s="459"/>
      <c r="BE45" s="151"/>
      <c r="BF45" s="703"/>
    </row>
    <row r="46">
      <c r="A46" s="151"/>
      <c r="B46" s="151"/>
      <c r="C46" s="195"/>
      <c r="D46" s="790" t="s">
        <v>201</v>
      </c>
      <c r="E46" s="1029">
        <v>93.0</v>
      </c>
      <c r="F46" s="1076">
        <v>0.0</v>
      </c>
      <c r="G46" s="1076">
        <v>219.0</v>
      </c>
      <c r="H46" s="1076">
        <v>0.0</v>
      </c>
      <c r="I46" s="1076">
        <v>0.0</v>
      </c>
      <c r="J46" s="1076">
        <v>12.0</v>
      </c>
      <c r="K46" s="1076">
        <v>5.0</v>
      </c>
      <c r="L46" s="1076">
        <v>18.0</v>
      </c>
      <c r="M46" s="1076">
        <v>0.0</v>
      </c>
      <c r="N46" s="1076">
        <v>0.0</v>
      </c>
      <c r="O46" s="1076">
        <v>22.0</v>
      </c>
      <c r="P46" s="1076">
        <v>0.0</v>
      </c>
      <c r="Q46" s="1076">
        <v>3.0</v>
      </c>
      <c r="R46" s="835">
        <f t="shared" si="1"/>
        <v>372</v>
      </c>
      <c r="S46" s="835">
        <f t="shared" si="2"/>
        <v>300.5</v>
      </c>
      <c r="T46" s="795">
        <f>R46/(Results!$T$193*(70/190))</f>
        <v>0.6864135185</v>
      </c>
      <c r="U46" s="823" t="str">
        <f t="shared" si="9"/>
        <v>C</v>
      </c>
      <c r="V46" s="37"/>
      <c r="W46" s="37"/>
      <c r="X46" s="37"/>
      <c r="Y46" s="59"/>
      <c r="Z46" s="738">
        <f>R46/Results!$B$158</f>
        <v>1240</v>
      </c>
      <c r="AA46" s="60"/>
      <c r="AB46" s="37"/>
      <c r="AC46" s="789"/>
      <c r="AD46" s="1107"/>
      <c r="AE46" s="459"/>
      <c r="AF46" s="151"/>
      <c r="AG46" s="790" t="s">
        <v>201</v>
      </c>
      <c r="AH46" s="1029">
        <v>29.0</v>
      </c>
      <c r="AI46" s="1076">
        <v>0.0</v>
      </c>
      <c r="AJ46" s="1076">
        <v>93.0</v>
      </c>
      <c r="AK46" s="1076">
        <v>0.0</v>
      </c>
      <c r="AL46" s="1076">
        <v>0.0</v>
      </c>
      <c r="AM46" s="1076">
        <v>0.0</v>
      </c>
      <c r="AN46" s="1076">
        <v>0.0</v>
      </c>
      <c r="AO46" s="1076">
        <v>8.0</v>
      </c>
      <c r="AP46" s="1076">
        <v>0.0</v>
      </c>
      <c r="AQ46" s="1076">
        <v>0.0</v>
      </c>
      <c r="AR46" s="1076">
        <v>13.0</v>
      </c>
      <c r="AS46" s="1076">
        <v>0.0</v>
      </c>
      <c r="AT46" s="1076">
        <v>0.0</v>
      </c>
      <c r="AU46" s="856">
        <f t="shared" si="4"/>
        <v>143</v>
      </c>
      <c r="AV46" s="835">
        <f t="shared" si="5"/>
        <v>113.5</v>
      </c>
      <c r="AW46" s="795">
        <f>AU46/(Results!$V$193*(70/190))</f>
        <v>0.6943521595</v>
      </c>
      <c r="AX46" s="823" t="str">
        <f t="shared" si="11"/>
        <v>C</v>
      </c>
      <c r="AY46" s="37"/>
      <c r="AZ46" s="37"/>
      <c r="BA46" s="37"/>
      <c r="BB46" s="59"/>
      <c r="BC46" s="738">
        <f>AU46/Results!$B$158</f>
        <v>476.6666667</v>
      </c>
      <c r="BD46" s="60"/>
      <c r="BE46" s="37"/>
      <c r="BF46" s="789"/>
    </row>
    <row r="47">
      <c r="A47" s="151"/>
      <c r="B47" s="151"/>
      <c r="C47" s="195"/>
      <c r="D47" s="1109" t="s">
        <v>202</v>
      </c>
      <c r="E47" s="824">
        <v>109.0</v>
      </c>
      <c r="F47" s="850">
        <v>1.0</v>
      </c>
      <c r="G47" s="850">
        <v>223.0</v>
      </c>
      <c r="H47" s="850">
        <v>0.0</v>
      </c>
      <c r="I47" s="850">
        <v>0.0</v>
      </c>
      <c r="J47" s="850">
        <v>9.0</v>
      </c>
      <c r="K47" s="850">
        <v>2.0</v>
      </c>
      <c r="L47" s="850">
        <v>14.0</v>
      </c>
      <c r="M47" s="850">
        <v>0.0</v>
      </c>
      <c r="N47" s="850">
        <v>0.0</v>
      </c>
      <c r="O47" s="850">
        <v>13.0</v>
      </c>
      <c r="P47" s="850">
        <v>0.0</v>
      </c>
      <c r="Q47" s="850">
        <v>0.0</v>
      </c>
      <c r="R47" s="824">
        <f t="shared" si="1"/>
        <v>371</v>
      </c>
      <c r="S47" s="824">
        <f t="shared" si="2"/>
        <v>284.8</v>
      </c>
      <c r="T47" s="802">
        <f>R47/(Results!$T$194*(70/190))</f>
        <v>0.6170343137</v>
      </c>
      <c r="U47" s="803" t="str">
        <f t="shared" si="9"/>
        <v>C</v>
      </c>
      <c r="V47" s="538">
        <f>SUM(R47:R50)</f>
        <v>1632</v>
      </c>
      <c r="W47" s="539">
        <f>V47/(4*(MAX(R47:R50)))</f>
        <v>0.9400921659</v>
      </c>
      <c r="X47" s="539">
        <f>AVERAGE(S47:S50)</f>
        <v>326.7</v>
      </c>
      <c r="Y47" s="1110">
        <f>V47/(((V47))*2)</f>
        <v>0.5</v>
      </c>
      <c r="Z47" s="1012">
        <f>R47/Results!$B$158</f>
        <v>1236.666667</v>
      </c>
      <c r="AA47" s="1111">
        <f>sum(Z47:Z50)/4</f>
        <v>1360</v>
      </c>
      <c r="AB47" s="541">
        <v>601.0</v>
      </c>
      <c r="AC47" s="706">
        <f>4*MAX(R47:R50)/ (Results!T194)</f>
        <v>1.06372549</v>
      </c>
      <c r="AD47" s="1107"/>
      <c r="AE47" s="459"/>
      <c r="AF47" s="151"/>
      <c r="AG47" s="797" t="s">
        <v>202</v>
      </c>
      <c r="AH47" s="824">
        <v>34.0</v>
      </c>
      <c r="AI47" s="850">
        <v>0.0</v>
      </c>
      <c r="AJ47" s="850">
        <v>85.0</v>
      </c>
      <c r="AK47" s="850">
        <v>0.0</v>
      </c>
      <c r="AL47" s="850">
        <v>0.0</v>
      </c>
      <c r="AM47" s="850">
        <v>0.0</v>
      </c>
      <c r="AN47" s="850">
        <v>0.0</v>
      </c>
      <c r="AO47" s="850">
        <v>11.0</v>
      </c>
      <c r="AP47" s="850">
        <v>0.0</v>
      </c>
      <c r="AQ47" s="850">
        <v>0.0</v>
      </c>
      <c r="AR47" s="850">
        <v>15.0</v>
      </c>
      <c r="AS47" s="850">
        <v>0.0</v>
      </c>
      <c r="AT47" s="850">
        <v>0.0</v>
      </c>
      <c r="AU47" s="857">
        <f t="shared" si="4"/>
        <v>145</v>
      </c>
      <c r="AV47" s="824">
        <f t="shared" si="5"/>
        <v>123</v>
      </c>
      <c r="AW47" s="802">
        <f>AU47/(Results!$V$194*(70/190))</f>
        <v>0.6337704164</v>
      </c>
      <c r="AX47" s="803" t="str">
        <f t="shared" si="11"/>
        <v>C</v>
      </c>
      <c r="AY47" s="538">
        <f>SUM(AU47:AU50)</f>
        <v>621</v>
      </c>
      <c r="AZ47" s="539">
        <f>AY47/(4*(MAX(AU47:AU50)))</f>
        <v>0.9296407186</v>
      </c>
      <c r="BA47" s="539">
        <f>AVERAGE(AV47:AV50)</f>
        <v>128.375</v>
      </c>
      <c r="BB47" s="1110">
        <f>AY47/(((AY47))*2)</f>
        <v>0.5</v>
      </c>
      <c r="BC47" s="1012">
        <f>AU47/Results!$B$158</f>
        <v>483.3333333</v>
      </c>
      <c r="BD47" s="1111">
        <f>sum(BC47:BC50)/4</f>
        <v>517.5</v>
      </c>
      <c r="BE47" s="541">
        <v>229.0</v>
      </c>
      <c r="BF47" s="706">
        <f>4*MAX(AU47:AU50)/ (Results!V194)</f>
        <v>1.07568438</v>
      </c>
    </row>
    <row r="48">
      <c r="A48" s="151"/>
      <c r="B48" s="151"/>
      <c r="C48" s="195"/>
      <c r="D48" s="804" t="s">
        <v>203</v>
      </c>
      <c r="E48" s="824">
        <v>111.0</v>
      </c>
      <c r="F48" s="850">
        <v>0.0</v>
      </c>
      <c r="G48" s="850">
        <v>256.0</v>
      </c>
      <c r="H48" s="850">
        <v>0.0</v>
      </c>
      <c r="I48" s="850">
        <v>0.0</v>
      </c>
      <c r="J48" s="850">
        <v>10.0</v>
      </c>
      <c r="K48" s="850">
        <v>6.0</v>
      </c>
      <c r="L48" s="850">
        <v>12.0</v>
      </c>
      <c r="M48" s="850">
        <v>0.0</v>
      </c>
      <c r="N48" s="850">
        <v>2.0</v>
      </c>
      <c r="O48" s="850">
        <v>32.0</v>
      </c>
      <c r="P48" s="850">
        <v>0.0</v>
      </c>
      <c r="Q48" s="850">
        <v>2.0</v>
      </c>
      <c r="R48" s="826">
        <f t="shared" si="1"/>
        <v>431</v>
      </c>
      <c r="S48" s="826">
        <f t="shared" si="2"/>
        <v>351</v>
      </c>
      <c r="T48" s="802">
        <f>R48/(Results!$T$194*(70/190))</f>
        <v>0.7168242297</v>
      </c>
      <c r="U48" s="803" t="str">
        <f t="shared" si="9"/>
        <v>D</v>
      </c>
      <c r="V48" s="151"/>
      <c r="W48" s="151"/>
      <c r="X48" s="151"/>
      <c r="Y48" s="195"/>
      <c r="Z48" s="740">
        <f>R48/Results!$B$158</f>
        <v>1436.666667</v>
      </c>
      <c r="AA48" s="459"/>
      <c r="AB48" s="151"/>
      <c r="AC48" s="703"/>
      <c r="AD48" s="1107"/>
      <c r="AE48" s="459"/>
      <c r="AF48" s="151"/>
      <c r="AG48" s="804" t="s">
        <v>203</v>
      </c>
      <c r="AH48" s="824">
        <v>45.0</v>
      </c>
      <c r="AI48" s="850">
        <v>0.0</v>
      </c>
      <c r="AJ48" s="850">
        <v>96.0</v>
      </c>
      <c r="AK48" s="850">
        <v>0.0</v>
      </c>
      <c r="AL48" s="850">
        <v>0.0</v>
      </c>
      <c r="AM48" s="850">
        <v>0.0</v>
      </c>
      <c r="AN48" s="850">
        <v>0.0</v>
      </c>
      <c r="AO48" s="850">
        <v>15.0</v>
      </c>
      <c r="AP48" s="850">
        <v>0.0</v>
      </c>
      <c r="AQ48" s="850">
        <v>0.0</v>
      </c>
      <c r="AR48" s="850">
        <v>11.0</v>
      </c>
      <c r="AS48" s="850">
        <v>0.0</v>
      </c>
      <c r="AT48" s="850">
        <v>0.0</v>
      </c>
      <c r="AU48" s="844">
        <f t="shared" si="4"/>
        <v>167</v>
      </c>
      <c r="AV48" s="826">
        <f t="shared" si="5"/>
        <v>137.5</v>
      </c>
      <c r="AW48" s="802">
        <f>AU48/(Results!$V$194*(70/190))</f>
        <v>0.7299286865</v>
      </c>
      <c r="AX48" s="803" t="str">
        <f t="shared" si="11"/>
        <v>D</v>
      </c>
      <c r="AY48" s="151"/>
      <c r="AZ48" s="151"/>
      <c r="BA48" s="151"/>
      <c r="BB48" s="195"/>
      <c r="BC48" s="740">
        <f>AU48/Results!$B$158</f>
        <v>556.6666667</v>
      </c>
      <c r="BD48" s="459"/>
      <c r="BE48" s="151"/>
      <c r="BF48" s="703"/>
    </row>
    <row r="49">
      <c r="A49" s="151"/>
      <c r="B49" s="151"/>
      <c r="C49" s="195"/>
      <c r="D49" s="804" t="s">
        <v>204</v>
      </c>
      <c r="E49" s="824">
        <v>102.0</v>
      </c>
      <c r="F49" s="850">
        <v>0.0</v>
      </c>
      <c r="G49" s="850">
        <v>231.0</v>
      </c>
      <c r="H49" s="850">
        <v>0.0</v>
      </c>
      <c r="I49" s="850">
        <v>0.0</v>
      </c>
      <c r="J49" s="850">
        <v>11.0</v>
      </c>
      <c r="K49" s="850">
        <v>4.0</v>
      </c>
      <c r="L49" s="850">
        <v>13.0</v>
      </c>
      <c r="M49" s="850">
        <v>0.0</v>
      </c>
      <c r="N49" s="850">
        <v>0.0</v>
      </c>
      <c r="O49" s="850">
        <v>35.0</v>
      </c>
      <c r="P49" s="850">
        <v>0.0</v>
      </c>
      <c r="Q49" s="850">
        <v>0.0</v>
      </c>
      <c r="R49" s="826">
        <f t="shared" si="1"/>
        <v>396</v>
      </c>
      <c r="S49" s="826">
        <f t="shared" si="2"/>
        <v>329.5</v>
      </c>
      <c r="T49" s="802">
        <f>R49/(Results!$T$194*(70/190))</f>
        <v>0.6586134454</v>
      </c>
      <c r="U49" s="803" t="str">
        <f t="shared" si="9"/>
        <v>C</v>
      </c>
      <c r="V49" s="151"/>
      <c r="W49" s="151"/>
      <c r="X49" s="151"/>
      <c r="Y49" s="195"/>
      <c r="Z49" s="740">
        <f>R49/Results!$B$158</f>
        <v>1320</v>
      </c>
      <c r="AA49" s="459"/>
      <c r="AB49" s="151"/>
      <c r="AC49" s="703"/>
      <c r="AD49" s="1107"/>
      <c r="AE49" s="459"/>
      <c r="AF49" s="151"/>
      <c r="AG49" s="804" t="s">
        <v>204</v>
      </c>
      <c r="AH49" s="824">
        <v>31.0</v>
      </c>
      <c r="AI49" s="850">
        <v>0.0</v>
      </c>
      <c r="AJ49" s="850">
        <v>92.0</v>
      </c>
      <c r="AK49" s="850">
        <v>0.0</v>
      </c>
      <c r="AL49" s="850">
        <v>0.0</v>
      </c>
      <c r="AM49" s="850">
        <v>0.0</v>
      </c>
      <c r="AN49" s="850">
        <v>0.0</v>
      </c>
      <c r="AO49" s="850">
        <v>13.0</v>
      </c>
      <c r="AP49" s="850">
        <v>0.0</v>
      </c>
      <c r="AQ49" s="850">
        <v>0.0</v>
      </c>
      <c r="AR49" s="850">
        <v>14.0</v>
      </c>
      <c r="AS49" s="850">
        <v>0.0</v>
      </c>
      <c r="AT49" s="850">
        <v>0.0</v>
      </c>
      <c r="AU49" s="844">
        <f t="shared" si="4"/>
        <v>150</v>
      </c>
      <c r="AV49" s="826">
        <f t="shared" si="5"/>
        <v>124.5</v>
      </c>
      <c r="AW49" s="802">
        <f>AU49/(Results!$V$194*(70/190))</f>
        <v>0.6556245687</v>
      </c>
      <c r="AX49" s="803" t="str">
        <f t="shared" si="11"/>
        <v>C</v>
      </c>
      <c r="AY49" s="151"/>
      <c r="AZ49" s="151"/>
      <c r="BA49" s="151"/>
      <c r="BB49" s="195"/>
      <c r="BC49" s="740">
        <f>AU49/Results!$B$158</f>
        <v>500</v>
      </c>
      <c r="BD49" s="459"/>
      <c r="BE49" s="151"/>
      <c r="BF49" s="703"/>
    </row>
    <row r="50">
      <c r="A50" s="151"/>
      <c r="B50" s="151"/>
      <c r="C50" s="195"/>
      <c r="D50" s="809" t="s">
        <v>205</v>
      </c>
      <c r="E50" s="851">
        <v>113.0</v>
      </c>
      <c r="F50" s="852">
        <v>0.0</v>
      </c>
      <c r="G50" s="852">
        <v>264.0</v>
      </c>
      <c r="H50" s="852">
        <v>0.0</v>
      </c>
      <c r="I50" s="852">
        <v>0.0</v>
      </c>
      <c r="J50" s="852">
        <v>15.0</v>
      </c>
      <c r="K50" s="852">
        <v>2.0</v>
      </c>
      <c r="L50" s="852">
        <v>15.0</v>
      </c>
      <c r="M50" s="852">
        <v>0.0</v>
      </c>
      <c r="N50" s="852">
        <v>0.0</v>
      </c>
      <c r="O50" s="852">
        <v>24.0</v>
      </c>
      <c r="P50" s="852">
        <v>0.0</v>
      </c>
      <c r="Q50" s="852">
        <v>1.0</v>
      </c>
      <c r="R50" s="840">
        <f t="shared" si="1"/>
        <v>434</v>
      </c>
      <c r="S50" s="840">
        <f t="shared" si="2"/>
        <v>341.5</v>
      </c>
      <c r="T50" s="814">
        <f>R50/(Results!$T$194*(70/190))</f>
        <v>0.7218137255</v>
      </c>
      <c r="U50" s="815" t="str">
        <f t="shared" si="9"/>
        <v>D</v>
      </c>
      <c r="V50" s="447"/>
      <c r="W50" s="447"/>
      <c r="X50" s="447"/>
      <c r="Y50" s="224"/>
      <c r="Z50" s="746">
        <f>R50/Results!$B$158</f>
        <v>1446.666667</v>
      </c>
      <c r="AA50" s="461"/>
      <c r="AB50" s="447"/>
      <c r="AC50" s="488"/>
      <c r="AD50" s="1107"/>
      <c r="AE50" s="459"/>
      <c r="AF50" s="151"/>
      <c r="AG50" s="809" t="s">
        <v>205</v>
      </c>
      <c r="AH50" s="851">
        <v>35.0</v>
      </c>
      <c r="AI50" s="852">
        <v>0.0</v>
      </c>
      <c r="AJ50" s="852">
        <v>98.0</v>
      </c>
      <c r="AK50" s="852">
        <v>0.0</v>
      </c>
      <c r="AL50" s="852">
        <v>0.0</v>
      </c>
      <c r="AM50" s="852">
        <v>0.0</v>
      </c>
      <c r="AN50" s="852">
        <v>0.0</v>
      </c>
      <c r="AO50" s="852">
        <v>12.0</v>
      </c>
      <c r="AP50" s="852">
        <v>0.0</v>
      </c>
      <c r="AQ50" s="852">
        <v>0.0</v>
      </c>
      <c r="AR50" s="852">
        <v>13.0</v>
      </c>
      <c r="AS50" s="852">
        <v>0.0</v>
      </c>
      <c r="AT50" s="852">
        <v>1.0</v>
      </c>
      <c r="AU50" s="845">
        <f t="shared" si="4"/>
        <v>159</v>
      </c>
      <c r="AV50" s="840">
        <f t="shared" si="5"/>
        <v>128.5</v>
      </c>
      <c r="AW50" s="814">
        <f>AU50/(Results!$V$194*(70/190))</f>
        <v>0.6949620428</v>
      </c>
      <c r="AX50" s="815" t="str">
        <f t="shared" si="11"/>
        <v>C</v>
      </c>
      <c r="AY50" s="447"/>
      <c r="AZ50" s="447"/>
      <c r="BA50" s="447"/>
      <c r="BB50" s="224"/>
      <c r="BC50" s="746">
        <f>AU50/Results!$B$158</f>
        <v>530</v>
      </c>
      <c r="BD50" s="461"/>
      <c r="BE50" s="447"/>
      <c r="BF50" s="488"/>
    </row>
    <row r="51">
      <c r="A51" s="151"/>
      <c r="B51" s="151"/>
      <c r="C51" s="195"/>
      <c r="D51" s="777" t="s">
        <v>206</v>
      </c>
      <c r="E51" s="854">
        <v>125.0</v>
      </c>
      <c r="F51" s="855">
        <v>0.0</v>
      </c>
      <c r="G51" s="855">
        <v>312.0</v>
      </c>
      <c r="H51" s="855">
        <v>0.0</v>
      </c>
      <c r="I51" s="855">
        <v>0.0</v>
      </c>
      <c r="J51" s="855">
        <v>7.0</v>
      </c>
      <c r="K51" s="855">
        <v>6.0</v>
      </c>
      <c r="L51" s="855">
        <v>9.0</v>
      </c>
      <c r="M51" s="855">
        <v>0.0</v>
      </c>
      <c r="N51" s="855">
        <v>0.0</v>
      </c>
      <c r="O51" s="855">
        <v>12.0</v>
      </c>
      <c r="P51" s="855">
        <v>0.0</v>
      </c>
      <c r="Q51" s="855">
        <v>2.0</v>
      </c>
      <c r="R51" s="854">
        <f t="shared" si="1"/>
        <v>473</v>
      </c>
      <c r="S51" s="854">
        <f t="shared" si="2"/>
        <v>339</v>
      </c>
      <c r="T51" s="821">
        <f>R51/(Results!$T$195*(70/190))</f>
        <v>0.6648664645</v>
      </c>
      <c r="U51" s="832" t="str">
        <f t="shared" si="9"/>
        <v>C</v>
      </c>
      <c r="V51" s="641">
        <f>SUM(R51:R54)</f>
        <v>1931</v>
      </c>
      <c r="W51" s="642">
        <f>V51/(4*(MAX(R51:R54)))</f>
        <v>0.96937751</v>
      </c>
      <c r="X51" s="642">
        <f>AVERAGE(S51:S54)</f>
        <v>362.275</v>
      </c>
      <c r="Y51" s="1112">
        <f>V51/(((V51))*2)</f>
        <v>0.5</v>
      </c>
      <c r="Z51" s="731">
        <f>R51/Results!$B$158</f>
        <v>1576.666667</v>
      </c>
      <c r="AA51" s="1113">
        <f>sum(Z51:Z54)/4</f>
        <v>1609.166667</v>
      </c>
      <c r="AB51" s="643">
        <v>711.0</v>
      </c>
      <c r="AC51" s="817">
        <f>4*MAX(R51:R54)/ (Results!T195)</f>
        <v>1.03158985</v>
      </c>
      <c r="AD51" s="1107"/>
      <c r="AE51" s="459"/>
      <c r="AF51" s="151"/>
      <c r="AG51" s="818" t="s">
        <v>206</v>
      </c>
      <c r="AH51" s="854">
        <v>40.0</v>
      </c>
      <c r="AI51" s="855">
        <v>0.0</v>
      </c>
      <c r="AJ51" s="855">
        <v>102.0</v>
      </c>
      <c r="AK51" s="855">
        <v>0.0</v>
      </c>
      <c r="AL51" s="855">
        <v>0.0</v>
      </c>
      <c r="AM51" s="855">
        <v>0.0</v>
      </c>
      <c r="AN51" s="855">
        <v>0.0</v>
      </c>
      <c r="AO51" s="855">
        <v>14.0</v>
      </c>
      <c r="AP51" s="855">
        <v>0.0</v>
      </c>
      <c r="AQ51" s="855">
        <v>1.0</v>
      </c>
      <c r="AR51" s="855">
        <v>12.0</v>
      </c>
      <c r="AS51" s="855">
        <v>0.0</v>
      </c>
      <c r="AT51" s="855">
        <v>2.0</v>
      </c>
      <c r="AU51" s="846">
        <f t="shared" si="4"/>
        <v>171</v>
      </c>
      <c r="AV51" s="854">
        <f t="shared" si="5"/>
        <v>139.5</v>
      </c>
      <c r="AW51" s="821">
        <f>AU51/(Results!$V$195*(70/190))</f>
        <v>0.6518860353</v>
      </c>
      <c r="AX51" s="832" t="str">
        <f t="shared" si="11"/>
        <v>C</v>
      </c>
      <c r="AY51" s="641">
        <f>SUM(AU51:AU54)</f>
        <v>712</v>
      </c>
      <c r="AZ51" s="642">
        <f>AY51/(4*(MAX(AU51:AU54)))</f>
        <v>0.9518716578</v>
      </c>
      <c r="BA51" s="642">
        <f>AVERAGE(AV51:AV54)</f>
        <v>143.875</v>
      </c>
      <c r="BB51" s="1112">
        <f>AY51/(((AY51))*2)</f>
        <v>0.5</v>
      </c>
      <c r="BC51" s="731">
        <f>AU51/Results!$B$158</f>
        <v>570</v>
      </c>
      <c r="BD51" s="1113">
        <f>sum(BC51:BC54)/4</f>
        <v>593.3333333</v>
      </c>
      <c r="BE51" s="643">
        <v>262.0</v>
      </c>
      <c r="BF51" s="817">
        <f>4*MAX(AU51:AU54)/ (Results!V195)</f>
        <v>1.050561798</v>
      </c>
    </row>
    <row r="52">
      <c r="A52" s="151"/>
      <c r="B52" s="151"/>
      <c r="C52" s="195"/>
      <c r="D52" s="784" t="s">
        <v>207</v>
      </c>
      <c r="E52" s="854">
        <v>132.0</v>
      </c>
      <c r="F52" s="855">
        <v>2.0</v>
      </c>
      <c r="G52" s="855">
        <v>302.0</v>
      </c>
      <c r="H52" s="855">
        <v>0.0</v>
      </c>
      <c r="I52" s="855">
        <v>0.0</v>
      </c>
      <c r="J52" s="855">
        <v>21.0</v>
      </c>
      <c r="K52" s="855">
        <v>3.0</v>
      </c>
      <c r="L52" s="855">
        <v>15.0</v>
      </c>
      <c r="M52" s="855">
        <v>0.0</v>
      </c>
      <c r="N52" s="855">
        <v>1.0</v>
      </c>
      <c r="O52" s="855">
        <v>19.0</v>
      </c>
      <c r="P52" s="855">
        <v>1.0</v>
      </c>
      <c r="Q52" s="855">
        <v>2.0</v>
      </c>
      <c r="R52" s="833">
        <f t="shared" si="1"/>
        <v>498</v>
      </c>
      <c r="S52" s="833">
        <f t="shared" si="2"/>
        <v>387.1</v>
      </c>
      <c r="T52" s="782">
        <f>R52/(Results!$T$195*(70/190))</f>
        <v>0.7000073981</v>
      </c>
      <c r="U52" s="861" t="s">
        <v>249</v>
      </c>
      <c r="V52" s="151"/>
      <c r="W52" s="151"/>
      <c r="X52" s="151"/>
      <c r="Y52" s="195"/>
      <c r="Z52" s="737">
        <f>R52/Results!$B$158</f>
        <v>1660</v>
      </c>
      <c r="AA52" s="459"/>
      <c r="AB52" s="151"/>
      <c r="AC52" s="703"/>
      <c r="AD52" s="1107"/>
      <c r="AE52" s="459"/>
      <c r="AF52" s="151"/>
      <c r="AG52" s="784" t="s">
        <v>207</v>
      </c>
      <c r="AH52" s="854">
        <v>46.0</v>
      </c>
      <c r="AI52" s="855">
        <v>0.0</v>
      </c>
      <c r="AJ52" s="855">
        <v>109.0</v>
      </c>
      <c r="AK52" s="855">
        <v>0.0</v>
      </c>
      <c r="AL52" s="855">
        <v>0.0</v>
      </c>
      <c r="AM52" s="855">
        <v>0.0</v>
      </c>
      <c r="AN52" s="855">
        <v>0.0</v>
      </c>
      <c r="AO52" s="855">
        <v>15.0</v>
      </c>
      <c r="AP52" s="855">
        <v>0.0</v>
      </c>
      <c r="AQ52" s="855">
        <v>0.0</v>
      </c>
      <c r="AR52" s="855">
        <v>10.0</v>
      </c>
      <c r="AS52" s="855">
        <v>0.0</v>
      </c>
      <c r="AT52" s="855">
        <v>0.0</v>
      </c>
      <c r="AU52" s="834">
        <f t="shared" si="4"/>
        <v>180</v>
      </c>
      <c r="AV52" s="833">
        <f t="shared" si="5"/>
        <v>143</v>
      </c>
      <c r="AW52" s="782">
        <f>AU52/(Results!$V$195*(70/190))</f>
        <v>0.6861958266</v>
      </c>
      <c r="AX52" s="783" t="str">
        <f t="shared" si="11"/>
        <v>C</v>
      </c>
      <c r="AY52" s="151"/>
      <c r="AZ52" s="151"/>
      <c r="BA52" s="151"/>
      <c r="BB52" s="195"/>
      <c r="BC52" s="737">
        <f>AU52/Results!$B$158</f>
        <v>600</v>
      </c>
      <c r="BD52" s="459"/>
      <c r="BE52" s="151"/>
      <c r="BF52" s="703"/>
    </row>
    <row r="53">
      <c r="A53" s="151"/>
      <c r="B53" s="151"/>
      <c r="C53" s="195"/>
      <c r="D53" s="784" t="s">
        <v>208</v>
      </c>
      <c r="E53" s="854">
        <v>127.0</v>
      </c>
      <c r="F53" s="855">
        <v>0.0</v>
      </c>
      <c r="G53" s="855">
        <v>309.0</v>
      </c>
      <c r="H53" s="855">
        <v>0.0</v>
      </c>
      <c r="I53" s="855">
        <v>0.0</v>
      </c>
      <c r="J53" s="855">
        <v>18.0</v>
      </c>
      <c r="K53" s="855">
        <v>2.0</v>
      </c>
      <c r="L53" s="855">
        <v>13.0</v>
      </c>
      <c r="M53" s="855">
        <v>0.0</v>
      </c>
      <c r="N53" s="855">
        <v>0.0</v>
      </c>
      <c r="O53" s="855">
        <v>20.0</v>
      </c>
      <c r="P53" s="855">
        <v>0.0</v>
      </c>
      <c r="Q53" s="855">
        <v>4.0</v>
      </c>
      <c r="R53" s="833">
        <f t="shared" si="1"/>
        <v>493</v>
      </c>
      <c r="S53" s="833">
        <f t="shared" si="2"/>
        <v>373</v>
      </c>
      <c r="T53" s="782">
        <f>R53/(Results!$T$195*(70/190))</f>
        <v>0.6929792114</v>
      </c>
      <c r="U53" s="783" t="str">
        <f t="shared" ref="U53:U66" si="12">IFS(T53&lt;0.2,"A",AND(T53&gt;=0.21,T53&lt;=0.5),"B",AND(T53&gt;=0.51,T53&lt;=0.7),"C",AND(T53&gt;=0.71,T53&lt;=0.85),"D",AND(T53&gt;=0.86,T53&lt;=1),"E",T53&gt;1,"F")</f>
        <v>C</v>
      </c>
      <c r="V53" s="151"/>
      <c r="W53" s="151"/>
      <c r="X53" s="151"/>
      <c r="Y53" s="195"/>
      <c r="Z53" s="737">
        <f>R53/Results!$B$158</f>
        <v>1643.333333</v>
      </c>
      <c r="AA53" s="459"/>
      <c r="AB53" s="151"/>
      <c r="AC53" s="703"/>
      <c r="AD53" s="1107"/>
      <c r="AE53" s="459"/>
      <c r="AF53" s="151"/>
      <c r="AG53" s="784" t="s">
        <v>208</v>
      </c>
      <c r="AH53" s="854">
        <v>42.0</v>
      </c>
      <c r="AI53" s="855">
        <v>0.0</v>
      </c>
      <c r="AJ53" s="855">
        <v>112.0</v>
      </c>
      <c r="AK53" s="855">
        <v>0.0</v>
      </c>
      <c r="AL53" s="855">
        <v>0.0</v>
      </c>
      <c r="AM53" s="855">
        <v>0.0</v>
      </c>
      <c r="AN53" s="855">
        <v>0.0</v>
      </c>
      <c r="AO53" s="855">
        <v>17.0</v>
      </c>
      <c r="AP53" s="855">
        <v>0.0</v>
      </c>
      <c r="AQ53" s="855">
        <v>0.0</v>
      </c>
      <c r="AR53" s="855">
        <v>16.0</v>
      </c>
      <c r="AS53" s="855">
        <v>0.0</v>
      </c>
      <c r="AT53" s="855">
        <v>0.0</v>
      </c>
      <c r="AU53" s="834">
        <f t="shared" si="4"/>
        <v>187</v>
      </c>
      <c r="AV53" s="833">
        <f t="shared" si="5"/>
        <v>155.5</v>
      </c>
      <c r="AW53" s="782">
        <f>AU53/(Results!$V$195*(70/190))</f>
        <v>0.7128812199</v>
      </c>
      <c r="AX53" s="783" t="str">
        <f t="shared" si="11"/>
        <v>D</v>
      </c>
      <c r="AY53" s="151"/>
      <c r="AZ53" s="151"/>
      <c r="BA53" s="151"/>
      <c r="BB53" s="195"/>
      <c r="BC53" s="737">
        <f>AU53/Results!$B$158</f>
        <v>623.3333333</v>
      </c>
      <c r="BD53" s="459"/>
      <c r="BE53" s="151"/>
      <c r="BF53" s="703"/>
    </row>
    <row r="54">
      <c r="A54" s="151"/>
      <c r="B54" s="151"/>
      <c r="C54" s="195"/>
      <c r="D54" s="790" t="s">
        <v>209</v>
      </c>
      <c r="E54" s="1029">
        <v>123.0</v>
      </c>
      <c r="F54" s="1076">
        <v>0.0</v>
      </c>
      <c r="G54" s="1076">
        <v>298.0</v>
      </c>
      <c r="H54" s="1076">
        <v>0.0</v>
      </c>
      <c r="I54" s="1076">
        <v>0.0</v>
      </c>
      <c r="J54" s="1076">
        <v>10.0</v>
      </c>
      <c r="K54" s="1076">
        <v>5.0</v>
      </c>
      <c r="L54" s="1076">
        <v>10.0</v>
      </c>
      <c r="M54" s="1076">
        <v>0.0</v>
      </c>
      <c r="N54" s="1076">
        <v>0.0</v>
      </c>
      <c r="O54" s="1076">
        <v>20.0</v>
      </c>
      <c r="P54" s="1076">
        <v>0.0</v>
      </c>
      <c r="Q54" s="1076">
        <v>1.0</v>
      </c>
      <c r="R54" s="835">
        <f t="shared" si="1"/>
        <v>467</v>
      </c>
      <c r="S54" s="835">
        <f t="shared" si="2"/>
        <v>350</v>
      </c>
      <c r="T54" s="795">
        <f>R54/(Results!$T$195*(70/190))</f>
        <v>0.6564326404</v>
      </c>
      <c r="U54" s="823" t="str">
        <f t="shared" si="12"/>
        <v>C</v>
      </c>
      <c r="V54" s="37"/>
      <c r="W54" s="37"/>
      <c r="X54" s="37"/>
      <c r="Y54" s="59"/>
      <c r="Z54" s="738">
        <f>R54/Results!$B$158</f>
        <v>1556.666667</v>
      </c>
      <c r="AA54" s="60"/>
      <c r="AB54" s="37"/>
      <c r="AC54" s="789"/>
      <c r="AD54" s="1107"/>
      <c r="AE54" s="459"/>
      <c r="AF54" s="151"/>
      <c r="AG54" s="790" t="s">
        <v>209</v>
      </c>
      <c r="AH54" s="1029">
        <v>39.0</v>
      </c>
      <c r="AI54" s="1076">
        <v>0.0</v>
      </c>
      <c r="AJ54" s="1076">
        <v>110.0</v>
      </c>
      <c r="AK54" s="1076">
        <v>0.0</v>
      </c>
      <c r="AL54" s="1076">
        <v>0.0</v>
      </c>
      <c r="AM54" s="1076">
        <v>0.0</v>
      </c>
      <c r="AN54" s="1076">
        <v>0.0</v>
      </c>
      <c r="AO54" s="1076">
        <v>13.0</v>
      </c>
      <c r="AP54" s="1076">
        <v>0.0</v>
      </c>
      <c r="AQ54" s="1076">
        <v>0.0</v>
      </c>
      <c r="AR54" s="1076">
        <v>12.0</v>
      </c>
      <c r="AS54" s="1076">
        <v>0.0</v>
      </c>
      <c r="AT54" s="1076">
        <v>0.0</v>
      </c>
      <c r="AU54" s="856">
        <f t="shared" si="4"/>
        <v>174</v>
      </c>
      <c r="AV54" s="835">
        <f t="shared" si="5"/>
        <v>137.5</v>
      </c>
      <c r="AW54" s="795">
        <f>AU54/(Results!$V$195*(70/190))</f>
        <v>0.6633226324</v>
      </c>
      <c r="AX54" s="823" t="str">
        <f t="shared" si="11"/>
        <v>C</v>
      </c>
      <c r="AY54" s="37"/>
      <c r="AZ54" s="37"/>
      <c r="BA54" s="37"/>
      <c r="BB54" s="59"/>
      <c r="BC54" s="738">
        <f>AU54/Results!$B$158</f>
        <v>580</v>
      </c>
      <c r="BD54" s="60"/>
      <c r="BE54" s="37"/>
      <c r="BF54" s="789"/>
    </row>
    <row r="55">
      <c r="A55" s="151"/>
      <c r="B55" s="151"/>
      <c r="C55" s="195"/>
      <c r="D55" s="1109" t="s">
        <v>210</v>
      </c>
      <c r="E55" s="824">
        <v>105.0</v>
      </c>
      <c r="F55" s="850">
        <v>0.0</v>
      </c>
      <c r="G55" s="850">
        <v>195.0</v>
      </c>
      <c r="H55" s="850">
        <v>0.0</v>
      </c>
      <c r="I55" s="850">
        <v>0.0</v>
      </c>
      <c r="J55" s="850">
        <v>13.0</v>
      </c>
      <c r="K55" s="850">
        <v>2.0</v>
      </c>
      <c r="L55" s="850">
        <v>11.0</v>
      </c>
      <c r="M55" s="850">
        <v>0.0</v>
      </c>
      <c r="N55" s="850">
        <v>0.0</v>
      </c>
      <c r="O55" s="850">
        <v>17.0</v>
      </c>
      <c r="P55" s="850">
        <v>0.0</v>
      </c>
      <c r="Q55" s="850">
        <v>0.0</v>
      </c>
      <c r="R55" s="824">
        <f t="shared" si="1"/>
        <v>343</v>
      </c>
      <c r="S55" s="824">
        <f t="shared" si="2"/>
        <v>275.5</v>
      </c>
      <c r="T55" s="802">
        <f>R55/(Results!$T$196*(70/190))</f>
        <v>0.683052091</v>
      </c>
      <c r="U55" s="803" t="str">
        <f t="shared" si="12"/>
        <v>C</v>
      </c>
      <c r="V55" s="538">
        <f>SUM(R55:R58)</f>
        <v>1363</v>
      </c>
      <c r="W55" s="539">
        <f>V55/(4*(MAX(R55:R58)))</f>
        <v>0.9707977208</v>
      </c>
      <c r="X55" s="539">
        <f>AVERAGE(S55:S58)</f>
        <v>270.275</v>
      </c>
      <c r="Y55" s="1110">
        <f>V55/(((V55))*2)</f>
        <v>0.5</v>
      </c>
      <c r="Z55" s="1012">
        <f>R55/Results!$B$158</f>
        <v>1143.333333</v>
      </c>
      <c r="AA55" s="1111">
        <f>sum(Z55:Z58)/4</f>
        <v>1135.833333</v>
      </c>
      <c r="AB55" s="541">
        <v>502.0</v>
      </c>
      <c r="AC55" s="706">
        <f>4*MAX(R55:R58)/ (Results!T196)</f>
        <v>1.030080704</v>
      </c>
      <c r="AD55" s="1107"/>
      <c r="AE55" s="459"/>
      <c r="AF55" s="151"/>
      <c r="AG55" s="797" t="s">
        <v>210</v>
      </c>
      <c r="AH55" s="824">
        <v>43.0</v>
      </c>
      <c r="AI55" s="850">
        <v>0.0</v>
      </c>
      <c r="AJ55" s="850">
        <v>96.0</v>
      </c>
      <c r="AK55" s="850">
        <v>0.0</v>
      </c>
      <c r="AL55" s="850">
        <v>0.0</v>
      </c>
      <c r="AM55" s="850">
        <v>0.0</v>
      </c>
      <c r="AN55" s="850">
        <v>0.0</v>
      </c>
      <c r="AO55" s="850">
        <v>18.0</v>
      </c>
      <c r="AP55" s="850">
        <v>0.0</v>
      </c>
      <c r="AQ55" s="850">
        <v>0.0</v>
      </c>
      <c r="AR55" s="850">
        <v>15.0</v>
      </c>
      <c r="AS55" s="850">
        <v>0.0</v>
      </c>
      <c r="AT55" s="850">
        <v>0.0</v>
      </c>
      <c r="AU55" s="857">
        <f t="shared" si="4"/>
        <v>172</v>
      </c>
      <c r="AV55" s="824">
        <f t="shared" si="5"/>
        <v>148</v>
      </c>
      <c r="AW55" s="802">
        <f>AU55/(Results!$V$196*(70/190))</f>
        <v>0.6258138644</v>
      </c>
      <c r="AX55" s="803" t="str">
        <f t="shared" si="11"/>
        <v>C</v>
      </c>
      <c r="AY55" s="538">
        <f>SUM(AU55:AU58)</f>
        <v>746</v>
      </c>
      <c r="AZ55" s="539">
        <f>AY55/(4*(MAX(AU55:AU58)))</f>
        <v>0.9325</v>
      </c>
      <c r="BA55" s="539">
        <f>AVERAGE(AV55:AV58)</f>
        <v>164.25</v>
      </c>
      <c r="BB55" s="1110">
        <f>AY55/(((AY55))*2)</f>
        <v>0.5</v>
      </c>
      <c r="BC55" s="1012">
        <f>AU55/Results!$B$158</f>
        <v>573.3333333</v>
      </c>
      <c r="BD55" s="1111">
        <f>sum(BC55:BC58)/4</f>
        <v>621.6666667</v>
      </c>
      <c r="BE55" s="541">
        <v>275.0</v>
      </c>
      <c r="BF55" s="706">
        <f>4*MAX(AU55:AU58)/ (Results!V196)</f>
        <v>1.072386059</v>
      </c>
    </row>
    <row r="56">
      <c r="A56" s="151"/>
      <c r="B56" s="151"/>
      <c r="C56" s="195"/>
      <c r="D56" s="804" t="s">
        <v>211</v>
      </c>
      <c r="E56" s="824">
        <v>101.0</v>
      </c>
      <c r="F56" s="850">
        <v>1.0</v>
      </c>
      <c r="G56" s="850">
        <v>186.0</v>
      </c>
      <c r="H56" s="850">
        <v>0.0</v>
      </c>
      <c r="I56" s="850">
        <v>0.0</v>
      </c>
      <c r="J56" s="850">
        <v>9.0</v>
      </c>
      <c r="K56" s="850">
        <v>2.0</v>
      </c>
      <c r="L56" s="850">
        <v>2.0</v>
      </c>
      <c r="M56" s="850">
        <v>0.0</v>
      </c>
      <c r="N56" s="850">
        <v>2.0</v>
      </c>
      <c r="O56" s="850">
        <v>16.0</v>
      </c>
      <c r="P56" s="850">
        <v>0.0</v>
      </c>
      <c r="Q56" s="850">
        <v>0.0</v>
      </c>
      <c r="R56" s="826">
        <f t="shared" si="1"/>
        <v>319</v>
      </c>
      <c r="S56" s="826">
        <f t="shared" si="2"/>
        <v>251.3</v>
      </c>
      <c r="T56" s="802">
        <f>R56/(Results!$T$196*(70/190))</f>
        <v>0.6352583587</v>
      </c>
      <c r="U56" s="803" t="str">
        <f t="shared" si="12"/>
        <v>C</v>
      </c>
      <c r="V56" s="151"/>
      <c r="W56" s="151"/>
      <c r="X56" s="151"/>
      <c r="Y56" s="195"/>
      <c r="Z56" s="740">
        <f>R56/Results!$B$158</f>
        <v>1063.333333</v>
      </c>
      <c r="AA56" s="459"/>
      <c r="AB56" s="151"/>
      <c r="AC56" s="703"/>
      <c r="AD56" s="1107"/>
      <c r="AE56" s="459"/>
      <c r="AF56" s="151"/>
      <c r="AG56" s="804" t="s">
        <v>211</v>
      </c>
      <c r="AH56" s="824">
        <v>45.0</v>
      </c>
      <c r="AI56" s="850">
        <v>0.0</v>
      </c>
      <c r="AJ56" s="850">
        <v>103.0</v>
      </c>
      <c r="AK56" s="850">
        <v>0.0</v>
      </c>
      <c r="AL56" s="850">
        <v>0.0</v>
      </c>
      <c r="AM56" s="850">
        <v>0.0</v>
      </c>
      <c r="AN56" s="850">
        <v>0.0</v>
      </c>
      <c r="AO56" s="850">
        <v>21.0</v>
      </c>
      <c r="AP56" s="850">
        <v>0.0</v>
      </c>
      <c r="AQ56" s="850">
        <v>0.0</v>
      </c>
      <c r="AR56" s="850">
        <v>13.0</v>
      </c>
      <c r="AS56" s="850">
        <v>0.0</v>
      </c>
      <c r="AT56" s="850">
        <v>0.0</v>
      </c>
      <c r="AU56" s="844">
        <f t="shared" si="4"/>
        <v>182</v>
      </c>
      <c r="AV56" s="826">
        <f t="shared" si="5"/>
        <v>154</v>
      </c>
      <c r="AW56" s="802">
        <f>AU56/(Results!$V$196*(70/190))</f>
        <v>0.6621983914</v>
      </c>
      <c r="AX56" s="803" t="str">
        <f t="shared" si="11"/>
        <v>C</v>
      </c>
      <c r="AY56" s="151"/>
      <c r="AZ56" s="151"/>
      <c r="BA56" s="151"/>
      <c r="BB56" s="195"/>
      <c r="BC56" s="740">
        <f>AU56/Results!$B$158</f>
        <v>606.6666667</v>
      </c>
      <c r="BD56" s="459"/>
      <c r="BE56" s="151"/>
      <c r="BF56" s="703"/>
    </row>
    <row r="57">
      <c r="A57" s="151"/>
      <c r="B57" s="151"/>
      <c r="C57" s="195"/>
      <c r="D57" s="804" t="s">
        <v>212</v>
      </c>
      <c r="E57" s="824">
        <v>109.0</v>
      </c>
      <c r="F57" s="850">
        <v>0.0</v>
      </c>
      <c r="G57" s="850">
        <v>203.0</v>
      </c>
      <c r="H57" s="850">
        <v>0.0</v>
      </c>
      <c r="I57" s="850">
        <v>0.0</v>
      </c>
      <c r="J57" s="850">
        <v>7.0</v>
      </c>
      <c r="K57" s="850">
        <v>3.0</v>
      </c>
      <c r="L57" s="850">
        <v>11.0</v>
      </c>
      <c r="M57" s="850">
        <v>0.0</v>
      </c>
      <c r="N57" s="850">
        <v>0.0</v>
      </c>
      <c r="O57" s="850">
        <v>13.0</v>
      </c>
      <c r="P57" s="850">
        <v>0.0</v>
      </c>
      <c r="Q57" s="850">
        <v>5.0</v>
      </c>
      <c r="R57" s="826">
        <f t="shared" si="1"/>
        <v>351</v>
      </c>
      <c r="S57" s="826">
        <f t="shared" si="2"/>
        <v>270.5</v>
      </c>
      <c r="T57" s="802">
        <f>R57/(Results!$T$196*(70/190))</f>
        <v>0.6989833351</v>
      </c>
      <c r="U57" s="803" t="str">
        <f t="shared" si="12"/>
        <v>C</v>
      </c>
      <c r="V57" s="151"/>
      <c r="W57" s="151"/>
      <c r="X57" s="151"/>
      <c r="Y57" s="195"/>
      <c r="Z57" s="740">
        <f>R57/Results!$B$158</f>
        <v>1170</v>
      </c>
      <c r="AA57" s="459"/>
      <c r="AB57" s="151"/>
      <c r="AC57" s="703"/>
      <c r="AD57" s="1107"/>
      <c r="AE57" s="459"/>
      <c r="AF57" s="151"/>
      <c r="AG57" s="804" t="s">
        <v>212</v>
      </c>
      <c r="AH57" s="824">
        <v>49.0</v>
      </c>
      <c r="AI57" s="850">
        <v>0.0</v>
      </c>
      <c r="AJ57" s="850">
        <v>107.0</v>
      </c>
      <c r="AK57" s="850">
        <v>0.0</v>
      </c>
      <c r="AL57" s="850">
        <v>0.0</v>
      </c>
      <c r="AM57" s="850">
        <v>0.0</v>
      </c>
      <c r="AN57" s="850">
        <v>0.0</v>
      </c>
      <c r="AO57" s="850">
        <v>23.0</v>
      </c>
      <c r="AP57" s="850">
        <v>0.0</v>
      </c>
      <c r="AQ57" s="850">
        <v>0.0</v>
      </c>
      <c r="AR57" s="850">
        <v>21.0</v>
      </c>
      <c r="AS57" s="850">
        <v>0.0</v>
      </c>
      <c r="AT57" s="850">
        <v>0.0</v>
      </c>
      <c r="AU57" s="844">
        <f t="shared" si="4"/>
        <v>200</v>
      </c>
      <c r="AV57" s="826">
        <f t="shared" si="5"/>
        <v>179</v>
      </c>
      <c r="AW57" s="802">
        <f>AU57/(Results!$V$196*(70/190))</f>
        <v>0.72769054</v>
      </c>
      <c r="AX57" s="803" t="str">
        <f t="shared" si="11"/>
        <v>D</v>
      </c>
      <c r="AY57" s="151"/>
      <c r="AZ57" s="151"/>
      <c r="BA57" s="151"/>
      <c r="BB57" s="195"/>
      <c r="BC57" s="740">
        <f>AU57/Results!$B$158</f>
        <v>666.6666667</v>
      </c>
      <c r="BD57" s="459"/>
      <c r="BE57" s="151"/>
      <c r="BF57" s="703"/>
    </row>
    <row r="58">
      <c r="A58" s="151"/>
      <c r="B58" s="151"/>
      <c r="C58" s="195"/>
      <c r="D58" s="809" t="s">
        <v>213</v>
      </c>
      <c r="E58" s="851">
        <v>113.0</v>
      </c>
      <c r="F58" s="852">
        <v>1.0</v>
      </c>
      <c r="G58" s="852">
        <v>191.0</v>
      </c>
      <c r="H58" s="852">
        <v>0.0</v>
      </c>
      <c r="I58" s="852">
        <v>0.0</v>
      </c>
      <c r="J58" s="852">
        <v>12.0</v>
      </c>
      <c r="K58" s="852">
        <v>4.0</v>
      </c>
      <c r="L58" s="852">
        <v>9.0</v>
      </c>
      <c r="M58" s="852">
        <v>0.0</v>
      </c>
      <c r="N58" s="852">
        <v>0.0</v>
      </c>
      <c r="O58" s="852">
        <v>18.0</v>
      </c>
      <c r="P58" s="852">
        <v>0.0</v>
      </c>
      <c r="Q58" s="852">
        <v>2.0</v>
      </c>
      <c r="R58" s="840">
        <f t="shared" si="1"/>
        <v>350</v>
      </c>
      <c r="S58" s="840">
        <f t="shared" si="2"/>
        <v>283.8</v>
      </c>
      <c r="T58" s="814">
        <f>R58/(Results!$T$196*(70/190))</f>
        <v>0.6969919296</v>
      </c>
      <c r="U58" s="815" t="str">
        <f t="shared" si="12"/>
        <v>C</v>
      </c>
      <c r="V58" s="447"/>
      <c r="W58" s="447"/>
      <c r="X58" s="447"/>
      <c r="Y58" s="224"/>
      <c r="Z58" s="746">
        <f>R58/Results!$B$158</f>
        <v>1166.666667</v>
      </c>
      <c r="AA58" s="461"/>
      <c r="AB58" s="447"/>
      <c r="AC58" s="488"/>
      <c r="AD58" s="1107"/>
      <c r="AE58" s="459"/>
      <c r="AF58" s="151"/>
      <c r="AG58" s="809" t="s">
        <v>213</v>
      </c>
      <c r="AH58" s="851">
        <v>52.0</v>
      </c>
      <c r="AI58" s="852">
        <v>0.0</v>
      </c>
      <c r="AJ58" s="852">
        <v>96.0</v>
      </c>
      <c r="AK58" s="852">
        <v>0.0</v>
      </c>
      <c r="AL58" s="852">
        <v>0.0</v>
      </c>
      <c r="AM58" s="852">
        <v>0.0</v>
      </c>
      <c r="AN58" s="852">
        <v>0.0</v>
      </c>
      <c r="AO58" s="852">
        <v>24.0</v>
      </c>
      <c r="AP58" s="852">
        <v>0.0</v>
      </c>
      <c r="AQ58" s="852">
        <v>0.0</v>
      </c>
      <c r="AR58" s="852">
        <v>20.0</v>
      </c>
      <c r="AS58" s="852">
        <v>0.0</v>
      </c>
      <c r="AT58" s="852">
        <v>0.0</v>
      </c>
      <c r="AU58" s="845">
        <f t="shared" si="4"/>
        <v>192</v>
      </c>
      <c r="AV58" s="840">
        <f t="shared" si="5"/>
        <v>176</v>
      </c>
      <c r="AW58" s="814">
        <f>AU58/(Results!$V$196*(70/190))</f>
        <v>0.6985829184</v>
      </c>
      <c r="AX58" s="815" t="str">
        <f t="shared" si="11"/>
        <v>C</v>
      </c>
      <c r="AY58" s="447"/>
      <c r="AZ58" s="447"/>
      <c r="BA58" s="447"/>
      <c r="BB58" s="224"/>
      <c r="BC58" s="746">
        <f>AU58/Results!$B$158</f>
        <v>640</v>
      </c>
      <c r="BD58" s="461"/>
      <c r="BE58" s="447"/>
      <c r="BF58" s="488"/>
    </row>
    <row r="59">
      <c r="A59" s="151"/>
      <c r="B59" s="151"/>
      <c r="C59" s="195"/>
      <c r="D59" s="777" t="s">
        <v>214</v>
      </c>
      <c r="E59" s="854">
        <v>98.0</v>
      </c>
      <c r="F59" s="855">
        <v>1.0</v>
      </c>
      <c r="G59" s="855">
        <v>183.0</v>
      </c>
      <c r="H59" s="855">
        <v>0.0</v>
      </c>
      <c r="I59" s="855">
        <v>0.0</v>
      </c>
      <c r="J59" s="855">
        <v>14.0</v>
      </c>
      <c r="K59" s="855">
        <v>2.0</v>
      </c>
      <c r="L59" s="855">
        <v>13.0</v>
      </c>
      <c r="M59" s="855">
        <v>0.0</v>
      </c>
      <c r="N59" s="855">
        <v>1.0</v>
      </c>
      <c r="O59" s="855">
        <v>21.0</v>
      </c>
      <c r="P59" s="855">
        <v>0.0</v>
      </c>
      <c r="Q59" s="855">
        <v>1.0</v>
      </c>
      <c r="R59" s="854">
        <f t="shared" si="1"/>
        <v>334</v>
      </c>
      <c r="S59" s="854">
        <f t="shared" si="2"/>
        <v>278.8</v>
      </c>
      <c r="T59" s="821">
        <f>R59/(Results!$T$197*(70/190))</f>
        <v>0.6968266169</v>
      </c>
      <c r="U59" s="832" t="str">
        <f t="shared" si="12"/>
        <v>C</v>
      </c>
      <c r="V59" s="641">
        <f>SUM(R59:R62)</f>
        <v>1301</v>
      </c>
      <c r="W59" s="642">
        <f>V59/(4*(MAX(R59:R62)))</f>
        <v>0.9738023952</v>
      </c>
      <c r="X59" s="642">
        <f>AVERAGE(S59:S62)</f>
        <v>255.7</v>
      </c>
      <c r="Y59" s="1112">
        <f>V59/(((V59))*2)</f>
        <v>0.5</v>
      </c>
      <c r="Z59" s="731">
        <f>R59/Results!$B$158</f>
        <v>1113.333333</v>
      </c>
      <c r="AA59" s="1113">
        <f>sum(Z59:Z62)/4</f>
        <v>1084.166667</v>
      </c>
      <c r="AB59" s="643">
        <v>479.0</v>
      </c>
      <c r="AC59" s="817">
        <f>4*MAX(R59:R62)/ (Results!T197)</f>
        <v>1.026902383</v>
      </c>
      <c r="AD59" s="1107"/>
      <c r="AE59" s="459"/>
      <c r="AF59" s="151"/>
      <c r="AG59" s="818" t="s">
        <v>214</v>
      </c>
      <c r="AH59" s="854">
        <v>46.0</v>
      </c>
      <c r="AI59" s="855">
        <v>0.0</v>
      </c>
      <c r="AJ59" s="855">
        <v>92.0</v>
      </c>
      <c r="AK59" s="855">
        <v>0.0</v>
      </c>
      <c r="AL59" s="855">
        <v>0.0</v>
      </c>
      <c r="AM59" s="855">
        <v>0.0</v>
      </c>
      <c r="AN59" s="855">
        <v>0.0</v>
      </c>
      <c r="AO59" s="855">
        <v>21.0</v>
      </c>
      <c r="AP59" s="855">
        <v>0.0</v>
      </c>
      <c r="AQ59" s="855">
        <v>0.0</v>
      </c>
      <c r="AR59" s="855">
        <v>12.0</v>
      </c>
      <c r="AS59" s="855">
        <v>0.0</v>
      </c>
      <c r="AT59" s="855">
        <v>1.0</v>
      </c>
      <c r="AU59" s="846">
        <f t="shared" si="4"/>
        <v>172</v>
      </c>
      <c r="AV59" s="854">
        <f t="shared" si="5"/>
        <v>148</v>
      </c>
      <c r="AW59" s="821">
        <f>AU59/(Results!$V$197*(70/190))</f>
        <v>0.6885798567</v>
      </c>
      <c r="AX59" s="832" t="str">
        <f t="shared" si="11"/>
        <v>C</v>
      </c>
      <c r="AY59" s="641">
        <f>SUM(AU59:AU62)</f>
        <v>678</v>
      </c>
      <c r="AZ59" s="642">
        <f>AY59/(4*(MAX(AU59:AU62)))</f>
        <v>0.9854651163</v>
      </c>
      <c r="BA59" s="642">
        <f>AVERAGE(AV59:AV62)</f>
        <v>151.125</v>
      </c>
      <c r="BB59" s="1112">
        <f>AY59/(((AY59))*2)</f>
        <v>0.5</v>
      </c>
      <c r="BC59" s="731">
        <f>AU59/Results!$B$158</f>
        <v>573.3333333</v>
      </c>
      <c r="BD59" s="1113">
        <f>sum(BC59:BC62)/4</f>
        <v>565</v>
      </c>
      <c r="BE59" s="643">
        <v>250.0</v>
      </c>
      <c r="BF59" s="817">
        <f>4*MAX(AU59:AU62)/ (Results!V197)</f>
        <v>1.014749263</v>
      </c>
    </row>
    <row r="60">
      <c r="A60" s="151"/>
      <c r="B60" s="151"/>
      <c r="C60" s="195"/>
      <c r="D60" s="784" t="s">
        <v>215</v>
      </c>
      <c r="E60" s="854">
        <v>86.0</v>
      </c>
      <c r="F60" s="855">
        <v>0.0</v>
      </c>
      <c r="G60" s="855">
        <v>187.0</v>
      </c>
      <c r="H60" s="855">
        <v>0.0</v>
      </c>
      <c r="I60" s="855">
        <v>0.0</v>
      </c>
      <c r="J60" s="855">
        <v>8.0</v>
      </c>
      <c r="K60" s="855">
        <v>1.0</v>
      </c>
      <c r="L60" s="855">
        <v>12.0</v>
      </c>
      <c r="M60" s="855">
        <v>0.0</v>
      </c>
      <c r="N60" s="855">
        <v>1.0</v>
      </c>
      <c r="O60" s="855">
        <v>15.0</v>
      </c>
      <c r="P60" s="855">
        <v>0.0</v>
      </c>
      <c r="Q60" s="855">
        <v>3.0</v>
      </c>
      <c r="R60" s="833">
        <f t="shared" si="1"/>
        <v>313</v>
      </c>
      <c r="S60" s="833">
        <f t="shared" si="2"/>
        <v>245</v>
      </c>
      <c r="T60" s="782">
        <f>R60/(Results!$T$197*(70/190))</f>
        <v>0.6530141649</v>
      </c>
      <c r="U60" s="783" t="str">
        <f t="shared" si="12"/>
        <v>C</v>
      </c>
      <c r="V60" s="151"/>
      <c r="W60" s="151"/>
      <c r="X60" s="151"/>
      <c r="Y60" s="195"/>
      <c r="Z60" s="737">
        <f>R60/Results!$B$158</f>
        <v>1043.333333</v>
      </c>
      <c r="AA60" s="459"/>
      <c r="AB60" s="151"/>
      <c r="AC60" s="703"/>
      <c r="AD60" s="1107"/>
      <c r="AE60" s="459"/>
      <c r="AF60" s="151"/>
      <c r="AG60" s="784" t="s">
        <v>215</v>
      </c>
      <c r="AH60" s="854">
        <v>53.0</v>
      </c>
      <c r="AI60" s="855">
        <v>0.0</v>
      </c>
      <c r="AJ60" s="855">
        <v>83.0</v>
      </c>
      <c r="AK60" s="855">
        <v>0.0</v>
      </c>
      <c r="AL60" s="855">
        <v>0.0</v>
      </c>
      <c r="AM60" s="855">
        <v>0.0</v>
      </c>
      <c r="AN60" s="855">
        <v>0.0</v>
      </c>
      <c r="AO60" s="855">
        <v>15.0</v>
      </c>
      <c r="AP60" s="855">
        <v>0.0</v>
      </c>
      <c r="AQ60" s="855">
        <v>0.0</v>
      </c>
      <c r="AR60" s="855">
        <v>15.0</v>
      </c>
      <c r="AS60" s="855">
        <v>0.0</v>
      </c>
      <c r="AT60" s="855">
        <v>1.0</v>
      </c>
      <c r="AU60" s="834">
        <f t="shared" si="4"/>
        <v>167</v>
      </c>
      <c r="AV60" s="833">
        <f t="shared" si="5"/>
        <v>147.5</v>
      </c>
      <c r="AW60" s="782">
        <f>AU60/(Results!$V$197*(70/190))</f>
        <v>0.6685630004</v>
      </c>
      <c r="AX60" s="783" t="str">
        <f t="shared" si="11"/>
        <v>C</v>
      </c>
      <c r="AY60" s="151"/>
      <c r="AZ60" s="151"/>
      <c r="BA60" s="151"/>
      <c r="BB60" s="195"/>
      <c r="BC60" s="737">
        <f>AU60/Results!$B$158</f>
        <v>556.6666667</v>
      </c>
      <c r="BD60" s="459"/>
      <c r="BE60" s="151"/>
      <c r="BF60" s="703"/>
    </row>
    <row r="61">
      <c r="A61" s="151"/>
      <c r="B61" s="151"/>
      <c r="C61" s="195"/>
      <c r="D61" s="784" t="s">
        <v>216</v>
      </c>
      <c r="E61" s="854">
        <v>95.0</v>
      </c>
      <c r="F61" s="855">
        <v>0.0</v>
      </c>
      <c r="G61" s="855">
        <v>195.0</v>
      </c>
      <c r="H61" s="855">
        <v>0.0</v>
      </c>
      <c r="I61" s="855">
        <v>0.0</v>
      </c>
      <c r="J61" s="855">
        <v>13.0</v>
      </c>
      <c r="K61" s="855">
        <v>5.0</v>
      </c>
      <c r="L61" s="855">
        <v>8.0</v>
      </c>
      <c r="M61" s="855">
        <v>0.0</v>
      </c>
      <c r="N61" s="855">
        <v>0.0</v>
      </c>
      <c r="O61" s="855">
        <v>10.0</v>
      </c>
      <c r="P61" s="855">
        <v>0.0</v>
      </c>
      <c r="Q61" s="855">
        <v>2.0</v>
      </c>
      <c r="R61" s="833">
        <f t="shared" si="1"/>
        <v>328</v>
      </c>
      <c r="S61" s="833">
        <f t="shared" si="2"/>
        <v>252.5</v>
      </c>
      <c r="T61" s="782">
        <f>R61/(Results!$T$197*(70/190))</f>
        <v>0.6843087735</v>
      </c>
      <c r="U61" s="783" t="str">
        <f t="shared" si="12"/>
        <v>C</v>
      </c>
      <c r="V61" s="151"/>
      <c r="W61" s="151"/>
      <c r="X61" s="151"/>
      <c r="Y61" s="195"/>
      <c r="Z61" s="737">
        <f>R61/Results!$B$158</f>
        <v>1093.333333</v>
      </c>
      <c r="AA61" s="459"/>
      <c r="AB61" s="151"/>
      <c r="AC61" s="703"/>
      <c r="AD61" s="1107"/>
      <c r="AE61" s="459"/>
      <c r="AF61" s="151"/>
      <c r="AG61" s="784" t="s">
        <v>216</v>
      </c>
      <c r="AH61" s="854">
        <v>57.0</v>
      </c>
      <c r="AI61" s="855">
        <v>0.0</v>
      </c>
      <c r="AJ61" s="855">
        <v>85.0</v>
      </c>
      <c r="AK61" s="855">
        <v>0.0</v>
      </c>
      <c r="AL61" s="855">
        <v>0.0</v>
      </c>
      <c r="AM61" s="855">
        <v>0.0</v>
      </c>
      <c r="AN61" s="855">
        <v>0.0</v>
      </c>
      <c r="AO61" s="855">
        <v>16.0</v>
      </c>
      <c r="AP61" s="855">
        <v>0.0</v>
      </c>
      <c r="AQ61" s="855">
        <v>0.0</v>
      </c>
      <c r="AR61" s="855">
        <v>12.0</v>
      </c>
      <c r="AS61" s="855">
        <v>0.0</v>
      </c>
      <c r="AT61" s="855">
        <v>0.0</v>
      </c>
      <c r="AU61" s="834">
        <f t="shared" si="4"/>
        <v>170</v>
      </c>
      <c r="AV61" s="833">
        <f t="shared" si="5"/>
        <v>147.5</v>
      </c>
      <c r="AW61" s="782">
        <f>AU61/(Results!$V$197*(70/190))</f>
        <v>0.6805731142</v>
      </c>
      <c r="AX61" s="783" t="str">
        <f t="shared" si="11"/>
        <v>C</v>
      </c>
      <c r="AY61" s="151"/>
      <c r="AZ61" s="151"/>
      <c r="BA61" s="151"/>
      <c r="BB61" s="195"/>
      <c r="BC61" s="737">
        <f>AU61/Results!$B$158</f>
        <v>566.6666667</v>
      </c>
      <c r="BD61" s="459"/>
      <c r="BE61" s="151"/>
      <c r="BF61" s="703"/>
    </row>
    <row r="62">
      <c r="A62" s="151"/>
      <c r="B62" s="151"/>
      <c r="C62" s="195"/>
      <c r="D62" s="790" t="s">
        <v>217</v>
      </c>
      <c r="E62" s="1029">
        <v>103.0</v>
      </c>
      <c r="F62" s="1076">
        <v>0.0</v>
      </c>
      <c r="G62" s="1076">
        <v>192.0</v>
      </c>
      <c r="H62" s="1076">
        <v>0.0</v>
      </c>
      <c r="I62" s="1076">
        <v>0.0</v>
      </c>
      <c r="J62" s="1076">
        <v>10.0</v>
      </c>
      <c r="K62" s="1076">
        <v>2.0</v>
      </c>
      <c r="L62" s="1076">
        <v>11.0</v>
      </c>
      <c r="M62" s="1076">
        <v>0.0</v>
      </c>
      <c r="N62" s="1076">
        <v>0.0</v>
      </c>
      <c r="O62" s="1076">
        <v>6.0</v>
      </c>
      <c r="P62" s="1076">
        <v>0.0</v>
      </c>
      <c r="Q62" s="1076">
        <v>2.0</v>
      </c>
      <c r="R62" s="835">
        <f t="shared" si="1"/>
        <v>326</v>
      </c>
      <c r="S62" s="835">
        <f t="shared" si="2"/>
        <v>246.5</v>
      </c>
      <c r="T62" s="795">
        <f>R62/(Results!$T$197*(70/190))</f>
        <v>0.680136159</v>
      </c>
      <c r="U62" s="823" t="str">
        <f t="shared" si="12"/>
        <v>C</v>
      </c>
      <c r="V62" s="37"/>
      <c r="W62" s="37"/>
      <c r="X62" s="37"/>
      <c r="Y62" s="59"/>
      <c r="Z62" s="738">
        <f>R62/Results!$B$158</f>
        <v>1086.666667</v>
      </c>
      <c r="AA62" s="60"/>
      <c r="AB62" s="37"/>
      <c r="AC62" s="789"/>
      <c r="AD62" s="1107"/>
      <c r="AE62" s="459"/>
      <c r="AF62" s="151"/>
      <c r="AG62" s="790" t="s">
        <v>217</v>
      </c>
      <c r="AH62" s="1029">
        <v>42.0</v>
      </c>
      <c r="AI62" s="1076">
        <v>0.0</v>
      </c>
      <c r="AJ62" s="1076">
        <v>80.0</v>
      </c>
      <c r="AK62" s="1076">
        <v>0.0</v>
      </c>
      <c r="AL62" s="1076">
        <v>0.0</v>
      </c>
      <c r="AM62" s="1076">
        <v>0.0</v>
      </c>
      <c r="AN62" s="1076">
        <v>0.0</v>
      </c>
      <c r="AO62" s="1076">
        <v>29.0</v>
      </c>
      <c r="AP62" s="1076">
        <v>0.0</v>
      </c>
      <c r="AQ62" s="1076">
        <v>0.0</v>
      </c>
      <c r="AR62" s="1076">
        <v>18.0</v>
      </c>
      <c r="AS62" s="1076">
        <v>0.0</v>
      </c>
      <c r="AT62" s="1076">
        <v>0.0</v>
      </c>
      <c r="AU62" s="856">
        <f t="shared" si="4"/>
        <v>169</v>
      </c>
      <c r="AV62" s="835">
        <f t="shared" si="5"/>
        <v>161.5</v>
      </c>
      <c r="AW62" s="795">
        <f>AU62/(Results!$V$197*(70/190))</f>
        <v>0.6765697429</v>
      </c>
      <c r="AX62" s="823" t="str">
        <f t="shared" si="11"/>
        <v>C</v>
      </c>
      <c r="AY62" s="37"/>
      <c r="AZ62" s="37"/>
      <c r="BA62" s="37"/>
      <c r="BB62" s="59"/>
      <c r="BC62" s="738">
        <f>AU62/Results!$B$158</f>
        <v>563.3333333</v>
      </c>
      <c r="BD62" s="60"/>
      <c r="BE62" s="37"/>
      <c r="BF62" s="789"/>
    </row>
    <row r="63">
      <c r="A63" s="151"/>
      <c r="B63" s="151"/>
      <c r="C63" s="195"/>
      <c r="D63" s="1109" t="s">
        <v>218</v>
      </c>
      <c r="E63" s="824">
        <v>100.0</v>
      </c>
      <c r="F63" s="850">
        <v>0.0</v>
      </c>
      <c r="G63" s="850">
        <v>190.0</v>
      </c>
      <c r="H63" s="850">
        <v>0.0</v>
      </c>
      <c r="I63" s="850">
        <v>0.0</v>
      </c>
      <c r="J63" s="850">
        <v>9.0</v>
      </c>
      <c r="K63" s="850">
        <v>3.0</v>
      </c>
      <c r="L63" s="850">
        <v>9.0</v>
      </c>
      <c r="M63" s="850">
        <v>0.0</v>
      </c>
      <c r="N63" s="850">
        <v>0.0</v>
      </c>
      <c r="O63" s="850">
        <v>10.0</v>
      </c>
      <c r="P63" s="850">
        <v>0.0</v>
      </c>
      <c r="Q63" s="850">
        <v>0.0</v>
      </c>
      <c r="R63" s="824">
        <f t="shared" si="1"/>
        <v>321</v>
      </c>
      <c r="S63" s="824">
        <f t="shared" si="2"/>
        <v>246.5</v>
      </c>
      <c r="T63" s="802">
        <f>R63/(Results!$T$198*(70/190))</f>
        <v>0.6681638913</v>
      </c>
      <c r="U63" s="803" t="str">
        <f t="shared" si="12"/>
        <v>C</v>
      </c>
      <c r="V63" s="538">
        <f>SUM(R63:R66)</f>
        <v>1304</v>
      </c>
      <c r="W63" s="539">
        <f>V63/(4*(MAX(R63:R66)))</f>
        <v>0.990881459</v>
      </c>
      <c r="X63" s="539">
        <f>AVERAGE(S63:S66)</f>
        <v>245.75</v>
      </c>
      <c r="Y63" s="1110">
        <f>V63/(((V63))*2)</f>
        <v>0.5</v>
      </c>
      <c r="Z63" s="1012">
        <f>R63/Results!$B$158</f>
        <v>1070</v>
      </c>
      <c r="AA63" s="1111">
        <f>sum(Z63:Z66)/4</f>
        <v>1086.666667</v>
      </c>
      <c r="AB63" s="1115"/>
      <c r="AC63" s="706">
        <f>4*MAX(R63:R66)/ (Results!T198)</f>
        <v>1.009202454</v>
      </c>
      <c r="AD63" s="1107"/>
      <c r="AE63" s="459"/>
      <c r="AF63" s="151"/>
      <c r="AG63" s="797" t="s">
        <v>218</v>
      </c>
      <c r="AH63" s="824">
        <v>35.0</v>
      </c>
      <c r="AI63" s="850">
        <v>0.0</v>
      </c>
      <c r="AJ63" s="850">
        <v>89.0</v>
      </c>
      <c r="AK63" s="850">
        <v>0.0</v>
      </c>
      <c r="AL63" s="850">
        <v>0.0</v>
      </c>
      <c r="AM63" s="850">
        <v>0.0</v>
      </c>
      <c r="AN63" s="850">
        <v>0.0</v>
      </c>
      <c r="AO63" s="850">
        <v>18.0</v>
      </c>
      <c r="AP63" s="850">
        <v>0.0</v>
      </c>
      <c r="AQ63" s="850">
        <v>0.0</v>
      </c>
      <c r="AR63" s="850">
        <v>16.0</v>
      </c>
      <c r="AS63" s="850">
        <v>0.0</v>
      </c>
      <c r="AT63" s="850">
        <v>0.0</v>
      </c>
      <c r="AU63" s="857">
        <f t="shared" si="4"/>
        <v>158</v>
      </c>
      <c r="AV63" s="824">
        <f t="shared" si="5"/>
        <v>138.5</v>
      </c>
      <c r="AW63" s="802">
        <f>AU63/(Results!$V$198*(70/190))</f>
        <v>0.7330891331</v>
      </c>
      <c r="AX63" s="803" t="str">
        <f t="shared" si="11"/>
        <v>D</v>
      </c>
      <c r="AY63" s="538">
        <f>SUM(AU63:AU66)</f>
        <v>585</v>
      </c>
      <c r="AZ63" s="539">
        <f>AY63/(4*(MAX(AU63:AU66)))</f>
        <v>0.9256329114</v>
      </c>
      <c r="BA63" s="539">
        <f>AVERAGE(AV63:AV66)</f>
        <v>125.375</v>
      </c>
      <c r="BB63" s="1110">
        <f>AY63/(((AY63))*2)</f>
        <v>0.5</v>
      </c>
      <c r="BC63" s="1012">
        <f>AU63/Results!$B$158</f>
        <v>526.6666667</v>
      </c>
      <c r="BD63" s="1111">
        <f>sum(BC63:BC66)/4</f>
        <v>487.5</v>
      </c>
      <c r="BE63" s="541">
        <v>216.0</v>
      </c>
      <c r="BF63" s="706">
        <f>4*MAX(AU63:AU66)/ (Results!V198)</f>
        <v>1.08034188</v>
      </c>
    </row>
    <row r="64">
      <c r="A64" s="151"/>
      <c r="B64" s="151"/>
      <c r="C64" s="195"/>
      <c r="D64" s="804" t="s">
        <v>219</v>
      </c>
      <c r="E64" s="824">
        <v>98.0</v>
      </c>
      <c r="F64" s="850">
        <v>0.0</v>
      </c>
      <c r="G64" s="850">
        <v>200.0</v>
      </c>
      <c r="H64" s="850">
        <v>0.0</v>
      </c>
      <c r="I64" s="850">
        <v>0.0</v>
      </c>
      <c r="J64" s="850">
        <v>9.0</v>
      </c>
      <c r="K64" s="850">
        <v>1.0</v>
      </c>
      <c r="L64" s="850">
        <v>7.0</v>
      </c>
      <c r="M64" s="850">
        <v>0.0</v>
      </c>
      <c r="N64" s="850">
        <v>1.0</v>
      </c>
      <c r="O64" s="850">
        <v>8.0</v>
      </c>
      <c r="P64" s="850">
        <v>0.0</v>
      </c>
      <c r="Q64" s="850">
        <v>5.0</v>
      </c>
      <c r="R64" s="826">
        <f t="shared" si="1"/>
        <v>329</v>
      </c>
      <c r="S64" s="826">
        <f t="shared" si="2"/>
        <v>244.5</v>
      </c>
      <c r="T64" s="802">
        <f>R64/(Results!$T$198*(70/190))</f>
        <v>0.6848159509</v>
      </c>
      <c r="U64" s="803" t="str">
        <f t="shared" si="12"/>
        <v>C</v>
      </c>
      <c r="V64" s="151"/>
      <c r="W64" s="151"/>
      <c r="X64" s="151"/>
      <c r="Y64" s="195"/>
      <c r="Z64" s="740">
        <f>R64/Results!$B$158</f>
        <v>1096.666667</v>
      </c>
      <c r="AA64" s="459"/>
      <c r="AB64" s="151"/>
      <c r="AC64" s="703"/>
      <c r="AD64" s="1107"/>
      <c r="AE64" s="459"/>
      <c r="AF64" s="151"/>
      <c r="AG64" s="804" t="s">
        <v>219</v>
      </c>
      <c r="AH64" s="824">
        <v>39.0</v>
      </c>
      <c r="AI64" s="850">
        <v>0.0</v>
      </c>
      <c r="AJ64" s="850">
        <v>92.0</v>
      </c>
      <c r="AK64" s="850">
        <v>0.0</v>
      </c>
      <c r="AL64" s="850">
        <v>0.0</v>
      </c>
      <c r="AM64" s="850">
        <v>0.0</v>
      </c>
      <c r="AN64" s="850">
        <v>0.0</v>
      </c>
      <c r="AO64" s="850">
        <v>9.0</v>
      </c>
      <c r="AP64" s="850">
        <v>0.0</v>
      </c>
      <c r="AQ64" s="850">
        <v>0.0</v>
      </c>
      <c r="AR64" s="850">
        <v>17.0</v>
      </c>
      <c r="AS64" s="850">
        <v>0.0</v>
      </c>
      <c r="AT64" s="850">
        <v>0.0</v>
      </c>
      <c r="AU64" s="844">
        <f t="shared" si="4"/>
        <v>157</v>
      </c>
      <c r="AV64" s="826">
        <f t="shared" si="5"/>
        <v>132.5</v>
      </c>
      <c r="AW64" s="802">
        <f>AU64/(Results!$V$198*(70/190))</f>
        <v>0.7284493284</v>
      </c>
      <c r="AX64" s="803" t="str">
        <f t="shared" si="11"/>
        <v>D</v>
      </c>
      <c r="AY64" s="151"/>
      <c r="AZ64" s="151"/>
      <c r="BA64" s="151"/>
      <c r="BB64" s="195"/>
      <c r="BC64" s="740">
        <f>AU64/Results!$B$158</f>
        <v>523.3333333</v>
      </c>
      <c r="BD64" s="459"/>
      <c r="BE64" s="151"/>
      <c r="BF64" s="703"/>
    </row>
    <row r="65">
      <c r="A65" s="151"/>
      <c r="B65" s="151"/>
      <c r="C65" s="195"/>
      <c r="D65" s="804" t="s">
        <v>220</v>
      </c>
      <c r="E65" s="824">
        <v>103.0</v>
      </c>
      <c r="F65" s="850">
        <v>0.0</v>
      </c>
      <c r="G65" s="850">
        <v>193.0</v>
      </c>
      <c r="H65" s="850">
        <v>0.0</v>
      </c>
      <c r="I65" s="850">
        <v>0.0</v>
      </c>
      <c r="J65" s="850">
        <v>11.0</v>
      </c>
      <c r="K65" s="850">
        <v>1.0</v>
      </c>
      <c r="L65" s="850">
        <v>10.0</v>
      </c>
      <c r="M65" s="850">
        <v>0.0</v>
      </c>
      <c r="N65" s="850">
        <v>0.0</v>
      </c>
      <c r="O65" s="850">
        <v>7.0</v>
      </c>
      <c r="P65" s="850">
        <v>0.0</v>
      </c>
      <c r="Q65" s="850">
        <v>3.0</v>
      </c>
      <c r="R65" s="826">
        <f t="shared" si="1"/>
        <v>328</v>
      </c>
      <c r="S65" s="826">
        <f t="shared" si="2"/>
        <v>248</v>
      </c>
      <c r="T65" s="802">
        <f>R65/(Results!$T$198*(70/190))</f>
        <v>0.6827344435</v>
      </c>
      <c r="U65" s="803" t="str">
        <f t="shared" si="12"/>
        <v>C</v>
      </c>
      <c r="V65" s="151"/>
      <c r="W65" s="151"/>
      <c r="X65" s="151"/>
      <c r="Y65" s="195"/>
      <c r="Z65" s="740">
        <f>R65/Results!$B$158</f>
        <v>1093.333333</v>
      </c>
      <c r="AA65" s="459"/>
      <c r="AB65" s="151"/>
      <c r="AC65" s="703"/>
      <c r="AD65" s="1107"/>
      <c r="AE65" s="459"/>
      <c r="AF65" s="151"/>
      <c r="AG65" s="804" t="s">
        <v>220</v>
      </c>
      <c r="AH65" s="824">
        <v>32.0</v>
      </c>
      <c r="AI65" s="850">
        <v>0.0</v>
      </c>
      <c r="AJ65" s="850">
        <v>75.0</v>
      </c>
      <c r="AK65" s="850">
        <v>0.0</v>
      </c>
      <c r="AL65" s="850">
        <v>0.0</v>
      </c>
      <c r="AM65" s="850">
        <v>0.0</v>
      </c>
      <c r="AN65" s="850">
        <v>0.0</v>
      </c>
      <c r="AO65" s="850">
        <v>12.0</v>
      </c>
      <c r="AP65" s="850">
        <v>0.0</v>
      </c>
      <c r="AQ65" s="850">
        <v>0.0</v>
      </c>
      <c r="AR65" s="850">
        <v>13.0</v>
      </c>
      <c r="AS65" s="850">
        <v>0.0</v>
      </c>
      <c r="AT65" s="850">
        <v>1.0</v>
      </c>
      <c r="AU65" s="844">
        <f t="shared" si="4"/>
        <v>133</v>
      </c>
      <c r="AV65" s="826">
        <f t="shared" si="5"/>
        <v>114</v>
      </c>
      <c r="AW65" s="802">
        <f>AU65/(Results!$V$198*(70/190))</f>
        <v>0.6170940171</v>
      </c>
      <c r="AX65" s="803" t="str">
        <f t="shared" si="11"/>
        <v>C</v>
      </c>
      <c r="AY65" s="151"/>
      <c r="AZ65" s="151"/>
      <c r="BA65" s="151"/>
      <c r="BB65" s="195"/>
      <c r="BC65" s="740">
        <f>AU65/Results!$B$158</f>
        <v>443.3333333</v>
      </c>
      <c r="BD65" s="459"/>
      <c r="BE65" s="151"/>
      <c r="BF65" s="703"/>
    </row>
    <row r="66">
      <c r="A66" s="37"/>
      <c r="B66" s="37"/>
      <c r="C66" s="59"/>
      <c r="D66" s="809" t="s">
        <v>221</v>
      </c>
      <c r="E66" s="851">
        <v>95.0</v>
      </c>
      <c r="F66" s="852">
        <v>0.0</v>
      </c>
      <c r="G66" s="852">
        <v>203.0</v>
      </c>
      <c r="H66" s="852">
        <v>0.0</v>
      </c>
      <c r="I66" s="852">
        <v>0.0</v>
      </c>
      <c r="J66" s="852">
        <v>7.0</v>
      </c>
      <c r="K66" s="852">
        <v>3.0</v>
      </c>
      <c r="L66" s="852">
        <v>6.0</v>
      </c>
      <c r="M66" s="852">
        <v>0.0</v>
      </c>
      <c r="N66" s="852">
        <v>2.0</v>
      </c>
      <c r="O66" s="852">
        <v>9.0</v>
      </c>
      <c r="P66" s="852">
        <v>0.0</v>
      </c>
      <c r="Q66" s="852">
        <v>1.0</v>
      </c>
      <c r="R66" s="840">
        <f t="shared" si="1"/>
        <v>326</v>
      </c>
      <c r="S66" s="840">
        <f t="shared" si="2"/>
        <v>244</v>
      </c>
      <c r="T66" s="865">
        <f>R66/(Results!$T$198*(70/190))</f>
        <v>0.6785714286</v>
      </c>
      <c r="U66" s="866" t="str">
        <f t="shared" si="12"/>
        <v>C</v>
      </c>
      <c r="V66" s="447"/>
      <c r="W66" s="447"/>
      <c r="X66" s="447"/>
      <c r="Y66" s="224"/>
      <c r="Z66" s="746">
        <f>R66/Results!$B$158</f>
        <v>1086.666667</v>
      </c>
      <c r="AA66" s="461"/>
      <c r="AB66" s="447"/>
      <c r="AC66" s="488"/>
      <c r="AD66" s="660"/>
      <c r="AE66" s="60"/>
      <c r="AF66" s="37"/>
      <c r="AG66" s="809" t="s">
        <v>221</v>
      </c>
      <c r="AH66" s="851">
        <v>31.0</v>
      </c>
      <c r="AI66" s="852">
        <v>0.0</v>
      </c>
      <c r="AJ66" s="852">
        <v>81.0</v>
      </c>
      <c r="AK66" s="852">
        <v>0.0</v>
      </c>
      <c r="AL66" s="852">
        <v>0.0</v>
      </c>
      <c r="AM66" s="852">
        <v>0.0</v>
      </c>
      <c r="AN66" s="852">
        <v>0.0</v>
      </c>
      <c r="AO66" s="852">
        <v>10.0</v>
      </c>
      <c r="AP66" s="852">
        <v>0.0</v>
      </c>
      <c r="AQ66" s="852">
        <v>0.0</v>
      </c>
      <c r="AR66" s="852">
        <v>15.0</v>
      </c>
      <c r="AS66" s="852">
        <v>0.0</v>
      </c>
      <c r="AT66" s="852">
        <v>0.0</v>
      </c>
      <c r="AU66" s="845">
        <f t="shared" si="4"/>
        <v>137</v>
      </c>
      <c r="AV66" s="840">
        <f t="shared" si="5"/>
        <v>116.5</v>
      </c>
      <c r="AW66" s="865">
        <f>AU66/(Results!$V$198*(70/190))</f>
        <v>0.6356532357</v>
      </c>
      <c r="AX66" s="866" t="str">
        <f t="shared" si="11"/>
        <v>C</v>
      </c>
      <c r="AY66" s="447"/>
      <c r="AZ66" s="447"/>
      <c r="BA66" s="447"/>
      <c r="BB66" s="224"/>
      <c r="BC66" s="746">
        <f>AU66/Results!$B$158</f>
        <v>456.6666667</v>
      </c>
      <c r="BD66" s="461"/>
      <c r="BE66" s="447"/>
      <c r="BF66" s="488"/>
    </row>
    <row r="67">
      <c r="A67" s="561"/>
      <c r="B67" s="561"/>
      <c r="C67" s="561"/>
      <c r="D67" s="561"/>
      <c r="E67" s="561">
        <f t="shared" ref="E67:R67" si="13">SUM(E3:E66)</f>
        <v>6053</v>
      </c>
      <c r="F67" s="561">
        <f t="shared" si="13"/>
        <v>25</v>
      </c>
      <c r="G67" s="561">
        <f t="shared" si="13"/>
        <v>13977</v>
      </c>
      <c r="H67" s="561">
        <f t="shared" si="13"/>
        <v>2</v>
      </c>
      <c r="I67" s="561">
        <f t="shared" si="13"/>
        <v>3</v>
      </c>
      <c r="J67" s="561">
        <f t="shared" si="13"/>
        <v>1052</v>
      </c>
      <c r="K67" s="561">
        <f t="shared" si="13"/>
        <v>316</v>
      </c>
      <c r="L67" s="561">
        <f t="shared" si="13"/>
        <v>837</v>
      </c>
      <c r="M67" s="561">
        <f t="shared" si="13"/>
        <v>0</v>
      </c>
      <c r="N67" s="561">
        <f t="shared" si="13"/>
        <v>12</v>
      </c>
      <c r="O67" s="561">
        <f t="shared" si="13"/>
        <v>1014</v>
      </c>
      <c r="P67" s="561">
        <f t="shared" si="13"/>
        <v>2</v>
      </c>
      <c r="Q67" s="409">
        <f t="shared" si="13"/>
        <v>137</v>
      </c>
      <c r="R67" s="561">
        <f t="shared" si="13"/>
        <v>23430</v>
      </c>
      <c r="S67" s="561"/>
      <c r="T67" s="561"/>
      <c r="U67" s="561"/>
      <c r="V67" s="568"/>
      <c r="W67" s="561"/>
      <c r="X67" s="561"/>
      <c r="Y67" s="561"/>
      <c r="Z67" s="559"/>
      <c r="AA67" s="561"/>
      <c r="AB67" s="631"/>
      <c r="AC67" s="867"/>
      <c r="AD67" s="561"/>
      <c r="AE67" s="561"/>
      <c r="AF67" s="561"/>
      <c r="AG67" s="561"/>
      <c r="AH67" s="561">
        <f t="shared" ref="AH67:AT67" si="14">sum(AH3:AH66)</f>
        <v>1572</v>
      </c>
      <c r="AI67" s="561">
        <f t="shared" si="14"/>
        <v>1</v>
      </c>
      <c r="AJ67" s="561">
        <f t="shared" si="14"/>
        <v>5041</v>
      </c>
      <c r="AK67" s="561">
        <f t="shared" si="14"/>
        <v>0</v>
      </c>
      <c r="AL67" s="561">
        <f t="shared" si="14"/>
        <v>0</v>
      </c>
      <c r="AM67" s="561">
        <f t="shared" si="14"/>
        <v>2</v>
      </c>
      <c r="AN67" s="561">
        <f t="shared" si="14"/>
        <v>0</v>
      </c>
      <c r="AO67" s="561">
        <f t="shared" si="14"/>
        <v>527</v>
      </c>
      <c r="AP67" s="561">
        <f t="shared" si="14"/>
        <v>0</v>
      </c>
      <c r="AQ67" s="561">
        <f t="shared" si="14"/>
        <v>1</v>
      </c>
      <c r="AR67" s="561">
        <f t="shared" si="14"/>
        <v>531</v>
      </c>
      <c r="AS67" s="561">
        <f t="shared" si="14"/>
        <v>0</v>
      </c>
      <c r="AT67" s="409">
        <f t="shared" si="14"/>
        <v>26</v>
      </c>
      <c r="AU67" s="561">
        <f>SUM(AU3:AU66)</f>
        <v>7701</v>
      </c>
      <c r="AV67" s="561"/>
      <c r="AW67" s="561"/>
      <c r="AX67" s="561"/>
      <c r="AY67" s="568"/>
      <c r="AZ67" s="561"/>
      <c r="BA67" s="561"/>
      <c r="BB67" s="561"/>
      <c r="BC67" s="559"/>
      <c r="BD67" s="561"/>
      <c r="BE67" s="631"/>
      <c r="BF67" s="867"/>
    </row>
    <row r="68">
      <c r="A68" s="561"/>
      <c r="B68" s="561"/>
      <c r="C68" s="561"/>
      <c r="D68" s="561"/>
      <c r="E68" s="561"/>
      <c r="F68" s="561"/>
      <c r="G68" s="561"/>
      <c r="H68" s="561"/>
      <c r="I68" s="561"/>
      <c r="J68" s="561"/>
      <c r="K68" s="561"/>
      <c r="L68" s="561"/>
      <c r="M68" s="561"/>
      <c r="N68" s="561"/>
      <c r="O68" s="561"/>
      <c r="P68" s="561"/>
      <c r="Q68" s="561"/>
      <c r="R68" s="561"/>
      <c r="S68" s="561"/>
      <c r="T68" s="561"/>
      <c r="U68" s="561"/>
      <c r="V68" s="568"/>
      <c r="W68" s="561"/>
      <c r="X68" s="561"/>
      <c r="Y68" s="561"/>
      <c r="Z68" s="559"/>
      <c r="AA68" s="561"/>
      <c r="AB68" s="631"/>
      <c r="AC68" s="867"/>
      <c r="AD68" s="561"/>
      <c r="AE68" s="561"/>
      <c r="AF68" s="561"/>
      <c r="AG68" s="561"/>
      <c r="AH68" s="561"/>
      <c r="AI68" s="561"/>
      <c r="AJ68" s="561"/>
      <c r="AK68" s="561"/>
      <c r="AL68" s="561"/>
      <c r="AM68" s="561"/>
      <c r="AN68" s="561"/>
      <c r="AO68" s="561"/>
      <c r="AP68" s="561"/>
      <c r="AQ68" s="561"/>
      <c r="AR68" s="561"/>
      <c r="AS68" s="561"/>
      <c r="AT68" s="561"/>
      <c r="AU68" s="561"/>
      <c r="AV68" s="561"/>
      <c r="AW68" s="561"/>
      <c r="AX68" s="561"/>
      <c r="AY68" s="568"/>
      <c r="AZ68" s="561"/>
      <c r="BA68" s="561"/>
      <c r="BB68" s="561"/>
      <c r="BC68" s="559"/>
      <c r="BD68" s="561"/>
      <c r="BE68" s="631"/>
      <c r="BF68" s="867"/>
    </row>
    <row r="69">
      <c r="A69" s="477" t="s">
        <v>227</v>
      </c>
      <c r="B69" s="477" t="s">
        <v>258</v>
      </c>
      <c r="C69" s="477" t="s">
        <v>259</v>
      </c>
      <c r="D69" s="465" t="s">
        <v>156</v>
      </c>
      <c r="E69" s="479" t="s">
        <v>260</v>
      </c>
      <c r="F69" s="467"/>
      <c r="G69" s="467"/>
      <c r="H69" s="467"/>
      <c r="I69" s="467"/>
      <c r="J69" s="467"/>
      <c r="K69" s="467"/>
      <c r="L69" s="467"/>
      <c r="M69" s="467"/>
      <c r="N69" s="467"/>
      <c r="O69" s="467"/>
      <c r="P69" s="467"/>
      <c r="Q69" s="468"/>
      <c r="R69" s="480" t="s">
        <v>261</v>
      </c>
      <c r="S69" s="481" t="s">
        <v>262</v>
      </c>
      <c r="T69" s="470" t="s">
        <v>263</v>
      </c>
      <c r="U69" s="1095" t="s">
        <v>157</v>
      </c>
      <c r="V69" s="471" t="s">
        <v>264</v>
      </c>
      <c r="W69" s="472" t="s">
        <v>265</v>
      </c>
      <c r="X69" s="472" t="s">
        <v>266</v>
      </c>
      <c r="Y69" s="772" t="s">
        <v>267</v>
      </c>
      <c r="Z69" s="473" t="s">
        <v>268</v>
      </c>
      <c r="AA69" s="471" t="s">
        <v>269</v>
      </c>
      <c r="AB69" s="482" t="s">
        <v>112</v>
      </c>
      <c r="AC69" s="483" t="s">
        <v>270</v>
      </c>
      <c r="AD69" s="1094" t="s">
        <v>227</v>
      </c>
      <c r="AE69" s="477" t="s">
        <v>258</v>
      </c>
      <c r="AF69" s="477" t="s">
        <v>259</v>
      </c>
      <c r="AG69" s="465" t="s">
        <v>156</v>
      </c>
      <c r="AH69" s="479" t="s">
        <v>260</v>
      </c>
      <c r="AI69" s="467"/>
      <c r="AJ69" s="467"/>
      <c r="AK69" s="467"/>
      <c r="AL69" s="467"/>
      <c r="AM69" s="467"/>
      <c r="AN69" s="467"/>
      <c r="AO69" s="467"/>
      <c r="AP69" s="467"/>
      <c r="AQ69" s="467"/>
      <c r="AR69" s="467"/>
      <c r="AS69" s="467"/>
      <c r="AT69" s="468"/>
      <c r="AU69" s="480" t="s">
        <v>261</v>
      </c>
      <c r="AV69" s="481" t="s">
        <v>262</v>
      </c>
      <c r="AW69" s="470" t="s">
        <v>263</v>
      </c>
      <c r="AX69" s="1095" t="s">
        <v>157</v>
      </c>
      <c r="AY69" s="471" t="s">
        <v>264</v>
      </c>
      <c r="AZ69" s="472" t="s">
        <v>265</v>
      </c>
      <c r="BA69" s="472" t="s">
        <v>266</v>
      </c>
      <c r="BB69" s="772" t="s">
        <v>267</v>
      </c>
      <c r="BC69" s="473" t="s">
        <v>268</v>
      </c>
      <c r="BD69" s="471" t="s">
        <v>269</v>
      </c>
      <c r="BE69" s="482" t="s">
        <v>112</v>
      </c>
      <c r="BF69" s="483" t="s">
        <v>270</v>
      </c>
    </row>
    <row r="70">
      <c r="A70" s="37"/>
      <c r="B70" s="37"/>
      <c r="C70" s="37"/>
      <c r="D70" s="484"/>
      <c r="E70" s="485" t="s">
        <v>271</v>
      </c>
      <c r="F70" s="486" t="s">
        <v>272</v>
      </c>
      <c r="G70" s="486" t="s">
        <v>273</v>
      </c>
      <c r="H70" s="486" t="s">
        <v>274</v>
      </c>
      <c r="I70" s="486" t="s">
        <v>275</v>
      </c>
      <c r="J70" s="486" t="s">
        <v>276</v>
      </c>
      <c r="K70" s="486" t="s">
        <v>277</v>
      </c>
      <c r="L70" s="486" t="s">
        <v>278</v>
      </c>
      <c r="M70" s="486" t="s">
        <v>279</v>
      </c>
      <c r="N70" s="485" t="s">
        <v>280</v>
      </c>
      <c r="O70" s="485" t="s">
        <v>281</v>
      </c>
      <c r="P70" s="486" t="s">
        <v>282</v>
      </c>
      <c r="Q70" s="487" t="s">
        <v>283</v>
      </c>
      <c r="R70" s="224"/>
      <c r="S70" s="489"/>
      <c r="T70" s="447"/>
      <c r="U70" s="224"/>
      <c r="V70" s="447"/>
      <c r="W70" s="447"/>
      <c r="X70" s="447"/>
      <c r="Y70" s="447"/>
      <c r="Z70" s="447"/>
      <c r="AA70" s="447"/>
      <c r="AB70" s="447"/>
      <c r="AC70" s="184"/>
      <c r="AD70" s="660"/>
      <c r="AE70" s="37"/>
      <c r="AF70" s="37"/>
      <c r="AG70" s="484"/>
      <c r="AH70" s="485" t="s">
        <v>271</v>
      </c>
      <c r="AI70" s="486" t="s">
        <v>272</v>
      </c>
      <c r="AJ70" s="486" t="s">
        <v>273</v>
      </c>
      <c r="AK70" s="486" t="s">
        <v>274</v>
      </c>
      <c r="AL70" s="486" t="s">
        <v>275</v>
      </c>
      <c r="AM70" s="486" t="s">
        <v>276</v>
      </c>
      <c r="AN70" s="486" t="s">
        <v>277</v>
      </c>
      <c r="AO70" s="486" t="s">
        <v>278</v>
      </c>
      <c r="AP70" s="486" t="s">
        <v>279</v>
      </c>
      <c r="AQ70" s="485" t="s">
        <v>280</v>
      </c>
      <c r="AR70" s="485" t="s">
        <v>281</v>
      </c>
      <c r="AS70" s="486" t="s">
        <v>282</v>
      </c>
      <c r="AT70" s="487" t="s">
        <v>283</v>
      </c>
      <c r="AU70" s="224"/>
      <c r="AV70" s="489"/>
      <c r="AW70" s="447"/>
      <c r="AX70" s="224"/>
      <c r="AY70" s="447"/>
      <c r="AZ70" s="447"/>
      <c r="BA70" s="447"/>
      <c r="BB70" s="447"/>
      <c r="BC70" s="447"/>
      <c r="BD70" s="447"/>
      <c r="BE70" s="447"/>
      <c r="BF70" s="184"/>
    </row>
    <row r="71">
      <c r="A71" s="1007" t="s">
        <v>284</v>
      </c>
      <c r="B71" s="724">
        <v>45352.0</v>
      </c>
      <c r="C71" s="725" t="s">
        <v>47</v>
      </c>
      <c r="D71" s="777" t="s">
        <v>158</v>
      </c>
      <c r="E71" s="830">
        <v>51.0</v>
      </c>
      <c r="F71" s="1035">
        <v>0.0</v>
      </c>
      <c r="G71" s="1035">
        <v>212.0</v>
      </c>
      <c r="H71" s="1035">
        <v>0.0</v>
      </c>
      <c r="I71" s="1035">
        <v>0.0</v>
      </c>
      <c r="J71" s="1035">
        <v>12.0</v>
      </c>
      <c r="K71" s="1035">
        <v>4.0</v>
      </c>
      <c r="L71" s="1035">
        <v>6.0</v>
      </c>
      <c r="M71" s="1035">
        <v>0.0</v>
      </c>
      <c r="N71" s="1035">
        <v>0.0</v>
      </c>
      <c r="O71" s="1035">
        <v>12.0</v>
      </c>
      <c r="P71" s="1035">
        <v>0.0</v>
      </c>
      <c r="Q71" s="1035">
        <v>5.0</v>
      </c>
      <c r="R71" s="854">
        <f t="shared" ref="R71:R134" si="15">sum(E71:Q71)</f>
        <v>302</v>
      </c>
      <c r="S71" s="854">
        <f t="shared" ref="S71:S134" si="16">(E71*1)+(F71*0.8)+(G71*0.5)+(H71*1.5)+(I71*2)+(J71*1.5)+(K71*1.5)+(L71*1.5)+(M71*2.5)+(N71*2.5)+(O71*2)+(P71*2.5)+(Q71*0.5)</f>
        <v>216.5</v>
      </c>
      <c r="T71" s="782">
        <f>R71/(Results!$T$200*(70/190))</f>
        <v>0.6414039794</v>
      </c>
      <c r="U71" s="780" t="str">
        <f t="shared" ref="U71:U82" si="17">IFS(T71&lt;0.2,"A",AND(T71&gt;=0.21,T71&lt;=0.5),"B",AND(T71&gt;=0.51,T71&lt;=0.7),"C",AND(T71&gt;=0.71,T71&lt;=0.85),"D",AND(T71&gt;=0.86,T71&lt;=1),"E",T71&gt;1,"F")</f>
        <v>C</v>
      </c>
      <c r="V71" s="500">
        <f>SUM(R71:R74)</f>
        <v>1278</v>
      </c>
      <c r="W71" s="501">
        <f>V71/(4*(MAX(R71:R74)))</f>
        <v>0.9537313433</v>
      </c>
      <c r="X71" s="1101">
        <f>AVERAGE(S71:S74)</f>
        <v>236</v>
      </c>
      <c r="Y71" s="1101">
        <f>V71/(((V71))*2)</f>
        <v>0.5</v>
      </c>
      <c r="Z71" s="731">
        <f>R71/Results!$B$158</f>
        <v>1006.666667</v>
      </c>
      <c r="AA71" s="1102">
        <f>sum(Z71:Z74)/4</f>
        <v>1065</v>
      </c>
      <c r="AB71" s="503">
        <v>471.0</v>
      </c>
      <c r="AC71" s="700">
        <f>(4*max(R71:R74))/(Results!T200)</f>
        <v>1.048513302</v>
      </c>
      <c r="AD71" s="1116" t="s">
        <v>284</v>
      </c>
      <c r="AE71" s="724">
        <v>45352.0</v>
      </c>
      <c r="AF71" s="725" t="s">
        <v>48</v>
      </c>
      <c r="AG71" s="777" t="s">
        <v>158</v>
      </c>
      <c r="AH71" s="830">
        <v>3.0</v>
      </c>
      <c r="AI71" s="1035">
        <v>0.0</v>
      </c>
      <c r="AJ71" s="1035">
        <v>19.0</v>
      </c>
      <c r="AK71" s="1035">
        <v>0.0</v>
      </c>
      <c r="AL71" s="1035">
        <v>0.0</v>
      </c>
      <c r="AM71" s="1035">
        <v>0.0</v>
      </c>
      <c r="AN71" s="1035">
        <v>0.0</v>
      </c>
      <c r="AO71" s="1035">
        <v>2.0</v>
      </c>
      <c r="AP71" s="1035">
        <v>0.0</v>
      </c>
      <c r="AQ71" s="1035">
        <v>0.0</v>
      </c>
      <c r="AR71" s="1035">
        <v>5.0</v>
      </c>
      <c r="AS71" s="1035">
        <v>0.0</v>
      </c>
      <c r="AT71" s="1035">
        <v>0.0</v>
      </c>
      <c r="AU71" s="855">
        <f t="shared" ref="AU71:AU134" si="18">sum(AH71:AT71)</f>
        <v>29</v>
      </c>
      <c r="AV71" s="855">
        <f t="shared" ref="AV71:AV134" si="19">(AH71*1)+(AI71*0.8)+(AJ71*0.5)+(AK71*1.5)+(AL71*2)+(AM71*1.5)+(AN71*1.5)+(AO71*1.5)+(AP71*2.5)+(AQ71*2.5)+(AR71*2)+(AS71*2.5)+(AT71*0.5)</f>
        <v>25.5</v>
      </c>
      <c r="AW71" s="782">
        <f>AU71/(Results!$V$200*(70/190))</f>
        <v>0.60087241</v>
      </c>
      <c r="AX71" s="1027" t="str">
        <f t="shared" ref="AX71:AX88" si="20">IFS(AW71&lt;0.2,"A",AND(AW71&gt;=0.21,AW71&lt;=0.5),"B",AND(AW71&gt;=0.51,AW71&lt;=0.7),"C",AND(AW71&gt;=0.71,AW71&lt;=0.85),"D",AND(AW71&gt;=0.86,AW71&lt;=1),"E",AW71&gt;1,"F")</f>
        <v>C</v>
      </c>
      <c r="AY71" s="500">
        <f>SUM(AU71:AU74)</f>
        <v>131</v>
      </c>
      <c r="AZ71" s="501">
        <f>AY71/(4*(MAX(AU71:AU74)))</f>
        <v>0.7797619048</v>
      </c>
      <c r="BA71" s="501">
        <f>AVERAGE(AV71:AV74)</f>
        <v>24.25</v>
      </c>
      <c r="BB71" s="1101">
        <f>AY71/(((AY71))*2)</f>
        <v>0.5</v>
      </c>
      <c r="BC71" s="731">
        <f>AU71/Results!$B$158</f>
        <v>96.66666667</v>
      </c>
      <c r="BD71" s="1102">
        <f>sum(BC71:BC74)/4</f>
        <v>109.1666667</v>
      </c>
      <c r="BE71" s="503">
        <v>48.0</v>
      </c>
      <c r="BF71" s="700">
        <f>(4*max(AU71:AU74))/(Results!V200)</f>
        <v>1.282442748</v>
      </c>
    </row>
    <row r="72">
      <c r="A72" s="151"/>
      <c r="B72" s="459"/>
      <c r="C72" s="151"/>
      <c r="D72" s="784" t="s">
        <v>159</v>
      </c>
      <c r="E72" s="854">
        <v>46.0</v>
      </c>
      <c r="F72" s="855">
        <v>0.0</v>
      </c>
      <c r="G72" s="855">
        <v>223.0</v>
      </c>
      <c r="H72" s="855">
        <v>0.0</v>
      </c>
      <c r="I72" s="855">
        <v>0.0</v>
      </c>
      <c r="J72" s="855">
        <v>9.0</v>
      </c>
      <c r="K72" s="855">
        <v>6.0</v>
      </c>
      <c r="L72" s="855">
        <v>10.0</v>
      </c>
      <c r="M72" s="855">
        <v>0.0</v>
      </c>
      <c r="N72" s="855">
        <v>0.0</v>
      </c>
      <c r="O72" s="855">
        <v>16.0</v>
      </c>
      <c r="P72" s="855">
        <v>0.0</v>
      </c>
      <c r="Q72" s="855">
        <v>3.0</v>
      </c>
      <c r="R72" s="833">
        <f t="shared" si="15"/>
        <v>313</v>
      </c>
      <c r="S72" s="833">
        <f t="shared" si="16"/>
        <v>228.5</v>
      </c>
      <c r="T72" s="782">
        <f>R72/(Results!$T$200*(70/190))</f>
        <v>0.664766376</v>
      </c>
      <c r="U72" s="787" t="str">
        <f t="shared" si="17"/>
        <v>C</v>
      </c>
      <c r="V72" s="151"/>
      <c r="W72" s="151"/>
      <c r="X72" s="195"/>
      <c r="Y72" s="195"/>
      <c r="Z72" s="737">
        <f>R72/Results!$B$158</f>
        <v>1043.333333</v>
      </c>
      <c r="AA72" s="459"/>
      <c r="AB72" s="151"/>
      <c r="AC72" s="703"/>
      <c r="AD72" s="1107"/>
      <c r="AE72" s="459"/>
      <c r="AF72" s="151"/>
      <c r="AG72" s="784" t="s">
        <v>159</v>
      </c>
      <c r="AH72" s="854">
        <v>7.0</v>
      </c>
      <c r="AI72" s="855">
        <v>0.0</v>
      </c>
      <c r="AJ72" s="855">
        <v>15.0</v>
      </c>
      <c r="AK72" s="855">
        <v>0.0</v>
      </c>
      <c r="AL72" s="855">
        <v>0.0</v>
      </c>
      <c r="AM72" s="855">
        <v>0.0</v>
      </c>
      <c r="AN72" s="855">
        <v>0.0</v>
      </c>
      <c r="AO72" s="855">
        <v>1.0</v>
      </c>
      <c r="AP72" s="855">
        <v>0.0</v>
      </c>
      <c r="AQ72" s="855">
        <v>0.0</v>
      </c>
      <c r="AR72" s="855">
        <v>2.0</v>
      </c>
      <c r="AS72" s="855">
        <v>0.0</v>
      </c>
      <c r="AT72" s="855">
        <v>0.0</v>
      </c>
      <c r="AU72" s="855">
        <f t="shared" si="18"/>
        <v>25</v>
      </c>
      <c r="AV72" s="1028">
        <f t="shared" si="19"/>
        <v>20</v>
      </c>
      <c r="AW72" s="782">
        <f>AU72/(Results!$V$200*(70/190))</f>
        <v>0.5179934569</v>
      </c>
      <c r="AX72" s="1027" t="str">
        <f t="shared" si="20"/>
        <v>C</v>
      </c>
      <c r="AY72" s="151"/>
      <c r="AZ72" s="151"/>
      <c r="BA72" s="151"/>
      <c r="BB72" s="195"/>
      <c r="BC72" s="737">
        <f>AU72/Results!$B$158</f>
        <v>83.33333333</v>
      </c>
      <c r="BD72" s="459"/>
      <c r="BE72" s="151"/>
      <c r="BF72" s="703"/>
    </row>
    <row r="73">
      <c r="A73" s="151"/>
      <c r="B73" s="459"/>
      <c r="C73" s="151"/>
      <c r="D73" s="784" t="s">
        <v>160</v>
      </c>
      <c r="E73" s="854">
        <v>55.0</v>
      </c>
      <c r="F73" s="855">
        <v>0.0</v>
      </c>
      <c r="G73" s="855">
        <v>220.0</v>
      </c>
      <c r="H73" s="855">
        <v>0.0</v>
      </c>
      <c r="I73" s="855">
        <v>0.0</v>
      </c>
      <c r="J73" s="855">
        <v>13.0</v>
      </c>
      <c r="K73" s="855">
        <v>5.0</v>
      </c>
      <c r="L73" s="855">
        <v>6.0</v>
      </c>
      <c r="M73" s="855">
        <v>0.0</v>
      </c>
      <c r="N73" s="855">
        <v>0.0</v>
      </c>
      <c r="O73" s="855">
        <v>21.0</v>
      </c>
      <c r="P73" s="855">
        <v>0.0</v>
      </c>
      <c r="Q73" s="855">
        <v>8.0</v>
      </c>
      <c r="R73" s="833">
        <f t="shared" si="15"/>
        <v>328</v>
      </c>
      <c r="S73" s="833">
        <f t="shared" si="16"/>
        <v>247</v>
      </c>
      <c r="T73" s="782">
        <f>R73/(Results!$T$200*(70/190))</f>
        <v>0.6966241896</v>
      </c>
      <c r="U73" s="787" t="str">
        <f t="shared" si="17"/>
        <v>C</v>
      </c>
      <c r="V73" s="151"/>
      <c r="W73" s="151"/>
      <c r="X73" s="195"/>
      <c r="Y73" s="195"/>
      <c r="Z73" s="737">
        <f>R73/Results!$B$158</f>
        <v>1093.333333</v>
      </c>
      <c r="AA73" s="459"/>
      <c r="AB73" s="151"/>
      <c r="AC73" s="703"/>
      <c r="AD73" s="1107"/>
      <c r="AE73" s="459"/>
      <c r="AF73" s="151"/>
      <c r="AG73" s="784" t="s">
        <v>160</v>
      </c>
      <c r="AH73" s="854">
        <v>11.0</v>
      </c>
      <c r="AI73" s="855">
        <v>0.0</v>
      </c>
      <c r="AJ73" s="855">
        <v>23.0</v>
      </c>
      <c r="AK73" s="855">
        <v>0.0</v>
      </c>
      <c r="AL73" s="855">
        <v>0.0</v>
      </c>
      <c r="AM73" s="855">
        <v>0.0</v>
      </c>
      <c r="AN73" s="855">
        <v>0.0</v>
      </c>
      <c r="AO73" s="855">
        <v>0.0</v>
      </c>
      <c r="AP73" s="855">
        <v>0.0</v>
      </c>
      <c r="AQ73" s="855">
        <v>0.0</v>
      </c>
      <c r="AR73" s="855">
        <v>1.0</v>
      </c>
      <c r="AS73" s="855">
        <v>0.0</v>
      </c>
      <c r="AT73" s="855">
        <v>0.0</v>
      </c>
      <c r="AU73" s="855">
        <f t="shared" si="18"/>
        <v>35</v>
      </c>
      <c r="AV73" s="1028">
        <f t="shared" si="19"/>
        <v>24.5</v>
      </c>
      <c r="AW73" s="782">
        <f>AU73/(Results!$V$200*(70/190))</f>
        <v>0.7251908397</v>
      </c>
      <c r="AX73" s="1027" t="str">
        <f t="shared" si="20"/>
        <v>D</v>
      </c>
      <c r="AY73" s="151"/>
      <c r="AZ73" s="151"/>
      <c r="BA73" s="151"/>
      <c r="BB73" s="195"/>
      <c r="BC73" s="737">
        <f>AU73/Results!$B$158</f>
        <v>116.6666667</v>
      </c>
      <c r="BD73" s="459"/>
      <c r="BE73" s="151"/>
      <c r="BF73" s="703"/>
    </row>
    <row r="74">
      <c r="A74" s="151"/>
      <c r="B74" s="459"/>
      <c r="C74" s="151"/>
      <c r="D74" s="790" t="s">
        <v>161</v>
      </c>
      <c r="E74" s="1029">
        <v>60.0</v>
      </c>
      <c r="F74" s="1076">
        <v>0.0</v>
      </c>
      <c r="G74" s="1076">
        <v>218.0</v>
      </c>
      <c r="H74" s="1076">
        <v>0.0</v>
      </c>
      <c r="I74" s="1076">
        <v>0.0</v>
      </c>
      <c r="J74" s="1076">
        <v>15.0</v>
      </c>
      <c r="K74" s="1076">
        <v>5.0</v>
      </c>
      <c r="L74" s="1076">
        <v>9.0</v>
      </c>
      <c r="M74" s="1076">
        <v>0.0</v>
      </c>
      <c r="N74" s="1076">
        <v>0.0</v>
      </c>
      <c r="O74" s="1076">
        <v>17.0</v>
      </c>
      <c r="P74" s="1076">
        <v>0.0</v>
      </c>
      <c r="Q74" s="1076">
        <v>11.0</v>
      </c>
      <c r="R74" s="835">
        <f t="shared" si="15"/>
        <v>335</v>
      </c>
      <c r="S74" s="835">
        <f t="shared" si="16"/>
        <v>252</v>
      </c>
      <c r="T74" s="795">
        <f>R74/(Results!$T$200*(70/190))</f>
        <v>0.7114911692</v>
      </c>
      <c r="U74" s="793" t="str">
        <f t="shared" si="17"/>
        <v>D</v>
      </c>
      <c r="V74" s="37"/>
      <c r="W74" s="37"/>
      <c r="X74" s="59"/>
      <c r="Y74" s="59"/>
      <c r="Z74" s="738">
        <f>R74/Results!$B$158</f>
        <v>1116.666667</v>
      </c>
      <c r="AA74" s="60"/>
      <c r="AB74" s="37"/>
      <c r="AC74" s="789"/>
      <c r="AD74" s="1107"/>
      <c r="AE74" s="459"/>
      <c r="AF74" s="151"/>
      <c r="AG74" s="790" t="s">
        <v>161</v>
      </c>
      <c r="AH74" s="1029">
        <v>9.0</v>
      </c>
      <c r="AI74" s="1076">
        <v>0.0</v>
      </c>
      <c r="AJ74" s="1076">
        <v>32.0</v>
      </c>
      <c r="AK74" s="1076">
        <v>0.0</v>
      </c>
      <c r="AL74" s="1076">
        <v>0.0</v>
      </c>
      <c r="AM74" s="1076">
        <v>0.0</v>
      </c>
      <c r="AN74" s="1076">
        <v>0.0</v>
      </c>
      <c r="AO74" s="1076">
        <v>0.0</v>
      </c>
      <c r="AP74" s="1076">
        <v>0.0</v>
      </c>
      <c r="AQ74" s="1076">
        <v>0.0</v>
      </c>
      <c r="AR74" s="1076">
        <v>1.0</v>
      </c>
      <c r="AS74" s="1076">
        <v>0.0</v>
      </c>
      <c r="AT74" s="1076">
        <v>0.0</v>
      </c>
      <c r="AU74" s="1076">
        <f t="shared" si="18"/>
        <v>42</v>
      </c>
      <c r="AV74" s="1082">
        <f t="shared" si="19"/>
        <v>27</v>
      </c>
      <c r="AW74" s="795">
        <f>AU74/(Results!$V$200*(70/190))</f>
        <v>0.8702290076</v>
      </c>
      <c r="AX74" s="823" t="str">
        <f t="shared" si="20"/>
        <v>E</v>
      </c>
      <c r="AY74" s="37"/>
      <c r="AZ74" s="37"/>
      <c r="BA74" s="37"/>
      <c r="BB74" s="59"/>
      <c r="BC74" s="738">
        <f>AU74/Results!$B$158</f>
        <v>140</v>
      </c>
      <c r="BD74" s="60"/>
      <c r="BE74" s="37"/>
      <c r="BF74" s="789"/>
    </row>
    <row r="75">
      <c r="A75" s="151"/>
      <c r="B75" s="459"/>
      <c r="C75" s="151"/>
      <c r="D75" s="797" t="s">
        <v>162</v>
      </c>
      <c r="E75" s="824">
        <v>54.0</v>
      </c>
      <c r="F75" s="850">
        <v>0.0</v>
      </c>
      <c r="G75" s="850">
        <v>220.0</v>
      </c>
      <c r="H75" s="850">
        <v>0.0</v>
      </c>
      <c r="I75" s="850">
        <v>0.0</v>
      </c>
      <c r="J75" s="850">
        <v>19.0</v>
      </c>
      <c r="K75" s="850">
        <v>4.0</v>
      </c>
      <c r="L75" s="850">
        <v>18.0</v>
      </c>
      <c r="M75" s="850">
        <v>0.0</v>
      </c>
      <c r="N75" s="850">
        <v>0.0</v>
      </c>
      <c r="O75" s="850">
        <v>15.0</v>
      </c>
      <c r="P75" s="850">
        <v>0.0</v>
      </c>
      <c r="Q75" s="850">
        <v>12.0</v>
      </c>
      <c r="R75" s="824">
        <f t="shared" si="15"/>
        <v>342</v>
      </c>
      <c r="S75" s="824">
        <f t="shared" si="16"/>
        <v>261.5</v>
      </c>
      <c r="T75" s="802">
        <f>R75/(Results!$T$201*(70/190))</f>
        <v>0.5681063123</v>
      </c>
      <c r="U75" s="828" t="str">
        <f t="shared" si="17"/>
        <v>C</v>
      </c>
      <c r="V75" s="538">
        <f>SUM(R75:R78)</f>
        <v>1634</v>
      </c>
      <c r="W75" s="539">
        <f>V75/(4*(MAX(R75:R78)))</f>
        <v>0.9242081448</v>
      </c>
      <c r="X75" s="1110">
        <f>AVERAGE(S75:S78)</f>
        <v>320.375</v>
      </c>
      <c r="Y75" s="1110">
        <f>V75/(((V75))*2)</f>
        <v>0.5</v>
      </c>
      <c r="Z75" s="1012">
        <f>R75/Results!$B$158</f>
        <v>1140</v>
      </c>
      <c r="AA75" s="1111">
        <f>sum(Z75:Z78)/4</f>
        <v>1361.666667</v>
      </c>
      <c r="AB75" s="541">
        <v>602.0</v>
      </c>
      <c r="AC75" s="706">
        <f>4*max(R75:R78)/(Results!T201)</f>
        <v>1.082007344</v>
      </c>
      <c r="AD75" s="1107"/>
      <c r="AE75" s="459"/>
      <c r="AF75" s="151"/>
      <c r="AG75" s="797" t="s">
        <v>162</v>
      </c>
      <c r="AH75" s="824">
        <v>10.0</v>
      </c>
      <c r="AI75" s="850">
        <v>0.0</v>
      </c>
      <c r="AJ75" s="850">
        <v>39.0</v>
      </c>
      <c r="AK75" s="850">
        <v>0.0</v>
      </c>
      <c r="AL75" s="850">
        <v>0.0</v>
      </c>
      <c r="AM75" s="850">
        <v>0.0</v>
      </c>
      <c r="AN75" s="850">
        <v>0.0</v>
      </c>
      <c r="AO75" s="850">
        <v>0.0</v>
      </c>
      <c r="AP75" s="850">
        <v>0.0</v>
      </c>
      <c r="AQ75" s="850">
        <v>0.0</v>
      </c>
      <c r="AR75" s="850">
        <v>2.0</v>
      </c>
      <c r="AS75" s="850">
        <v>0.0</v>
      </c>
      <c r="AT75" s="850">
        <v>0.0</v>
      </c>
      <c r="AU75" s="850">
        <f t="shared" si="18"/>
        <v>51</v>
      </c>
      <c r="AV75" s="850">
        <f t="shared" si="19"/>
        <v>33.5</v>
      </c>
      <c r="AW75" s="802">
        <f>AU75/(Results!$V$201*(70/190))</f>
        <v>0.681914145</v>
      </c>
      <c r="AX75" s="1030" t="str">
        <f t="shared" si="20"/>
        <v>C</v>
      </c>
      <c r="AY75" s="538">
        <f>SUM(AU75:AU78)</f>
        <v>203</v>
      </c>
      <c r="AZ75" s="539">
        <f>AY75/(4*(MAX(AU75:AU78)))</f>
        <v>0.9227272727</v>
      </c>
      <c r="BA75" s="539">
        <f>AVERAGE(AV75:AV78)</f>
        <v>36.125</v>
      </c>
      <c r="BB75" s="1110">
        <f>AY75/(((AY75))*2)</f>
        <v>0.5</v>
      </c>
      <c r="BC75" s="1012">
        <f>AU75/Results!$B$158</f>
        <v>170</v>
      </c>
      <c r="BD75" s="1111">
        <f>sum(BC75:BC78)/4</f>
        <v>169.1666667</v>
      </c>
      <c r="BE75" s="541">
        <v>75.0</v>
      </c>
      <c r="BF75" s="706">
        <f>4*max(AU75:AU78)/(Results!V201)</f>
        <v>1.083743842</v>
      </c>
    </row>
    <row r="76">
      <c r="A76" s="151"/>
      <c r="B76" s="459"/>
      <c r="C76" s="151"/>
      <c r="D76" s="804" t="s">
        <v>163</v>
      </c>
      <c r="E76" s="824">
        <v>94.0</v>
      </c>
      <c r="F76" s="850">
        <v>0.0</v>
      </c>
      <c r="G76" s="850">
        <v>260.0</v>
      </c>
      <c r="H76" s="850">
        <v>0.0</v>
      </c>
      <c r="I76" s="850">
        <v>0.0</v>
      </c>
      <c r="J76" s="850">
        <v>18.0</v>
      </c>
      <c r="K76" s="850">
        <v>8.0</v>
      </c>
      <c r="L76" s="850">
        <v>21.0</v>
      </c>
      <c r="M76" s="850">
        <v>0.0</v>
      </c>
      <c r="N76" s="850">
        <v>1.0</v>
      </c>
      <c r="O76" s="850">
        <v>25.0</v>
      </c>
      <c r="P76" s="850">
        <v>0.0</v>
      </c>
      <c r="Q76" s="850">
        <v>15.0</v>
      </c>
      <c r="R76" s="826">
        <f t="shared" si="15"/>
        <v>442</v>
      </c>
      <c r="S76" s="826">
        <f t="shared" si="16"/>
        <v>354.5</v>
      </c>
      <c r="T76" s="1032">
        <f>R76/(Results!$T$201*(70/190))</f>
        <v>0.7342192691</v>
      </c>
      <c r="U76" s="807" t="str">
        <f t="shared" si="17"/>
        <v>D</v>
      </c>
      <c r="V76" s="151"/>
      <c r="W76" s="151"/>
      <c r="X76" s="195"/>
      <c r="Y76" s="195"/>
      <c r="Z76" s="740">
        <f>R76/Results!$B$158</f>
        <v>1473.333333</v>
      </c>
      <c r="AA76" s="459"/>
      <c r="AB76" s="151"/>
      <c r="AC76" s="703"/>
      <c r="AD76" s="1107"/>
      <c r="AE76" s="459"/>
      <c r="AF76" s="151"/>
      <c r="AG76" s="804" t="s">
        <v>163</v>
      </c>
      <c r="AH76" s="824">
        <v>14.0</v>
      </c>
      <c r="AI76" s="850">
        <v>0.0</v>
      </c>
      <c r="AJ76" s="850">
        <v>33.0</v>
      </c>
      <c r="AK76" s="850">
        <v>0.0</v>
      </c>
      <c r="AL76" s="850">
        <v>0.0</v>
      </c>
      <c r="AM76" s="850">
        <v>0.0</v>
      </c>
      <c r="AN76" s="850">
        <v>0.0</v>
      </c>
      <c r="AO76" s="850">
        <v>1.0</v>
      </c>
      <c r="AP76" s="850">
        <v>0.0</v>
      </c>
      <c r="AQ76" s="850">
        <v>0.0</v>
      </c>
      <c r="AR76" s="850">
        <v>3.0</v>
      </c>
      <c r="AS76" s="850">
        <v>0.0</v>
      </c>
      <c r="AT76" s="850">
        <v>1.0</v>
      </c>
      <c r="AU76" s="850">
        <f t="shared" si="18"/>
        <v>52</v>
      </c>
      <c r="AV76" s="1031">
        <f t="shared" si="19"/>
        <v>38.5</v>
      </c>
      <c r="AW76" s="1032">
        <f>AU76/(Results!$V$201*(70/190))</f>
        <v>0.6952850106</v>
      </c>
      <c r="AX76" s="1030" t="str">
        <f t="shared" si="20"/>
        <v>C</v>
      </c>
      <c r="AY76" s="151"/>
      <c r="AZ76" s="151"/>
      <c r="BA76" s="151"/>
      <c r="BB76" s="195"/>
      <c r="BC76" s="740">
        <f>AU76/Results!$B$158</f>
        <v>173.3333333</v>
      </c>
      <c r="BD76" s="459"/>
      <c r="BE76" s="151"/>
      <c r="BF76" s="703"/>
    </row>
    <row r="77">
      <c r="A77" s="151"/>
      <c r="B77" s="459"/>
      <c r="C77" s="151"/>
      <c r="D77" s="804" t="s">
        <v>164</v>
      </c>
      <c r="E77" s="824">
        <v>98.0</v>
      </c>
      <c r="F77" s="850">
        <v>0.0</v>
      </c>
      <c r="G77" s="850">
        <v>269.0</v>
      </c>
      <c r="H77" s="850">
        <v>0.0</v>
      </c>
      <c r="I77" s="850">
        <v>0.0</v>
      </c>
      <c r="J77" s="850">
        <v>12.0</v>
      </c>
      <c r="K77" s="850">
        <v>6.0</v>
      </c>
      <c r="L77" s="850">
        <v>23.0</v>
      </c>
      <c r="M77" s="850">
        <v>0.0</v>
      </c>
      <c r="N77" s="850">
        <v>0.0</v>
      </c>
      <c r="O77" s="850">
        <v>21.0</v>
      </c>
      <c r="P77" s="850">
        <v>0.0</v>
      </c>
      <c r="Q77" s="850">
        <v>9.0</v>
      </c>
      <c r="R77" s="826">
        <f t="shared" si="15"/>
        <v>438</v>
      </c>
      <c r="S77" s="826">
        <f t="shared" si="16"/>
        <v>340.5</v>
      </c>
      <c r="T77" s="1032">
        <f>R77/(Results!$T$201*(70/190))</f>
        <v>0.7275747508</v>
      </c>
      <c r="U77" s="807" t="str">
        <f t="shared" si="17"/>
        <v>D</v>
      </c>
      <c r="V77" s="151"/>
      <c r="W77" s="151"/>
      <c r="X77" s="195"/>
      <c r="Y77" s="195"/>
      <c r="Z77" s="740">
        <f>R77/Results!$B$158</f>
        <v>1460</v>
      </c>
      <c r="AA77" s="459"/>
      <c r="AB77" s="151"/>
      <c r="AC77" s="703"/>
      <c r="AD77" s="1107"/>
      <c r="AE77" s="459"/>
      <c r="AF77" s="151"/>
      <c r="AG77" s="804" t="s">
        <v>164</v>
      </c>
      <c r="AH77" s="824">
        <v>12.0</v>
      </c>
      <c r="AI77" s="850">
        <v>0.0</v>
      </c>
      <c r="AJ77" s="850">
        <v>32.0</v>
      </c>
      <c r="AK77" s="850">
        <v>0.0</v>
      </c>
      <c r="AL77" s="850">
        <v>0.0</v>
      </c>
      <c r="AM77" s="850">
        <v>0.0</v>
      </c>
      <c r="AN77" s="850">
        <v>0.0</v>
      </c>
      <c r="AO77" s="850">
        <v>0.0</v>
      </c>
      <c r="AP77" s="850">
        <v>0.0</v>
      </c>
      <c r="AQ77" s="850">
        <v>0.0</v>
      </c>
      <c r="AR77" s="850">
        <v>1.0</v>
      </c>
      <c r="AS77" s="850">
        <v>0.0</v>
      </c>
      <c r="AT77" s="850">
        <v>0.0</v>
      </c>
      <c r="AU77" s="850">
        <f t="shared" si="18"/>
        <v>45</v>
      </c>
      <c r="AV77" s="1031">
        <f t="shared" si="19"/>
        <v>30</v>
      </c>
      <c r="AW77" s="1032">
        <f>AU77/(Results!$V$201*(70/190))</f>
        <v>0.6016889514</v>
      </c>
      <c r="AX77" s="1030" t="str">
        <f t="shared" si="20"/>
        <v>C</v>
      </c>
      <c r="AY77" s="151"/>
      <c r="AZ77" s="151"/>
      <c r="BA77" s="151"/>
      <c r="BB77" s="195"/>
      <c r="BC77" s="740">
        <f>AU77/Results!$B$158</f>
        <v>150</v>
      </c>
      <c r="BD77" s="459"/>
      <c r="BE77" s="151"/>
      <c r="BF77" s="703"/>
    </row>
    <row r="78">
      <c r="A78" s="151"/>
      <c r="B78" s="459"/>
      <c r="C78" s="151"/>
      <c r="D78" s="809" t="s">
        <v>165</v>
      </c>
      <c r="E78" s="851">
        <v>96.0</v>
      </c>
      <c r="F78" s="852">
        <v>0.0</v>
      </c>
      <c r="G78" s="852">
        <v>253.0</v>
      </c>
      <c r="H78" s="852">
        <v>0.0</v>
      </c>
      <c r="I78" s="852">
        <v>0.0</v>
      </c>
      <c r="J78" s="852">
        <v>14.0</v>
      </c>
      <c r="K78" s="852">
        <v>3.0</v>
      </c>
      <c r="L78" s="852">
        <v>15.0</v>
      </c>
      <c r="M78" s="852">
        <v>0.0</v>
      </c>
      <c r="N78" s="852">
        <v>0.0</v>
      </c>
      <c r="O78" s="852">
        <v>26.0</v>
      </c>
      <c r="P78" s="852">
        <v>0.0</v>
      </c>
      <c r="Q78" s="852">
        <v>5.0</v>
      </c>
      <c r="R78" s="840">
        <f t="shared" si="15"/>
        <v>412</v>
      </c>
      <c r="S78" s="840">
        <f t="shared" si="16"/>
        <v>325</v>
      </c>
      <c r="T78" s="1033">
        <f>R78/(Results!$T$201*(70/190))</f>
        <v>0.6843853821</v>
      </c>
      <c r="U78" s="1034" t="str">
        <f t="shared" si="17"/>
        <v>C</v>
      </c>
      <c r="V78" s="447"/>
      <c r="W78" s="447"/>
      <c r="X78" s="224"/>
      <c r="Y78" s="224"/>
      <c r="Z78" s="746">
        <f>R78/Results!$B$158</f>
        <v>1373.333333</v>
      </c>
      <c r="AA78" s="461"/>
      <c r="AB78" s="447"/>
      <c r="AC78" s="488"/>
      <c r="AD78" s="1107"/>
      <c r="AE78" s="459"/>
      <c r="AF78" s="151"/>
      <c r="AG78" s="809" t="s">
        <v>165</v>
      </c>
      <c r="AH78" s="851">
        <v>15.0</v>
      </c>
      <c r="AI78" s="852">
        <v>0.0</v>
      </c>
      <c r="AJ78" s="852">
        <v>35.0</v>
      </c>
      <c r="AK78" s="852">
        <v>0.0</v>
      </c>
      <c r="AL78" s="852">
        <v>0.0</v>
      </c>
      <c r="AM78" s="852">
        <v>0.0</v>
      </c>
      <c r="AN78" s="852">
        <v>0.0</v>
      </c>
      <c r="AO78" s="852">
        <v>0.0</v>
      </c>
      <c r="AP78" s="852">
        <v>0.0</v>
      </c>
      <c r="AQ78" s="852">
        <v>0.0</v>
      </c>
      <c r="AR78" s="852">
        <v>5.0</v>
      </c>
      <c r="AS78" s="852">
        <v>0.0</v>
      </c>
      <c r="AT78" s="852">
        <v>0.0</v>
      </c>
      <c r="AU78" s="852">
        <f t="shared" si="18"/>
        <v>55</v>
      </c>
      <c r="AV78" s="1043">
        <f t="shared" si="19"/>
        <v>42.5</v>
      </c>
      <c r="AW78" s="1033">
        <f>AU78/(Results!$V$201*(70/190))</f>
        <v>0.7353976073</v>
      </c>
      <c r="AX78" s="815" t="str">
        <f t="shared" si="20"/>
        <v>D</v>
      </c>
      <c r="AY78" s="447"/>
      <c r="AZ78" s="447"/>
      <c r="BA78" s="447"/>
      <c r="BB78" s="224"/>
      <c r="BC78" s="746">
        <f>AU78/Results!$B$158</f>
        <v>183.3333333</v>
      </c>
      <c r="BD78" s="461"/>
      <c r="BE78" s="447"/>
      <c r="BF78" s="488"/>
    </row>
    <row r="79">
      <c r="A79" s="151"/>
      <c r="B79" s="459"/>
      <c r="C79" s="151"/>
      <c r="D79" s="818" t="s">
        <v>166</v>
      </c>
      <c r="E79" s="854">
        <v>89.0</v>
      </c>
      <c r="F79" s="855">
        <v>0.0</v>
      </c>
      <c r="G79" s="855">
        <v>251.0</v>
      </c>
      <c r="H79" s="855">
        <v>0.0</v>
      </c>
      <c r="I79" s="855">
        <v>0.0</v>
      </c>
      <c r="J79" s="855">
        <v>17.0</v>
      </c>
      <c r="K79" s="855">
        <v>5.0</v>
      </c>
      <c r="L79" s="855">
        <v>19.0</v>
      </c>
      <c r="M79" s="855">
        <v>0.0</v>
      </c>
      <c r="N79" s="855">
        <v>0.0</v>
      </c>
      <c r="O79" s="855">
        <v>25.0</v>
      </c>
      <c r="P79" s="855">
        <v>0.0</v>
      </c>
      <c r="Q79" s="855">
        <v>3.0</v>
      </c>
      <c r="R79" s="854">
        <f t="shared" si="15"/>
        <v>409</v>
      </c>
      <c r="S79" s="854">
        <f t="shared" si="16"/>
        <v>327.5</v>
      </c>
      <c r="T79" s="821">
        <f>R79/(Results!$T$202*(70/190))</f>
        <v>0.6982030548</v>
      </c>
      <c r="U79" s="819" t="str">
        <f t="shared" si="17"/>
        <v>C</v>
      </c>
      <c r="V79" s="641">
        <f>SUM(R79:R82)</f>
        <v>1590</v>
      </c>
      <c r="W79" s="642">
        <f>V79/(4*(MAX(R79:R82)))</f>
        <v>0.9718826406</v>
      </c>
      <c r="X79" s="1112">
        <f>AVERAGE(S79:S82)</f>
        <v>312.075</v>
      </c>
      <c r="Y79" s="1112">
        <f>V79/(((V79))*2)</f>
        <v>0.5</v>
      </c>
      <c r="Z79" s="731">
        <f>R79/Results!$B$158</f>
        <v>1363.333333</v>
      </c>
      <c r="AA79" s="1113">
        <f>sum(Z79:Z82)/4</f>
        <v>1325</v>
      </c>
      <c r="AB79" s="643">
        <v>586.0</v>
      </c>
      <c r="AC79" s="817">
        <f>4*max(R79:R82)/(Results!T202)</f>
        <v>1.028930818</v>
      </c>
      <c r="AD79" s="1107"/>
      <c r="AE79" s="459"/>
      <c r="AF79" s="151"/>
      <c r="AG79" s="818" t="s">
        <v>166</v>
      </c>
      <c r="AH79" s="854">
        <v>18.0</v>
      </c>
      <c r="AI79" s="855">
        <v>0.0</v>
      </c>
      <c r="AJ79" s="855">
        <v>31.0</v>
      </c>
      <c r="AK79" s="855">
        <v>0.0</v>
      </c>
      <c r="AL79" s="855">
        <v>0.0</v>
      </c>
      <c r="AM79" s="855">
        <v>0.0</v>
      </c>
      <c r="AN79" s="855">
        <v>0.0</v>
      </c>
      <c r="AO79" s="855">
        <v>0.0</v>
      </c>
      <c r="AP79" s="855">
        <v>0.0</v>
      </c>
      <c r="AQ79" s="855">
        <v>0.0</v>
      </c>
      <c r="AR79" s="855">
        <v>3.0</v>
      </c>
      <c r="AS79" s="855">
        <v>0.0</v>
      </c>
      <c r="AT79" s="855">
        <v>0.0</v>
      </c>
      <c r="AU79" s="855">
        <f t="shared" si="18"/>
        <v>52</v>
      </c>
      <c r="AV79" s="855">
        <f t="shared" si="19"/>
        <v>39.5</v>
      </c>
      <c r="AW79" s="821">
        <f>AU79/(Results!$V$202*(70/190))</f>
        <v>0.7351190476</v>
      </c>
      <c r="AX79" s="1036" t="str">
        <f t="shared" si="20"/>
        <v>D</v>
      </c>
      <c r="AY79" s="641">
        <f>SUM(AU79:AU82)</f>
        <v>192</v>
      </c>
      <c r="AZ79" s="642">
        <f>AY79/(4*(MAX(AU79:AU82)))</f>
        <v>0.9230769231</v>
      </c>
      <c r="BA79" s="642">
        <f>AVERAGE(AV79:AV82)</f>
        <v>36.25</v>
      </c>
      <c r="BB79" s="1112">
        <f>AY79/(((AY79))*2)</f>
        <v>0.5</v>
      </c>
      <c r="BC79" s="731">
        <f>AU79/Results!$B$158</f>
        <v>173.3333333</v>
      </c>
      <c r="BD79" s="1113">
        <f>sum(BC79:BC82)/4</f>
        <v>160</v>
      </c>
      <c r="BE79" s="643">
        <v>71.0</v>
      </c>
      <c r="BF79" s="817">
        <f>4*max(AU79:AU82)/(Results!V202)</f>
        <v>1.083333333</v>
      </c>
    </row>
    <row r="80">
      <c r="A80" s="151"/>
      <c r="B80" s="459"/>
      <c r="C80" s="151"/>
      <c r="D80" s="784" t="s">
        <v>167</v>
      </c>
      <c r="E80" s="854">
        <v>102.0</v>
      </c>
      <c r="F80" s="855">
        <v>1.0</v>
      </c>
      <c r="G80" s="855">
        <v>245.0</v>
      </c>
      <c r="H80" s="855">
        <v>0.0</v>
      </c>
      <c r="I80" s="855">
        <v>0.0</v>
      </c>
      <c r="J80" s="855">
        <v>11.0</v>
      </c>
      <c r="K80" s="855">
        <v>2.0</v>
      </c>
      <c r="L80" s="855">
        <v>21.0</v>
      </c>
      <c r="M80" s="855">
        <v>0.0</v>
      </c>
      <c r="N80" s="855">
        <v>0.0</v>
      </c>
      <c r="O80" s="855">
        <v>21.0</v>
      </c>
      <c r="P80" s="855">
        <v>0.0</v>
      </c>
      <c r="Q80" s="855">
        <v>6.0</v>
      </c>
      <c r="R80" s="833">
        <f t="shared" si="15"/>
        <v>409</v>
      </c>
      <c r="S80" s="833">
        <f t="shared" si="16"/>
        <v>321.3</v>
      </c>
      <c r="T80" s="1037">
        <f>R80/(Results!$T$202*(70/190))</f>
        <v>0.6982030548</v>
      </c>
      <c r="U80" s="787" t="str">
        <f t="shared" si="17"/>
        <v>C</v>
      </c>
      <c r="V80" s="151"/>
      <c r="W80" s="151"/>
      <c r="X80" s="195"/>
      <c r="Y80" s="195"/>
      <c r="Z80" s="737">
        <f>R80/Results!$B$158</f>
        <v>1363.333333</v>
      </c>
      <c r="AA80" s="459"/>
      <c r="AB80" s="151"/>
      <c r="AC80" s="703"/>
      <c r="AD80" s="1107"/>
      <c r="AE80" s="459"/>
      <c r="AF80" s="151"/>
      <c r="AG80" s="784" t="s">
        <v>167</v>
      </c>
      <c r="AH80" s="854">
        <v>13.0</v>
      </c>
      <c r="AI80" s="855">
        <v>0.0</v>
      </c>
      <c r="AJ80" s="855">
        <v>28.0</v>
      </c>
      <c r="AK80" s="855">
        <v>0.0</v>
      </c>
      <c r="AL80" s="855">
        <v>0.0</v>
      </c>
      <c r="AM80" s="855">
        <v>0.0</v>
      </c>
      <c r="AN80" s="855">
        <v>0.0</v>
      </c>
      <c r="AO80" s="855">
        <v>0.0</v>
      </c>
      <c r="AP80" s="855">
        <v>0.0</v>
      </c>
      <c r="AQ80" s="855">
        <v>0.0</v>
      </c>
      <c r="AR80" s="855">
        <v>2.0</v>
      </c>
      <c r="AS80" s="855">
        <v>0.0</v>
      </c>
      <c r="AT80" s="855">
        <v>0.0</v>
      </c>
      <c r="AU80" s="855">
        <f t="shared" si="18"/>
        <v>43</v>
      </c>
      <c r="AV80" s="1028">
        <f t="shared" si="19"/>
        <v>31</v>
      </c>
      <c r="AW80" s="1037">
        <f>AU80/(Results!$V$202*(70/190))</f>
        <v>0.6078869048</v>
      </c>
      <c r="AX80" s="1027" t="str">
        <f t="shared" si="20"/>
        <v>C</v>
      </c>
      <c r="AY80" s="151"/>
      <c r="AZ80" s="151"/>
      <c r="BA80" s="151"/>
      <c r="BB80" s="195"/>
      <c r="BC80" s="737">
        <f>AU80/Results!$B$158</f>
        <v>143.3333333</v>
      </c>
      <c r="BD80" s="459"/>
      <c r="BE80" s="151"/>
      <c r="BF80" s="703"/>
    </row>
    <row r="81">
      <c r="A81" s="151"/>
      <c r="B81" s="459"/>
      <c r="C81" s="151"/>
      <c r="D81" s="784" t="s">
        <v>168</v>
      </c>
      <c r="E81" s="854">
        <v>99.0</v>
      </c>
      <c r="F81" s="855">
        <v>0.0</v>
      </c>
      <c r="G81" s="855">
        <v>232.0</v>
      </c>
      <c r="H81" s="855">
        <v>0.0</v>
      </c>
      <c r="I81" s="855">
        <v>0.0</v>
      </c>
      <c r="J81" s="855">
        <v>8.0</v>
      </c>
      <c r="K81" s="855">
        <v>5.0</v>
      </c>
      <c r="L81" s="855">
        <v>12.0</v>
      </c>
      <c r="M81" s="855">
        <v>0.0</v>
      </c>
      <c r="N81" s="855">
        <v>1.0</v>
      </c>
      <c r="O81" s="855">
        <v>18.0</v>
      </c>
      <c r="P81" s="855">
        <v>0.0</v>
      </c>
      <c r="Q81" s="855">
        <v>8.0</v>
      </c>
      <c r="R81" s="833">
        <f t="shared" si="15"/>
        <v>383</v>
      </c>
      <c r="S81" s="833">
        <f t="shared" si="16"/>
        <v>295</v>
      </c>
      <c r="T81" s="1037">
        <f>R81/(Results!$T$202*(70/190))</f>
        <v>0.6538185085</v>
      </c>
      <c r="U81" s="787" t="str">
        <f t="shared" si="17"/>
        <v>C</v>
      </c>
      <c r="V81" s="151"/>
      <c r="W81" s="151"/>
      <c r="X81" s="195"/>
      <c r="Y81" s="195"/>
      <c r="Z81" s="737">
        <f>R81/Results!$B$158</f>
        <v>1276.666667</v>
      </c>
      <c r="AA81" s="459"/>
      <c r="AB81" s="151"/>
      <c r="AC81" s="703"/>
      <c r="AD81" s="1107"/>
      <c r="AE81" s="459"/>
      <c r="AF81" s="151"/>
      <c r="AG81" s="784" t="s">
        <v>168</v>
      </c>
      <c r="AH81" s="854">
        <v>15.0</v>
      </c>
      <c r="AI81" s="855">
        <v>0.0</v>
      </c>
      <c r="AJ81" s="855">
        <v>30.0</v>
      </c>
      <c r="AK81" s="855">
        <v>0.0</v>
      </c>
      <c r="AL81" s="855">
        <v>0.0</v>
      </c>
      <c r="AM81" s="855">
        <v>0.0</v>
      </c>
      <c r="AN81" s="855">
        <v>0.0</v>
      </c>
      <c r="AO81" s="855">
        <v>0.0</v>
      </c>
      <c r="AP81" s="855">
        <v>0.0</v>
      </c>
      <c r="AQ81" s="855">
        <v>0.0</v>
      </c>
      <c r="AR81" s="855">
        <v>1.0</v>
      </c>
      <c r="AS81" s="855">
        <v>0.0</v>
      </c>
      <c r="AT81" s="855">
        <v>0.0</v>
      </c>
      <c r="AU81" s="855">
        <f t="shared" si="18"/>
        <v>46</v>
      </c>
      <c r="AV81" s="1028">
        <f t="shared" si="19"/>
        <v>32</v>
      </c>
      <c r="AW81" s="1037">
        <f>AU81/(Results!$V$202*(70/190))</f>
        <v>0.650297619</v>
      </c>
      <c r="AX81" s="1027" t="str">
        <f t="shared" si="20"/>
        <v>C</v>
      </c>
      <c r="AY81" s="151"/>
      <c r="AZ81" s="151"/>
      <c r="BA81" s="151"/>
      <c r="BB81" s="195"/>
      <c r="BC81" s="737">
        <f>AU81/Results!$B$158</f>
        <v>153.3333333</v>
      </c>
      <c r="BD81" s="459"/>
      <c r="BE81" s="151"/>
      <c r="BF81" s="703"/>
    </row>
    <row r="82">
      <c r="A82" s="151"/>
      <c r="B82" s="459"/>
      <c r="C82" s="151"/>
      <c r="D82" s="790" t="s">
        <v>169</v>
      </c>
      <c r="E82" s="1029">
        <v>105.0</v>
      </c>
      <c r="F82" s="1076">
        <v>0.0</v>
      </c>
      <c r="G82" s="1076">
        <v>236.0</v>
      </c>
      <c r="H82" s="1076">
        <v>0.0</v>
      </c>
      <c r="I82" s="1076">
        <v>0.0</v>
      </c>
      <c r="J82" s="1076">
        <v>8.0</v>
      </c>
      <c r="K82" s="1076">
        <v>1.0</v>
      </c>
      <c r="L82" s="1076">
        <v>14.0</v>
      </c>
      <c r="M82" s="1076">
        <v>0.0</v>
      </c>
      <c r="N82" s="1076">
        <v>0.0</v>
      </c>
      <c r="O82" s="1076">
        <v>23.0</v>
      </c>
      <c r="P82" s="1076">
        <v>0.0</v>
      </c>
      <c r="Q82" s="1076">
        <v>2.0</v>
      </c>
      <c r="R82" s="835">
        <f t="shared" si="15"/>
        <v>389</v>
      </c>
      <c r="S82" s="835">
        <f t="shared" si="16"/>
        <v>304.5</v>
      </c>
      <c r="T82" s="1039">
        <f>R82/(Results!$T$202*(70/190))</f>
        <v>0.6640610961</v>
      </c>
      <c r="U82" s="793" t="str">
        <f t="shared" si="17"/>
        <v>C</v>
      </c>
      <c r="V82" s="37"/>
      <c r="W82" s="37"/>
      <c r="X82" s="59"/>
      <c r="Y82" s="59"/>
      <c r="Z82" s="738">
        <f>R82/Results!$B$158</f>
        <v>1296.666667</v>
      </c>
      <c r="AA82" s="60"/>
      <c r="AB82" s="37"/>
      <c r="AC82" s="789"/>
      <c r="AD82" s="1107"/>
      <c r="AE82" s="459"/>
      <c r="AF82" s="151"/>
      <c r="AG82" s="790" t="s">
        <v>169</v>
      </c>
      <c r="AH82" s="1029">
        <v>16.0</v>
      </c>
      <c r="AI82" s="1076">
        <v>0.0</v>
      </c>
      <c r="AJ82" s="1076">
        <v>29.0</v>
      </c>
      <c r="AK82" s="1076">
        <v>0.0</v>
      </c>
      <c r="AL82" s="1076">
        <v>0.0</v>
      </c>
      <c r="AM82" s="1076">
        <v>0.0</v>
      </c>
      <c r="AN82" s="1076">
        <v>0.0</v>
      </c>
      <c r="AO82" s="1076">
        <v>0.0</v>
      </c>
      <c r="AP82" s="1076">
        <v>0.0</v>
      </c>
      <c r="AQ82" s="1076">
        <v>0.0</v>
      </c>
      <c r="AR82" s="1076">
        <v>6.0</v>
      </c>
      <c r="AS82" s="1076">
        <v>0.0</v>
      </c>
      <c r="AT82" s="1076">
        <v>0.0</v>
      </c>
      <c r="AU82" s="1076">
        <f t="shared" si="18"/>
        <v>51</v>
      </c>
      <c r="AV82" s="1082">
        <f t="shared" si="19"/>
        <v>42.5</v>
      </c>
      <c r="AW82" s="1039">
        <f>AU82/(Results!$V$202*(70/190))</f>
        <v>0.7209821429</v>
      </c>
      <c r="AX82" s="823" t="str">
        <f t="shared" si="20"/>
        <v>D</v>
      </c>
      <c r="AY82" s="37"/>
      <c r="AZ82" s="37"/>
      <c r="BA82" s="37"/>
      <c r="BB82" s="59"/>
      <c r="BC82" s="738">
        <f>AU82/Results!$B$158</f>
        <v>170</v>
      </c>
      <c r="BD82" s="60"/>
      <c r="BE82" s="37"/>
      <c r="BF82" s="789"/>
    </row>
    <row r="83">
      <c r="A83" s="151"/>
      <c r="B83" s="459"/>
      <c r="C83" s="151"/>
      <c r="D83" s="797" t="s">
        <v>170</v>
      </c>
      <c r="E83" s="824">
        <v>100.0</v>
      </c>
      <c r="F83" s="850">
        <v>1.0</v>
      </c>
      <c r="G83" s="850">
        <v>218.0</v>
      </c>
      <c r="H83" s="850">
        <v>0.0</v>
      </c>
      <c r="I83" s="850">
        <v>0.0</v>
      </c>
      <c r="J83" s="850">
        <v>12.0</v>
      </c>
      <c r="K83" s="850">
        <v>6.0</v>
      </c>
      <c r="L83" s="850">
        <v>17.0</v>
      </c>
      <c r="M83" s="850">
        <v>0.0</v>
      </c>
      <c r="N83" s="850">
        <v>0.0</v>
      </c>
      <c r="O83" s="850">
        <v>19.0</v>
      </c>
      <c r="P83" s="850">
        <v>0.0</v>
      </c>
      <c r="Q83" s="850">
        <v>6.0</v>
      </c>
      <c r="R83" s="824">
        <f t="shared" si="15"/>
        <v>379</v>
      </c>
      <c r="S83" s="824">
        <f t="shared" si="16"/>
        <v>303.3</v>
      </c>
      <c r="T83" s="802">
        <f>R83/(Results!$T$203*(70/190))</f>
        <v>0.7099477472</v>
      </c>
      <c r="U83" s="1083" t="s">
        <v>257</v>
      </c>
      <c r="V83" s="538">
        <f>SUM(R83:R86)</f>
        <v>1449</v>
      </c>
      <c r="W83" s="539">
        <f>V83/(4*(MAX(R83:R86)))</f>
        <v>0.9558047493</v>
      </c>
      <c r="X83" s="1110">
        <f>AVERAGE(S83:S86)</f>
        <v>301.15</v>
      </c>
      <c r="Y83" s="1110">
        <f>V83/(((V83))*2)</f>
        <v>0.5</v>
      </c>
      <c r="Z83" s="1012">
        <f>R83/Results!$B$158</f>
        <v>1263.333333</v>
      </c>
      <c r="AA83" s="1111">
        <f>sum(Z83:Z86)/4</f>
        <v>1207.5</v>
      </c>
      <c r="AB83" s="541">
        <v>534.0</v>
      </c>
      <c r="AC83" s="706">
        <f>4*max(R83:R86)/(Results!T203)</f>
        <v>1.046238785</v>
      </c>
      <c r="AD83" s="1107"/>
      <c r="AE83" s="459"/>
      <c r="AF83" s="151"/>
      <c r="AG83" s="797" t="s">
        <v>170</v>
      </c>
      <c r="AH83" s="824">
        <v>17.0</v>
      </c>
      <c r="AI83" s="850">
        <v>0.0</v>
      </c>
      <c r="AJ83" s="850">
        <v>31.0</v>
      </c>
      <c r="AK83" s="850">
        <v>0.0</v>
      </c>
      <c r="AL83" s="850">
        <v>0.0</v>
      </c>
      <c r="AM83" s="850">
        <v>0.0</v>
      </c>
      <c r="AN83" s="850">
        <v>0.0</v>
      </c>
      <c r="AO83" s="850">
        <v>0.0</v>
      </c>
      <c r="AP83" s="850">
        <v>0.0</v>
      </c>
      <c r="AQ83" s="850">
        <v>0.0</v>
      </c>
      <c r="AR83" s="850">
        <v>2.0</v>
      </c>
      <c r="AS83" s="850">
        <v>0.0</v>
      </c>
      <c r="AT83" s="850">
        <v>0.0</v>
      </c>
      <c r="AU83" s="850">
        <f t="shared" si="18"/>
        <v>50</v>
      </c>
      <c r="AV83" s="850">
        <f t="shared" si="19"/>
        <v>36.5</v>
      </c>
      <c r="AW83" s="802">
        <f>AU83/(Results!$V$203*(70/190))</f>
        <v>0.6854256854</v>
      </c>
      <c r="AX83" s="1030" t="str">
        <f t="shared" si="20"/>
        <v>C</v>
      </c>
      <c r="AY83" s="538">
        <f>SUM(AU83:AU86)</f>
        <v>198</v>
      </c>
      <c r="AZ83" s="539">
        <f>AY83/(4*(MAX(AU83:AU86)))</f>
        <v>0.99</v>
      </c>
      <c r="BA83" s="539">
        <f>AVERAGE(AV83:AV86)</f>
        <v>37</v>
      </c>
      <c r="BB83" s="1110">
        <f>AY83/(((AY83))*2)</f>
        <v>0.5</v>
      </c>
      <c r="BC83" s="1012">
        <f>AU83/Results!$B$158</f>
        <v>166.6666667</v>
      </c>
      <c r="BD83" s="1111">
        <f>sum(BC83:BC86)/4</f>
        <v>165</v>
      </c>
      <c r="BE83" s="541">
        <v>73.0</v>
      </c>
      <c r="BF83" s="706">
        <f>4*max(AU83:AU86)/(Results!V203)</f>
        <v>1.01010101</v>
      </c>
    </row>
    <row r="84">
      <c r="A84" s="151"/>
      <c r="B84" s="459"/>
      <c r="C84" s="151"/>
      <c r="D84" s="804" t="s">
        <v>171</v>
      </c>
      <c r="E84" s="824">
        <v>93.0</v>
      </c>
      <c r="F84" s="850">
        <v>1.0</v>
      </c>
      <c r="G84" s="850">
        <v>189.0</v>
      </c>
      <c r="H84" s="850">
        <v>0.0</v>
      </c>
      <c r="I84" s="850">
        <v>0.0</v>
      </c>
      <c r="J84" s="850">
        <v>18.0</v>
      </c>
      <c r="K84" s="850">
        <v>5.0</v>
      </c>
      <c r="L84" s="850">
        <v>12.0</v>
      </c>
      <c r="M84" s="850">
        <v>0.0</v>
      </c>
      <c r="N84" s="850">
        <v>2.0</v>
      </c>
      <c r="O84" s="850">
        <v>18.0</v>
      </c>
      <c r="P84" s="850">
        <v>0.0</v>
      </c>
      <c r="Q84" s="850">
        <v>5.0</v>
      </c>
      <c r="R84" s="826">
        <f t="shared" si="15"/>
        <v>343</v>
      </c>
      <c r="S84" s="826">
        <f t="shared" si="16"/>
        <v>284.3</v>
      </c>
      <c r="T84" s="1032">
        <f>R84/(Results!$T$203*(70/190))</f>
        <v>0.6425120773</v>
      </c>
      <c r="U84" s="807" t="str">
        <f t="shared" ref="U84:U122" si="21">IFS(T84&lt;0.2,"A",AND(T84&gt;=0.21,T84&lt;=0.5),"B",AND(T84&gt;=0.51,T84&lt;=0.7),"C",AND(T84&gt;=0.71,T84&lt;=0.85),"D",AND(T84&gt;=0.86,T84&lt;=1),"E",T84&gt;1,"F")</f>
        <v>C</v>
      </c>
      <c r="V84" s="151"/>
      <c r="W84" s="151"/>
      <c r="X84" s="195"/>
      <c r="Y84" s="195"/>
      <c r="Z84" s="740">
        <f>R84/Results!$B$158</f>
        <v>1143.333333</v>
      </c>
      <c r="AA84" s="459"/>
      <c r="AB84" s="151"/>
      <c r="AC84" s="703"/>
      <c r="AD84" s="1107"/>
      <c r="AE84" s="459"/>
      <c r="AF84" s="151"/>
      <c r="AG84" s="804" t="s">
        <v>171</v>
      </c>
      <c r="AH84" s="824">
        <v>12.0</v>
      </c>
      <c r="AI84" s="850">
        <v>0.0</v>
      </c>
      <c r="AJ84" s="850">
        <v>30.0</v>
      </c>
      <c r="AK84" s="850">
        <v>0.0</v>
      </c>
      <c r="AL84" s="850">
        <v>0.0</v>
      </c>
      <c r="AM84" s="850">
        <v>0.0</v>
      </c>
      <c r="AN84" s="850">
        <v>0.0</v>
      </c>
      <c r="AO84" s="850">
        <v>0.0</v>
      </c>
      <c r="AP84" s="850">
        <v>0.0</v>
      </c>
      <c r="AQ84" s="850">
        <v>0.0</v>
      </c>
      <c r="AR84" s="850">
        <v>7.0</v>
      </c>
      <c r="AS84" s="850">
        <v>0.0</v>
      </c>
      <c r="AT84" s="850">
        <v>0.0</v>
      </c>
      <c r="AU84" s="850">
        <f t="shared" si="18"/>
        <v>49</v>
      </c>
      <c r="AV84" s="1031">
        <f t="shared" si="19"/>
        <v>41</v>
      </c>
      <c r="AW84" s="1032">
        <f>AU84/(Results!$V$203*(70/190))</f>
        <v>0.6717171717</v>
      </c>
      <c r="AX84" s="1030" t="str">
        <f t="shared" si="20"/>
        <v>C</v>
      </c>
      <c r="AY84" s="151"/>
      <c r="AZ84" s="151"/>
      <c r="BA84" s="151"/>
      <c r="BB84" s="195"/>
      <c r="BC84" s="740">
        <f>AU84/Results!$B$158</f>
        <v>163.3333333</v>
      </c>
      <c r="BD84" s="459"/>
      <c r="BE84" s="151"/>
      <c r="BF84" s="703"/>
    </row>
    <row r="85">
      <c r="A85" s="151"/>
      <c r="B85" s="459"/>
      <c r="C85" s="151"/>
      <c r="D85" s="804" t="s">
        <v>172</v>
      </c>
      <c r="E85" s="824">
        <v>98.0</v>
      </c>
      <c r="F85" s="850">
        <v>0.0</v>
      </c>
      <c r="G85" s="850">
        <v>196.0</v>
      </c>
      <c r="H85" s="850">
        <v>0.0</v>
      </c>
      <c r="I85" s="850">
        <v>0.0</v>
      </c>
      <c r="J85" s="850">
        <v>21.0</v>
      </c>
      <c r="K85" s="850">
        <v>3.0</v>
      </c>
      <c r="L85" s="850">
        <v>20.0</v>
      </c>
      <c r="M85" s="850">
        <v>0.0</v>
      </c>
      <c r="N85" s="850">
        <v>0.0</v>
      </c>
      <c r="O85" s="850">
        <v>25.0</v>
      </c>
      <c r="P85" s="850">
        <v>0.0</v>
      </c>
      <c r="Q85" s="850">
        <v>9.0</v>
      </c>
      <c r="R85" s="826">
        <f t="shared" si="15"/>
        <v>372</v>
      </c>
      <c r="S85" s="826">
        <f t="shared" si="16"/>
        <v>316.5</v>
      </c>
      <c r="T85" s="1032">
        <f>R85/(Results!$T$203*(70/190))</f>
        <v>0.6968352558</v>
      </c>
      <c r="U85" s="807" t="str">
        <f t="shared" si="21"/>
        <v>C</v>
      </c>
      <c r="V85" s="151"/>
      <c r="W85" s="151"/>
      <c r="X85" s="195"/>
      <c r="Y85" s="195"/>
      <c r="Z85" s="740">
        <f>R85/Results!$B$158</f>
        <v>1240</v>
      </c>
      <c r="AA85" s="459"/>
      <c r="AB85" s="151"/>
      <c r="AC85" s="703"/>
      <c r="AD85" s="1107"/>
      <c r="AE85" s="459"/>
      <c r="AF85" s="151"/>
      <c r="AG85" s="804" t="s">
        <v>172</v>
      </c>
      <c r="AH85" s="824">
        <v>8.0</v>
      </c>
      <c r="AI85" s="850">
        <v>0.0</v>
      </c>
      <c r="AJ85" s="850">
        <v>36.0</v>
      </c>
      <c r="AK85" s="850">
        <v>0.0</v>
      </c>
      <c r="AL85" s="850">
        <v>0.0</v>
      </c>
      <c r="AM85" s="850">
        <v>0.0</v>
      </c>
      <c r="AN85" s="850">
        <v>0.0</v>
      </c>
      <c r="AO85" s="850">
        <v>2.0</v>
      </c>
      <c r="AP85" s="850">
        <v>0.0</v>
      </c>
      <c r="AQ85" s="850">
        <v>0.0</v>
      </c>
      <c r="AR85" s="850">
        <v>4.0</v>
      </c>
      <c r="AS85" s="850">
        <v>0.0</v>
      </c>
      <c r="AT85" s="850">
        <v>0.0</v>
      </c>
      <c r="AU85" s="850">
        <f t="shared" si="18"/>
        <v>50</v>
      </c>
      <c r="AV85" s="1031">
        <f t="shared" si="19"/>
        <v>37</v>
      </c>
      <c r="AW85" s="1032">
        <f>AU85/(Results!$V$203*(70/190))</f>
        <v>0.6854256854</v>
      </c>
      <c r="AX85" s="1030" t="str">
        <f t="shared" si="20"/>
        <v>C</v>
      </c>
      <c r="AY85" s="151"/>
      <c r="AZ85" s="151"/>
      <c r="BA85" s="151"/>
      <c r="BB85" s="195"/>
      <c r="BC85" s="740">
        <f>AU85/Results!$B$158</f>
        <v>166.6666667</v>
      </c>
      <c r="BD85" s="459"/>
      <c r="BE85" s="151"/>
      <c r="BF85" s="703"/>
    </row>
    <row r="86">
      <c r="A86" s="151"/>
      <c r="B86" s="459"/>
      <c r="C86" s="151"/>
      <c r="D86" s="809" t="s">
        <v>173</v>
      </c>
      <c r="E86" s="851">
        <v>97.0</v>
      </c>
      <c r="F86" s="852">
        <v>0.0</v>
      </c>
      <c r="G86" s="852">
        <v>191.0</v>
      </c>
      <c r="H86" s="852">
        <v>0.0</v>
      </c>
      <c r="I86" s="852">
        <v>0.0</v>
      </c>
      <c r="J86" s="852">
        <v>25.0</v>
      </c>
      <c r="K86" s="852">
        <v>5.0</v>
      </c>
      <c r="L86" s="852">
        <v>13.0</v>
      </c>
      <c r="M86" s="852">
        <v>0.0</v>
      </c>
      <c r="N86" s="852">
        <v>0.0</v>
      </c>
      <c r="O86" s="852">
        <v>21.0</v>
      </c>
      <c r="P86" s="852">
        <v>0.0</v>
      </c>
      <c r="Q86" s="852">
        <v>3.0</v>
      </c>
      <c r="R86" s="840">
        <f t="shared" si="15"/>
        <v>355</v>
      </c>
      <c r="S86" s="840">
        <f t="shared" si="16"/>
        <v>300.5</v>
      </c>
      <c r="T86" s="1033">
        <f>R86/(Results!$T$203*(70/190))</f>
        <v>0.6649906339</v>
      </c>
      <c r="U86" s="1034" t="str">
        <f t="shared" si="21"/>
        <v>C</v>
      </c>
      <c r="V86" s="447"/>
      <c r="W86" s="447"/>
      <c r="X86" s="224"/>
      <c r="Y86" s="224"/>
      <c r="Z86" s="746">
        <f>R86/Results!$B$158</f>
        <v>1183.333333</v>
      </c>
      <c r="AA86" s="461"/>
      <c r="AB86" s="447"/>
      <c r="AC86" s="488"/>
      <c r="AD86" s="1107"/>
      <c r="AE86" s="459"/>
      <c r="AF86" s="151"/>
      <c r="AG86" s="809" t="s">
        <v>173</v>
      </c>
      <c r="AH86" s="851">
        <v>12.0</v>
      </c>
      <c r="AI86" s="852">
        <v>0.0</v>
      </c>
      <c r="AJ86" s="852">
        <v>35.0</v>
      </c>
      <c r="AK86" s="852">
        <v>0.0</v>
      </c>
      <c r="AL86" s="852">
        <v>0.0</v>
      </c>
      <c r="AM86" s="852">
        <v>0.0</v>
      </c>
      <c r="AN86" s="852">
        <v>0.0</v>
      </c>
      <c r="AO86" s="852">
        <v>0.0</v>
      </c>
      <c r="AP86" s="852">
        <v>0.0</v>
      </c>
      <c r="AQ86" s="852">
        <v>0.0</v>
      </c>
      <c r="AR86" s="852">
        <v>2.0</v>
      </c>
      <c r="AS86" s="852">
        <v>0.0</v>
      </c>
      <c r="AT86" s="852">
        <v>0.0</v>
      </c>
      <c r="AU86" s="852">
        <f t="shared" si="18"/>
        <v>49</v>
      </c>
      <c r="AV86" s="1043">
        <f t="shared" si="19"/>
        <v>33.5</v>
      </c>
      <c r="AW86" s="1033">
        <f>AU86/(Results!$V$203*(70/190))</f>
        <v>0.6717171717</v>
      </c>
      <c r="AX86" s="815" t="str">
        <f t="shared" si="20"/>
        <v>C</v>
      </c>
      <c r="AY86" s="447"/>
      <c r="AZ86" s="447"/>
      <c r="BA86" s="447"/>
      <c r="BB86" s="224"/>
      <c r="BC86" s="746">
        <f>AU86/Results!$B$158</f>
        <v>163.3333333</v>
      </c>
      <c r="BD86" s="461"/>
      <c r="BE86" s="447"/>
      <c r="BF86" s="488"/>
    </row>
    <row r="87">
      <c r="A87" s="151"/>
      <c r="B87" s="459"/>
      <c r="C87" s="151"/>
      <c r="D87" s="818" t="s">
        <v>174</v>
      </c>
      <c r="E87" s="854">
        <v>85.0</v>
      </c>
      <c r="F87" s="855">
        <v>0.0</v>
      </c>
      <c r="G87" s="855">
        <v>186.0</v>
      </c>
      <c r="H87" s="855">
        <v>0.0</v>
      </c>
      <c r="I87" s="855">
        <v>0.0</v>
      </c>
      <c r="J87" s="855">
        <v>16.0</v>
      </c>
      <c r="K87" s="855">
        <v>2.0</v>
      </c>
      <c r="L87" s="855">
        <v>15.0</v>
      </c>
      <c r="M87" s="855">
        <v>0.0</v>
      </c>
      <c r="N87" s="855">
        <v>0.0</v>
      </c>
      <c r="O87" s="855">
        <v>26.0</v>
      </c>
      <c r="P87" s="855">
        <v>0.0</v>
      </c>
      <c r="Q87" s="855">
        <v>3.0</v>
      </c>
      <c r="R87" s="854">
        <f t="shared" si="15"/>
        <v>333</v>
      </c>
      <c r="S87" s="854">
        <f t="shared" si="16"/>
        <v>281</v>
      </c>
      <c r="T87" s="821">
        <f>R87/(Results!$T$204*(70/190))</f>
        <v>0.6765397776</v>
      </c>
      <c r="U87" s="819" t="str">
        <f t="shared" si="21"/>
        <v>C</v>
      </c>
      <c r="V87" s="641">
        <f>SUM(R87:R90)</f>
        <v>1336</v>
      </c>
      <c r="W87" s="642">
        <f>V87/(4*(MAX(R87:R90)))</f>
        <v>0.9881656805</v>
      </c>
      <c r="X87" s="1112">
        <f>AVERAGE(S87:S90)</f>
        <v>284.15</v>
      </c>
      <c r="Y87" s="1112">
        <f>V87/(((V87))*2)</f>
        <v>0.5</v>
      </c>
      <c r="Z87" s="731">
        <f>R87/Results!$B$158</f>
        <v>1110</v>
      </c>
      <c r="AA87" s="1113">
        <f>sum(Z87:Z90)/4</f>
        <v>1113.333333</v>
      </c>
      <c r="AB87" s="643">
        <v>492.0</v>
      </c>
      <c r="AC87" s="817">
        <f>4*max(R87:R90)/Results!T204</f>
        <v>1.011976048</v>
      </c>
      <c r="AD87" s="1107"/>
      <c r="AE87" s="459"/>
      <c r="AF87" s="151"/>
      <c r="AG87" s="818" t="s">
        <v>174</v>
      </c>
      <c r="AH87" s="854">
        <v>9.0</v>
      </c>
      <c r="AI87" s="855">
        <v>0.0</v>
      </c>
      <c r="AJ87" s="855">
        <v>32.0</v>
      </c>
      <c r="AK87" s="855">
        <v>0.0</v>
      </c>
      <c r="AL87" s="855">
        <v>0.0</v>
      </c>
      <c r="AM87" s="855">
        <v>0.0</v>
      </c>
      <c r="AN87" s="855">
        <v>0.0</v>
      </c>
      <c r="AO87" s="855">
        <v>0.0</v>
      </c>
      <c r="AP87" s="855">
        <v>0.0</v>
      </c>
      <c r="AQ87" s="855">
        <v>0.0</v>
      </c>
      <c r="AR87" s="855">
        <v>5.0</v>
      </c>
      <c r="AS87" s="855">
        <v>0.0</v>
      </c>
      <c r="AT87" s="855">
        <v>0.0</v>
      </c>
      <c r="AU87" s="855">
        <f t="shared" si="18"/>
        <v>46</v>
      </c>
      <c r="AV87" s="855">
        <f t="shared" si="19"/>
        <v>35</v>
      </c>
      <c r="AW87" s="821">
        <f>AU87/(Results!$V$204*(70/190))</f>
        <v>0.6606198035</v>
      </c>
      <c r="AX87" s="1036" t="str">
        <f t="shared" si="20"/>
        <v>C</v>
      </c>
      <c r="AY87" s="641">
        <f>SUM(AU87:AU90)</f>
        <v>189</v>
      </c>
      <c r="AZ87" s="642">
        <f>AY87/(4*(MAX(AU87:AU90)))</f>
        <v>0.9086538462</v>
      </c>
      <c r="BA87" s="642">
        <f>AVERAGE(AV87:AV90)</f>
        <v>36.625</v>
      </c>
      <c r="BB87" s="1112">
        <f>AY87/(((AY87))*2)</f>
        <v>0.5</v>
      </c>
      <c r="BC87" s="731">
        <f>AU87/Results!$B$158</f>
        <v>153.3333333</v>
      </c>
      <c r="BD87" s="1113">
        <f>sum(BC87:BC90)/4</f>
        <v>157.5</v>
      </c>
      <c r="BE87" s="643">
        <v>70.0</v>
      </c>
      <c r="BF87" s="817">
        <f>4*max(AU87:AU90)/Results!V204</f>
        <v>1.100529101</v>
      </c>
    </row>
    <row r="88">
      <c r="A88" s="151"/>
      <c r="B88" s="459"/>
      <c r="C88" s="151"/>
      <c r="D88" s="784" t="s">
        <v>175</v>
      </c>
      <c r="E88" s="854">
        <v>83.0</v>
      </c>
      <c r="F88" s="855">
        <v>0.0</v>
      </c>
      <c r="G88" s="855">
        <v>181.0</v>
      </c>
      <c r="H88" s="855">
        <v>0.0</v>
      </c>
      <c r="I88" s="855">
        <v>0.0</v>
      </c>
      <c r="J88" s="855">
        <v>19.0</v>
      </c>
      <c r="K88" s="855">
        <v>8.0</v>
      </c>
      <c r="L88" s="855">
        <v>12.0</v>
      </c>
      <c r="M88" s="855">
        <v>0.0</v>
      </c>
      <c r="N88" s="855">
        <v>0.0</v>
      </c>
      <c r="O88" s="855">
        <v>23.0</v>
      </c>
      <c r="P88" s="855">
        <v>0.0</v>
      </c>
      <c r="Q88" s="855">
        <v>5.0</v>
      </c>
      <c r="R88" s="833">
        <f t="shared" si="15"/>
        <v>331</v>
      </c>
      <c r="S88" s="833">
        <f t="shared" si="16"/>
        <v>280.5</v>
      </c>
      <c r="T88" s="1037">
        <f>R88/(Results!$T$204*(70/190))</f>
        <v>0.6724764756</v>
      </c>
      <c r="U88" s="787" t="str">
        <f t="shared" si="21"/>
        <v>C</v>
      </c>
      <c r="V88" s="151"/>
      <c r="W88" s="151"/>
      <c r="X88" s="195"/>
      <c r="Y88" s="195"/>
      <c r="Z88" s="737">
        <f>R88/Results!$B$158</f>
        <v>1103.333333</v>
      </c>
      <c r="AA88" s="459"/>
      <c r="AB88" s="151"/>
      <c r="AC88" s="703"/>
      <c r="AD88" s="1107"/>
      <c r="AE88" s="459"/>
      <c r="AF88" s="151"/>
      <c r="AG88" s="784" t="s">
        <v>175</v>
      </c>
      <c r="AH88" s="854">
        <v>13.0</v>
      </c>
      <c r="AI88" s="855">
        <v>0.0</v>
      </c>
      <c r="AJ88" s="855">
        <v>28.0</v>
      </c>
      <c r="AK88" s="855">
        <v>0.0</v>
      </c>
      <c r="AL88" s="855">
        <v>0.0</v>
      </c>
      <c r="AM88" s="855">
        <v>0.0</v>
      </c>
      <c r="AN88" s="855">
        <v>0.0</v>
      </c>
      <c r="AO88" s="855">
        <v>0.0</v>
      </c>
      <c r="AP88" s="855">
        <v>0.0</v>
      </c>
      <c r="AQ88" s="855">
        <v>0.0</v>
      </c>
      <c r="AR88" s="855">
        <v>1.0</v>
      </c>
      <c r="AS88" s="855">
        <v>0.0</v>
      </c>
      <c r="AT88" s="855">
        <v>0.0</v>
      </c>
      <c r="AU88" s="855">
        <f t="shared" si="18"/>
        <v>42</v>
      </c>
      <c r="AV88" s="1028">
        <f t="shared" si="19"/>
        <v>29</v>
      </c>
      <c r="AW88" s="1037">
        <f>AU88/(Results!$V$204*(70/190))</f>
        <v>0.6031746032</v>
      </c>
      <c r="AX88" s="1027" t="str">
        <f t="shared" si="20"/>
        <v>C</v>
      </c>
      <c r="AY88" s="151"/>
      <c r="AZ88" s="151"/>
      <c r="BA88" s="151"/>
      <c r="BB88" s="195"/>
      <c r="BC88" s="737">
        <f>AU88/Results!$B$158</f>
        <v>140</v>
      </c>
      <c r="BD88" s="459"/>
      <c r="BE88" s="151"/>
      <c r="BF88" s="703"/>
    </row>
    <row r="89">
      <c r="A89" s="151"/>
      <c r="B89" s="459"/>
      <c r="C89" s="151"/>
      <c r="D89" s="784" t="s">
        <v>176</v>
      </c>
      <c r="E89" s="854">
        <v>89.0</v>
      </c>
      <c r="F89" s="855">
        <v>1.0</v>
      </c>
      <c r="G89" s="855">
        <v>175.0</v>
      </c>
      <c r="H89" s="855">
        <v>0.0</v>
      </c>
      <c r="I89" s="855">
        <v>0.0</v>
      </c>
      <c r="J89" s="855">
        <v>21.0</v>
      </c>
      <c r="K89" s="855">
        <v>1.0</v>
      </c>
      <c r="L89" s="855">
        <v>19.0</v>
      </c>
      <c r="M89" s="855">
        <v>0.0</v>
      </c>
      <c r="N89" s="855">
        <v>0.0</v>
      </c>
      <c r="O89" s="855">
        <v>25.0</v>
      </c>
      <c r="P89" s="855">
        <v>0.0</v>
      </c>
      <c r="Q89" s="855">
        <v>7.0</v>
      </c>
      <c r="R89" s="833">
        <f t="shared" si="15"/>
        <v>338</v>
      </c>
      <c r="S89" s="833">
        <f t="shared" si="16"/>
        <v>292.3</v>
      </c>
      <c r="T89" s="1037">
        <f>R89/(Results!$T$204*(70/190))</f>
        <v>0.6866980325</v>
      </c>
      <c r="U89" s="787" t="str">
        <f t="shared" si="21"/>
        <v>C</v>
      </c>
      <c r="V89" s="151"/>
      <c r="W89" s="151"/>
      <c r="X89" s="195"/>
      <c r="Y89" s="195"/>
      <c r="Z89" s="737">
        <f>R89/Results!$B$158</f>
        <v>1126.666667</v>
      </c>
      <c r="AA89" s="459"/>
      <c r="AB89" s="151"/>
      <c r="AC89" s="703"/>
      <c r="AD89" s="1107"/>
      <c r="AE89" s="459"/>
      <c r="AF89" s="151"/>
      <c r="AG89" s="784" t="s">
        <v>176</v>
      </c>
      <c r="AH89" s="854">
        <v>20.0</v>
      </c>
      <c r="AI89" s="855">
        <v>0.0</v>
      </c>
      <c r="AJ89" s="855">
        <v>25.0</v>
      </c>
      <c r="AK89" s="855">
        <v>0.0</v>
      </c>
      <c r="AL89" s="855">
        <v>0.0</v>
      </c>
      <c r="AM89" s="855">
        <v>0.0</v>
      </c>
      <c r="AN89" s="855">
        <v>0.0</v>
      </c>
      <c r="AO89" s="855">
        <v>1.0</v>
      </c>
      <c r="AP89" s="855">
        <v>0.0</v>
      </c>
      <c r="AQ89" s="855">
        <v>0.0</v>
      </c>
      <c r="AR89" s="855">
        <v>3.0</v>
      </c>
      <c r="AS89" s="855">
        <v>0.0</v>
      </c>
      <c r="AT89" s="855">
        <v>0.0</v>
      </c>
      <c r="AU89" s="855">
        <f t="shared" si="18"/>
        <v>49</v>
      </c>
      <c r="AV89" s="1028">
        <f t="shared" si="19"/>
        <v>40</v>
      </c>
      <c r="AW89" s="1037">
        <f>AU89/(Results!$V$204*(70/190))</f>
        <v>0.7037037037</v>
      </c>
      <c r="AX89" s="1038" t="s">
        <v>249</v>
      </c>
      <c r="AY89" s="151"/>
      <c r="AZ89" s="151"/>
      <c r="BA89" s="151"/>
      <c r="BB89" s="195"/>
      <c r="BC89" s="737">
        <f>AU89/Results!$B$158</f>
        <v>163.3333333</v>
      </c>
      <c r="BD89" s="459"/>
      <c r="BE89" s="151"/>
      <c r="BF89" s="703"/>
    </row>
    <row r="90">
      <c r="A90" s="151"/>
      <c r="B90" s="459"/>
      <c r="C90" s="151"/>
      <c r="D90" s="790" t="s">
        <v>177</v>
      </c>
      <c r="E90" s="1029">
        <v>86.0</v>
      </c>
      <c r="F90" s="1076">
        <v>1.0</v>
      </c>
      <c r="G90" s="1076">
        <v>173.0</v>
      </c>
      <c r="H90" s="1076">
        <v>0.0</v>
      </c>
      <c r="I90" s="1076">
        <v>0.0</v>
      </c>
      <c r="J90" s="1076">
        <v>25.0</v>
      </c>
      <c r="K90" s="1076">
        <v>5.0</v>
      </c>
      <c r="L90" s="1076">
        <v>11.0</v>
      </c>
      <c r="M90" s="1076">
        <v>0.0</v>
      </c>
      <c r="N90" s="1076">
        <v>0.0</v>
      </c>
      <c r="O90" s="1076">
        <v>21.0</v>
      </c>
      <c r="P90" s="1076">
        <v>0.0</v>
      </c>
      <c r="Q90" s="1076">
        <v>12.0</v>
      </c>
      <c r="R90" s="835">
        <f t="shared" si="15"/>
        <v>334</v>
      </c>
      <c r="S90" s="835">
        <f t="shared" si="16"/>
        <v>282.8</v>
      </c>
      <c r="T90" s="1039">
        <f>R90/(Results!$T$204*(70/190))</f>
        <v>0.6785714286</v>
      </c>
      <c r="U90" s="793" t="str">
        <f t="shared" si="21"/>
        <v>C</v>
      </c>
      <c r="V90" s="37"/>
      <c r="W90" s="37"/>
      <c r="X90" s="59"/>
      <c r="Y90" s="59"/>
      <c r="Z90" s="738">
        <f>R90/Results!$B$158</f>
        <v>1113.333333</v>
      </c>
      <c r="AA90" s="60"/>
      <c r="AB90" s="37"/>
      <c r="AC90" s="789"/>
      <c r="AD90" s="1107"/>
      <c r="AE90" s="459"/>
      <c r="AF90" s="151"/>
      <c r="AG90" s="790" t="s">
        <v>177</v>
      </c>
      <c r="AH90" s="1029">
        <v>18.0</v>
      </c>
      <c r="AI90" s="1076">
        <v>0.0</v>
      </c>
      <c r="AJ90" s="1076">
        <v>29.0</v>
      </c>
      <c r="AK90" s="1076">
        <v>0.0</v>
      </c>
      <c r="AL90" s="1076">
        <v>0.0</v>
      </c>
      <c r="AM90" s="1076">
        <v>0.0</v>
      </c>
      <c r="AN90" s="1076">
        <v>0.0</v>
      </c>
      <c r="AO90" s="1076">
        <v>0.0</v>
      </c>
      <c r="AP90" s="1076">
        <v>0.0</v>
      </c>
      <c r="AQ90" s="1076">
        <v>0.0</v>
      </c>
      <c r="AR90" s="1076">
        <v>5.0</v>
      </c>
      <c r="AS90" s="1076">
        <v>0.0</v>
      </c>
      <c r="AT90" s="1076">
        <v>0.0</v>
      </c>
      <c r="AU90" s="1076">
        <f t="shared" si="18"/>
        <v>52</v>
      </c>
      <c r="AV90" s="1082">
        <f t="shared" si="19"/>
        <v>42.5</v>
      </c>
      <c r="AW90" s="1039">
        <f>AU90/(Results!$V$204*(70/190))</f>
        <v>0.7467876039</v>
      </c>
      <c r="AX90" s="823" t="str">
        <f t="shared" ref="AX90:AX129" si="22">IFS(AW90&lt;0.2,"A",AND(AW90&gt;=0.21,AW90&lt;=0.5),"B",AND(AW90&gt;=0.51,AW90&lt;=0.7),"C",AND(AW90&gt;=0.71,AW90&lt;=0.85),"D",AND(AW90&gt;=0.86,AW90&lt;=1),"E",AW90&gt;1,"F")</f>
        <v>D</v>
      </c>
      <c r="AY90" s="37"/>
      <c r="AZ90" s="37"/>
      <c r="BA90" s="37"/>
      <c r="BB90" s="59"/>
      <c r="BC90" s="738">
        <f>AU90/Results!$B$158</f>
        <v>173.3333333</v>
      </c>
      <c r="BD90" s="60"/>
      <c r="BE90" s="37"/>
      <c r="BF90" s="789"/>
    </row>
    <row r="91">
      <c r="A91" s="151"/>
      <c r="B91" s="459"/>
      <c r="C91" s="151"/>
      <c r="D91" s="797" t="s">
        <v>178</v>
      </c>
      <c r="E91" s="824">
        <v>82.0</v>
      </c>
      <c r="F91" s="850">
        <v>2.0</v>
      </c>
      <c r="G91" s="850">
        <v>169.0</v>
      </c>
      <c r="H91" s="850">
        <v>0.0</v>
      </c>
      <c r="I91" s="850">
        <v>0.0</v>
      </c>
      <c r="J91" s="850">
        <v>23.0</v>
      </c>
      <c r="K91" s="850">
        <v>2.0</v>
      </c>
      <c r="L91" s="850">
        <v>9.0</v>
      </c>
      <c r="M91" s="850">
        <v>0.0</v>
      </c>
      <c r="N91" s="850">
        <v>0.0</v>
      </c>
      <c r="O91" s="850">
        <v>18.0</v>
      </c>
      <c r="P91" s="850">
        <v>0.0</v>
      </c>
      <c r="Q91" s="850">
        <v>8.0</v>
      </c>
      <c r="R91" s="824">
        <f t="shared" si="15"/>
        <v>313</v>
      </c>
      <c r="S91" s="824">
        <f t="shared" si="16"/>
        <v>259.1</v>
      </c>
      <c r="T91" s="802">
        <f>R91/(Results!$T$205*(70/190))</f>
        <v>0.6998117204</v>
      </c>
      <c r="U91" s="828" t="str">
        <f t="shared" si="21"/>
        <v>C</v>
      </c>
      <c r="V91" s="538">
        <f>SUM(R91:R94)</f>
        <v>1214</v>
      </c>
      <c r="W91" s="539">
        <f>V91/(4*(MAX(R91:R94)))</f>
        <v>0.9696485623</v>
      </c>
      <c r="X91" s="1110">
        <f>AVERAGE(S91:S94)</f>
        <v>254.525</v>
      </c>
      <c r="Y91" s="1110">
        <f>V91/(((V91))*2)</f>
        <v>0.5</v>
      </c>
      <c r="Z91" s="1012">
        <f>R91/Results!$B$158</f>
        <v>1043.333333</v>
      </c>
      <c r="AA91" s="1111">
        <f>sum(Z91:Z94)/4</f>
        <v>1011.666667</v>
      </c>
      <c r="AB91" s="541">
        <v>447.0</v>
      </c>
      <c r="AC91" s="706">
        <f>4*max(R91:R94)/Results!T205</f>
        <v>1.031301483</v>
      </c>
      <c r="AD91" s="1107"/>
      <c r="AE91" s="459"/>
      <c r="AF91" s="151"/>
      <c r="AG91" s="797" t="s">
        <v>178</v>
      </c>
      <c r="AH91" s="824">
        <v>19.0</v>
      </c>
      <c r="AI91" s="850">
        <v>0.0</v>
      </c>
      <c r="AJ91" s="850">
        <v>24.0</v>
      </c>
      <c r="AK91" s="850">
        <v>0.0</v>
      </c>
      <c r="AL91" s="850">
        <v>0.0</v>
      </c>
      <c r="AM91" s="850">
        <v>0.0</v>
      </c>
      <c r="AN91" s="850">
        <v>0.0</v>
      </c>
      <c r="AO91" s="850">
        <v>0.0</v>
      </c>
      <c r="AP91" s="850">
        <v>0.0</v>
      </c>
      <c r="AQ91" s="850">
        <v>0.0</v>
      </c>
      <c r="AR91" s="850">
        <v>2.0</v>
      </c>
      <c r="AS91" s="850">
        <v>0.0</v>
      </c>
      <c r="AT91" s="850">
        <v>0.0</v>
      </c>
      <c r="AU91" s="850">
        <f t="shared" si="18"/>
        <v>45</v>
      </c>
      <c r="AV91" s="850">
        <f t="shared" si="19"/>
        <v>35</v>
      </c>
      <c r="AW91" s="802">
        <f>AU91/(Results!$V$205*(70/190))</f>
        <v>0.5380742605</v>
      </c>
      <c r="AX91" s="1030" t="str">
        <f t="shared" si="22"/>
        <v>C</v>
      </c>
      <c r="AY91" s="538">
        <f>SUM(AU91:AU94)</f>
        <v>227</v>
      </c>
      <c r="AZ91" s="539">
        <f>AY91/(4*(MAX(AU91:AU94)))</f>
        <v>0.8107142857</v>
      </c>
      <c r="BA91" s="539">
        <f>AVERAGE(AV91:AV94)</f>
        <v>46.5</v>
      </c>
      <c r="BB91" s="1110">
        <f>AY91/(((AY91))*2)</f>
        <v>0.5</v>
      </c>
      <c r="BC91" s="1012">
        <f>AU91/Results!$B$158</f>
        <v>150</v>
      </c>
      <c r="BD91" s="1111">
        <f>sum(BC91:BC94)/4</f>
        <v>189.1666667</v>
      </c>
      <c r="BE91" s="541">
        <v>84.0</v>
      </c>
      <c r="BF91" s="706">
        <f>4*max(AU91:AU94)/Results!V205</f>
        <v>1.233480176</v>
      </c>
    </row>
    <row r="92">
      <c r="A92" s="151"/>
      <c r="B92" s="459"/>
      <c r="C92" s="151"/>
      <c r="D92" s="804" t="s">
        <v>179</v>
      </c>
      <c r="E92" s="824">
        <v>92.0</v>
      </c>
      <c r="F92" s="850">
        <v>0.0</v>
      </c>
      <c r="G92" s="850">
        <v>152.0</v>
      </c>
      <c r="H92" s="850">
        <v>0.0</v>
      </c>
      <c r="I92" s="850">
        <v>0.0</v>
      </c>
      <c r="J92" s="850">
        <v>20.0</v>
      </c>
      <c r="K92" s="850">
        <v>2.0</v>
      </c>
      <c r="L92" s="850">
        <v>12.0</v>
      </c>
      <c r="M92" s="850">
        <v>0.0</v>
      </c>
      <c r="N92" s="850">
        <v>0.0</v>
      </c>
      <c r="O92" s="850">
        <v>17.0</v>
      </c>
      <c r="P92" s="850">
        <v>0.0</v>
      </c>
      <c r="Q92" s="850">
        <v>4.0</v>
      </c>
      <c r="R92" s="826">
        <f t="shared" si="15"/>
        <v>299</v>
      </c>
      <c r="S92" s="826">
        <f t="shared" si="16"/>
        <v>255</v>
      </c>
      <c r="T92" s="1032">
        <f>R92/(Results!$T$205*(70/190))</f>
        <v>0.6685102377</v>
      </c>
      <c r="U92" s="807" t="str">
        <f t="shared" si="21"/>
        <v>C</v>
      </c>
      <c r="V92" s="151"/>
      <c r="W92" s="151"/>
      <c r="X92" s="195"/>
      <c r="Y92" s="195"/>
      <c r="Z92" s="740">
        <f>R92/Results!$B$158</f>
        <v>996.6666667</v>
      </c>
      <c r="AA92" s="459"/>
      <c r="AB92" s="151"/>
      <c r="AC92" s="703"/>
      <c r="AD92" s="1107"/>
      <c r="AE92" s="459"/>
      <c r="AF92" s="151"/>
      <c r="AG92" s="804" t="s">
        <v>179</v>
      </c>
      <c r="AH92" s="824">
        <v>21.0</v>
      </c>
      <c r="AI92" s="850">
        <v>0.0</v>
      </c>
      <c r="AJ92" s="850">
        <v>30.0</v>
      </c>
      <c r="AK92" s="850">
        <v>0.0</v>
      </c>
      <c r="AL92" s="850">
        <v>0.0</v>
      </c>
      <c r="AM92" s="850">
        <v>0.0</v>
      </c>
      <c r="AN92" s="850">
        <v>0.0</v>
      </c>
      <c r="AO92" s="850">
        <v>0.0</v>
      </c>
      <c r="AP92" s="850">
        <v>0.0</v>
      </c>
      <c r="AQ92" s="850">
        <v>0.0</v>
      </c>
      <c r="AR92" s="850">
        <v>6.0</v>
      </c>
      <c r="AS92" s="850">
        <v>0.0</v>
      </c>
      <c r="AT92" s="850">
        <v>0.0</v>
      </c>
      <c r="AU92" s="850">
        <f t="shared" si="18"/>
        <v>57</v>
      </c>
      <c r="AV92" s="1031">
        <f t="shared" si="19"/>
        <v>48</v>
      </c>
      <c r="AW92" s="1032">
        <f>AU92/(Results!$V$205*(70/190))</f>
        <v>0.68156073</v>
      </c>
      <c r="AX92" s="1030" t="str">
        <f t="shared" si="22"/>
        <v>C</v>
      </c>
      <c r="AY92" s="151"/>
      <c r="AZ92" s="151"/>
      <c r="BA92" s="151"/>
      <c r="BB92" s="195"/>
      <c r="BC92" s="740">
        <f>AU92/Results!$B$158</f>
        <v>190</v>
      </c>
      <c r="BD92" s="459"/>
      <c r="BE92" s="151"/>
      <c r="BF92" s="703"/>
    </row>
    <row r="93">
      <c r="A93" s="151"/>
      <c r="B93" s="459"/>
      <c r="C93" s="151"/>
      <c r="D93" s="804" t="s">
        <v>180</v>
      </c>
      <c r="E93" s="824">
        <v>96.0</v>
      </c>
      <c r="F93" s="850">
        <v>0.0</v>
      </c>
      <c r="G93" s="850">
        <v>159.0</v>
      </c>
      <c r="H93" s="850">
        <v>0.0</v>
      </c>
      <c r="I93" s="850">
        <v>0.0</v>
      </c>
      <c r="J93" s="850">
        <v>15.0</v>
      </c>
      <c r="K93" s="850">
        <v>4.0</v>
      </c>
      <c r="L93" s="850">
        <v>9.0</v>
      </c>
      <c r="M93" s="850">
        <v>0.0</v>
      </c>
      <c r="N93" s="850">
        <v>0.0</v>
      </c>
      <c r="O93" s="850">
        <v>15.0</v>
      </c>
      <c r="P93" s="850">
        <v>0.0</v>
      </c>
      <c r="Q93" s="850">
        <v>2.0</v>
      </c>
      <c r="R93" s="826">
        <f t="shared" si="15"/>
        <v>300</v>
      </c>
      <c r="S93" s="826">
        <f t="shared" si="16"/>
        <v>248.5</v>
      </c>
      <c r="T93" s="1032">
        <f>R93/(Results!$T$205*(70/190))</f>
        <v>0.6707460579</v>
      </c>
      <c r="U93" s="807" t="str">
        <f t="shared" si="21"/>
        <v>C</v>
      </c>
      <c r="V93" s="151"/>
      <c r="W93" s="151"/>
      <c r="X93" s="195"/>
      <c r="Y93" s="195"/>
      <c r="Z93" s="740">
        <f>R93/Results!$B$158</f>
        <v>1000</v>
      </c>
      <c r="AA93" s="459"/>
      <c r="AB93" s="151"/>
      <c r="AC93" s="703"/>
      <c r="AD93" s="1107"/>
      <c r="AE93" s="459"/>
      <c r="AF93" s="151"/>
      <c r="AG93" s="804" t="s">
        <v>180</v>
      </c>
      <c r="AH93" s="824">
        <v>18.0</v>
      </c>
      <c r="AI93" s="850">
        <v>0.0</v>
      </c>
      <c r="AJ93" s="850">
        <v>32.0</v>
      </c>
      <c r="AK93" s="850">
        <v>0.0</v>
      </c>
      <c r="AL93" s="850">
        <v>0.0</v>
      </c>
      <c r="AM93" s="850">
        <v>0.0</v>
      </c>
      <c r="AN93" s="850">
        <v>0.0</v>
      </c>
      <c r="AO93" s="850">
        <v>1.0</v>
      </c>
      <c r="AP93" s="850">
        <v>0.0</v>
      </c>
      <c r="AQ93" s="850">
        <v>0.0</v>
      </c>
      <c r="AR93" s="850">
        <v>4.0</v>
      </c>
      <c r="AS93" s="850">
        <v>0.0</v>
      </c>
      <c r="AT93" s="850">
        <v>0.0</v>
      </c>
      <c r="AU93" s="850">
        <f t="shared" si="18"/>
        <v>55</v>
      </c>
      <c r="AV93" s="1031">
        <f t="shared" si="19"/>
        <v>43.5</v>
      </c>
      <c r="AW93" s="1032">
        <f>AU93/(Results!$V$205*(70/190))</f>
        <v>0.6576463184</v>
      </c>
      <c r="AX93" s="1030" t="str">
        <f t="shared" si="22"/>
        <v>C</v>
      </c>
      <c r="AY93" s="151"/>
      <c r="AZ93" s="151"/>
      <c r="BA93" s="151"/>
      <c r="BB93" s="195"/>
      <c r="BC93" s="740">
        <f>AU93/Results!$B$158</f>
        <v>183.3333333</v>
      </c>
      <c r="BD93" s="459"/>
      <c r="BE93" s="151"/>
      <c r="BF93" s="703"/>
    </row>
    <row r="94">
      <c r="A94" s="151"/>
      <c r="B94" s="459"/>
      <c r="C94" s="151"/>
      <c r="D94" s="809" t="s">
        <v>181</v>
      </c>
      <c r="E94" s="851">
        <v>110.0</v>
      </c>
      <c r="F94" s="852">
        <v>0.0</v>
      </c>
      <c r="G94" s="852">
        <v>147.0</v>
      </c>
      <c r="H94" s="852">
        <v>0.0</v>
      </c>
      <c r="I94" s="852">
        <v>0.0</v>
      </c>
      <c r="J94" s="852">
        <v>11.0</v>
      </c>
      <c r="K94" s="852">
        <v>2.0</v>
      </c>
      <c r="L94" s="852">
        <v>10.0</v>
      </c>
      <c r="M94" s="852">
        <v>0.0</v>
      </c>
      <c r="N94" s="852">
        <v>1.0</v>
      </c>
      <c r="O94" s="852">
        <v>15.0</v>
      </c>
      <c r="P94" s="852">
        <v>1.0</v>
      </c>
      <c r="Q94" s="852">
        <v>5.0</v>
      </c>
      <c r="R94" s="840">
        <f t="shared" si="15"/>
        <v>302</v>
      </c>
      <c r="S94" s="840">
        <f t="shared" si="16"/>
        <v>255.5</v>
      </c>
      <c r="T94" s="1033">
        <f>R94/(Results!$T$205*(70/190))</f>
        <v>0.6752176983</v>
      </c>
      <c r="U94" s="1034" t="str">
        <f t="shared" si="21"/>
        <v>C</v>
      </c>
      <c r="V94" s="447"/>
      <c r="W94" s="447"/>
      <c r="X94" s="224"/>
      <c r="Y94" s="224"/>
      <c r="Z94" s="746">
        <f>R94/Results!$B$158</f>
        <v>1006.666667</v>
      </c>
      <c r="AA94" s="461"/>
      <c r="AB94" s="447"/>
      <c r="AC94" s="488"/>
      <c r="AD94" s="1107"/>
      <c r="AE94" s="459"/>
      <c r="AF94" s="151"/>
      <c r="AG94" s="809" t="s">
        <v>181</v>
      </c>
      <c r="AH94" s="851">
        <v>17.0</v>
      </c>
      <c r="AI94" s="852">
        <v>0.0</v>
      </c>
      <c r="AJ94" s="852">
        <v>40.0</v>
      </c>
      <c r="AK94" s="852">
        <v>0.0</v>
      </c>
      <c r="AL94" s="852">
        <v>0.0</v>
      </c>
      <c r="AM94" s="852">
        <v>0.0</v>
      </c>
      <c r="AN94" s="852">
        <v>0.0</v>
      </c>
      <c r="AO94" s="852">
        <v>1.0</v>
      </c>
      <c r="AP94" s="852">
        <v>0.0</v>
      </c>
      <c r="AQ94" s="852">
        <v>0.0</v>
      </c>
      <c r="AR94" s="852">
        <v>10.0</v>
      </c>
      <c r="AS94" s="852">
        <v>0.0</v>
      </c>
      <c r="AT94" s="852">
        <v>2.0</v>
      </c>
      <c r="AU94" s="852">
        <f t="shared" si="18"/>
        <v>70</v>
      </c>
      <c r="AV94" s="1043">
        <f t="shared" si="19"/>
        <v>59.5</v>
      </c>
      <c r="AW94" s="1033">
        <f>AU94/(Results!$V$205*(70/190))</f>
        <v>0.8370044053</v>
      </c>
      <c r="AX94" s="815" t="str">
        <f t="shared" si="22"/>
        <v>D</v>
      </c>
      <c r="AY94" s="447"/>
      <c r="AZ94" s="447"/>
      <c r="BA94" s="447"/>
      <c r="BB94" s="224"/>
      <c r="BC94" s="746">
        <f>AU94/Results!$B$158</f>
        <v>233.3333333</v>
      </c>
      <c r="BD94" s="461"/>
      <c r="BE94" s="447"/>
      <c r="BF94" s="488"/>
    </row>
    <row r="95">
      <c r="A95" s="151"/>
      <c r="B95" s="459"/>
      <c r="C95" s="151"/>
      <c r="D95" s="818" t="s">
        <v>182</v>
      </c>
      <c r="E95" s="854">
        <v>106.0</v>
      </c>
      <c r="F95" s="855">
        <v>0.0</v>
      </c>
      <c r="G95" s="855">
        <v>142.0</v>
      </c>
      <c r="H95" s="855">
        <v>0.0</v>
      </c>
      <c r="I95" s="855">
        <v>0.0</v>
      </c>
      <c r="J95" s="855">
        <v>9.0</v>
      </c>
      <c r="K95" s="855">
        <v>2.0</v>
      </c>
      <c r="L95" s="855">
        <v>12.0</v>
      </c>
      <c r="M95" s="855">
        <v>0.0</v>
      </c>
      <c r="N95" s="855">
        <v>0.0</v>
      </c>
      <c r="O95" s="855">
        <v>19.0</v>
      </c>
      <c r="P95" s="855">
        <v>0.0</v>
      </c>
      <c r="Q95" s="855">
        <v>3.0</v>
      </c>
      <c r="R95" s="854">
        <f t="shared" si="15"/>
        <v>293</v>
      </c>
      <c r="S95" s="854">
        <f t="shared" si="16"/>
        <v>251</v>
      </c>
      <c r="T95" s="821">
        <f>R95/(Results!$T$206*(70/190))</f>
        <v>0.6450005793</v>
      </c>
      <c r="U95" s="819" t="str">
        <f t="shared" si="21"/>
        <v>C</v>
      </c>
      <c r="V95" s="641">
        <f>SUM(R95:R98)</f>
        <v>1233</v>
      </c>
      <c r="W95" s="642">
        <f>V95/(4*(MAX(R95:R98)))</f>
        <v>0.9484615385</v>
      </c>
      <c r="X95" s="1112">
        <f>AVERAGE(S95:S98)</f>
        <v>271.625</v>
      </c>
      <c r="Y95" s="1112">
        <f>V95/(((V95))*2)</f>
        <v>0.5</v>
      </c>
      <c r="Z95" s="731">
        <f>R95/Results!$B$158</f>
        <v>976.6666667</v>
      </c>
      <c r="AA95" s="1113">
        <f>sum(Z95:Z98)/4</f>
        <v>1027.5</v>
      </c>
      <c r="AB95" s="643">
        <v>454.0</v>
      </c>
      <c r="AC95" s="817">
        <f>4*max(S95:S98)/Results!T206</f>
        <v>0.9326845093</v>
      </c>
      <c r="AD95" s="1107"/>
      <c r="AE95" s="459"/>
      <c r="AF95" s="151"/>
      <c r="AG95" s="818" t="s">
        <v>182</v>
      </c>
      <c r="AH95" s="854">
        <v>15.0</v>
      </c>
      <c r="AI95" s="855">
        <v>0.0</v>
      </c>
      <c r="AJ95" s="855">
        <v>45.0</v>
      </c>
      <c r="AK95" s="855">
        <v>0.0</v>
      </c>
      <c r="AL95" s="855">
        <v>0.0</v>
      </c>
      <c r="AM95" s="855">
        <v>0.0</v>
      </c>
      <c r="AN95" s="855">
        <v>0.0</v>
      </c>
      <c r="AO95" s="855">
        <v>0.0</v>
      </c>
      <c r="AP95" s="855">
        <v>0.0</v>
      </c>
      <c r="AQ95" s="855">
        <v>0.0</v>
      </c>
      <c r="AR95" s="855">
        <v>12.0</v>
      </c>
      <c r="AS95" s="855">
        <v>0.0</v>
      </c>
      <c r="AT95" s="855">
        <v>0.0</v>
      </c>
      <c r="AU95" s="855">
        <f t="shared" si="18"/>
        <v>72</v>
      </c>
      <c r="AV95" s="855">
        <f t="shared" si="19"/>
        <v>61.5</v>
      </c>
      <c r="AW95" s="821">
        <f>AU95/(Results!$V$206*(70/190))</f>
        <v>0.7487684729</v>
      </c>
      <c r="AX95" s="1036" t="str">
        <f t="shared" si="22"/>
        <v>D</v>
      </c>
      <c r="AY95" s="641">
        <f>SUM(AU95:AU98)</f>
        <v>261</v>
      </c>
      <c r="AZ95" s="642">
        <f>AY95/(4*(MAX(AU95:AU98)))</f>
        <v>0.90625</v>
      </c>
      <c r="BA95" s="642">
        <f>AVERAGE(AV95:AV98)</f>
        <v>60.5</v>
      </c>
      <c r="BB95" s="1112">
        <f>AY95/(((AY95))*2)</f>
        <v>0.5</v>
      </c>
      <c r="BC95" s="731">
        <f>AU95/Results!$B$158</f>
        <v>240</v>
      </c>
      <c r="BD95" s="1113">
        <f>sum(BC95:BC98)/4</f>
        <v>217.5</v>
      </c>
      <c r="BE95" s="643">
        <v>96.0</v>
      </c>
      <c r="BF95" s="817">
        <f>4*max(AV95:AV98)/Results!V206</f>
        <v>0.9578544061</v>
      </c>
    </row>
    <row r="96">
      <c r="A96" s="151"/>
      <c r="B96" s="459"/>
      <c r="C96" s="151"/>
      <c r="D96" s="784" t="s">
        <v>183</v>
      </c>
      <c r="E96" s="854">
        <v>121.0</v>
      </c>
      <c r="F96" s="855">
        <v>0.0</v>
      </c>
      <c r="G96" s="855">
        <v>136.0</v>
      </c>
      <c r="H96" s="855">
        <v>0.0</v>
      </c>
      <c r="I96" s="855">
        <v>0.0</v>
      </c>
      <c r="J96" s="855">
        <v>7.0</v>
      </c>
      <c r="K96" s="855">
        <v>3.0</v>
      </c>
      <c r="L96" s="855">
        <v>13.0</v>
      </c>
      <c r="M96" s="855">
        <v>0.0</v>
      </c>
      <c r="N96" s="855">
        <v>0.0</v>
      </c>
      <c r="O96" s="855">
        <v>25.0</v>
      </c>
      <c r="P96" s="855">
        <v>0.0</v>
      </c>
      <c r="Q96" s="855">
        <v>5.0</v>
      </c>
      <c r="R96" s="833">
        <f t="shared" si="15"/>
        <v>310</v>
      </c>
      <c r="S96" s="833">
        <f t="shared" si="16"/>
        <v>276</v>
      </c>
      <c r="T96" s="1037">
        <f>R96/(Results!$T$206*(70/190))</f>
        <v>0.6824238211</v>
      </c>
      <c r="U96" s="787" t="str">
        <f t="shared" si="21"/>
        <v>C</v>
      </c>
      <c r="V96" s="151"/>
      <c r="W96" s="151"/>
      <c r="X96" s="195"/>
      <c r="Y96" s="195"/>
      <c r="Z96" s="737">
        <f>R96/Results!$B$158</f>
        <v>1033.333333</v>
      </c>
      <c r="AA96" s="459"/>
      <c r="AB96" s="151"/>
      <c r="AC96" s="703"/>
      <c r="AD96" s="1107"/>
      <c r="AE96" s="459"/>
      <c r="AF96" s="151"/>
      <c r="AG96" s="784" t="s">
        <v>183</v>
      </c>
      <c r="AH96" s="854">
        <v>16.0</v>
      </c>
      <c r="AI96" s="855">
        <v>0.0</v>
      </c>
      <c r="AJ96" s="855">
        <v>41.0</v>
      </c>
      <c r="AK96" s="855">
        <v>0.0</v>
      </c>
      <c r="AL96" s="855">
        <v>0.0</v>
      </c>
      <c r="AM96" s="855">
        <v>0.0</v>
      </c>
      <c r="AN96" s="855">
        <v>0.0</v>
      </c>
      <c r="AO96" s="855">
        <v>0.0</v>
      </c>
      <c r="AP96" s="855">
        <v>0.0</v>
      </c>
      <c r="AQ96" s="855">
        <v>0.0</v>
      </c>
      <c r="AR96" s="855">
        <v>13.0</v>
      </c>
      <c r="AS96" s="855">
        <v>0.0</v>
      </c>
      <c r="AT96" s="855">
        <v>0.0</v>
      </c>
      <c r="AU96" s="855">
        <f t="shared" si="18"/>
        <v>70</v>
      </c>
      <c r="AV96" s="1028">
        <f t="shared" si="19"/>
        <v>62.5</v>
      </c>
      <c r="AW96" s="1037">
        <f>AU96/(Results!$V$206*(70/190))</f>
        <v>0.7279693487</v>
      </c>
      <c r="AX96" s="1027" t="str">
        <f t="shared" si="22"/>
        <v>D</v>
      </c>
      <c r="AY96" s="151"/>
      <c r="AZ96" s="151"/>
      <c r="BA96" s="151"/>
      <c r="BB96" s="195"/>
      <c r="BC96" s="737">
        <f>AU96/Results!$B$158</f>
        <v>233.3333333</v>
      </c>
      <c r="BD96" s="459"/>
      <c r="BE96" s="151"/>
      <c r="BF96" s="703"/>
    </row>
    <row r="97">
      <c r="A97" s="151"/>
      <c r="B97" s="459"/>
      <c r="C97" s="151"/>
      <c r="D97" s="784" t="s">
        <v>184</v>
      </c>
      <c r="E97" s="854">
        <v>126.0</v>
      </c>
      <c r="F97" s="855">
        <v>0.0</v>
      </c>
      <c r="G97" s="855">
        <v>131.0</v>
      </c>
      <c r="H97" s="855">
        <v>0.0</v>
      </c>
      <c r="I97" s="855">
        <v>0.0</v>
      </c>
      <c r="J97" s="855">
        <v>9.0</v>
      </c>
      <c r="K97" s="855">
        <v>1.0</v>
      </c>
      <c r="L97" s="855">
        <v>15.0</v>
      </c>
      <c r="M97" s="855">
        <v>0.0</v>
      </c>
      <c r="N97" s="855">
        <v>0.0</v>
      </c>
      <c r="O97" s="855">
        <v>21.0</v>
      </c>
      <c r="P97" s="855">
        <v>0.0</v>
      </c>
      <c r="Q97" s="855">
        <v>2.0</v>
      </c>
      <c r="R97" s="833">
        <f t="shared" si="15"/>
        <v>305</v>
      </c>
      <c r="S97" s="833">
        <f t="shared" si="16"/>
        <v>272</v>
      </c>
      <c r="T97" s="1037">
        <f>R97/(Results!$T$206*(70/190))</f>
        <v>0.6714169853</v>
      </c>
      <c r="U97" s="787" t="str">
        <f t="shared" si="21"/>
        <v>C</v>
      </c>
      <c r="V97" s="151"/>
      <c r="W97" s="151"/>
      <c r="X97" s="195"/>
      <c r="Y97" s="195"/>
      <c r="Z97" s="737">
        <f>R97/Results!$B$158</f>
        <v>1016.666667</v>
      </c>
      <c r="AA97" s="459"/>
      <c r="AB97" s="151"/>
      <c r="AC97" s="703"/>
      <c r="AD97" s="1107"/>
      <c r="AE97" s="459"/>
      <c r="AF97" s="151"/>
      <c r="AG97" s="784" t="s">
        <v>184</v>
      </c>
      <c r="AH97" s="854">
        <v>18.0</v>
      </c>
      <c r="AI97" s="855">
        <v>0.0</v>
      </c>
      <c r="AJ97" s="855">
        <v>32.0</v>
      </c>
      <c r="AK97" s="855">
        <v>0.0</v>
      </c>
      <c r="AL97" s="855">
        <v>0.0</v>
      </c>
      <c r="AM97" s="855">
        <v>0.0</v>
      </c>
      <c r="AN97" s="855">
        <v>0.0</v>
      </c>
      <c r="AO97" s="855">
        <v>3.0</v>
      </c>
      <c r="AP97" s="855">
        <v>0.0</v>
      </c>
      <c r="AQ97" s="855">
        <v>0.0</v>
      </c>
      <c r="AR97" s="855">
        <v>11.0</v>
      </c>
      <c r="AS97" s="855">
        <v>0.0</v>
      </c>
      <c r="AT97" s="855">
        <v>0.0</v>
      </c>
      <c r="AU97" s="855">
        <f t="shared" si="18"/>
        <v>64</v>
      </c>
      <c r="AV97" s="1028">
        <f t="shared" si="19"/>
        <v>60.5</v>
      </c>
      <c r="AW97" s="1037">
        <f>AU97/(Results!$V$206*(70/190))</f>
        <v>0.6655719759</v>
      </c>
      <c r="AX97" s="1027" t="str">
        <f t="shared" si="22"/>
        <v>C</v>
      </c>
      <c r="AY97" s="151"/>
      <c r="AZ97" s="151"/>
      <c r="BA97" s="151"/>
      <c r="BB97" s="195"/>
      <c r="BC97" s="737">
        <f>AU97/Results!$B$158</f>
        <v>213.3333333</v>
      </c>
      <c r="BD97" s="459"/>
      <c r="BE97" s="151"/>
      <c r="BF97" s="703"/>
    </row>
    <row r="98">
      <c r="A98" s="151"/>
      <c r="B98" s="459"/>
      <c r="C98" s="151"/>
      <c r="D98" s="790" t="s">
        <v>185</v>
      </c>
      <c r="E98" s="1029">
        <v>135.0</v>
      </c>
      <c r="F98" s="1076">
        <v>0.0</v>
      </c>
      <c r="G98" s="1076">
        <v>138.0</v>
      </c>
      <c r="H98" s="1076">
        <v>0.0</v>
      </c>
      <c r="I98" s="1076">
        <v>0.0</v>
      </c>
      <c r="J98" s="1076">
        <v>10.0</v>
      </c>
      <c r="K98" s="1076">
        <v>5.0</v>
      </c>
      <c r="L98" s="1076">
        <v>8.0</v>
      </c>
      <c r="M98" s="1076">
        <v>0.0</v>
      </c>
      <c r="N98" s="1076">
        <v>0.0</v>
      </c>
      <c r="O98" s="1076">
        <v>23.0</v>
      </c>
      <c r="P98" s="1076">
        <v>0.0</v>
      </c>
      <c r="Q98" s="1076">
        <v>6.0</v>
      </c>
      <c r="R98" s="835">
        <f t="shared" si="15"/>
        <v>325</v>
      </c>
      <c r="S98" s="835">
        <f t="shared" si="16"/>
        <v>287.5</v>
      </c>
      <c r="T98" s="1039">
        <f>R98/(Results!$T$206*(70/190))</f>
        <v>0.7154443286</v>
      </c>
      <c r="U98" s="793" t="str">
        <f t="shared" si="21"/>
        <v>D</v>
      </c>
      <c r="V98" s="37"/>
      <c r="W98" s="37"/>
      <c r="X98" s="59"/>
      <c r="Y98" s="59"/>
      <c r="Z98" s="738">
        <f>R98/Results!$B$158</f>
        <v>1083.333333</v>
      </c>
      <c r="AA98" s="60"/>
      <c r="AB98" s="37"/>
      <c r="AC98" s="789"/>
      <c r="AD98" s="1107"/>
      <c r="AE98" s="459"/>
      <c r="AF98" s="151"/>
      <c r="AG98" s="790" t="s">
        <v>185</v>
      </c>
      <c r="AH98" s="1029">
        <v>15.0</v>
      </c>
      <c r="AI98" s="1076">
        <v>0.0</v>
      </c>
      <c r="AJ98" s="1076">
        <v>25.0</v>
      </c>
      <c r="AK98" s="1076">
        <v>0.0</v>
      </c>
      <c r="AL98" s="1076">
        <v>0.0</v>
      </c>
      <c r="AM98" s="1076">
        <v>0.0</v>
      </c>
      <c r="AN98" s="1076">
        <v>0.0</v>
      </c>
      <c r="AO98" s="1076">
        <v>0.0</v>
      </c>
      <c r="AP98" s="1076">
        <v>0.0</v>
      </c>
      <c r="AQ98" s="1076">
        <v>0.0</v>
      </c>
      <c r="AR98" s="1076">
        <v>15.0</v>
      </c>
      <c r="AS98" s="1076">
        <v>0.0</v>
      </c>
      <c r="AT98" s="1076">
        <v>0.0</v>
      </c>
      <c r="AU98" s="1076">
        <f t="shared" si="18"/>
        <v>55</v>
      </c>
      <c r="AV98" s="1082">
        <f t="shared" si="19"/>
        <v>57.5</v>
      </c>
      <c r="AW98" s="1039">
        <f>AU98/(Results!$V$206*(70/190))</f>
        <v>0.5719759168</v>
      </c>
      <c r="AX98" s="823" t="str">
        <f t="shared" si="22"/>
        <v>C</v>
      </c>
      <c r="AY98" s="37"/>
      <c r="AZ98" s="37"/>
      <c r="BA98" s="37"/>
      <c r="BB98" s="59"/>
      <c r="BC98" s="738">
        <f>AU98/Results!$B$158</f>
        <v>183.3333333</v>
      </c>
      <c r="BD98" s="60"/>
      <c r="BE98" s="37"/>
      <c r="BF98" s="789"/>
    </row>
    <row r="99">
      <c r="A99" s="151"/>
      <c r="B99" s="459"/>
      <c r="C99" s="151"/>
      <c r="D99" s="797" t="s">
        <v>186</v>
      </c>
      <c r="E99" s="824">
        <v>116.0</v>
      </c>
      <c r="F99" s="850">
        <v>0.0</v>
      </c>
      <c r="G99" s="850">
        <v>125.0</v>
      </c>
      <c r="H99" s="850">
        <v>0.0</v>
      </c>
      <c r="I99" s="850">
        <v>0.0</v>
      </c>
      <c r="J99" s="850">
        <v>5.0</v>
      </c>
      <c r="K99" s="850">
        <v>2.0</v>
      </c>
      <c r="L99" s="850">
        <v>6.0</v>
      </c>
      <c r="M99" s="850">
        <v>0.0</v>
      </c>
      <c r="N99" s="850">
        <v>0.0</v>
      </c>
      <c r="O99" s="850">
        <v>24.0</v>
      </c>
      <c r="P99" s="850">
        <v>0.0</v>
      </c>
      <c r="Q99" s="850">
        <v>1.0</v>
      </c>
      <c r="R99" s="824">
        <f t="shared" si="15"/>
        <v>279</v>
      </c>
      <c r="S99" s="824">
        <f t="shared" si="16"/>
        <v>246.5</v>
      </c>
      <c r="T99" s="802">
        <f>R99/(Results!$T$207*(70/190))</f>
        <v>0.6672120831</v>
      </c>
      <c r="U99" s="828" t="str">
        <f t="shared" si="21"/>
        <v>C</v>
      </c>
      <c r="V99" s="538">
        <f>SUM(R99:R102)</f>
        <v>1135</v>
      </c>
      <c r="W99" s="539">
        <f>V99/(4*(MAX(R99:R102)))</f>
        <v>0.9717465753</v>
      </c>
      <c r="X99" s="1110">
        <f>AVERAGE(S99:S102)</f>
        <v>246.75</v>
      </c>
      <c r="Y99" s="1110">
        <f>V99/(((V99))*2)</f>
        <v>0.5</v>
      </c>
      <c r="Z99" s="1012">
        <f>R99/Results!$B$158</f>
        <v>930</v>
      </c>
      <c r="AA99" s="1111">
        <f>sum(Z99:Z102)/4</f>
        <v>945.8333333</v>
      </c>
      <c r="AB99" s="541">
        <v>418.0</v>
      </c>
      <c r="AC99" s="706">
        <f>4*max(R99:R102)/Results!T207</f>
        <v>1.02907489</v>
      </c>
      <c r="AD99" s="1107"/>
      <c r="AE99" s="459"/>
      <c r="AF99" s="151"/>
      <c r="AG99" s="797" t="s">
        <v>186</v>
      </c>
      <c r="AH99" s="824">
        <v>19.0</v>
      </c>
      <c r="AI99" s="850">
        <v>0.0</v>
      </c>
      <c r="AJ99" s="850">
        <v>29.0</v>
      </c>
      <c r="AK99" s="850">
        <v>0.0</v>
      </c>
      <c r="AL99" s="850">
        <v>0.0</v>
      </c>
      <c r="AM99" s="850">
        <v>0.0</v>
      </c>
      <c r="AN99" s="850">
        <v>0.0</v>
      </c>
      <c r="AO99" s="850">
        <v>0.0</v>
      </c>
      <c r="AP99" s="850">
        <v>0.0</v>
      </c>
      <c r="AQ99" s="850">
        <v>0.0</v>
      </c>
      <c r="AR99" s="850">
        <v>10.0</v>
      </c>
      <c r="AS99" s="850">
        <v>0.0</v>
      </c>
      <c r="AT99" s="850">
        <v>0.0</v>
      </c>
      <c r="AU99" s="850">
        <f t="shared" si="18"/>
        <v>58</v>
      </c>
      <c r="AV99" s="850">
        <f t="shared" si="19"/>
        <v>53.5</v>
      </c>
      <c r="AW99" s="802">
        <f>AU99/(Results!$V$207*(70/190))</f>
        <v>0.7288359788</v>
      </c>
      <c r="AX99" s="1030" t="str">
        <f t="shared" si="22"/>
        <v>D</v>
      </c>
      <c r="AY99" s="538">
        <f>SUM(AU99:AU102)</f>
        <v>216</v>
      </c>
      <c r="AZ99" s="539">
        <f>AY99/(4*(MAX(AU99:AU102)))</f>
        <v>0.9310344828</v>
      </c>
      <c r="BA99" s="539">
        <f>AVERAGE(AV99:AV102)</f>
        <v>46.375</v>
      </c>
      <c r="BB99" s="1110">
        <f>AY99/(((AY99))*2)</f>
        <v>0.5</v>
      </c>
      <c r="BC99" s="1012">
        <f>AU99/Results!$B$158</f>
        <v>193.3333333</v>
      </c>
      <c r="BD99" s="1111">
        <f>sum(BC99:BC102)/4</f>
        <v>180</v>
      </c>
      <c r="BE99" s="541">
        <v>80.0</v>
      </c>
      <c r="BF99" s="706">
        <f>4*max(AU99:AU102)/Results!V207</f>
        <v>1.074074074</v>
      </c>
    </row>
    <row r="100">
      <c r="A100" s="151"/>
      <c r="B100" s="459"/>
      <c r="C100" s="151"/>
      <c r="D100" s="804" t="s">
        <v>187</v>
      </c>
      <c r="E100" s="824">
        <v>111.0</v>
      </c>
      <c r="F100" s="850">
        <v>0.0</v>
      </c>
      <c r="G100" s="850">
        <v>127.0</v>
      </c>
      <c r="H100" s="850">
        <v>0.0</v>
      </c>
      <c r="I100" s="850">
        <v>0.0</v>
      </c>
      <c r="J100" s="850">
        <v>12.0</v>
      </c>
      <c r="K100" s="850">
        <v>3.0</v>
      </c>
      <c r="L100" s="850">
        <v>8.0</v>
      </c>
      <c r="M100" s="850">
        <v>0.0</v>
      </c>
      <c r="N100" s="850">
        <v>0.0</v>
      </c>
      <c r="O100" s="850">
        <v>15.0</v>
      </c>
      <c r="P100" s="850">
        <v>0.0</v>
      </c>
      <c r="Q100" s="850">
        <v>5.0</v>
      </c>
      <c r="R100" s="826">
        <f t="shared" si="15"/>
        <v>281</v>
      </c>
      <c r="S100" s="826">
        <f t="shared" si="16"/>
        <v>241.5</v>
      </c>
      <c r="T100" s="1032">
        <f>R100/(Results!$T$207*(70/190))</f>
        <v>0.6719949654</v>
      </c>
      <c r="U100" s="807" t="str">
        <f t="shared" si="21"/>
        <v>C</v>
      </c>
      <c r="V100" s="151"/>
      <c r="W100" s="151"/>
      <c r="X100" s="195"/>
      <c r="Y100" s="195"/>
      <c r="Z100" s="740">
        <f>R100/Results!$B$158</f>
        <v>936.6666667</v>
      </c>
      <c r="AA100" s="459"/>
      <c r="AB100" s="151"/>
      <c r="AC100" s="703"/>
      <c r="AD100" s="1107"/>
      <c r="AE100" s="459"/>
      <c r="AF100" s="151"/>
      <c r="AG100" s="804" t="s">
        <v>187</v>
      </c>
      <c r="AH100" s="824">
        <v>20.0</v>
      </c>
      <c r="AI100" s="850">
        <v>0.0</v>
      </c>
      <c r="AJ100" s="850">
        <v>26.0</v>
      </c>
      <c r="AK100" s="850">
        <v>0.0</v>
      </c>
      <c r="AL100" s="850">
        <v>0.0</v>
      </c>
      <c r="AM100" s="850">
        <v>0.0</v>
      </c>
      <c r="AN100" s="850">
        <v>0.0</v>
      </c>
      <c r="AO100" s="850">
        <v>0.0</v>
      </c>
      <c r="AP100" s="850">
        <v>0.0</v>
      </c>
      <c r="AQ100" s="850">
        <v>0.0</v>
      </c>
      <c r="AR100" s="850">
        <v>9.0</v>
      </c>
      <c r="AS100" s="850">
        <v>0.0</v>
      </c>
      <c r="AT100" s="850">
        <v>0.0</v>
      </c>
      <c r="AU100" s="850">
        <f t="shared" si="18"/>
        <v>55</v>
      </c>
      <c r="AV100" s="1031">
        <f t="shared" si="19"/>
        <v>51</v>
      </c>
      <c r="AW100" s="1032">
        <f>AU100/(Results!$V$207*(70/190))</f>
        <v>0.6911375661</v>
      </c>
      <c r="AX100" s="1030" t="str">
        <f t="shared" si="22"/>
        <v>C</v>
      </c>
      <c r="AY100" s="151"/>
      <c r="AZ100" s="151"/>
      <c r="BA100" s="151"/>
      <c r="BB100" s="195"/>
      <c r="BC100" s="740">
        <f>AU100/Results!$B$158</f>
        <v>183.3333333</v>
      </c>
      <c r="BD100" s="459"/>
      <c r="BE100" s="151"/>
      <c r="BF100" s="703"/>
    </row>
    <row r="101">
      <c r="A101" s="151"/>
      <c r="B101" s="459"/>
      <c r="C101" s="151"/>
      <c r="D101" s="804" t="s">
        <v>188</v>
      </c>
      <c r="E101" s="824">
        <v>121.0</v>
      </c>
      <c r="F101" s="850">
        <v>0.0</v>
      </c>
      <c r="G101" s="850">
        <v>123.0</v>
      </c>
      <c r="H101" s="850">
        <v>0.0</v>
      </c>
      <c r="I101" s="850">
        <v>1.0</v>
      </c>
      <c r="J101" s="850">
        <v>10.0</v>
      </c>
      <c r="K101" s="850">
        <v>3.0</v>
      </c>
      <c r="L101" s="850">
        <v>12.0</v>
      </c>
      <c r="M101" s="850">
        <v>0.0</v>
      </c>
      <c r="N101" s="850">
        <v>0.0</v>
      </c>
      <c r="O101" s="850">
        <v>19.0</v>
      </c>
      <c r="P101" s="850">
        <v>0.0</v>
      </c>
      <c r="Q101" s="850">
        <v>3.0</v>
      </c>
      <c r="R101" s="826">
        <f t="shared" si="15"/>
        <v>292</v>
      </c>
      <c r="S101" s="826">
        <f t="shared" si="16"/>
        <v>261.5</v>
      </c>
      <c r="T101" s="1032">
        <f>R101/(Results!$T$207*(70/190))</f>
        <v>0.6983008181</v>
      </c>
      <c r="U101" s="807" t="str">
        <f t="shared" si="21"/>
        <v>C</v>
      </c>
      <c r="V101" s="151"/>
      <c r="W101" s="151"/>
      <c r="X101" s="195"/>
      <c r="Y101" s="195"/>
      <c r="Z101" s="740">
        <f>R101/Results!$B$158</f>
        <v>973.3333333</v>
      </c>
      <c r="AA101" s="459"/>
      <c r="AB101" s="151"/>
      <c r="AC101" s="703"/>
      <c r="AD101" s="1107"/>
      <c r="AE101" s="459"/>
      <c r="AF101" s="151"/>
      <c r="AG101" s="804" t="s">
        <v>188</v>
      </c>
      <c r="AH101" s="824">
        <v>21.0</v>
      </c>
      <c r="AI101" s="850">
        <v>0.0</v>
      </c>
      <c r="AJ101" s="850">
        <v>28.0</v>
      </c>
      <c r="AK101" s="850">
        <v>0.0</v>
      </c>
      <c r="AL101" s="850">
        <v>0.0</v>
      </c>
      <c r="AM101" s="850">
        <v>0.0</v>
      </c>
      <c r="AN101" s="850">
        <v>0.0</v>
      </c>
      <c r="AO101" s="850">
        <v>0.0</v>
      </c>
      <c r="AP101" s="850">
        <v>0.0</v>
      </c>
      <c r="AQ101" s="850">
        <v>0.0</v>
      </c>
      <c r="AR101" s="850">
        <v>2.0</v>
      </c>
      <c r="AS101" s="850">
        <v>0.0</v>
      </c>
      <c r="AT101" s="850">
        <v>0.0</v>
      </c>
      <c r="AU101" s="850">
        <f t="shared" si="18"/>
        <v>51</v>
      </c>
      <c r="AV101" s="1031">
        <f t="shared" si="19"/>
        <v>39</v>
      </c>
      <c r="AW101" s="1032">
        <f>AU101/(Results!$V$207*(70/190))</f>
        <v>0.6408730159</v>
      </c>
      <c r="AX101" s="1030" t="str">
        <f t="shared" si="22"/>
        <v>C</v>
      </c>
      <c r="AY101" s="151"/>
      <c r="AZ101" s="151"/>
      <c r="BA101" s="151"/>
      <c r="BB101" s="195"/>
      <c r="BC101" s="740">
        <f>AU101/Results!$B$158</f>
        <v>170</v>
      </c>
      <c r="BD101" s="459"/>
      <c r="BE101" s="151"/>
      <c r="BF101" s="703"/>
    </row>
    <row r="102">
      <c r="A102" s="151"/>
      <c r="B102" s="459"/>
      <c r="C102" s="151"/>
      <c r="D102" s="809" t="s">
        <v>189</v>
      </c>
      <c r="E102" s="851">
        <v>105.0</v>
      </c>
      <c r="F102" s="852">
        <v>0.0</v>
      </c>
      <c r="G102" s="852">
        <v>133.0</v>
      </c>
      <c r="H102" s="852">
        <v>0.0</v>
      </c>
      <c r="I102" s="852">
        <v>0.0</v>
      </c>
      <c r="J102" s="852">
        <v>6.0</v>
      </c>
      <c r="K102" s="852">
        <v>2.0</v>
      </c>
      <c r="L102" s="852">
        <v>16.0</v>
      </c>
      <c r="M102" s="852">
        <v>0.0</v>
      </c>
      <c r="N102" s="852">
        <v>0.0</v>
      </c>
      <c r="O102" s="852">
        <v>13.0</v>
      </c>
      <c r="P102" s="852">
        <v>0.0</v>
      </c>
      <c r="Q102" s="852">
        <v>8.0</v>
      </c>
      <c r="R102" s="840">
        <f t="shared" si="15"/>
        <v>283</v>
      </c>
      <c r="S102" s="840">
        <f t="shared" si="16"/>
        <v>237.5</v>
      </c>
      <c r="T102" s="1033">
        <f>R102/(Results!$T$207*(70/190))</f>
        <v>0.6767778477</v>
      </c>
      <c r="U102" s="1034" t="str">
        <f t="shared" si="21"/>
        <v>C</v>
      </c>
      <c r="V102" s="447"/>
      <c r="W102" s="447"/>
      <c r="X102" s="224"/>
      <c r="Y102" s="224"/>
      <c r="Z102" s="746">
        <f>R102/Results!$B$158</f>
        <v>943.3333333</v>
      </c>
      <c r="AA102" s="461"/>
      <c r="AB102" s="447"/>
      <c r="AC102" s="488"/>
      <c r="AD102" s="1107"/>
      <c r="AE102" s="459"/>
      <c r="AF102" s="151"/>
      <c r="AG102" s="809" t="s">
        <v>189</v>
      </c>
      <c r="AH102" s="851">
        <v>17.0</v>
      </c>
      <c r="AI102" s="852">
        <v>0.0</v>
      </c>
      <c r="AJ102" s="852">
        <v>30.0</v>
      </c>
      <c r="AK102" s="852">
        <v>0.0</v>
      </c>
      <c r="AL102" s="852">
        <v>0.0</v>
      </c>
      <c r="AM102" s="852">
        <v>0.0</v>
      </c>
      <c r="AN102" s="852">
        <v>0.0</v>
      </c>
      <c r="AO102" s="852">
        <v>0.0</v>
      </c>
      <c r="AP102" s="852">
        <v>0.0</v>
      </c>
      <c r="AQ102" s="852">
        <v>0.0</v>
      </c>
      <c r="AR102" s="852">
        <v>5.0</v>
      </c>
      <c r="AS102" s="852">
        <v>0.0</v>
      </c>
      <c r="AT102" s="852">
        <v>0.0</v>
      </c>
      <c r="AU102" s="852">
        <f t="shared" si="18"/>
        <v>52</v>
      </c>
      <c r="AV102" s="1043">
        <f t="shared" si="19"/>
        <v>42</v>
      </c>
      <c r="AW102" s="1033">
        <f>AU102/(Results!$V$207*(70/190))</f>
        <v>0.6534391534</v>
      </c>
      <c r="AX102" s="815" t="str">
        <f t="shared" si="22"/>
        <v>C</v>
      </c>
      <c r="AY102" s="447"/>
      <c r="AZ102" s="447"/>
      <c r="BA102" s="447"/>
      <c r="BB102" s="224"/>
      <c r="BC102" s="746">
        <f>AU102/Results!$B$158</f>
        <v>173.3333333</v>
      </c>
      <c r="BD102" s="461"/>
      <c r="BE102" s="447"/>
      <c r="BF102" s="488"/>
    </row>
    <row r="103">
      <c r="A103" s="151"/>
      <c r="B103" s="459"/>
      <c r="C103" s="151"/>
      <c r="D103" s="818" t="s">
        <v>190</v>
      </c>
      <c r="E103" s="854">
        <v>86.0</v>
      </c>
      <c r="F103" s="855">
        <v>0.0</v>
      </c>
      <c r="G103" s="855">
        <v>156.0</v>
      </c>
      <c r="H103" s="855">
        <v>0.0</v>
      </c>
      <c r="I103" s="855">
        <v>0.0</v>
      </c>
      <c r="J103" s="855">
        <v>8.0</v>
      </c>
      <c r="K103" s="855">
        <v>4.0</v>
      </c>
      <c r="L103" s="855">
        <v>13.0</v>
      </c>
      <c r="M103" s="855">
        <v>0.0</v>
      </c>
      <c r="N103" s="855">
        <v>0.0</v>
      </c>
      <c r="O103" s="855">
        <v>25.0</v>
      </c>
      <c r="P103" s="855">
        <v>0.0</v>
      </c>
      <c r="Q103" s="855">
        <v>0.0</v>
      </c>
      <c r="R103" s="854">
        <f t="shared" si="15"/>
        <v>292</v>
      </c>
      <c r="S103" s="854">
        <f t="shared" si="16"/>
        <v>251.5</v>
      </c>
      <c r="T103" s="821">
        <f>R103/(Results!$T$208*(70/190))</f>
        <v>0.6315310188</v>
      </c>
      <c r="U103" s="819" t="str">
        <f t="shared" si="21"/>
        <v>C</v>
      </c>
      <c r="V103" s="641">
        <f>SUM(R103:R106)</f>
        <v>1255</v>
      </c>
      <c r="W103" s="642">
        <f>V103/(4*(MAX(R103:R106)))</f>
        <v>0.9337797619</v>
      </c>
      <c r="X103" s="1112">
        <f>AVERAGE(S103:S106)</f>
        <v>262.825</v>
      </c>
      <c r="Y103" s="1112">
        <f>V103/(((V103))*2)</f>
        <v>0.5</v>
      </c>
      <c r="Z103" s="731">
        <f>R103/Results!$B$158</f>
        <v>973.3333333</v>
      </c>
      <c r="AA103" s="1113">
        <f>sum(Z103:Z106)/4</f>
        <v>1045.833333</v>
      </c>
      <c r="AB103" s="643">
        <v>462.0</v>
      </c>
      <c r="AC103" s="817">
        <f>4*max(R103:R106)/Results!T208</f>
        <v>1.070916335</v>
      </c>
      <c r="AD103" s="1107"/>
      <c r="AE103" s="459"/>
      <c r="AF103" s="151"/>
      <c r="AG103" s="818" t="s">
        <v>190</v>
      </c>
      <c r="AH103" s="854">
        <v>15.0</v>
      </c>
      <c r="AI103" s="855">
        <v>0.0</v>
      </c>
      <c r="AJ103" s="855">
        <v>32.0</v>
      </c>
      <c r="AK103" s="855">
        <v>0.0</v>
      </c>
      <c r="AL103" s="855">
        <v>0.0</v>
      </c>
      <c r="AM103" s="855">
        <v>0.0</v>
      </c>
      <c r="AN103" s="855">
        <v>0.0</v>
      </c>
      <c r="AO103" s="855">
        <v>0.0</v>
      </c>
      <c r="AP103" s="855">
        <v>0.0</v>
      </c>
      <c r="AQ103" s="855">
        <v>0.0</v>
      </c>
      <c r="AR103" s="855">
        <v>6.0</v>
      </c>
      <c r="AS103" s="855">
        <v>0.0</v>
      </c>
      <c r="AT103" s="855">
        <v>0.0</v>
      </c>
      <c r="AU103" s="855">
        <f t="shared" si="18"/>
        <v>53</v>
      </c>
      <c r="AV103" s="855">
        <f t="shared" si="19"/>
        <v>43</v>
      </c>
      <c r="AW103" s="821">
        <f>AU103/(Results!$V$208*(70/190))</f>
        <v>0.630952381</v>
      </c>
      <c r="AX103" s="1036" t="str">
        <f t="shared" si="22"/>
        <v>C</v>
      </c>
      <c r="AY103" s="641">
        <f>SUM(AU103:AU106)</f>
        <v>228</v>
      </c>
      <c r="AZ103" s="642">
        <f>AY103/(4*(MAX(AU103:AU106)))</f>
        <v>0.8769230769</v>
      </c>
      <c r="BA103" s="642">
        <f>AVERAGE(AV103:AV106)</f>
        <v>44.5</v>
      </c>
      <c r="BB103" s="1112">
        <f>AY103/(((AY103))*2)</f>
        <v>0.5</v>
      </c>
      <c r="BC103" s="731">
        <f>AU103/Results!$B$158</f>
        <v>176.6666667</v>
      </c>
      <c r="BD103" s="1113">
        <f>sum(BC103:BC106)/4</f>
        <v>190</v>
      </c>
      <c r="BE103" s="643">
        <v>84.0</v>
      </c>
      <c r="BF103" s="817">
        <f>4*max(AU103:AU106)/Results!V208</f>
        <v>1.140350877</v>
      </c>
    </row>
    <row r="104">
      <c r="A104" s="151"/>
      <c r="B104" s="459"/>
      <c r="C104" s="151"/>
      <c r="D104" s="784" t="s">
        <v>191</v>
      </c>
      <c r="E104" s="854">
        <v>75.0</v>
      </c>
      <c r="F104" s="855">
        <v>1.0</v>
      </c>
      <c r="G104" s="855">
        <v>180.0</v>
      </c>
      <c r="H104" s="855">
        <v>0.0</v>
      </c>
      <c r="I104" s="855">
        <v>0.0</v>
      </c>
      <c r="J104" s="855">
        <v>11.0</v>
      </c>
      <c r="K104" s="855">
        <v>3.0</v>
      </c>
      <c r="L104" s="855">
        <v>15.0</v>
      </c>
      <c r="M104" s="855">
        <v>1.0</v>
      </c>
      <c r="N104" s="855">
        <v>1.0</v>
      </c>
      <c r="O104" s="855">
        <v>21.0</v>
      </c>
      <c r="P104" s="855">
        <v>0.0</v>
      </c>
      <c r="Q104" s="855">
        <v>2.0</v>
      </c>
      <c r="R104" s="833">
        <f t="shared" si="15"/>
        <v>310</v>
      </c>
      <c r="S104" s="833">
        <f t="shared" si="16"/>
        <v>257.3</v>
      </c>
      <c r="T104" s="1037">
        <f>R104/(Results!$T$208*(70/190))</f>
        <v>0.6704610131</v>
      </c>
      <c r="U104" s="787" t="str">
        <f t="shared" si="21"/>
        <v>C</v>
      </c>
      <c r="V104" s="151"/>
      <c r="W104" s="151"/>
      <c r="X104" s="195"/>
      <c r="Y104" s="195"/>
      <c r="Z104" s="737">
        <f>R104/Results!$B$158</f>
        <v>1033.333333</v>
      </c>
      <c r="AA104" s="459"/>
      <c r="AB104" s="151"/>
      <c r="AC104" s="703"/>
      <c r="AD104" s="1107"/>
      <c r="AE104" s="459"/>
      <c r="AF104" s="151"/>
      <c r="AG104" s="784" t="s">
        <v>191</v>
      </c>
      <c r="AH104" s="854">
        <v>8.0</v>
      </c>
      <c r="AI104" s="855">
        <v>0.0</v>
      </c>
      <c r="AJ104" s="855">
        <v>37.0</v>
      </c>
      <c r="AK104" s="855">
        <v>0.0</v>
      </c>
      <c r="AL104" s="855">
        <v>0.0</v>
      </c>
      <c r="AM104" s="855">
        <v>0.0</v>
      </c>
      <c r="AN104" s="855">
        <v>0.0</v>
      </c>
      <c r="AO104" s="855">
        <v>0.0</v>
      </c>
      <c r="AP104" s="855">
        <v>0.0</v>
      </c>
      <c r="AQ104" s="855">
        <v>0.0</v>
      </c>
      <c r="AR104" s="855">
        <v>7.0</v>
      </c>
      <c r="AS104" s="855">
        <v>0.0</v>
      </c>
      <c r="AT104" s="855">
        <v>0.0</v>
      </c>
      <c r="AU104" s="855">
        <f t="shared" si="18"/>
        <v>52</v>
      </c>
      <c r="AV104" s="1028">
        <f t="shared" si="19"/>
        <v>40.5</v>
      </c>
      <c r="AW104" s="1037">
        <f>AU104/(Results!$V$208*(70/190))</f>
        <v>0.619047619</v>
      </c>
      <c r="AX104" s="1027" t="str">
        <f t="shared" si="22"/>
        <v>C</v>
      </c>
      <c r="AY104" s="151"/>
      <c r="AZ104" s="151"/>
      <c r="BA104" s="151"/>
      <c r="BB104" s="195"/>
      <c r="BC104" s="737">
        <f>AU104/Results!$B$158</f>
        <v>173.3333333</v>
      </c>
      <c r="BD104" s="459"/>
      <c r="BE104" s="151"/>
      <c r="BF104" s="703"/>
    </row>
    <row r="105">
      <c r="A105" s="151"/>
      <c r="B105" s="459"/>
      <c r="C105" s="151"/>
      <c r="D105" s="784" t="s">
        <v>192</v>
      </c>
      <c r="E105" s="854">
        <v>72.0</v>
      </c>
      <c r="F105" s="855">
        <v>0.0</v>
      </c>
      <c r="G105" s="855">
        <v>182.0</v>
      </c>
      <c r="H105" s="855">
        <v>0.0</v>
      </c>
      <c r="I105" s="855">
        <v>0.0</v>
      </c>
      <c r="J105" s="855">
        <v>12.0</v>
      </c>
      <c r="K105" s="855">
        <v>4.0</v>
      </c>
      <c r="L105" s="855">
        <v>21.0</v>
      </c>
      <c r="M105" s="855">
        <v>0.0</v>
      </c>
      <c r="N105" s="855">
        <v>0.0</v>
      </c>
      <c r="O105" s="855">
        <v>23.0</v>
      </c>
      <c r="P105" s="855">
        <v>0.0</v>
      </c>
      <c r="Q105" s="855">
        <v>3.0</v>
      </c>
      <c r="R105" s="833">
        <f t="shared" si="15"/>
        <v>317</v>
      </c>
      <c r="S105" s="833">
        <f t="shared" si="16"/>
        <v>266</v>
      </c>
      <c r="T105" s="1037">
        <f>R105/(Results!$T$208*(70/190))</f>
        <v>0.6856004553</v>
      </c>
      <c r="U105" s="787" t="str">
        <f t="shared" si="21"/>
        <v>C</v>
      </c>
      <c r="V105" s="151"/>
      <c r="W105" s="151"/>
      <c r="X105" s="195"/>
      <c r="Y105" s="195"/>
      <c r="Z105" s="737">
        <f>R105/Results!$B$158</f>
        <v>1056.666667</v>
      </c>
      <c r="AA105" s="459"/>
      <c r="AB105" s="151"/>
      <c r="AC105" s="703"/>
      <c r="AD105" s="1107"/>
      <c r="AE105" s="459"/>
      <c r="AF105" s="151"/>
      <c r="AG105" s="784" t="s">
        <v>192</v>
      </c>
      <c r="AH105" s="854">
        <v>15.0</v>
      </c>
      <c r="AI105" s="855">
        <v>0.0</v>
      </c>
      <c r="AJ105" s="855">
        <v>42.0</v>
      </c>
      <c r="AK105" s="855">
        <v>0.0</v>
      </c>
      <c r="AL105" s="855">
        <v>0.0</v>
      </c>
      <c r="AM105" s="855">
        <v>0.0</v>
      </c>
      <c r="AN105" s="855">
        <v>0.0</v>
      </c>
      <c r="AO105" s="855">
        <v>0.0</v>
      </c>
      <c r="AP105" s="855">
        <v>0.0</v>
      </c>
      <c r="AQ105" s="855">
        <v>0.0</v>
      </c>
      <c r="AR105" s="855">
        <v>8.0</v>
      </c>
      <c r="AS105" s="855">
        <v>0.0</v>
      </c>
      <c r="AT105" s="855">
        <v>0.0</v>
      </c>
      <c r="AU105" s="855">
        <f t="shared" si="18"/>
        <v>65</v>
      </c>
      <c r="AV105" s="1028">
        <f t="shared" si="19"/>
        <v>52</v>
      </c>
      <c r="AW105" s="1037">
        <f>AU105/(Results!$V$208*(70/190))</f>
        <v>0.7738095238</v>
      </c>
      <c r="AX105" s="1027" t="str">
        <f t="shared" si="22"/>
        <v>D</v>
      </c>
      <c r="AY105" s="151"/>
      <c r="AZ105" s="151"/>
      <c r="BA105" s="151"/>
      <c r="BB105" s="195"/>
      <c r="BC105" s="737">
        <f>AU105/Results!$B$158</f>
        <v>216.6666667</v>
      </c>
      <c r="BD105" s="459"/>
      <c r="BE105" s="151"/>
      <c r="BF105" s="703"/>
    </row>
    <row r="106">
      <c r="A106" s="151"/>
      <c r="B106" s="459"/>
      <c r="C106" s="151"/>
      <c r="D106" s="790" t="s">
        <v>193</v>
      </c>
      <c r="E106" s="1029">
        <v>79.0</v>
      </c>
      <c r="F106" s="1076">
        <v>0.0</v>
      </c>
      <c r="G106" s="1076">
        <v>196.0</v>
      </c>
      <c r="H106" s="1076">
        <v>0.0</v>
      </c>
      <c r="I106" s="1076">
        <v>0.0</v>
      </c>
      <c r="J106" s="1076">
        <v>13.0</v>
      </c>
      <c r="K106" s="1076">
        <v>1.0</v>
      </c>
      <c r="L106" s="1076">
        <v>25.0</v>
      </c>
      <c r="M106" s="1076">
        <v>0.0</v>
      </c>
      <c r="N106" s="1076">
        <v>0.0</v>
      </c>
      <c r="O106" s="1076">
        <v>20.0</v>
      </c>
      <c r="P106" s="1076">
        <v>0.0</v>
      </c>
      <c r="Q106" s="1076">
        <v>2.0</v>
      </c>
      <c r="R106" s="835">
        <f t="shared" si="15"/>
        <v>336</v>
      </c>
      <c r="S106" s="835">
        <f t="shared" si="16"/>
        <v>276.5</v>
      </c>
      <c r="T106" s="1039">
        <f>R106/(Results!$T$208*(70/190))</f>
        <v>0.7266932271</v>
      </c>
      <c r="U106" s="793" t="str">
        <f t="shared" si="21"/>
        <v>D</v>
      </c>
      <c r="V106" s="37"/>
      <c r="W106" s="37"/>
      <c r="X106" s="59"/>
      <c r="Y106" s="59"/>
      <c r="Z106" s="738">
        <f>R106/Results!$B$158</f>
        <v>1120</v>
      </c>
      <c r="AA106" s="60"/>
      <c r="AB106" s="37"/>
      <c r="AC106" s="789"/>
      <c r="AD106" s="1107"/>
      <c r="AE106" s="459"/>
      <c r="AF106" s="151"/>
      <c r="AG106" s="790" t="s">
        <v>193</v>
      </c>
      <c r="AH106" s="1029">
        <v>19.0</v>
      </c>
      <c r="AI106" s="1076">
        <v>0.0</v>
      </c>
      <c r="AJ106" s="1076">
        <v>36.0</v>
      </c>
      <c r="AK106" s="1076">
        <v>0.0</v>
      </c>
      <c r="AL106" s="1076">
        <v>0.0</v>
      </c>
      <c r="AM106" s="1076">
        <v>0.0</v>
      </c>
      <c r="AN106" s="1076">
        <v>0.0</v>
      </c>
      <c r="AO106" s="1076">
        <v>1.0</v>
      </c>
      <c r="AP106" s="1076">
        <v>0.0</v>
      </c>
      <c r="AQ106" s="1076">
        <v>0.0</v>
      </c>
      <c r="AR106" s="1076">
        <v>2.0</v>
      </c>
      <c r="AS106" s="1076">
        <v>0.0</v>
      </c>
      <c r="AT106" s="1076">
        <v>0.0</v>
      </c>
      <c r="AU106" s="1076">
        <f t="shared" si="18"/>
        <v>58</v>
      </c>
      <c r="AV106" s="1082">
        <f t="shared" si="19"/>
        <v>42.5</v>
      </c>
      <c r="AW106" s="1039">
        <f>AU106/(Results!$V$208*(70/190))</f>
        <v>0.6904761905</v>
      </c>
      <c r="AX106" s="823" t="str">
        <f t="shared" si="22"/>
        <v>C</v>
      </c>
      <c r="AY106" s="37"/>
      <c r="AZ106" s="37"/>
      <c r="BA106" s="37"/>
      <c r="BB106" s="59"/>
      <c r="BC106" s="738">
        <f>AU106/Results!$B$158</f>
        <v>193.3333333</v>
      </c>
      <c r="BD106" s="60"/>
      <c r="BE106" s="37"/>
      <c r="BF106" s="789"/>
    </row>
    <row r="107">
      <c r="A107" s="151"/>
      <c r="B107" s="459"/>
      <c r="C107" s="151"/>
      <c r="D107" s="797" t="s">
        <v>194</v>
      </c>
      <c r="E107" s="824">
        <v>95.0</v>
      </c>
      <c r="F107" s="850">
        <v>0.0</v>
      </c>
      <c r="G107" s="850">
        <v>175.0</v>
      </c>
      <c r="H107" s="850">
        <v>1.0</v>
      </c>
      <c r="I107" s="850">
        <v>0.0</v>
      </c>
      <c r="J107" s="850">
        <v>19.0</v>
      </c>
      <c r="K107" s="850">
        <v>2.0</v>
      </c>
      <c r="L107" s="850">
        <v>9.0</v>
      </c>
      <c r="M107" s="850">
        <v>0.0</v>
      </c>
      <c r="N107" s="850">
        <v>0.0</v>
      </c>
      <c r="O107" s="850">
        <v>19.0</v>
      </c>
      <c r="P107" s="850">
        <v>0.0</v>
      </c>
      <c r="Q107" s="850">
        <v>1.0</v>
      </c>
      <c r="R107" s="824">
        <f t="shared" si="15"/>
        <v>321</v>
      </c>
      <c r="S107" s="824">
        <f t="shared" si="16"/>
        <v>267.5</v>
      </c>
      <c r="T107" s="802">
        <f>R107/(Results!$T$209*(70/190))</f>
        <v>0.7230586841</v>
      </c>
      <c r="U107" s="828" t="str">
        <f t="shared" si="21"/>
        <v>D</v>
      </c>
      <c r="V107" s="538">
        <f>SUM(R107:R110)</f>
        <v>1205</v>
      </c>
      <c r="W107" s="539">
        <f>V107/(4*(MAX(R107:R110)))</f>
        <v>0.9384735202</v>
      </c>
      <c r="X107" s="1110">
        <f>AVERAGE(S107:S110)</f>
        <v>251</v>
      </c>
      <c r="Y107" s="1110">
        <f>V107/(((V107))*2)</f>
        <v>0.5</v>
      </c>
      <c r="Z107" s="1012">
        <f>R107/Results!$B$158</f>
        <v>1070</v>
      </c>
      <c r="AA107" s="1111">
        <f>sum(Z107:Z110)/4</f>
        <v>1004.166667</v>
      </c>
      <c r="AB107" s="541">
        <v>444.0</v>
      </c>
      <c r="AC107" s="706">
        <f>4*max(R107:R110)/Results!T209</f>
        <v>1.065560166</v>
      </c>
      <c r="AD107" s="1107"/>
      <c r="AE107" s="459"/>
      <c r="AF107" s="151"/>
      <c r="AG107" s="797" t="s">
        <v>194</v>
      </c>
      <c r="AH107" s="824">
        <v>9.0</v>
      </c>
      <c r="AI107" s="850">
        <v>1.0</v>
      </c>
      <c r="AJ107" s="850">
        <v>31.0</v>
      </c>
      <c r="AK107" s="850">
        <v>0.0</v>
      </c>
      <c r="AL107" s="850">
        <v>0.0</v>
      </c>
      <c r="AM107" s="850">
        <v>0.0</v>
      </c>
      <c r="AN107" s="850">
        <v>0.0</v>
      </c>
      <c r="AO107" s="850">
        <v>1.0</v>
      </c>
      <c r="AP107" s="850">
        <v>0.0</v>
      </c>
      <c r="AQ107" s="850">
        <v>0.0</v>
      </c>
      <c r="AR107" s="850">
        <v>7.0</v>
      </c>
      <c r="AS107" s="850">
        <v>0.0</v>
      </c>
      <c r="AT107" s="850">
        <v>1.0</v>
      </c>
      <c r="AU107" s="850">
        <f t="shared" si="18"/>
        <v>50</v>
      </c>
      <c r="AV107" s="850">
        <f t="shared" si="19"/>
        <v>41.3</v>
      </c>
      <c r="AW107" s="802">
        <f>AU107/(Results!$V$209*(70/190))</f>
        <v>0.6113256113</v>
      </c>
      <c r="AX107" s="1030" t="str">
        <f t="shared" si="22"/>
        <v>C</v>
      </c>
      <c r="AY107" s="538">
        <f>SUM(AU107:AU110)</f>
        <v>222</v>
      </c>
      <c r="AZ107" s="539">
        <f>AY107/(4*(MAX(AU107:AU110)))</f>
        <v>0.828358209</v>
      </c>
      <c r="BA107" s="539">
        <f>AVERAGE(AV107:AV110)</f>
        <v>44.825</v>
      </c>
      <c r="BB107" s="1110">
        <f>AY107/(((AY107))*2)</f>
        <v>0.5</v>
      </c>
      <c r="BC107" s="1012">
        <f>AU107/Results!$B$158</f>
        <v>166.6666667</v>
      </c>
      <c r="BD107" s="1111">
        <f>sum(BC107:BC110)/4</f>
        <v>185</v>
      </c>
      <c r="BE107" s="541">
        <v>82.0</v>
      </c>
      <c r="BF107" s="706">
        <f>4*max(AU107:AU110)/Results!V209</f>
        <v>1.207207207</v>
      </c>
    </row>
    <row r="108">
      <c r="A108" s="151"/>
      <c r="B108" s="459"/>
      <c r="C108" s="151"/>
      <c r="D108" s="804" t="s">
        <v>195</v>
      </c>
      <c r="E108" s="824">
        <v>86.0</v>
      </c>
      <c r="F108" s="850">
        <v>0.0</v>
      </c>
      <c r="G108" s="850">
        <v>163.0</v>
      </c>
      <c r="H108" s="850">
        <v>0.0</v>
      </c>
      <c r="I108" s="850">
        <v>0.0</v>
      </c>
      <c r="J108" s="850">
        <v>15.0</v>
      </c>
      <c r="K108" s="850">
        <v>1.0</v>
      </c>
      <c r="L108" s="850">
        <v>11.0</v>
      </c>
      <c r="M108" s="850">
        <v>0.0</v>
      </c>
      <c r="N108" s="850">
        <v>0.0</v>
      </c>
      <c r="O108" s="850">
        <v>21.0</v>
      </c>
      <c r="P108" s="850">
        <v>0.0</v>
      </c>
      <c r="Q108" s="850">
        <v>0.0</v>
      </c>
      <c r="R108" s="826">
        <f t="shared" si="15"/>
        <v>297</v>
      </c>
      <c r="S108" s="826">
        <f t="shared" si="16"/>
        <v>250</v>
      </c>
      <c r="T108" s="1032">
        <f>R108/(Results!$T$209*(70/190))</f>
        <v>0.6689982217</v>
      </c>
      <c r="U108" s="807" t="str">
        <f t="shared" si="21"/>
        <v>C</v>
      </c>
      <c r="V108" s="151"/>
      <c r="W108" s="151"/>
      <c r="X108" s="195"/>
      <c r="Y108" s="195"/>
      <c r="Z108" s="740">
        <f>R108/Results!$B$158</f>
        <v>990</v>
      </c>
      <c r="AA108" s="459"/>
      <c r="AB108" s="151"/>
      <c r="AC108" s="703"/>
      <c r="AD108" s="1107"/>
      <c r="AE108" s="459"/>
      <c r="AF108" s="151"/>
      <c r="AG108" s="804" t="s">
        <v>195</v>
      </c>
      <c r="AH108" s="824">
        <v>11.0</v>
      </c>
      <c r="AI108" s="850">
        <v>0.0</v>
      </c>
      <c r="AJ108" s="850">
        <v>29.0</v>
      </c>
      <c r="AK108" s="850">
        <v>0.0</v>
      </c>
      <c r="AL108" s="850">
        <v>0.0</v>
      </c>
      <c r="AM108" s="850">
        <v>0.0</v>
      </c>
      <c r="AN108" s="850">
        <v>0.0</v>
      </c>
      <c r="AO108" s="850">
        <v>0.0</v>
      </c>
      <c r="AP108" s="850">
        <v>0.0</v>
      </c>
      <c r="AQ108" s="850">
        <v>0.0</v>
      </c>
      <c r="AR108" s="850">
        <v>5.0</v>
      </c>
      <c r="AS108" s="850">
        <v>0.0</v>
      </c>
      <c r="AT108" s="850">
        <v>0.0</v>
      </c>
      <c r="AU108" s="850">
        <f t="shared" si="18"/>
        <v>45</v>
      </c>
      <c r="AV108" s="1031">
        <f t="shared" si="19"/>
        <v>35.5</v>
      </c>
      <c r="AW108" s="1032">
        <f>AU108/(Results!$V$209*(70/190))</f>
        <v>0.5501930502</v>
      </c>
      <c r="AX108" s="1030" t="str">
        <f t="shared" si="22"/>
        <v>C</v>
      </c>
      <c r="AY108" s="151"/>
      <c r="AZ108" s="151"/>
      <c r="BA108" s="151"/>
      <c r="BB108" s="195"/>
      <c r="BC108" s="740">
        <f>AU108/Results!$B$158</f>
        <v>150</v>
      </c>
      <c r="BD108" s="459"/>
      <c r="BE108" s="151"/>
      <c r="BF108" s="703"/>
    </row>
    <row r="109">
      <c r="A109" s="151"/>
      <c r="B109" s="459"/>
      <c r="C109" s="151"/>
      <c r="D109" s="804" t="s">
        <v>196</v>
      </c>
      <c r="E109" s="824">
        <v>82.0</v>
      </c>
      <c r="F109" s="850">
        <v>0.0</v>
      </c>
      <c r="G109" s="850">
        <v>165.0</v>
      </c>
      <c r="H109" s="850">
        <v>0.0</v>
      </c>
      <c r="I109" s="850">
        <v>0.0</v>
      </c>
      <c r="J109" s="850">
        <v>10.0</v>
      </c>
      <c r="K109" s="850">
        <v>3.0</v>
      </c>
      <c r="L109" s="850">
        <v>8.0</v>
      </c>
      <c r="M109" s="850">
        <v>0.0</v>
      </c>
      <c r="N109" s="850">
        <v>0.0</v>
      </c>
      <c r="O109" s="850">
        <v>25.0</v>
      </c>
      <c r="P109" s="850">
        <v>0.0</v>
      </c>
      <c r="Q109" s="850">
        <v>2.0</v>
      </c>
      <c r="R109" s="826">
        <f t="shared" si="15"/>
        <v>295</v>
      </c>
      <c r="S109" s="826">
        <f t="shared" si="16"/>
        <v>247</v>
      </c>
      <c r="T109" s="1032">
        <f>R109/(Results!$T$209*(70/190))</f>
        <v>0.6644931832</v>
      </c>
      <c r="U109" s="807" t="str">
        <f t="shared" si="21"/>
        <v>C</v>
      </c>
      <c r="V109" s="151"/>
      <c r="W109" s="151"/>
      <c r="X109" s="195"/>
      <c r="Y109" s="195"/>
      <c r="Z109" s="740">
        <f>R109/Results!$B$158</f>
        <v>983.3333333</v>
      </c>
      <c r="AA109" s="459"/>
      <c r="AB109" s="151"/>
      <c r="AC109" s="703"/>
      <c r="AD109" s="1107"/>
      <c r="AE109" s="459"/>
      <c r="AF109" s="151"/>
      <c r="AG109" s="804" t="s">
        <v>196</v>
      </c>
      <c r="AH109" s="824">
        <v>18.0</v>
      </c>
      <c r="AI109" s="850">
        <v>0.0</v>
      </c>
      <c r="AJ109" s="850">
        <v>36.0</v>
      </c>
      <c r="AK109" s="850">
        <v>0.0</v>
      </c>
      <c r="AL109" s="850">
        <v>0.0</v>
      </c>
      <c r="AM109" s="850">
        <v>0.0</v>
      </c>
      <c r="AN109" s="850">
        <v>0.0</v>
      </c>
      <c r="AO109" s="850">
        <v>0.0</v>
      </c>
      <c r="AP109" s="850">
        <v>0.0</v>
      </c>
      <c r="AQ109" s="850">
        <v>0.0</v>
      </c>
      <c r="AR109" s="850">
        <v>6.0</v>
      </c>
      <c r="AS109" s="850">
        <v>0.0</v>
      </c>
      <c r="AT109" s="850">
        <v>0.0</v>
      </c>
      <c r="AU109" s="850">
        <f t="shared" si="18"/>
        <v>60</v>
      </c>
      <c r="AV109" s="1031">
        <f t="shared" si="19"/>
        <v>48</v>
      </c>
      <c r="AW109" s="1032">
        <f>AU109/(Results!$V$209*(70/190))</f>
        <v>0.7335907336</v>
      </c>
      <c r="AX109" s="1030" t="str">
        <f t="shared" si="22"/>
        <v>D</v>
      </c>
      <c r="AY109" s="151"/>
      <c r="AZ109" s="151"/>
      <c r="BA109" s="151"/>
      <c r="BB109" s="195"/>
      <c r="BC109" s="740">
        <f>AU109/Results!$B$158</f>
        <v>200</v>
      </c>
      <c r="BD109" s="459"/>
      <c r="BE109" s="151"/>
      <c r="BF109" s="703"/>
    </row>
    <row r="110">
      <c r="A110" s="151"/>
      <c r="B110" s="459"/>
      <c r="C110" s="151"/>
      <c r="D110" s="809" t="s">
        <v>286</v>
      </c>
      <c r="E110" s="851">
        <v>75.0</v>
      </c>
      <c r="F110" s="852">
        <v>0.0</v>
      </c>
      <c r="G110" s="852">
        <v>172.0</v>
      </c>
      <c r="H110" s="852">
        <v>0.0</v>
      </c>
      <c r="I110" s="852">
        <v>0.0</v>
      </c>
      <c r="J110" s="852">
        <v>13.0</v>
      </c>
      <c r="K110" s="852">
        <v>2.0</v>
      </c>
      <c r="L110" s="852">
        <v>6.0</v>
      </c>
      <c r="M110" s="852">
        <v>1.0</v>
      </c>
      <c r="N110" s="852">
        <v>0.0</v>
      </c>
      <c r="O110" s="852">
        <v>22.0</v>
      </c>
      <c r="P110" s="852">
        <v>0.0</v>
      </c>
      <c r="Q110" s="852">
        <v>1.0</v>
      </c>
      <c r="R110" s="840">
        <f t="shared" si="15"/>
        <v>292</v>
      </c>
      <c r="S110" s="840">
        <f t="shared" si="16"/>
        <v>239.5</v>
      </c>
      <c r="T110" s="1033">
        <f>R110/(Results!$T$209*(70/190))</f>
        <v>0.6577356254</v>
      </c>
      <c r="U110" s="1034" t="str">
        <f t="shared" si="21"/>
        <v>C</v>
      </c>
      <c r="V110" s="447"/>
      <c r="W110" s="447"/>
      <c r="X110" s="224"/>
      <c r="Y110" s="224"/>
      <c r="Z110" s="746">
        <f>R110/Results!$B$158</f>
        <v>973.3333333</v>
      </c>
      <c r="AA110" s="461"/>
      <c r="AB110" s="447"/>
      <c r="AC110" s="488"/>
      <c r="AD110" s="1107"/>
      <c r="AE110" s="459"/>
      <c r="AF110" s="151"/>
      <c r="AG110" s="809" t="s">
        <v>286</v>
      </c>
      <c r="AH110" s="851">
        <v>12.0</v>
      </c>
      <c r="AI110" s="852">
        <v>0.0</v>
      </c>
      <c r="AJ110" s="852">
        <v>45.0</v>
      </c>
      <c r="AK110" s="852">
        <v>0.0</v>
      </c>
      <c r="AL110" s="852">
        <v>0.0</v>
      </c>
      <c r="AM110" s="852">
        <v>0.0</v>
      </c>
      <c r="AN110" s="852">
        <v>0.0</v>
      </c>
      <c r="AO110" s="852">
        <v>0.0</v>
      </c>
      <c r="AP110" s="852">
        <v>0.0</v>
      </c>
      <c r="AQ110" s="852">
        <v>0.0</v>
      </c>
      <c r="AR110" s="852">
        <v>10.0</v>
      </c>
      <c r="AS110" s="852">
        <v>0.0</v>
      </c>
      <c r="AT110" s="852">
        <v>0.0</v>
      </c>
      <c r="AU110" s="852">
        <f t="shared" si="18"/>
        <v>67</v>
      </c>
      <c r="AV110" s="1043">
        <f t="shared" si="19"/>
        <v>54.5</v>
      </c>
      <c r="AW110" s="1033">
        <f>AU110/(Results!$V$209*(70/190))</f>
        <v>0.8191763192</v>
      </c>
      <c r="AX110" s="815" t="str">
        <f t="shared" si="22"/>
        <v>D</v>
      </c>
      <c r="AY110" s="447"/>
      <c r="AZ110" s="447"/>
      <c r="BA110" s="447"/>
      <c r="BB110" s="224"/>
      <c r="BC110" s="746">
        <f>AU110/Results!$B$158</f>
        <v>223.3333333</v>
      </c>
      <c r="BD110" s="461"/>
      <c r="BE110" s="447"/>
      <c r="BF110" s="488"/>
    </row>
    <row r="111">
      <c r="A111" s="151"/>
      <c r="B111" s="459"/>
      <c r="C111" s="151"/>
      <c r="D111" s="818" t="s">
        <v>198</v>
      </c>
      <c r="E111" s="854">
        <v>73.0</v>
      </c>
      <c r="F111" s="855">
        <v>0.0</v>
      </c>
      <c r="G111" s="855">
        <v>179.0</v>
      </c>
      <c r="H111" s="855">
        <v>0.0</v>
      </c>
      <c r="I111" s="855">
        <v>0.0</v>
      </c>
      <c r="J111" s="855">
        <v>11.0</v>
      </c>
      <c r="K111" s="855">
        <v>2.0</v>
      </c>
      <c r="L111" s="855">
        <v>7.0</v>
      </c>
      <c r="M111" s="855">
        <v>0.0</v>
      </c>
      <c r="N111" s="855">
        <v>0.0</v>
      </c>
      <c r="O111" s="855">
        <v>20.0</v>
      </c>
      <c r="P111" s="855">
        <v>0.0</v>
      </c>
      <c r="Q111" s="855">
        <v>3.0</v>
      </c>
      <c r="R111" s="854">
        <f t="shared" si="15"/>
        <v>295</v>
      </c>
      <c r="S111" s="854">
        <f t="shared" si="16"/>
        <v>234</v>
      </c>
      <c r="T111" s="821">
        <f>R111/(Results!$T$210*(70/190))</f>
        <v>0.637004205</v>
      </c>
      <c r="U111" s="819" t="str">
        <f t="shared" si="21"/>
        <v>C</v>
      </c>
      <c r="V111" s="641">
        <f>SUM(R111:R114)</f>
        <v>1257</v>
      </c>
      <c r="W111" s="642">
        <f>V111/(4*(MAX(R111:R114)))</f>
        <v>0.9699074074</v>
      </c>
      <c r="X111" s="1112">
        <f>AVERAGE(S111:S114)</f>
        <v>261.025</v>
      </c>
      <c r="Y111" s="1112">
        <f>V111/(((V111))*2)</f>
        <v>0.5</v>
      </c>
      <c r="Z111" s="731">
        <f>R111/Results!$B$158</f>
        <v>983.3333333</v>
      </c>
      <c r="AA111" s="1113">
        <f>sum(Z111:Z114)/4</f>
        <v>1047.5</v>
      </c>
      <c r="AB111" s="643">
        <v>463.0</v>
      </c>
      <c r="AC111" s="817">
        <f>4*max(R111:R114)/Results!T210</f>
        <v>1.031026253</v>
      </c>
      <c r="AD111" s="1107"/>
      <c r="AE111" s="459"/>
      <c r="AF111" s="151"/>
      <c r="AG111" s="818" t="s">
        <v>198</v>
      </c>
      <c r="AH111" s="854">
        <v>11.0</v>
      </c>
      <c r="AI111" s="855">
        <v>0.0</v>
      </c>
      <c r="AJ111" s="855">
        <v>49.0</v>
      </c>
      <c r="AK111" s="855">
        <v>0.0</v>
      </c>
      <c r="AL111" s="855">
        <v>0.0</v>
      </c>
      <c r="AM111" s="855">
        <v>0.0</v>
      </c>
      <c r="AN111" s="855">
        <v>0.0</v>
      </c>
      <c r="AO111" s="855">
        <v>0.0</v>
      </c>
      <c r="AP111" s="855">
        <v>0.0</v>
      </c>
      <c r="AQ111" s="855">
        <v>0.0</v>
      </c>
      <c r="AR111" s="855">
        <v>5.0</v>
      </c>
      <c r="AS111" s="855">
        <v>0.0</v>
      </c>
      <c r="AT111" s="855">
        <v>0.0</v>
      </c>
      <c r="AU111" s="855">
        <f t="shared" si="18"/>
        <v>65</v>
      </c>
      <c r="AV111" s="855">
        <f t="shared" si="19"/>
        <v>45.5</v>
      </c>
      <c r="AW111" s="821">
        <f>AU111/(Results!$V$210*(70/190))</f>
        <v>0.7772183763</v>
      </c>
      <c r="AX111" s="1036" t="str">
        <f t="shared" si="22"/>
        <v>D</v>
      </c>
      <c r="AY111" s="641">
        <f>SUM(AU111:AU114)</f>
        <v>227</v>
      </c>
      <c r="AZ111" s="642">
        <f>AY111/(4*(MAX(AU111:AU114)))</f>
        <v>0.8730769231</v>
      </c>
      <c r="BA111" s="642">
        <f>AVERAGE(AV111:AV114)</f>
        <v>40.625</v>
      </c>
      <c r="BB111" s="1112">
        <f>AY111/(((AY111))*2)</f>
        <v>0.5</v>
      </c>
      <c r="BC111" s="731">
        <f>AU111/Results!$B$158</f>
        <v>216.6666667</v>
      </c>
      <c r="BD111" s="1113">
        <f>sum(BC111:BC114)/4</f>
        <v>189.1666667</v>
      </c>
      <c r="BE111" s="643">
        <v>84.0</v>
      </c>
      <c r="BF111" s="817">
        <f>4*max(AU111:AU114)/Results!V210</f>
        <v>1.145374449</v>
      </c>
    </row>
    <row r="112">
      <c r="A112" s="151"/>
      <c r="B112" s="459"/>
      <c r="C112" s="151"/>
      <c r="D112" s="784" t="s">
        <v>199</v>
      </c>
      <c r="E112" s="854">
        <v>86.0</v>
      </c>
      <c r="F112" s="855">
        <v>0.0</v>
      </c>
      <c r="G112" s="855">
        <v>175.0</v>
      </c>
      <c r="H112" s="855">
        <v>0.0</v>
      </c>
      <c r="I112" s="855">
        <v>0.0</v>
      </c>
      <c r="J112" s="855">
        <v>14.0</v>
      </c>
      <c r="K112" s="855">
        <v>5.0</v>
      </c>
      <c r="L112" s="855">
        <v>12.0</v>
      </c>
      <c r="M112" s="855">
        <v>0.0</v>
      </c>
      <c r="N112" s="855">
        <v>0.0</v>
      </c>
      <c r="O112" s="855">
        <v>19.0</v>
      </c>
      <c r="P112" s="855">
        <v>0.0</v>
      </c>
      <c r="Q112" s="855">
        <v>5.0</v>
      </c>
      <c r="R112" s="833">
        <f t="shared" si="15"/>
        <v>316</v>
      </c>
      <c r="S112" s="833">
        <f t="shared" si="16"/>
        <v>260.5</v>
      </c>
      <c r="T112" s="1037">
        <f>R112/(Results!$T$210*(70/190))</f>
        <v>0.6823502671</v>
      </c>
      <c r="U112" s="787" t="str">
        <f t="shared" si="21"/>
        <v>C</v>
      </c>
      <c r="V112" s="151"/>
      <c r="W112" s="151"/>
      <c r="X112" s="195"/>
      <c r="Y112" s="195"/>
      <c r="Z112" s="737">
        <f>R112/Results!$B$158</f>
        <v>1053.333333</v>
      </c>
      <c r="AA112" s="459"/>
      <c r="AB112" s="151"/>
      <c r="AC112" s="703"/>
      <c r="AD112" s="1107"/>
      <c r="AE112" s="459"/>
      <c r="AF112" s="151"/>
      <c r="AG112" s="784" t="s">
        <v>199</v>
      </c>
      <c r="AH112" s="854">
        <v>9.0</v>
      </c>
      <c r="AI112" s="855">
        <v>0.0</v>
      </c>
      <c r="AJ112" s="855">
        <v>42.0</v>
      </c>
      <c r="AK112" s="855">
        <v>0.0</v>
      </c>
      <c r="AL112" s="855">
        <v>0.0</v>
      </c>
      <c r="AM112" s="855">
        <v>0.0</v>
      </c>
      <c r="AN112" s="855">
        <v>0.0</v>
      </c>
      <c r="AO112" s="855">
        <v>0.0</v>
      </c>
      <c r="AP112" s="855">
        <v>0.0</v>
      </c>
      <c r="AQ112" s="855">
        <v>0.0</v>
      </c>
      <c r="AR112" s="855">
        <v>4.0</v>
      </c>
      <c r="AS112" s="855">
        <v>0.0</v>
      </c>
      <c r="AT112" s="855">
        <v>0.0</v>
      </c>
      <c r="AU112" s="855">
        <f t="shared" si="18"/>
        <v>55</v>
      </c>
      <c r="AV112" s="1028">
        <f t="shared" si="19"/>
        <v>38</v>
      </c>
      <c r="AW112" s="1037">
        <f>AU112/(Results!$V$210*(70/190))</f>
        <v>0.6576463184</v>
      </c>
      <c r="AX112" s="1027" t="str">
        <f t="shared" si="22"/>
        <v>C</v>
      </c>
      <c r="AY112" s="151"/>
      <c r="AZ112" s="151"/>
      <c r="BA112" s="151"/>
      <c r="BB112" s="195"/>
      <c r="BC112" s="737">
        <f>AU112/Results!$B$158</f>
        <v>183.3333333</v>
      </c>
      <c r="BD112" s="459"/>
      <c r="BE112" s="151"/>
      <c r="BF112" s="703"/>
    </row>
    <row r="113">
      <c r="A113" s="151"/>
      <c r="B113" s="459"/>
      <c r="C113" s="151"/>
      <c r="D113" s="784" t="s">
        <v>200</v>
      </c>
      <c r="E113" s="854">
        <v>91.0</v>
      </c>
      <c r="F113" s="855">
        <v>1.0</v>
      </c>
      <c r="G113" s="855">
        <v>169.0</v>
      </c>
      <c r="H113" s="855">
        <v>0.0</v>
      </c>
      <c r="I113" s="855">
        <v>0.0</v>
      </c>
      <c r="J113" s="855">
        <v>12.0</v>
      </c>
      <c r="K113" s="855">
        <v>1.0</v>
      </c>
      <c r="L113" s="855">
        <v>25.0</v>
      </c>
      <c r="M113" s="855">
        <v>0.0</v>
      </c>
      <c r="N113" s="855">
        <v>0.0</v>
      </c>
      <c r="O113" s="855">
        <v>21.0</v>
      </c>
      <c r="P113" s="855">
        <v>1.0</v>
      </c>
      <c r="Q113" s="855">
        <v>3.0</v>
      </c>
      <c r="R113" s="833">
        <f t="shared" si="15"/>
        <v>324</v>
      </c>
      <c r="S113" s="833">
        <f t="shared" si="16"/>
        <v>279.3</v>
      </c>
      <c r="T113" s="1037">
        <f>R113/(Results!$T$210*(70/190))</f>
        <v>0.6996249574</v>
      </c>
      <c r="U113" s="787" t="str">
        <f t="shared" si="21"/>
        <v>C</v>
      </c>
      <c r="V113" s="151"/>
      <c r="W113" s="151"/>
      <c r="X113" s="195"/>
      <c r="Y113" s="195"/>
      <c r="Z113" s="737">
        <f>R113/Results!$B$158</f>
        <v>1080</v>
      </c>
      <c r="AA113" s="459"/>
      <c r="AB113" s="151"/>
      <c r="AC113" s="703"/>
      <c r="AD113" s="1107"/>
      <c r="AE113" s="459"/>
      <c r="AF113" s="151"/>
      <c r="AG113" s="784" t="s">
        <v>200</v>
      </c>
      <c r="AH113" s="854">
        <v>12.0</v>
      </c>
      <c r="AI113" s="855">
        <v>0.0</v>
      </c>
      <c r="AJ113" s="855">
        <v>36.0</v>
      </c>
      <c r="AK113" s="855">
        <v>0.0</v>
      </c>
      <c r="AL113" s="855">
        <v>0.0</v>
      </c>
      <c r="AM113" s="855">
        <v>0.0</v>
      </c>
      <c r="AN113" s="855">
        <v>0.0</v>
      </c>
      <c r="AO113" s="855">
        <v>1.0</v>
      </c>
      <c r="AP113" s="855">
        <v>0.0</v>
      </c>
      <c r="AQ113" s="855">
        <v>0.0</v>
      </c>
      <c r="AR113" s="855">
        <v>5.0</v>
      </c>
      <c r="AS113" s="855">
        <v>0.0</v>
      </c>
      <c r="AT113" s="855">
        <v>0.0</v>
      </c>
      <c r="AU113" s="855">
        <f t="shared" si="18"/>
        <v>54</v>
      </c>
      <c r="AV113" s="1028">
        <f t="shared" si="19"/>
        <v>41.5</v>
      </c>
      <c r="AW113" s="1037">
        <f>AU113/(Results!$V$210*(70/190))</f>
        <v>0.6456891126</v>
      </c>
      <c r="AX113" s="1027" t="str">
        <f t="shared" si="22"/>
        <v>C</v>
      </c>
      <c r="AY113" s="151"/>
      <c r="AZ113" s="151"/>
      <c r="BA113" s="151"/>
      <c r="BB113" s="195"/>
      <c r="BC113" s="737">
        <f>AU113/Results!$B$158</f>
        <v>180</v>
      </c>
      <c r="BD113" s="459"/>
      <c r="BE113" s="151"/>
      <c r="BF113" s="703"/>
    </row>
    <row r="114">
      <c r="A114" s="151"/>
      <c r="B114" s="459"/>
      <c r="C114" s="151"/>
      <c r="D114" s="790" t="s">
        <v>201</v>
      </c>
      <c r="E114" s="1029">
        <v>92.0</v>
      </c>
      <c r="F114" s="1076">
        <v>1.0</v>
      </c>
      <c r="G114" s="1076">
        <v>173.0</v>
      </c>
      <c r="H114" s="1076">
        <v>0.0</v>
      </c>
      <c r="I114" s="1076">
        <v>0.0</v>
      </c>
      <c r="J114" s="1076">
        <v>13.0</v>
      </c>
      <c r="K114" s="1076">
        <v>2.0</v>
      </c>
      <c r="L114" s="1076">
        <v>21.0</v>
      </c>
      <c r="M114" s="1076">
        <v>0.0</v>
      </c>
      <c r="N114" s="1076">
        <v>0.0</v>
      </c>
      <c r="O114" s="1076">
        <v>18.0</v>
      </c>
      <c r="P114" s="1076">
        <v>0.0</v>
      </c>
      <c r="Q114" s="1076">
        <v>2.0</v>
      </c>
      <c r="R114" s="835">
        <f t="shared" si="15"/>
        <v>322</v>
      </c>
      <c r="S114" s="835">
        <f t="shared" si="16"/>
        <v>270.3</v>
      </c>
      <c r="T114" s="1039">
        <f>R114/(Results!$T$210*(70/190))</f>
        <v>0.6953062848</v>
      </c>
      <c r="U114" s="793" t="str">
        <f t="shared" si="21"/>
        <v>C</v>
      </c>
      <c r="V114" s="37"/>
      <c r="W114" s="37"/>
      <c r="X114" s="59"/>
      <c r="Y114" s="59"/>
      <c r="Z114" s="738">
        <f>R114/Results!$B$158</f>
        <v>1073.333333</v>
      </c>
      <c r="AA114" s="60"/>
      <c r="AB114" s="37"/>
      <c r="AC114" s="789"/>
      <c r="AD114" s="1107"/>
      <c r="AE114" s="459"/>
      <c r="AF114" s="151"/>
      <c r="AG114" s="790" t="s">
        <v>201</v>
      </c>
      <c r="AH114" s="1029">
        <v>9.0</v>
      </c>
      <c r="AI114" s="1076">
        <v>0.0</v>
      </c>
      <c r="AJ114" s="1076">
        <v>39.0</v>
      </c>
      <c r="AK114" s="1076">
        <v>0.0</v>
      </c>
      <c r="AL114" s="1076">
        <v>0.0</v>
      </c>
      <c r="AM114" s="1076">
        <v>0.0</v>
      </c>
      <c r="AN114" s="1076">
        <v>0.0</v>
      </c>
      <c r="AO114" s="1076">
        <v>2.0</v>
      </c>
      <c r="AP114" s="1076">
        <v>0.0</v>
      </c>
      <c r="AQ114" s="1076">
        <v>0.0</v>
      </c>
      <c r="AR114" s="1076">
        <v>3.0</v>
      </c>
      <c r="AS114" s="1076">
        <v>0.0</v>
      </c>
      <c r="AT114" s="1076">
        <v>0.0</v>
      </c>
      <c r="AU114" s="1076">
        <f t="shared" si="18"/>
        <v>53</v>
      </c>
      <c r="AV114" s="1082">
        <f t="shared" si="19"/>
        <v>37.5</v>
      </c>
      <c r="AW114" s="1039">
        <f>AU114/(Results!$V$210*(70/190))</f>
        <v>0.6337319069</v>
      </c>
      <c r="AX114" s="823" t="str">
        <f t="shared" si="22"/>
        <v>C</v>
      </c>
      <c r="AY114" s="37"/>
      <c r="AZ114" s="37"/>
      <c r="BA114" s="37"/>
      <c r="BB114" s="59"/>
      <c r="BC114" s="738">
        <f>AU114/Results!$B$158</f>
        <v>176.6666667</v>
      </c>
      <c r="BD114" s="60"/>
      <c r="BE114" s="37"/>
      <c r="BF114" s="789"/>
    </row>
    <row r="115">
      <c r="A115" s="151"/>
      <c r="B115" s="459"/>
      <c r="C115" s="151"/>
      <c r="D115" s="797" t="s">
        <v>202</v>
      </c>
      <c r="E115" s="824">
        <v>97.0</v>
      </c>
      <c r="F115" s="850">
        <v>0.0</v>
      </c>
      <c r="G115" s="850">
        <v>185.0</v>
      </c>
      <c r="H115" s="850">
        <v>0.0</v>
      </c>
      <c r="I115" s="850">
        <v>0.0</v>
      </c>
      <c r="J115" s="850">
        <v>10.0</v>
      </c>
      <c r="K115" s="850">
        <v>4.0</v>
      </c>
      <c r="L115" s="850">
        <v>29.0</v>
      </c>
      <c r="M115" s="850">
        <v>0.0</v>
      </c>
      <c r="N115" s="850">
        <v>0.0</v>
      </c>
      <c r="O115" s="850">
        <v>22.0</v>
      </c>
      <c r="P115" s="850">
        <v>0.0</v>
      </c>
      <c r="Q115" s="850">
        <v>6.0</v>
      </c>
      <c r="R115" s="824">
        <f t="shared" si="15"/>
        <v>353</v>
      </c>
      <c r="S115" s="824">
        <f t="shared" si="16"/>
        <v>301</v>
      </c>
      <c r="T115" s="802">
        <f>R115/(Results!$T$211*(70/190))</f>
        <v>0.6426176104</v>
      </c>
      <c r="U115" s="828" t="str">
        <f t="shared" si="21"/>
        <v>C</v>
      </c>
      <c r="V115" s="538">
        <f>SUM(R115:R118)</f>
        <v>1491</v>
      </c>
      <c r="W115" s="539">
        <f>V115/(4*(MAX(R115:R118)))</f>
        <v>0.9158476658</v>
      </c>
      <c r="X115" s="1110">
        <f>AVERAGE(S115:S118)</f>
        <v>309.575</v>
      </c>
      <c r="Y115" s="1110">
        <f>V115/(((V115))*2)</f>
        <v>0.5</v>
      </c>
      <c r="Z115" s="1012">
        <f>R115/Results!$B$158</f>
        <v>1176.666667</v>
      </c>
      <c r="AA115" s="1111">
        <f>sum(Z115:Z118)/4</f>
        <v>1242.5</v>
      </c>
      <c r="AB115" s="541">
        <v>549.0</v>
      </c>
      <c r="AC115" s="706">
        <f>4*max(R115:R118)/Results!T211</f>
        <v>1.091884641</v>
      </c>
      <c r="AD115" s="1107"/>
      <c r="AE115" s="459"/>
      <c r="AF115" s="151"/>
      <c r="AG115" s="797" t="s">
        <v>202</v>
      </c>
      <c r="AH115" s="824">
        <v>15.0</v>
      </c>
      <c r="AI115" s="850">
        <v>0.0</v>
      </c>
      <c r="AJ115" s="850">
        <v>32.0</v>
      </c>
      <c r="AK115" s="850">
        <v>0.0</v>
      </c>
      <c r="AL115" s="850">
        <v>0.0</v>
      </c>
      <c r="AM115" s="850">
        <v>0.0</v>
      </c>
      <c r="AN115" s="850">
        <v>0.0</v>
      </c>
      <c r="AO115" s="850">
        <v>0.0</v>
      </c>
      <c r="AP115" s="850">
        <v>0.0</v>
      </c>
      <c r="AQ115" s="850">
        <v>0.0</v>
      </c>
      <c r="AR115" s="850">
        <v>3.0</v>
      </c>
      <c r="AS115" s="850">
        <v>0.0</v>
      </c>
      <c r="AT115" s="850">
        <v>0.0</v>
      </c>
      <c r="AU115" s="850">
        <f t="shared" si="18"/>
        <v>50</v>
      </c>
      <c r="AV115" s="850">
        <f t="shared" si="19"/>
        <v>37</v>
      </c>
      <c r="AW115" s="802">
        <f>AU115/(Results!$V$211*(70/190))</f>
        <v>0.6058673469</v>
      </c>
      <c r="AX115" s="1030" t="str">
        <f t="shared" si="22"/>
        <v>C</v>
      </c>
      <c r="AY115" s="538">
        <f>SUM(AU115:AU118)</f>
        <v>224</v>
      </c>
      <c r="AZ115" s="539">
        <f>AY115/(4*(MAX(AU115:AU118)))</f>
        <v>0.9032258065</v>
      </c>
      <c r="BA115" s="539">
        <f>AVERAGE(AV115:AV118)</f>
        <v>45</v>
      </c>
      <c r="BB115" s="1110">
        <f>AY115/(((AY115))*2)</f>
        <v>0.5</v>
      </c>
      <c r="BC115" s="1012">
        <f>AU115/Results!$B$158</f>
        <v>166.6666667</v>
      </c>
      <c r="BD115" s="1111">
        <f>sum(BC115:BC118)/4</f>
        <v>186.6666667</v>
      </c>
      <c r="BE115" s="541">
        <v>83.0</v>
      </c>
      <c r="BF115" s="706">
        <f>4*max(AU115:AU118)/Results!V211</f>
        <v>1.107142857</v>
      </c>
    </row>
    <row r="116">
      <c r="A116" s="151"/>
      <c r="B116" s="459"/>
      <c r="C116" s="151"/>
      <c r="D116" s="804" t="s">
        <v>203</v>
      </c>
      <c r="E116" s="824">
        <v>102.0</v>
      </c>
      <c r="F116" s="850">
        <v>0.0</v>
      </c>
      <c r="G116" s="850">
        <v>189.0</v>
      </c>
      <c r="H116" s="850">
        <v>0.0</v>
      </c>
      <c r="I116" s="850">
        <v>0.0</v>
      </c>
      <c r="J116" s="850">
        <v>16.0</v>
      </c>
      <c r="K116" s="850">
        <v>6.0</v>
      </c>
      <c r="L116" s="850">
        <v>25.0</v>
      </c>
      <c r="M116" s="850">
        <v>0.0</v>
      </c>
      <c r="N116" s="850">
        <v>0.0</v>
      </c>
      <c r="O116" s="850">
        <v>25.0</v>
      </c>
      <c r="P116" s="850">
        <v>0.0</v>
      </c>
      <c r="Q116" s="850">
        <v>8.0</v>
      </c>
      <c r="R116" s="826">
        <f t="shared" si="15"/>
        <v>371</v>
      </c>
      <c r="S116" s="826">
        <f t="shared" si="16"/>
        <v>321</v>
      </c>
      <c r="T116" s="1032">
        <f>R116/(Results!$T$211*(70/190))</f>
        <v>0.6753856472</v>
      </c>
      <c r="U116" s="807" t="str">
        <f t="shared" si="21"/>
        <v>C</v>
      </c>
      <c r="V116" s="151"/>
      <c r="W116" s="151"/>
      <c r="X116" s="195"/>
      <c r="Y116" s="195"/>
      <c r="Z116" s="740">
        <f>R116/Results!$B$158</f>
        <v>1236.666667</v>
      </c>
      <c r="AA116" s="459"/>
      <c r="AB116" s="151"/>
      <c r="AC116" s="703"/>
      <c r="AD116" s="1107"/>
      <c r="AE116" s="459"/>
      <c r="AF116" s="151"/>
      <c r="AG116" s="804" t="s">
        <v>203</v>
      </c>
      <c r="AH116" s="824">
        <v>19.0</v>
      </c>
      <c r="AI116" s="850">
        <v>0.0</v>
      </c>
      <c r="AJ116" s="850">
        <v>35.0</v>
      </c>
      <c r="AK116" s="850">
        <v>0.0</v>
      </c>
      <c r="AL116" s="850">
        <v>0.0</v>
      </c>
      <c r="AM116" s="850">
        <v>0.0</v>
      </c>
      <c r="AN116" s="850">
        <v>0.0</v>
      </c>
      <c r="AO116" s="850">
        <v>3.0</v>
      </c>
      <c r="AP116" s="850">
        <v>0.0</v>
      </c>
      <c r="AQ116" s="850">
        <v>0.0</v>
      </c>
      <c r="AR116" s="850">
        <v>5.0</v>
      </c>
      <c r="AS116" s="850">
        <v>0.0</v>
      </c>
      <c r="AT116" s="850">
        <v>0.0</v>
      </c>
      <c r="AU116" s="850">
        <f t="shared" si="18"/>
        <v>62</v>
      </c>
      <c r="AV116" s="1031">
        <f t="shared" si="19"/>
        <v>51</v>
      </c>
      <c r="AW116" s="1032">
        <f>AU116/(Results!$V$211*(70/190))</f>
        <v>0.7512755102</v>
      </c>
      <c r="AX116" s="1030" t="str">
        <f t="shared" si="22"/>
        <v>D</v>
      </c>
      <c r="AY116" s="151"/>
      <c r="AZ116" s="151"/>
      <c r="BA116" s="151"/>
      <c r="BB116" s="195"/>
      <c r="BC116" s="740">
        <f>AU116/Results!$B$158</f>
        <v>206.6666667</v>
      </c>
      <c r="BD116" s="459"/>
      <c r="BE116" s="151"/>
      <c r="BF116" s="703"/>
    </row>
    <row r="117">
      <c r="A117" s="151"/>
      <c r="B117" s="459"/>
      <c r="C117" s="151"/>
      <c r="D117" s="804" t="s">
        <v>204</v>
      </c>
      <c r="E117" s="824">
        <v>99.0</v>
      </c>
      <c r="F117" s="850">
        <v>1.0</v>
      </c>
      <c r="G117" s="850">
        <v>200.0</v>
      </c>
      <c r="H117" s="850">
        <v>0.0</v>
      </c>
      <c r="I117" s="850">
        <v>0.0</v>
      </c>
      <c r="J117" s="850">
        <v>11.0</v>
      </c>
      <c r="K117" s="850">
        <v>2.0</v>
      </c>
      <c r="L117" s="850">
        <v>23.0</v>
      </c>
      <c r="M117" s="850">
        <v>0.0</v>
      </c>
      <c r="N117" s="850">
        <v>0.0</v>
      </c>
      <c r="O117" s="850">
        <v>20.0</v>
      </c>
      <c r="P117" s="850">
        <v>0.0</v>
      </c>
      <c r="Q117" s="850">
        <v>4.0</v>
      </c>
      <c r="R117" s="826">
        <f t="shared" si="15"/>
        <v>360</v>
      </c>
      <c r="S117" s="826">
        <f t="shared" si="16"/>
        <v>295.8</v>
      </c>
      <c r="T117" s="1032">
        <f>R117/(Results!$T$211*(70/190))</f>
        <v>0.6553607358</v>
      </c>
      <c r="U117" s="807" t="str">
        <f t="shared" si="21"/>
        <v>C</v>
      </c>
      <c r="V117" s="151"/>
      <c r="W117" s="151"/>
      <c r="X117" s="195"/>
      <c r="Y117" s="195"/>
      <c r="Z117" s="740">
        <f>R117/Results!$B$158</f>
        <v>1200</v>
      </c>
      <c r="AA117" s="459"/>
      <c r="AB117" s="151"/>
      <c r="AC117" s="703"/>
      <c r="AD117" s="1107"/>
      <c r="AE117" s="459"/>
      <c r="AF117" s="151"/>
      <c r="AG117" s="804" t="s">
        <v>204</v>
      </c>
      <c r="AH117" s="824">
        <v>20.0</v>
      </c>
      <c r="AI117" s="850">
        <v>0.0</v>
      </c>
      <c r="AJ117" s="850">
        <v>33.0</v>
      </c>
      <c r="AK117" s="850">
        <v>0.0</v>
      </c>
      <c r="AL117" s="850">
        <v>0.0</v>
      </c>
      <c r="AM117" s="850">
        <v>0.0</v>
      </c>
      <c r="AN117" s="850">
        <v>0.0</v>
      </c>
      <c r="AO117" s="850">
        <v>1.0</v>
      </c>
      <c r="AP117" s="850">
        <v>0.0</v>
      </c>
      <c r="AQ117" s="850">
        <v>0.0</v>
      </c>
      <c r="AR117" s="850">
        <v>2.0</v>
      </c>
      <c r="AS117" s="850">
        <v>0.0</v>
      </c>
      <c r="AT117" s="850">
        <v>0.0</v>
      </c>
      <c r="AU117" s="850">
        <f t="shared" si="18"/>
        <v>56</v>
      </c>
      <c r="AV117" s="1031">
        <f t="shared" si="19"/>
        <v>42</v>
      </c>
      <c r="AW117" s="1032">
        <f>AU117/(Results!$V$211*(70/190))</f>
        <v>0.6785714286</v>
      </c>
      <c r="AX117" s="1030" t="str">
        <f t="shared" si="22"/>
        <v>C</v>
      </c>
      <c r="AY117" s="151"/>
      <c r="AZ117" s="151"/>
      <c r="BA117" s="151"/>
      <c r="BB117" s="195"/>
      <c r="BC117" s="740">
        <f>AU117/Results!$B$158</f>
        <v>186.6666667</v>
      </c>
      <c r="BD117" s="459"/>
      <c r="BE117" s="151"/>
      <c r="BF117" s="703"/>
    </row>
    <row r="118">
      <c r="A118" s="151"/>
      <c r="B118" s="459"/>
      <c r="C118" s="151"/>
      <c r="D118" s="809" t="s">
        <v>205</v>
      </c>
      <c r="E118" s="851">
        <v>110.0</v>
      </c>
      <c r="F118" s="852">
        <v>0.0</v>
      </c>
      <c r="G118" s="852">
        <v>242.0</v>
      </c>
      <c r="H118" s="852">
        <v>0.0</v>
      </c>
      <c r="I118" s="852">
        <v>0.0</v>
      </c>
      <c r="J118" s="852">
        <v>14.0</v>
      </c>
      <c r="K118" s="852">
        <v>3.0</v>
      </c>
      <c r="L118" s="852">
        <v>18.0</v>
      </c>
      <c r="M118" s="852">
        <v>0.0</v>
      </c>
      <c r="N118" s="852">
        <v>0.0</v>
      </c>
      <c r="O118" s="852">
        <v>18.0</v>
      </c>
      <c r="P118" s="852">
        <v>0.0</v>
      </c>
      <c r="Q118" s="852">
        <v>2.0</v>
      </c>
      <c r="R118" s="840">
        <f t="shared" si="15"/>
        <v>407</v>
      </c>
      <c r="S118" s="840">
        <f t="shared" si="16"/>
        <v>320.5</v>
      </c>
      <c r="T118" s="1033">
        <f>R118/(Results!$T$211*(70/190))</f>
        <v>0.7409217208</v>
      </c>
      <c r="U118" s="1034" t="str">
        <f t="shared" si="21"/>
        <v>D</v>
      </c>
      <c r="V118" s="447"/>
      <c r="W118" s="447"/>
      <c r="X118" s="224"/>
      <c r="Y118" s="224"/>
      <c r="Z118" s="746">
        <f>R118/Results!$B$158</f>
        <v>1356.666667</v>
      </c>
      <c r="AA118" s="461"/>
      <c r="AB118" s="447"/>
      <c r="AC118" s="488"/>
      <c r="AD118" s="1107"/>
      <c r="AE118" s="459"/>
      <c r="AF118" s="151"/>
      <c r="AG118" s="809" t="s">
        <v>205</v>
      </c>
      <c r="AH118" s="851">
        <v>15.0</v>
      </c>
      <c r="AI118" s="852">
        <v>0.0</v>
      </c>
      <c r="AJ118" s="852">
        <v>31.0</v>
      </c>
      <c r="AK118" s="852">
        <v>0.0</v>
      </c>
      <c r="AL118" s="852">
        <v>0.0</v>
      </c>
      <c r="AM118" s="852">
        <v>0.0</v>
      </c>
      <c r="AN118" s="852">
        <v>0.0</v>
      </c>
      <c r="AO118" s="852">
        <v>1.0</v>
      </c>
      <c r="AP118" s="852">
        <v>0.0</v>
      </c>
      <c r="AQ118" s="852">
        <v>0.0</v>
      </c>
      <c r="AR118" s="852">
        <v>9.0</v>
      </c>
      <c r="AS118" s="852">
        <v>0.0</v>
      </c>
      <c r="AT118" s="852">
        <v>0.0</v>
      </c>
      <c r="AU118" s="852">
        <f t="shared" si="18"/>
        <v>56</v>
      </c>
      <c r="AV118" s="1043">
        <f t="shared" si="19"/>
        <v>50</v>
      </c>
      <c r="AW118" s="1033">
        <f>AU118/(Results!$V$211*(70/190))</f>
        <v>0.6785714286</v>
      </c>
      <c r="AX118" s="815" t="str">
        <f t="shared" si="22"/>
        <v>C</v>
      </c>
      <c r="AY118" s="447"/>
      <c r="AZ118" s="447"/>
      <c r="BA118" s="447"/>
      <c r="BB118" s="224"/>
      <c r="BC118" s="746">
        <f>AU118/Results!$B$158</f>
        <v>186.6666667</v>
      </c>
      <c r="BD118" s="461"/>
      <c r="BE118" s="447"/>
      <c r="BF118" s="488"/>
    </row>
    <row r="119">
      <c r="A119" s="151"/>
      <c r="B119" s="459"/>
      <c r="C119" s="151"/>
      <c r="D119" s="818" t="s">
        <v>206</v>
      </c>
      <c r="E119" s="854">
        <v>121.0</v>
      </c>
      <c r="F119" s="855">
        <v>0.0</v>
      </c>
      <c r="G119" s="855">
        <v>235.0</v>
      </c>
      <c r="H119" s="855">
        <v>0.0</v>
      </c>
      <c r="I119" s="855">
        <v>0.0</v>
      </c>
      <c r="J119" s="855">
        <v>20.0</v>
      </c>
      <c r="K119" s="855">
        <v>3.0</v>
      </c>
      <c r="L119" s="855">
        <v>12.0</v>
      </c>
      <c r="M119" s="855">
        <v>0.0</v>
      </c>
      <c r="N119" s="855">
        <v>0.0</v>
      </c>
      <c r="O119" s="855">
        <v>21.0</v>
      </c>
      <c r="P119" s="855">
        <v>0.0</v>
      </c>
      <c r="Q119" s="855">
        <v>7.0</v>
      </c>
      <c r="R119" s="854">
        <f t="shared" si="15"/>
        <v>419</v>
      </c>
      <c r="S119" s="854">
        <f t="shared" si="16"/>
        <v>336.5</v>
      </c>
      <c r="T119" s="821">
        <f>R119/(Results!$T$212*(70/190))</f>
        <v>0.6709650232</v>
      </c>
      <c r="U119" s="819" t="str">
        <f t="shared" si="21"/>
        <v>C</v>
      </c>
      <c r="V119" s="641">
        <f>SUM(R119:R122)</f>
        <v>1695</v>
      </c>
      <c r="W119" s="642">
        <f>V119/(4*(MAX(R119:R122)))</f>
        <v>0.9719036697</v>
      </c>
      <c r="X119" s="1112">
        <f>AVERAGE(S119:S122)</f>
        <v>346</v>
      </c>
      <c r="Y119" s="1112">
        <f>V119/(((V119))*2)</f>
        <v>0.5</v>
      </c>
      <c r="Z119" s="731">
        <f>R119/Results!$B$158</f>
        <v>1396.666667</v>
      </c>
      <c r="AA119" s="1113">
        <f>sum(Z119:Z122)/4</f>
        <v>1412.5</v>
      </c>
      <c r="AB119" s="643">
        <v>624.0</v>
      </c>
      <c r="AC119" s="817">
        <f>4*max(R119:R122)/Results!T212</f>
        <v>1.028908555</v>
      </c>
      <c r="AD119" s="1107"/>
      <c r="AE119" s="459"/>
      <c r="AF119" s="151"/>
      <c r="AG119" s="818" t="s">
        <v>206</v>
      </c>
      <c r="AH119" s="854">
        <v>25.0</v>
      </c>
      <c r="AI119" s="855">
        <v>0.0</v>
      </c>
      <c r="AJ119" s="855">
        <v>42.0</v>
      </c>
      <c r="AK119" s="855">
        <v>0.0</v>
      </c>
      <c r="AL119" s="855">
        <v>0.0</v>
      </c>
      <c r="AM119" s="855">
        <v>0.0</v>
      </c>
      <c r="AN119" s="855">
        <v>0.0</v>
      </c>
      <c r="AO119" s="855">
        <v>0.0</v>
      </c>
      <c r="AP119" s="855">
        <v>0.0</v>
      </c>
      <c r="AQ119" s="855">
        <v>0.0</v>
      </c>
      <c r="AR119" s="855">
        <v>3.0</v>
      </c>
      <c r="AS119" s="855">
        <v>0.0</v>
      </c>
      <c r="AT119" s="855">
        <v>0.0</v>
      </c>
      <c r="AU119" s="855">
        <f t="shared" si="18"/>
        <v>70</v>
      </c>
      <c r="AV119" s="855">
        <f t="shared" si="19"/>
        <v>52</v>
      </c>
      <c r="AW119" s="821">
        <f>AU119/(Results!$V$212*(70/190))</f>
        <v>0.6462585034</v>
      </c>
      <c r="AX119" s="1036" t="str">
        <f t="shared" si="22"/>
        <v>C</v>
      </c>
      <c r="AY119" s="641">
        <f>SUM(AU119:AU122)</f>
        <v>294</v>
      </c>
      <c r="AZ119" s="642">
        <f>AY119/(4*(MAX(AU119:AU122)))</f>
        <v>0.9423076923</v>
      </c>
      <c r="BA119" s="642">
        <f>AVERAGE(AV119:AV122)</f>
        <v>53.625</v>
      </c>
      <c r="BB119" s="1112">
        <f>AY119/(((AY119))*2)</f>
        <v>0.5</v>
      </c>
      <c r="BC119" s="731">
        <f>AU119/Results!$B$158</f>
        <v>233.3333333</v>
      </c>
      <c r="BD119" s="1113">
        <f>sum(BC119:BC122)/4</f>
        <v>245</v>
      </c>
      <c r="BE119" s="643">
        <v>108.0</v>
      </c>
      <c r="BF119" s="817">
        <f>4*max(AU119:AU122)/Results!V212</f>
        <v>1.06122449</v>
      </c>
    </row>
    <row r="120">
      <c r="A120" s="151"/>
      <c r="B120" s="459"/>
      <c r="C120" s="151"/>
      <c r="D120" s="784" t="s">
        <v>207</v>
      </c>
      <c r="E120" s="854">
        <v>123.0</v>
      </c>
      <c r="F120" s="855">
        <v>0.0</v>
      </c>
      <c r="G120" s="855">
        <v>239.0</v>
      </c>
      <c r="H120" s="855">
        <v>0.0</v>
      </c>
      <c r="I120" s="855">
        <v>0.0</v>
      </c>
      <c r="J120" s="855">
        <v>25.0</v>
      </c>
      <c r="K120" s="855">
        <v>2.0</v>
      </c>
      <c r="L120" s="855">
        <v>15.0</v>
      </c>
      <c r="M120" s="855">
        <v>0.0</v>
      </c>
      <c r="N120" s="855">
        <v>0.0</v>
      </c>
      <c r="O120" s="855">
        <v>26.0</v>
      </c>
      <c r="P120" s="855">
        <v>0.0</v>
      </c>
      <c r="Q120" s="855">
        <v>6.0</v>
      </c>
      <c r="R120" s="833">
        <f t="shared" si="15"/>
        <v>436</v>
      </c>
      <c r="S120" s="833">
        <f t="shared" si="16"/>
        <v>360.5</v>
      </c>
      <c r="T120" s="1037">
        <f>R120/(Results!$T$212*(70/190))</f>
        <v>0.6981879477</v>
      </c>
      <c r="U120" s="787" t="str">
        <f t="shared" si="21"/>
        <v>C</v>
      </c>
      <c r="V120" s="151"/>
      <c r="W120" s="151"/>
      <c r="X120" s="195"/>
      <c r="Y120" s="195"/>
      <c r="Z120" s="737">
        <f>R120/Results!$B$158</f>
        <v>1453.333333</v>
      </c>
      <c r="AA120" s="459"/>
      <c r="AB120" s="151"/>
      <c r="AC120" s="703"/>
      <c r="AD120" s="1107"/>
      <c r="AE120" s="459"/>
      <c r="AF120" s="151"/>
      <c r="AG120" s="784" t="s">
        <v>207</v>
      </c>
      <c r="AH120" s="854">
        <v>21.0</v>
      </c>
      <c r="AI120" s="855">
        <v>0.0</v>
      </c>
      <c r="AJ120" s="855">
        <v>51.0</v>
      </c>
      <c r="AK120" s="855">
        <v>0.0</v>
      </c>
      <c r="AL120" s="855">
        <v>0.0</v>
      </c>
      <c r="AM120" s="855">
        <v>0.0</v>
      </c>
      <c r="AN120" s="855">
        <v>0.0</v>
      </c>
      <c r="AO120" s="855">
        <v>0.0</v>
      </c>
      <c r="AP120" s="855">
        <v>0.0</v>
      </c>
      <c r="AQ120" s="855">
        <v>1.0</v>
      </c>
      <c r="AR120" s="855">
        <v>4.0</v>
      </c>
      <c r="AS120" s="855">
        <v>0.0</v>
      </c>
      <c r="AT120" s="855">
        <v>0.0</v>
      </c>
      <c r="AU120" s="855">
        <f t="shared" si="18"/>
        <v>77</v>
      </c>
      <c r="AV120" s="1028">
        <f t="shared" si="19"/>
        <v>57</v>
      </c>
      <c r="AW120" s="1037">
        <f>AU120/(Results!$V$212*(70/190))</f>
        <v>0.7108843537</v>
      </c>
      <c r="AX120" s="1027" t="str">
        <f t="shared" si="22"/>
        <v>D</v>
      </c>
      <c r="AY120" s="151"/>
      <c r="AZ120" s="151"/>
      <c r="BA120" s="151"/>
      <c r="BB120" s="195"/>
      <c r="BC120" s="737">
        <f>AU120/Results!$B$158</f>
        <v>256.6666667</v>
      </c>
      <c r="BD120" s="459"/>
      <c r="BE120" s="151"/>
      <c r="BF120" s="703"/>
    </row>
    <row r="121">
      <c r="A121" s="151"/>
      <c r="B121" s="459"/>
      <c r="C121" s="151"/>
      <c r="D121" s="784" t="s">
        <v>208</v>
      </c>
      <c r="E121" s="854">
        <v>132.0</v>
      </c>
      <c r="F121" s="855">
        <v>0.0</v>
      </c>
      <c r="G121" s="855">
        <v>245.0</v>
      </c>
      <c r="H121" s="855">
        <v>0.0</v>
      </c>
      <c r="I121" s="855">
        <v>0.0</v>
      </c>
      <c r="J121" s="855">
        <v>23.0</v>
      </c>
      <c r="K121" s="855">
        <v>4.0</v>
      </c>
      <c r="L121" s="855">
        <v>13.0</v>
      </c>
      <c r="M121" s="855">
        <v>0.0</v>
      </c>
      <c r="N121" s="855">
        <v>0.0</v>
      </c>
      <c r="O121" s="855">
        <v>15.0</v>
      </c>
      <c r="P121" s="855">
        <v>0.0</v>
      </c>
      <c r="Q121" s="855">
        <v>2.0</v>
      </c>
      <c r="R121" s="833">
        <f t="shared" si="15"/>
        <v>434</v>
      </c>
      <c r="S121" s="833">
        <f t="shared" si="16"/>
        <v>345.5</v>
      </c>
      <c r="T121" s="1037">
        <f>R121/(Results!$T$212*(70/190))</f>
        <v>0.6949852507</v>
      </c>
      <c r="U121" s="787" t="str">
        <f t="shared" si="21"/>
        <v>C</v>
      </c>
      <c r="V121" s="151"/>
      <c r="W121" s="151"/>
      <c r="X121" s="195"/>
      <c r="Y121" s="195"/>
      <c r="Z121" s="737">
        <f>R121/Results!$B$158</f>
        <v>1446.666667</v>
      </c>
      <c r="AA121" s="459"/>
      <c r="AB121" s="151"/>
      <c r="AC121" s="703"/>
      <c r="AD121" s="1107"/>
      <c r="AE121" s="459"/>
      <c r="AF121" s="151"/>
      <c r="AG121" s="784" t="s">
        <v>208</v>
      </c>
      <c r="AH121" s="854">
        <v>20.0</v>
      </c>
      <c r="AI121" s="855">
        <v>0.0</v>
      </c>
      <c r="AJ121" s="855">
        <v>48.0</v>
      </c>
      <c r="AK121" s="855">
        <v>0.0</v>
      </c>
      <c r="AL121" s="855">
        <v>0.0</v>
      </c>
      <c r="AM121" s="855">
        <v>0.0</v>
      </c>
      <c r="AN121" s="855">
        <v>0.0</v>
      </c>
      <c r="AO121" s="855">
        <v>0.0</v>
      </c>
      <c r="AP121" s="855">
        <v>0.0</v>
      </c>
      <c r="AQ121" s="855">
        <v>0.0</v>
      </c>
      <c r="AR121" s="855">
        <v>1.0</v>
      </c>
      <c r="AS121" s="855">
        <v>0.0</v>
      </c>
      <c r="AT121" s="855">
        <v>0.0</v>
      </c>
      <c r="AU121" s="855">
        <f t="shared" si="18"/>
        <v>69</v>
      </c>
      <c r="AV121" s="1028">
        <f t="shared" si="19"/>
        <v>46</v>
      </c>
      <c r="AW121" s="1037">
        <f>AU121/(Results!$V$212*(70/190))</f>
        <v>0.6370262391</v>
      </c>
      <c r="AX121" s="1027" t="str">
        <f t="shared" si="22"/>
        <v>C</v>
      </c>
      <c r="AY121" s="151"/>
      <c r="AZ121" s="151"/>
      <c r="BA121" s="151"/>
      <c r="BB121" s="195"/>
      <c r="BC121" s="737">
        <f>AU121/Results!$B$158</f>
        <v>230</v>
      </c>
      <c r="BD121" s="459"/>
      <c r="BE121" s="151"/>
      <c r="BF121" s="703"/>
    </row>
    <row r="122">
      <c r="A122" s="151"/>
      <c r="B122" s="459"/>
      <c r="C122" s="151"/>
      <c r="D122" s="790" t="s">
        <v>209</v>
      </c>
      <c r="E122" s="1029">
        <v>136.0</v>
      </c>
      <c r="F122" s="1076">
        <v>0.0</v>
      </c>
      <c r="G122" s="1076">
        <v>203.0</v>
      </c>
      <c r="H122" s="1076">
        <v>0.0</v>
      </c>
      <c r="I122" s="1076">
        <v>0.0</v>
      </c>
      <c r="J122" s="1076">
        <v>26.0</v>
      </c>
      <c r="K122" s="1076">
        <v>2.0</v>
      </c>
      <c r="L122" s="1076">
        <v>14.0</v>
      </c>
      <c r="M122" s="1076">
        <v>0.0</v>
      </c>
      <c r="N122" s="1076">
        <v>0.0</v>
      </c>
      <c r="O122" s="1076">
        <v>19.0</v>
      </c>
      <c r="P122" s="1076">
        <v>0.0</v>
      </c>
      <c r="Q122" s="1076">
        <v>6.0</v>
      </c>
      <c r="R122" s="835">
        <f t="shared" si="15"/>
        <v>406</v>
      </c>
      <c r="S122" s="835">
        <f t="shared" si="16"/>
        <v>341.5</v>
      </c>
      <c r="T122" s="1039">
        <f>R122/(Results!$T$212*(70/190))</f>
        <v>0.6501474926</v>
      </c>
      <c r="U122" s="793" t="str">
        <f t="shared" si="21"/>
        <v>C</v>
      </c>
      <c r="V122" s="37"/>
      <c r="W122" s="37"/>
      <c r="X122" s="59"/>
      <c r="Y122" s="59"/>
      <c r="Z122" s="738">
        <f>R122/Results!$B$158</f>
        <v>1353.333333</v>
      </c>
      <c r="AA122" s="60"/>
      <c r="AB122" s="37"/>
      <c r="AC122" s="789"/>
      <c r="AD122" s="1107"/>
      <c r="AE122" s="459"/>
      <c r="AF122" s="151"/>
      <c r="AG122" s="790" t="s">
        <v>209</v>
      </c>
      <c r="AH122" s="1029">
        <v>26.0</v>
      </c>
      <c r="AI122" s="1076">
        <v>0.0</v>
      </c>
      <c r="AJ122" s="1076">
        <v>46.0</v>
      </c>
      <c r="AK122" s="1076">
        <v>0.0</v>
      </c>
      <c r="AL122" s="1076">
        <v>0.0</v>
      </c>
      <c r="AM122" s="1076">
        <v>0.0</v>
      </c>
      <c r="AN122" s="1076">
        <v>0.0</v>
      </c>
      <c r="AO122" s="1076">
        <v>0.0</v>
      </c>
      <c r="AP122" s="1076">
        <v>0.0</v>
      </c>
      <c r="AQ122" s="1076">
        <v>0.0</v>
      </c>
      <c r="AR122" s="1076">
        <v>5.0</v>
      </c>
      <c r="AS122" s="1076">
        <v>0.0</v>
      </c>
      <c r="AT122" s="1076">
        <v>1.0</v>
      </c>
      <c r="AU122" s="1076">
        <f t="shared" si="18"/>
        <v>78</v>
      </c>
      <c r="AV122" s="1082">
        <f t="shared" si="19"/>
        <v>59.5</v>
      </c>
      <c r="AW122" s="1039">
        <f>AU122/(Results!$V$212*(70/190))</f>
        <v>0.7201166181</v>
      </c>
      <c r="AX122" s="823" t="str">
        <f t="shared" si="22"/>
        <v>D</v>
      </c>
      <c r="AY122" s="37"/>
      <c r="AZ122" s="37"/>
      <c r="BA122" s="37"/>
      <c r="BB122" s="59"/>
      <c r="BC122" s="738">
        <f>AU122/Results!$B$158</f>
        <v>260</v>
      </c>
      <c r="BD122" s="60"/>
      <c r="BE122" s="37"/>
      <c r="BF122" s="789"/>
    </row>
    <row r="123">
      <c r="A123" s="151"/>
      <c r="B123" s="459"/>
      <c r="C123" s="151"/>
      <c r="D123" s="797" t="s">
        <v>210</v>
      </c>
      <c r="E123" s="824">
        <v>129.0</v>
      </c>
      <c r="F123" s="850">
        <v>0.0</v>
      </c>
      <c r="G123" s="850">
        <v>209.0</v>
      </c>
      <c r="H123" s="850">
        <v>0.0</v>
      </c>
      <c r="I123" s="850">
        <v>0.0</v>
      </c>
      <c r="J123" s="850">
        <v>21.0</v>
      </c>
      <c r="K123" s="850">
        <v>1.0</v>
      </c>
      <c r="L123" s="850">
        <v>11.0</v>
      </c>
      <c r="M123" s="850">
        <v>0.0</v>
      </c>
      <c r="N123" s="850">
        <v>0.0</v>
      </c>
      <c r="O123" s="850">
        <v>13.0</v>
      </c>
      <c r="P123" s="850">
        <v>0.0</v>
      </c>
      <c r="Q123" s="850">
        <v>5.0</v>
      </c>
      <c r="R123" s="824">
        <f t="shared" si="15"/>
        <v>389</v>
      </c>
      <c r="S123" s="824">
        <f t="shared" si="16"/>
        <v>311.5</v>
      </c>
      <c r="T123" s="802">
        <f>R123/(Results!$T$213*(70/190))</f>
        <v>0.7043743448</v>
      </c>
      <c r="U123" s="1117" t="s">
        <v>249</v>
      </c>
      <c r="V123" s="538">
        <f>SUM(R123:R126)</f>
        <v>1499</v>
      </c>
      <c r="W123" s="539">
        <f>V123/(4*(MAX(R123:R126)))</f>
        <v>0.936875</v>
      </c>
      <c r="X123" s="1110">
        <f>AVERAGE(S123:S126)</f>
        <v>309.25</v>
      </c>
      <c r="Y123" s="1110">
        <f>V123/(((V123))*2)</f>
        <v>0.5</v>
      </c>
      <c r="Z123" s="1012">
        <f>R123/Results!$B$158</f>
        <v>1296.666667</v>
      </c>
      <c r="AA123" s="1111">
        <f>sum(Z123:Z126)/4</f>
        <v>1249.166667</v>
      </c>
      <c r="AB123" s="541">
        <v>552.0</v>
      </c>
      <c r="AC123" s="706">
        <f>4*max(R123:R126)/Results!T213</f>
        <v>1.067378252</v>
      </c>
      <c r="AD123" s="1107"/>
      <c r="AE123" s="459"/>
      <c r="AF123" s="151"/>
      <c r="AG123" s="797" t="s">
        <v>210</v>
      </c>
      <c r="AH123" s="824">
        <v>23.0</v>
      </c>
      <c r="AI123" s="850">
        <v>0.0</v>
      </c>
      <c r="AJ123" s="850">
        <v>42.0</v>
      </c>
      <c r="AK123" s="850">
        <v>0.0</v>
      </c>
      <c r="AL123" s="850">
        <v>0.0</v>
      </c>
      <c r="AM123" s="850">
        <v>0.0</v>
      </c>
      <c r="AN123" s="850">
        <v>0.0</v>
      </c>
      <c r="AO123" s="850">
        <v>1.0</v>
      </c>
      <c r="AP123" s="850">
        <v>0.0</v>
      </c>
      <c r="AQ123" s="850">
        <v>0.0</v>
      </c>
      <c r="AR123" s="850">
        <v>2.0</v>
      </c>
      <c r="AS123" s="850">
        <v>0.0</v>
      </c>
      <c r="AT123" s="850">
        <v>0.0</v>
      </c>
      <c r="AU123" s="850">
        <f t="shared" si="18"/>
        <v>68</v>
      </c>
      <c r="AV123" s="850">
        <f t="shared" si="19"/>
        <v>49.5</v>
      </c>
      <c r="AW123" s="802">
        <f>AU123/(Results!$V$213*(70/190))</f>
        <v>0.7181767649</v>
      </c>
      <c r="AX123" s="1030" t="str">
        <f t="shared" si="22"/>
        <v>D</v>
      </c>
      <c r="AY123" s="538">
        <f>SUM(AU123:AU126)</f>
        <v>257</v>
      </c>
      <c r="AZ123" s="539">
        <f>AY123/(4*(MAX(AU123:AU126)))</f>
        <v>0.9448529412</v>
      </c>
      <c r="BA123" s="539">
        <f>AVERAGE(AV123:AV126)</f>
        <v>48.25</v>
      </c>
      <c r="BB123" s="1110">
        <f>AY123/(((AY123))*2)</f>
        <v>0.5</v>
      </c>
      <c r="BC123" s="1012">
        <f>AU123/Results!$B$158</f>
        <v>226.6666667</v>
      </c>
      <c r="BD123" s="1111">
        <f>sum(BC123:BC126)/4</f>
        <v>214.1666667</v>
      </c>
      <c r="BE123" s="541">
        <v>95.0</v>
      </c>
      <c r="BF123" s="706">
        <f>4*max(AU123:AU126)/Results!V213</f>
        <v>1.058365759</v>
      </c>
    </row>
    <row r="124">
      <c r="A124" s="151"/>
      <c r="B124" s="459"/>
      <c r="C124" s="151"/>
      <c r="D124" s="804" t="s">
        <v>211</v>
      </c>
      <c r="E124" s="824">
        <v>131.0</v>
      </c>
      <c r="F124" s="850">
        <v>0.0</v>
      </c>
      <c r="G124" s="850">
        <v>186.0</v>
      </c>
      <c r="H124" s="850">
        <v>0.0</v>
      </c>
      <c r="I124" s="850">
        <v>0.0</v>
      </c>
      <c r="J124" s="850">
        <v>23.0</v>
      </c>
      <c r="K124" s="850">
        <v>3.0</v>
      </c>
      <c r="L124" s="850">
        <v>16.0</v>
      </c>
      <c r="M124" s="850">
        <v>3.0</v>
      </c>
      <c r="N124" s="850">
        <v>0.0</v>
      </c>
      <c r="O124" s="850">
        <v>12.0</v>
      </c>
      <c r="P124" s="850">
        <v>0.0</v>
      </c>
      <c r="Q124" s="850">
        <v>2.0</v>
      </c>
      <c r="R124" s="826">
        <f t="shared" si="15"/>
        <v>376</v>
      </c>
      <c r="S124" s="826">
        <f t="shared" si="16"/>
        <v>319.5</v>
      </c>
      <c r="T124" s="1032">
        <f>R124/(Results!$T$213*(70/190))</f>
        <v>0.6808348423</v>
      </c>
      <c r="U124" s="807" t="str">
        <f t="shared" ref="U124:U131" si="23">IFS(T124&lt;0.2,"A",AND(T124&gt;=0.21,T124&lt;=0.5),"B",AND(T124&gt;=0.51,T124&lt;=0.7),"C",AND(T124&gt;=0.71,T124&lt;=0.85),"D",AND(T124&gt;=0.86,T124&lt;=1),"E",T124&gt;1,"F")</f>
        <v>C</v>
      </c>
      <c r="V124" s="151"/>
      <c r="W124" s="151"/>
      <c r="X124" s="195"/>
      <c r="Y124" s="195"/>
      <c r="Z124" s="740">
        <f>R124/Results!$B$158</f>
        <v>1253.333333</v>
      </c>
      <c r="AA124" s="459"/>
      <c r="AB124" s="151"/>
      <c r="AC124" s="703"/>
      <c r="AD124" s="1107"/>
      <c r="AE124" s="459"/>
      <c r="AF124" s="151"/>
      <c r="AG124" s="804" t="s">
        <v>211</v>
      </c>
      <c r="AH124" s="824">
        <v>24.0</v>
      </c>
      <c r="AI124" s="850">
        <v>0.0</v>
      </c>
      <c r="AJ124" s="850">
        <v>39.0</v>
      </c>
      <c r="AK124" s="850">
        <v>0.0</v>
      </c>
      <c r="AL124" s="850">
        <v>0.0</v>
      </c>
      <c r="AM124" s="850">
        <v>0.0</v>
      </c>
      <c r="AN124" s="850">
        <v>0.0</v>
      </c>
      <c r="AO124" s="850">
        <v>0.0</v>
      </c>
      <c r="AP124" s="850">
        <v>0.0</v>
      </c>
      <c r="AQ124" s="850">
        <v>0.0</v>
      </c>
      <c r="AR124" s="850">
        <v>2.0</v>
      </c>
      <c r="AS124" s="850">
        <v>0.0</v>
      </c>
      <c r="AT124" s="850">
        <v>0.0</v>
      </c>
      <c r="AU124" s="850">
        <f t="shared" si="18"/>
        <v>65</v>
      </c>
      <c r="AV124" s="1031">
        <f t="shared" si="19"/>
        <v>47.5</v>
      </c>
      <c r="AW124" s="1032">
        <f>AU124/(Results!$V$213*(70/190))</f>
        <v>0.6864924958</v>
      </c>
      <c r="AX124" s="1030" t="str">
        <f t="shared" si="22"/>
        <v>C</v>
      </c>
      <c r="AY124" s="151"/>
      <c r="AZ124" s="151"/>
      <c r="BA124" s="151"/>
      <c r="BB124" s="195"/>
      <c r="BC124" s="740">
        <f>AU124/Results!$B$158</f>
        <v>216.6666667</v>
      </c>
      <c r="BD124" s="459"/>
      <c r="BE124" s="151"/>
      <c r="BF124" s="703"/>
    </row>
    <row r="125">
      <c r="A125" s="151"/>
      <c r="B125" s="459"/>
      <c r="C125" s="151"/>
      <c r="D125" s="804" t="s">
        <v>212</v>
      </c>
      <c r="E125" s="824">
        <v>142.0</v>
      </c>
      <c r="F125" s="850">
        <v>0.0</v>
      </c>
      <c r="G125" s="850">
        <v>189.0</v>
      </c>
      <c r="H125" s="850">
        <v>0.0</v>
      </c>
      <c r="I125" s="850">
        <v>0.0</v>
      </c>
      <c r="J125" s="850">
        <v>27.0</v>
      </c>
      <c r="K125" s="850">
        <v>2.0</v>
      </c>
      <c r="L125" s="850">
        <v>12.0</v>
      </c>
      <c r="M125" s="850">
        <v>0.0</v>
      </c>
      <c r="N125" s="850">
        <v>1.0</v>
      </c>
      <c r="O125" s="850">
        <v>17.0</v>
      </c>
      <c r="P125" s="850">
        <v>0.0</v>
      </c>
      <c r="Q125" s="850">
        <v>10.0</v>
      </c>
      <c r="R125" s="826">
        <f t="shared" si="15"/>
        <v>400</v>
      </c>
      <c r="S125" s="826">
        <f t="shared" si="16"/>
        <v>339.5</v>
      </c>
      <c r="T125" s="1032">
        <f>R125/(Results!$T$213*(70/190))</f>
        <v>0.7242923854</v>
      </c>
      <c r="U125" s="828" t="str">
        <f t="shared" si="23"/>
        <v>D</v>
      </c>
      <c r="V125" s="151"/>
      <c r="W125" s="151"/>
      <c r="X125" s="195"/>
      <c r="Y125" s="195"/>
      <c r="Z125" s="740">
        <f>R125/Results!$B$158</f>
        <v>1333.333333</v>
      </c>
      <c r="AA125" s="459"/>
      <c r="AB125" s="151"/>
      <c r="AC125" s="703"/>
      <c r="AD125" s="1107"/>
      <c r="AE125" s="459"/>
      <c r="AF125" s="151"/>
      <c r="AG125" s="804" t="s">
        <v>212</v>
      </c>
      <c r="AH125" s="824">
        <v>21.0</v>
      </c>
      <c r="AI125" s="850">
        <v>0.0</v>
      </c>
      <c r="AJ125" s="850">
        <v>40.0</v>
      </c>
      <c r="AK125" s="850">
        <v>0.0</v>
      </c>
      <c r="AL125" s="850">
        <v>0.0</v>
      </c>
      <c r="AM125" s="850">
        <v>0.0</v>
      </c>
      <c r="AN125" s="850">
        <v>0.0</v>
      </c>
      <c r="AO125" s="850">
        <v>0.0</v>
      </c>
      <c r="AP125" s="850">
        <v>0.0</v>
      </c>
      <c r="AQ125" s="850">
        <v>1.0</v>
      </c>
      <c r="AR125" s="850">
        <v>3.0</v>
      </c>
      <c r="AS125" s="850">
        <v>0.0</v>
      </c>
      <c r="AT125" s="850">
        <v>0.0</v>
      </c>
      <c r="AU125" s="850">
        <f t="shared" si="18"/>
        <v>65</v>
      </c>
      <c r="AV125" s="1031">
        <f t="shared" si="19"/>
        <v>49.5</v>
      </c>
      <c r="AW125" s="1032">
        <f>AU125/(Results!$V$213*(70/190))</f>
        <v>0.6864924958</v>
      </c>
      <c r="AX125" s="1030" t="str">
        <f t="shared" si="22"/>
        <v>C</v>
      </c>
      <c r="AY125" s="151"/>
      <c r="AZ125" s="151"/>
      <c r="BA125" s="151"/>
      <c r="BB125" s="195"/>
      <c r="BC125" s="740">
        <f>AU125/Results!$B$158</f>
        <v>216.6666667</v>
      </c>
      <c r="BD125" s="459"/>
      <c r="BE125" s="151"/>
      <c r="BF125" s="703"/>
    </row>
    <row r="126">
      <c r="A126" s="151"/>
      <c r="B126" s="459"/>
      <c r="C126" s="151"/>
      <c r="D126" s="809" t="s">
        <v>213</v>
      </c>
      <c r="E126" s="851">
        <v>96.0</v>
      </c>
      <c r="F126" s="852">
        <v>0.0</v>
      </c>
      <c r="G126" s="852">
        <v>192.0</v>
      </c>
      <c r="H126" s="852">
        <v>0.0</v>
      </c>
      <c r="I126" s="852">
        <v>0.0</v>
      </c>
      <c r="J126" s="852">
        <v>18.0</v>
      </c>
      <c r="K126" s="852">
        <v>3.0</v>
      </c>
      <c r="L126" s="852">
        <v>8.0</v>
      </c>
      <c r="M126" s="852">
        <v>0.0</v>
      </c>
      <c r="N126" s="852">
        <v>0.0</v>
      </c>
      <c r="O126" s="852">
        <v>15.0</v>
      </c>
      <c r="P126" s="852">
        <v>0.0</v>
      </c>
      <c r="Q126" s="852">
        <v>2.0</v>
      </c>
      <c r="R126" s="840">
        <f t="shared" si="15"/>
        <v>334</v>
      </c>
      <c r="S126" s="840">
        <f t="shared" si="16"/>
        <v>266.5</v>
      </c>
      <c r="T126" s="1033">
        <f>R126/(Results!$T$213*(70/190))</f>
        <v>0.6047841418</v>
      </c>
      <c r="U126" s="1034" t="str">
        <f t="shared" si="23"/>
        <v>C</v>
      </c>
      <c r="V126" s="447"/>
      <c r="W126" s="447"/>
      <c r="X126" s="224"/>
      <c r="Y126" s="224"/>
      <c r="Z126" s="746">
        <f>R126/Results!$B$158</f>
        <v>1113.333333</v>
      </c>
      <c r="AA126" s="461"/>
      <c r="AB126" s="447"/>
      <c r="AC126" s="488"/>
      <c r="AD126" s="1107"/>
      <c r="AE126" s="459"/>
      <c r="AF126" s="151"/>
      <c r="AG126" s="809" t="s">
        <v>213</v>
      </c>
      <c r="AH126" s="851">
        <v>19.0</v>
      </c>
      <c r="AI126" s="852">
        <v>0.0</v>
      </c>
      <c r="AJ126" s="852">
        <v>35.0</v>
      </c>
      <c r="AK126" s="852">
        <v>0.0</v>
      </c>
      <c r="AL126" s="852">
        <v>0.0</v>
      </c>
      <c r="AM126" s="852">
        <v>0.0</v>
      </c>
      <c r="AN126" s="852">
        <v>0.0</v>
      </c>
      <c r="AO126" s="852">
        <v>0.0</v>
      </c>
      <c r="AP126" s="852">
        <v>0.0</v>
      </c>
      <c r="AQ126" s="852">
        <v>0.0</v>
      </c>
      <c r="AR126" s="852">
        <v>5.0</v>
      </c>
      <c r="AS126" s="852">
        <v>0.0</v>
      </c>
      <c r="AT126" s="852">
        <v>0.0</v>
      </c>
      <c r="AU126" s="852">
        <f t="shared" si="18"/>
        <v>59</v>
      </c>
      <c r="AV126" s="1043">
        <f t="shared" si="19"/>
        <v>46.5</v>
      </c>
      <c r="AW126" s="1033">
        <f>AU126/(Results!$V$213*(70/190))</f>
        <v>0.6231239578</v>
      </c>
      <c r="AX126" s="815" t="str">
        <f t="shared" si="22"/>
        <v>C</v>
      </c>
      <c r="AY126" s="447"/>
      <c r="AZ126" s="447"/>
      <c r="BA126" s="447"/>
      <c r="BB126" s="224"/>
      <c r="BC126" s="746">
        <f>AU126/Results!$B$158</f>
        <v>196.6666667</v>
      </c>
      <c r="BD126" s="461"/>
      <c r="BE126" s="447"/>
      <c r="BF126" s="488"/>
    </row>
    <row r="127">
      <c r="A127" s="151"/>
      <c r="B127" s="459"/>
      <c r="C127" s="151"/>
      <c r="D127" s="818" t="s">
        <v>214</v>
      </c>
      <c r="E127" s="854">
        <v>92.0</v>
      </c>
      <c r="F127" s="855">
        <v>0.0</v>
      </c>
      <c r="G127" s="855">
        <v>198.0</v>
      </c>
      <c r="H127" s="855">
        <v>0.0</v>
      </c>
      <c r="I127" s="855">
        <v>1.0</v>
      </c>
      <c r="J127" s="855">
        <v>15.0</v>
      </c>
      <c r="K127" s="855">
        <v>4.0</v>
      </c>
      <c r="L127" s="855">
        <v>12.0</v>
      </c>
      <c r="M127" s="855">
        <v>2.0</v>
      </c>
      <c r="N127" s="855">
        <v>0.0</v>
      </c>
      <c r="O127" s="855">
        <v>16.0</v>
      </c>
      <c r="P127" s="855">
        <v>0.0</v>
      </c>
      <c r="Q127" s="855">
        <v>7.0</v>
      </c>
      <c r="R127" s="854">
        <f t="shared" si="15"/>
        <v>347</v>
      </c>
      <c r="S127" s="854">
        <f t="shared" si="16"/>
        <v>280</v>
      </c>
      <c r="T127" s="821">
        <f>R127/(Results!$T$214*(70/190))</f>
        <v>0.7211769853</v>
      </c>
      <c r="U127" s="819" t="str">
        <f t="shared" si="23"/>
        <v>D</v>
      </c>
      <c r="V127" s="641">
        <f>SUM(R127:R130)</f>
        <v>1306</v>
      </c>
      <c r="W127" s="642">
        <f>V127/(4*(MAX(R127:R130)))</f>
        <v>0.9409221902</v>
      </c>
      <c r="X127" s="1112">
        <f>AVERAGE(S127:S130)</f>
        <v>259.375</v>
      </c>
      <c r="Y127" s="1112">
        <f>V127/(((V127))*2)</f>
        <v>0.5</v>
      </c>
      <c r="Z127" s="731">
        <f>R127/Results!$B$158</f>
        <v>1156.666667</v>
      </c>
      <c r="AA127" s="1113">
        <f>sum(Z127:Z130)/4</f>
        <v>1088.333333</v>
      </c>
      <c r="AB127" s="643">
        <v>481.0</v>
      </c>
      <c r="AC127" s="817">
        <f>4*max(R127:R130)/Results!T214</f>
        <v>1.062787136</v>
      </c>
      <c r="AD127" s="1107"/>
      <c r="AE127" s="459"/>
      <c r="AF127" s="151"/>
      <c r="AG127" s="818" t="s">
        <v>214</v>
      </c>
      <c r="AH127" s="854">
        <v>16.0</v>
      </c>
      <c r="AI127" s="855">
        <v>0.0</v>
      </c>
      <c r="AJ127" s="855">
        <v>36.0</v>
      </c>
      <c r="AK127" s="855">
        <v>0.0</v>
      </c>
      <c r="AL127" s="855">
        <v>0.0</v>
      </c>
      <c r="AM127" s="855">
        <v>0.0</v>
      </c>
      <c r="AN127" s="855">
        <v>0.0</v>
      </c>
      <c r="AO127" s="855">
        <v>1.0</v>
      </c>
      <c r="AP127" s="855">
        <v>0.0</v>
      </c>
      <c r="AQ127" s="855">
        <v>0.0</v>
      </c>
      <c r="AR127" s="855">
        <v>6.0</v>
      </c>
      <c r="AS127" s="855">
        <v>0.0</v>
      </c>
      <c r="AT127" s="855">
        <v>0.0</v>
      </c>
      <c r="AU127" s="855">
        <f t="shared" si="18"/>
        <v>59</v>
      </c>
      <c r="AV127" s="855">
        <f t="shared" si="19"/>
        <v>47.5</v>
      </c>
      <c r="AW127" s="821">
        <f>AU127/(Results!$V$214*(70/190))</f>
        <v>0.6728691477</v>
      </c>
      <c r="AX127" s="1036" t="str">
        <f t="shared" si="22"/>
        <v>C</v>
      </c>
      <c r="AY127" s="641">
        <f>SUM(AU127:AU130)</f>
        <v>238</v>
      </c>
      <c r="AZ127" s="642">
        <f>AY127/(4*(MAX(AU127:AU130)))</f>
        <v>0.875</v>
      </c>
      <c r="BA127" s="642">
        <f>AVERAGE(AV127:AV130)</f>
        <v>49.875</v>
      </c>
      <c r="BB127" s="1112">
        <f>AY127/(((AY127))*2)</f>
        <v>0.5</v>
      </c>
      <c r="BC127" s="731">
        <f>AU127/Results!$B$158</f>
        <v>196.6666667</v>
      </c>
      <c r="BD127" s="1113">
        <f>sum(BC127:BC130)/4</f>
        <v>198.3333333</v>
      </c>
      <c r="BE127" s="643">
        <v>88.0</v>
      </c>
      <c r="BF127" s="817">
        <f>4*max(AU127:AU130)/Results!V214</f>
        <v>1.142857143</v>
      </c>
    </row>
    <row r="128">
      <c r="A128" s="151"/>
      <c r="B128" s="459"/>
      <c r="C128" s="151"/>
      <c r="D128" s="784" t="s">
        <v>215</v>
      </c>
      <c r="E128" s="854">
        <v>86.0</v>
      </c>
      <c r="F128" s="855">
        <v>0.0</v>
      </c>
      <c r="G128" s="855">
        <v>193.0</v>
      </c>
      <c r="H128" s="855">
        <v>0.0</v>
      </c>
      <c r="I128" s="855">
        <v>0.0</v>
      </c>
      <c r="J128" s="855">
        <v>13.0</v>
      </c>
      <c r="K128" s="855">
        <v>2.0</v>
      </c>
      <c r="L128" s="855">
        <v>16.0</v>
      </c>
      <c r="M128" s="855">
        <v>1.0</v>
      </c>
      <c r="N128" s="855">
        <v>0.0</v>
      </c>
      <c r="O128" s="855">
        <v>20.0</v>
      </c>
      <c r="P128" s="855">
        <v>0.0</v>
      </c>
      <c r="Q128" s="855">
        <v>1.0</v>
      </c>
      <c r="R128" s="833">
        <f t="shared" si="15"/>
        <v>332</v>
      </c>
      <c r="S128" s="833">
        <f t="shared" si="16"/>
        <v>272</v>
      </c>
      <c r="T128" s="1037">
        <f>R128/(Results!$T$214*(70/190))</f>
        <v>0.6900021877</v>
      </c>
      <c r="U128" s="787" t="str">
        <f t="shared" si="23"/>
        <v>C</v>
      </c>
      <c r="V128" s="151"/>
      <c r="W128" s="151"/>
      <c r="X128" s="195"/>
      <c r="Y128" s="195"/>
      <c r="Z128" s="737">
        <f>R128/Results!$B$158</f>
        <v>1106.666667</v>
      </c>
      <c r="AA128" s="459"/>
      <c r="AB128" s="151"/>
      <c r="AC128" s="703"/>
      <c r="AD128" s="1107"/>
      <c r="AE128" s="459"/>
      <c r="AF128" s="151"/>
      <c r="AG128" s="784" t="s">
        <v>215</v>
      </c>
      <c r="AH128" s="854">
        <v>25.0</v>
      </c>
      <c r="AI128" s="855">
        <v>0.0</v>
      </c>
      <c r="AJ128" s="855">
        <v>32.0</v>
      </c>
      <c r="AK128" s="855">
        <v>0.0</v>
      </c>
      <c r="AL128" s="855">
        <v>0.0</v>
      </c>
      <c r="AM128" s="855">
        <v>0.0</v>
      </c>
      <c r="AN128" s="855">
        <v>0.0</v>
      </c>
      <c r="AO128" s="855">
        <v>1.0</v>
      </c>
      <c r="AP128" s="855">
        <v>0.0</v>
      </c>
      <c r="AQ128" s="855">
        <v>0.0</v>
      </c>
      <c r="AR128" s="855">
        <v>10.0</v>
      </c>
      <c r="AS128" s="855">
        <v>0.0</v>
      </c>
      <c r="AT128" s="855">
        <v>0.0</v>
      </c>
      <c r="AU128" s="855">
        <f t="shared" si="18"/>
        <v>68</v>
      </c>
      <c r="AV128" s="1028">
        <f t="shared" si="19"/>
        <v>62.5</v>
      </c>
      <c r="AW128" s="1037">
        <f>AU128/(Results!$V$214*(70/190))</f>
        <v>0.7755102041</v>
      </c>
      <c r="AX128" s="1027" t="str">
        <f t="shared" si="22"/>
        <v>D</v>
      </c>
      <c r="AY128" s="151"/>
      <c r="AZ128" s="151"/>
      <c r="BA128" s="151"/>
      <c r="BB128" s="195"/>
      <c r="BC128" s="737">
        <f>AU128/Results!$B$158</f>
        <v>226.6666667</v>
      </c>
      <c r="BD128" s="459"/>
      <c r="BE128" s="151"/>
      <c r="BF128" s="703"/>
    </row>
    <row r="129">
      <c r="A129" s="151"/>
      <c r="B129" s="459"/>
      <c r="C129" s="151"/>
      <c r="D129" s="784" t="s">
        <v>216</v>
      </c>
      <c r="E129" s="854">
        <v>89.0</v>
      </c>
      <c r="F129" s="855">
        <v>0.0</v>
      </c>
      <c r="G129" s="855">
        <v>186.0</v>
      </c>
      <c r="H129" s="855">
        <v>0.0</v>
      </c>
      <c r="I129" s="855">
        <v>0.0</v>
      </c>
      <c r="J129" s="855">
        <v>12.0</v>
      </c>
      <c r="K129" s="855">
        <v>2.0</v>
      </c>
      <c r="L129" s="855">
        <v>11.0</v>
      </c>
      <c r="M129" s="855">
        <v>0.0</v>
      </c>
      <c r="N129" s="855">
        <v>0.0</v>
      </c>
      <c r="O129" s="855">
        <v>13.0</v>
      </c>
      <c r="P129" s="855">
        <v>0.0</v>
      </c>
      <c r="Q129" s="855">
        <v>9.0</v>
      </c>
      <c r="R129" s="833">
        <f t="shared" si="15"/>
        <v>322</v>
      </c>
      <c r="S129" s="833">
        <f t="shared" si="16"/>
        <v>250</v>
      </c>
      <c r="T129" s="1037">
        <f>R129/(Results!$T$214*(70/190))</f>
        <v>0.6692189893</v>
      </c>
      <c r="U129" s="787" t="str">
        <f t="shared" si="23"/>
        <v>C</v>
      </c>
      <c r="V129" s="151"/>
      <c r="W129" s="151"/>
      <c r="X129" s="195"/>
      <c r="Y129" s="195"/>
      <c r="Z129" s="737">
        <f>R129/Results!$B$158</f>
        <v>1073.333333</v>
      </c>
      <c r="AA129" s="459"/>
      <c r="AB129" s="151"/>
      <c r="AC129" s="703"/>
      <c r="AD129" s="1107"/>
      <c r="AE129" s="459"/>
      <c r="AF129" s="151"/>
      <c r="AG129" s="784" t="s">
        <v>216</v>
      </c>
      <c r="AH129" s="854">
        <v>18.0</v>
      </c>
      <c r="AI129" s="855">
        <v>0.0</v>
      </c>
      <c r="AJ129" s="855">
        <v>28.0</v>
      </c>
      <c r="AK129" s="855">
        <v>0.0</v>
      </c>
      <c r="AL129" s="855">
        <v>0.0</v>
      </c>
      <c r="AM129" s="855">
        <v>0.0</v>
      </c>
      <c r="AN129" s="855">
        <v>0.0</v>
      </c>
      <c r="AO129" s="855">
        <v>1.0</v>
      </c>
      <c r="AP129" s="855">
        <v>0.0</v>
      </c>
      <c r="AQ129" s="855">
        <v>0.0</v>
      </c>
      <c r="AR129" s="855">
        <v>2.0</v>
      </c>
      <c r="AS129" s="855">
        <v>0.0</v>
      </c>
      <c r="AT129" s="855">
        <v>0.0</v>
      </c>
      <c r="AU129" s="855">
        <f t="shared" si="18"/>
        <v>49</v>
      </c>
      <c r="AV129" s="1028">
        <f t="shared" si="19"/>
        <v>37.5</v>
      </c>
      <c r="AW129" s="1037">
        <f>AU129/(Results!$V$214*(70/190))</f>
        <v>0.5588235294</v>
      </c>
      <c r="AX129" s="1027" t="str">
        <f t="shared" si="22"/>
        <v>C</v>
      </c>
      <c r="AY129" s="151"/>
      <c r="AZ129" s="151"/>
      <c r="BA129" s="151"/>
      <c r="BB129" s="195"/>
      <c r="BC129" s="737">
        <f>AU129/Results!$B$158</f>
        <v>163.3333333</v>
      </c>
      <c r="BD129" s="459"/>
      <c r="BE129" s="151"/>
      <c r="BF129" s="703"/>
    </row>
    <row r="130">
      <c r="A130" s="151"/>
      <c r="B130" s="459"/>
      <c r="C130" s="151"/>
      <c r="D130" s="790" t="s">
        <v>217</v>
      </c>
      <c r="E130" s="1029">
        <v>82.0</v>
      </c>
      <c r="F130" s="1076">
        <v>0.0</v>
      </c>
      <c r="G130" s="1076">
        <v>183.0</v>
      </c>
      <c r="H130" s="1076">
        <v>0.0</v>
      </c>
      <c r="I130" s="1076">
        <v>0.0</v>
      </c>
      <c r="J130" s="1076">
        <v>11.0</v>
      </c>
      <c r="K130" s="1076">
        <v>3.0</v>
      </c>
      <c r="L130" s="1076">
        <v>13.0</v>
      </c>
      <c r="M130" s="1076">
        <v>0.0</v>
      </c>
      <c r="N130" s="1076">
        <v>0.0</v>
      </c>
      <c r="O130" s="1076">
        <v>10.0</v>
      </c>
      <c r="P130" s="1076">
        <v>0.0</v>
      </c>
      <c r="Q130" s="1076">
        <v>3.0</v>
      </c>
      <c r="R130" s="835">
        <f t="shared" si="15"/>
        <v>305</v>
      </c>
      <c r="S130" s="835">
        <f t="shared" si="16"/>
        <v>235.5</v>
      </c>
      <c r="T130" s="1039">
        <f>R130/(Results!$T$214*(70/190))</f>
        <v>0.633887552</v>
      </c>
      <c r="U130" s="793" t="str">
        <f t="shared" si="23"/>
        <v>C</v>
      </c>
      <c r="V130" s="37"/>
      <c r="W130" s="37"/>
      <c r="X130" s="59"/>
      <c r="Y130" s="59"/>
      <c r="Z130" s="738">
        <f>R130/Results!$B$158</f>
        <v>1016.666667</v>
      </c>
      <c r="AA130" s="60"/>
      <c r="AB130" s="37"/>
      <c r="AC130" s="789"/>
      <c r="AD130" s="1107"/>
      <c r="AE130" s="459"/>
      <c r="AF130" s="151"/>
      <c r="AG130" s="790" t="s">
        <v>217</v>
      </c>
      <c r="AH130" s="1029">
        <v>23.0</v>
      </c>
      <c r="AI130" s="1076">
        <v>0.0</v>
      </c>
      <c r="AJ130" s="1076">
        <v>33.0</v>
      </c>
      <c r="AK130" s="1076">
        <v>0.0</v>
      </c>
      <c r="AL130" s="1076">
        <v>0.0</v>
      </c>
      <c r="AM130" s="1076">
        <v>0.0</v>
      </c>
      <c r="AN130" s="1076">
        <v>0.0</v>
      </c>
      <c r="AO130" s="1076">
        <v>0.0</v>
      </c>
      <c r="AP130" s="1076">
        <v>0.0</v>
      </c>
      <c r="AQ130" s="1076">
        <v>1.0</v>
      </c>
      <c r="AR130" s="1076">
        <v>5.0</v>
      </c>
      <c r="AS130" s="1076">
        <v>0.0</v>
      </c>
      <c r="AT130" s="1076">
        <v>0.0</v>
      </c>
      <c r="AU130" s="1076">
        <f t="shared" si="18"/>
        <v>62</v>
      </c>
      <c r="AV130" s="1082">
        <f t="shared" si="19"/>
        <v>52</v>
      </c>
      <c r="AW130" s="1039">
        <f>AU130/(Results!$V$214*(70/190))</f>
        <v>0.7070828331</v>
      </c>
      <c r="AX130" s="796" t="s">
        <v>257</v>
      </c>
      <c r="AY130" s="37"/>
      <c r="AZ130" s="37"/>
      <c r="BA130" s="37"/>
      <c r="BB130" s="59"/>
      <c r="BC130" s="738">
        <f>AU130/Results!$B$158</f>
        <v>206.6666667</v>
      </c>
      <c r="BD130" s="60"/>
      <c r="BE130" s="37"/>
      <c r="BF130" s="789"/>
    </row>
    <row r="131">
      <c r="A131" s="151"/>
      <c r="B131" s="459"/>
      <c r="C131" s="151"/>
      <c r="D131" s="797" t="s">
        <v>218</v>
      </c>
      <c r="E131" s="824">
        <v>83.0</v>
      </c>
      <c r="F131" s="850">
        <v>0.0</v>
      </c>
      <c r="G131" s="850">
        <v>175.0</v>
      </c>
      <c r="H131" s="850">
        <v>0.0</v>
      </c>
      <c r="I131" s="850">
        <v>0.0</v>
      </c>
      <c r="J131" s="850">
        <v>14.0</v>
      </c>
      <c r="K131" s="850">
        <v>5.0</v>
      </c>
      <c r="L131" s="850">
        <v>2.0</v>
      </c>
      <c r="M131" s="850">
        <v>0.0</v>
      </c>
      <c r="N131" s="850">
        <v>0.0</v>
      </c>
      <c r="O131" s="850">
        <v>11.0</v>
      </c>
      <c r="P131" s="850">
        <v>0.0</v>
      </c>
      <c r="Q131" s="850">
        <v>5.0</v>
      </c>
      <c r="R131" s="824">
        <f t="shared" si="15"/>
        <v>295</v>
      </c>
      <c r="S131" s="824">
        <f t="shared" si="16"/>
        <v>226.5</v>
      </c>
      <c r="T131" s="802">
        <f>R131/(Results!$T$215*(70/190))</f>
        <v>0.6926594167</v>
      </c>
      <c r="U131" s="828" t="str">
        <f t="shared" si="23"/>
        <v>C</v>
      </c>
      <c r="V131" s="538">
        <f>SUM(R131:R134)</f>
        <v>1156</v>
      </c>
      <c r="W131" s="539">
        <f>V131/(4*(MAX(R131:R134)))</f>
        <v>0.9633333333</v>
      </c>
      <c r="X131" s="1110">
        <f>AVERAGE(S131:S134)</f>
        <v>219.625</v>
      </c>
      <c r="Y131" s="1110">
        <f>V131/(((V131))*2)</f>
        <v>0.5</v>
      </c>
      <c r="Z131" s="1012">
        <f>R131/Results!$B$158</f>
        <v>983.3333333</v>
      </c>
      <c r="AA131" s="1111">
        <f>sum(Z131:Z134)/4</f>
        <v>963.3333333</v>
      </c>
      <c r="AB131" s="541">
        <v>426.0</v>
      </c>
      <c r="AC131" s="706">
        <f>4*max(R131:R134)/Results!T215</f>
        <v>1.038062284</v>
      </c>
      <c r="AD131" s="1107"/>
      <c r="AE131" s="459"/>
      <c r="AF131" s="151"/>
      <c r="AG131" s="797" t="s">
        <v>218</v>
      </c>
      <c r="AH131" s="824">
        <v>15.0</v>
      </c>
      <c r="AI131" s="850">
        <v>0.0</v>
      </c>
      <c r="AJ131" s="850">
        <v>39.0</v>
      </c>
      <c r="AK131" s="850">
        <v>0.0</v>
      </c>
      <c r="AL131" s="850">
        <v>0.0</v>
      </c>
      <c r="AM131" s="850">
        <v>0.0</v>
      </c>
      <c r="AN131" s="850">
        <v>0.0</v>
      </c>
      <c r="AO131" s="850">
        <v>0.0</v>
      </c>
      <c r="AP131" s="850">
        <v>0.0</v>
      </c>
      <c r="AQ131" s="850">
        <v>0.0</v>
      </c>
      <c r="AR131" s="850">
        <v>3.0</v>
      </c>
      <c r="AS131" s="850">
        <v>0.0</v>
      </c>
      <c r="AT131" s="850">
        <v>0.0</v>
      </c>
      <c r="AU131" s="850">
        <f t="shared" si="18"/>
        <v>57</v>
      </c>
      <c r="AV131" s="850">
        <f t="shared" si="19"/>
        <v>40.5</v>
      </c>
      <c r="AW131" s="802">
        <f>AU131/(Results!$V$215*(70/190))</f>
        <v>0.7000646412</v>
      </c>
      <c r="AX131" s="1040" t="s">
        <v>249</v>
      </c>
      <c r="AY131" s="538">
        <f>SUM(AU131:AU134)</f>
        <v>221</v>
      </c>
      <c r="AZ131" s="539">
        <f>AY131/(4*(MAX(AU131:AU134)))</f>
        <v>0.936440678</v>
      </c>
      <c r="BA131" s="539">
        <f>AVERAGE(AV131:AV134)</f>
        <v>42.875</v>
      </c>
      <c r="BB131" s="1110">
        <f>AY131/(((AY131))*2)</f>
        <v>0.5</v>
      </c>
      <c r="BC131" s="1012">
        <f>AU131/Results!$B$158</f>
        <v>190</v>
      </c>
      <c r="BD131" s="1111">
        <f>sum(BC131:BC134)/4</f>
        <v>184.1666667</v>
      </c>
      <c r="BE131" s="541">
        <v>81.0</v>
      </c>
      <c r="BF131" s="706">
        <f>4*max(AU131:AU134)/Results!V215</f>
        <v>1.067873303</v>
      </c>
    </row>
    <row r="132">
      <c r="A132" s="151"/>
      <c r="B132" s="459"/>
      <c r="C132" s="151"/>
      <c r="D132" s="804" t="s">
        <v>219</v>
      </c>
      <c r="E132" s="824">
        <v>80.0</v>
      </c>
      <c r="F132" s="850">
        <v>0.0</v>
      </c>
      <c r="G132" s="850">
        <v>179.0</v>
      </c>
      <c r="H132" s="850">
        <v>0.0</v>
      </c>
      <c r="I132" s="850">
        <v>0.0</v>
      </c>
      <c r="J132" s="850">
        <v>9.0</v>
      </c>
      <c r="K132" s="850">
        <v>2.0</v>
      </c>
      <c r="L132" s="850">
        <v>10.0</v>
      </c>
      <c r="M132" s="850">
        <v>0.0</v>
      </c>
      <c r="N132" s="850">
        <v>0.0</v>
      </c>
      <c r="O132" s="850">
        <v>15.0</v>
      </c>
      <c r="P132" s="850">
        <v>0.0</v>
      </c>
      <c r="Q132" s="850">
        <v>5.0</v>
      </c>
      <c r="R132" s="826">
        <f t="shared" si="15"/>
        <v>300</v>
      </c>
      <c r="S132" s="826">
        <f t="shared" si="16"/>
        <v>233.5</v>
      </c>
      <c r="T132" s="1032">
        <f>R132/(Results!$T$215*(70/190))</f>
        <v>0.7043994068</v>
      </c>
      <c r="U132" s="806" t="s">
        <v>249</v>
      </c>
      <c r="V132" s="151"/>
      <c r="W132" s="151"/>
      <c r="X132" s="195"/>
      <c r="Y132" s="195"/>
      <c r="Z132" s="740">
        <f>R132/Results!$B$158</f>
        <v>1000</v>
      </c>
      <c r="AA132" s="459"/>
      <c r="AB132" s="151"/>
      <c r="AC132" s="703"/>
      <c r="AD132" s="1107"/>
      <c r="AE132" s="459"/>
      <c r="AF132" s="151"/>
      <c r="AG132" s="804" t="s">
        <v>219</v>
      </c>
      <c r="AH132" s="824">
        <v>19.0</v>
      </c>
      <c r="AI132" s="850">
        <v>0.0</v>
      </c>
      <c r="AJ132" s="850">
        <v>34.0</v>
      </c>
      <c r="AK132" s="850">
        <v>0.0</v>
      </c>
      <c r="AL132" s="850">
        <v>0.0</v>
      </c>
      <c r="AM132" s="850">
        <v>0.0</v>
      </c>
      <c r="AN132" s="850">
        <v>0.0</v>
      </c>
      <c r="AO132" s="850">
        <v>0.0</v>
      </c>
      <c r="AP132" s="850">
        <v>0.0</v>
      </c>
      <c r="AQ132" s="850">
        <v>2.0</v>
      </c>
      <c r="AR132" s="850">
        <v>4.0</v>
      </c>
      <c r="AS132" s="850">
        <v>0.0</v>
      </c>
      <c r="AT132" s="850">
        <v>0.0</v>
      </c>
      <c r="AU132" s="850">
        <f t="shared" si="18"/>
        <v>59</v>
      </c>
      <c r="AV132" s="1031">
        <f t="shared" si="19"/>
        <v>49</v>
      </c>
      <c r="AW132" s="1032">
        <f>AU132/(Results!$V$215*(70/190))</f>
        <v>0.7246283129</v>
      </c>
      <c r="AX132" s="1030" t="str">
        <f t="shared" ref="AX132:AX134" si="24">IFS(AW132&lt;0.2,"A",AND(AW132&gt;=0.21,AW132&lt;=0.5),"B",AND(AW132&gt;=0.51,AW132&lt;=0.7),"C",AND(AW132&gt;=0.71,AW132&lt;=0.85),"D",AND(AW132&gt;=0.86,AW132&lt;=1),"E",AW132&gt;1,"F")</f>
        <v>D</v>
      </c>
      <c r="AY132" s="151"/>
      <c r="AZ132" s="151"/>
      <c r="BA132" s="151"/>
      <c r="BB132" s="195"/>
      <c r="BC132" s="740">
        <f>AU132/Results!$B$158</f>
        <v>196.6666667</v>
      </c>
      <c r="BD132" s="459"/>
      <c r="BE132" s="151"/>
      <c r="BF132" s="703"/>
    </row>
    <row r="133">
      <c r="A133" s="151"/>
      <c r="B133" s="459"/>
      <c r="C133" s="151"/>
      <c r="D133" s="804" t="s">
        <v>220</v>
      </c>
      <c r="E133" s="824">
        <v>75.0</v>
      </c>
      <c r="F133" s="850">
        <v>0.0</v>
      </c>
      <c r="G133" s="850">
        <v>183.0</v>
      </c>
      <c r="H133" s="850">
        <v>0.0</v>
      </c>
      <c r="I133" s="850">
        <v>0.0</v>
      </c>
      <c r="J133" s="850">
        <v>7.0</v>
      </c>
      <c r="K133" s="850">
        <v>3.0</v>
      </c>
      <c r="L133" s="850">
        <v>6.0</v>
      </c>
      <c r="M133" s="850">
        <v>0.0</v>
      </c>
      <c r="N133" s="850">
        <v>0.0</v>
      </c>
      <c r="O133" s="850">
        <v>9.0</v>
      </c>
      <c r="P133" s="850">
        <v>0.0</v>
      </c>
      <c r="Q133" s="850">
        <v>1.0</v>
      </c>
      <c r="R133" s="826">
        <f t="shared" si="15"/>
        <v>284</v>
      </c>
      <c r="S133" s="826">
        <f t="shared" si="16"/>
        <v>209</v>
      </c>
      <c r="T133" s="1032">
        <f>R133/(Results!$T$215*(70/190))</f>
        <v>0.6668314385</v>
      </c>
      <c r="U133" s="807" t="str">
        <f t="shared" ref="U133:U134" si="25">IFS(T133&lt;0.2,"A",AND(T133&gt;=0.21,T133&lt;=0.5),"B",AND(T133&gt;=0.51,T133&lt;=0.7),"C",AND(T133&gt;=0.71,T133&lt;=0.85),"D",AND(T133&gt;=0.86,T133&lt;=1),"E",T133&gt;1,"F")</f>
        <v>C</v>
      </c>
      <c r="V133" s="151"/>
      <c r="W133" s="151"/>
      <c r="X133" s="195"/>
      <c r="Y133" s="195"/>
      <c r="Z133" s="740">
        <f>R133/Results!$B$158</f>
        <v>946.6666667</v>
      </c>
      <c r="AA133" s="459"/>
      <c r="AB133" s="151"/>
      <c r="AC133" s="703"/>
      <c r="AD133" s="1107"/>
      <c r="AE133" s="459"/>
      <c r="AF133" s="151"/>
      <c r="AG133" s="804" t="s">
        <v>220</v>
      </c>
      <c r="AH133" s="824">
        <v>20.0</v>
      </c>
      <c r="AI133" s="850">
        <v>0.0</v>
      </c>
      <c r="AJ133" s="850">
        <v>32.0</v>
      </c>
      <c r="AK133" s="850">
        <v>0.0</v>
      </c>
      <c r="AL133" s="850">
        <v>0.0</v>
      </c>
      <c r="AM133" s="850">
        <v>0.0</v>
      </c>
      <c r="AN133" s="850">
        <v>0.0</v>
      </c>
      <c r="AO133" s="850">
        <v>0.0</v>
      </c>
      <c r="AP133" s="850">
        <v>0.0</v>
      </c>
      <c r="AQ133" s="850">
        <v>0.0</v>
      </c>
      <c r="AR133" s="850">
        <v>2.0</v>
      </c>
      <c r="AS133" s="850">
        <v>0.0</v>
      </c>
      <c r="AT133" s="850">
        <v>0.0</v>
      </c>
      <c r="AU133" s="850">
        <f t="shared" si="18"/>
        <v>54</v>
      </c>
      <c r="AV133" s="1031">
        <f t="shared" si="19"/>
        <v>40</v>
      </c>
      <c r="AW133" s="1032">
        <f>AU133/(Results!$V$215*(70/190))</f>
        <v>0.6632191338</v>
      </c>
      <c r="AX133" s="1030" t="str">
        <f t="shared" si="24"/>
        <v>C</v>
      </c>
      <c r="AY133" s="151"/>
      <c r="AZ133" s="151"/>
      <c r="BA133" s="151"/>
      <c r="BB133" s="195"/>
      <c r="BC133" s="740">
        <f>AU133/Results!$B$158</f>
        <v>180</v>
      </c>
      <c r="BD133" s="459"/>
      <c r="BE133" s="151"/>
      <c r="BF133" s="703"/>
    </row>
    <row r="134">
      <c r="A134" s="37"/>
      <c r="B134" s="60"/>
      <c r="C134" s="37"/>
      <c r="D134" s="809" t="s">
        <v>221</v>
      </c>
      <c r="E134" s="851">
        <v>72.0</v>
      </c>
      <c r="F134" s="852">
        <v>0.0</v>
      </c>
      <c r="G134" s="852">
        <v>173.0</v>
      </c>
      <c r="H134" s="852">
        <v>0.0</v>
      </c>
      <c r="I134" s="852">
        <v>0.0</v>
      </c>
      <c r="J134" s="852">
        <v>6.0</v>
      </c>
      <c r="K134" s="852">
        <v>2.0</v>
      </c>
      <c r="L134" s="852">
        <v>9.0</v>
      </c>
      <c r="M134" s="852">
        <v>0.0</v>
      </c>
      <c r="N134" s="852">
        <v>0.0</v>
      </c>
      <c r="O134" s="852">
        <v>12.0</v>
      </c>
      <c r="P134" s="852">
        <v>0.0</v>
      </c>
      <c r="Q134" s="852">
        <v>3.0</v>
      </c>
      <c r="R134" s="840">
        <f t="shared" si="15"/>
        <v>277</v>
      </c>
      <c r="S134" s="840">
        <f t="shared" si="16"/>
        <v>209.5</v>
      </c>
      <c r="T134" s="1044">
        <f>R134/(Results!$T$215*(70/190))</f>
        <v>0.6503954523</v>
      </c>
      <c r="U134" s="812" t="str">
        <f t="shared" si="25"/>
        <v>C</v>
      </c>
      <c r="V134" s="447"/>
      <c r="W134" s="447"/>
      <c r="X134" s="224"/>
      <c r="Y134" s="224"/>
      <c r="Z134" s="746">
        <f>R134/Results!$B$158</f>
        <v>923.3333333</v>
      </c>
      <c r="AA134" s="461"/>
      <c r="AB134" s="447"/>
      <c r="AC134" s="488"/>
      <c r="AD134" s="660"/>
      <c r="AE134" s="60"/>
      <c r="AF134" s="37"/>
      <c r="AG134" s="809" t="s">
        <v>221</v>
      </c>
      <c r="AH134" s="851">
        <v>15.0</v>
      </c>
      <c r="AI134" s="852">
        <v>0.0</v>
      </c>
      <c r="AJ134" s="852">
        <v>30.0</v>
      </c>
      <c r="AK134" s="852">
        <v>0.0</v>
      </c>
      <c r="AL134" s="852">
        <v>0.0</v>
      </c>
      <c r="AM134" s="852">
        <v>0.0</v>
      </c>
      <c r="AN134" s="852">
        <v>0.0</v>
      </c>
      <c r="AO134" s="852">
        <v>0.0</v>
      </c>
      <c r="AP134" s="852">
        <v>0.0</v>
      </c>
      <c r="AQ134" s="852">
        <v>0.0</v>
      </c>
      <c r="AR134" s="852">
        <v>6.0</v>
      </c>
      <c r="AS134" s="852">
        <v>0.0</v>
      </c>
      <c r="AT134" s="852">
        <v>0.0</v>
      </c>
      <c r="AU134" s="852">
        <f t="shared" si="18"/>
        <v>51</v>
      </c>
      <c r="AV134" s="1043">
        <f t="shared" si="19"/>
        <v>42</v>
      </c>
      <c r="AW134" s="1044">
        <f>AU134/(Results!$V$215*(70/190))</f>
        <v>0.6263736264</v>
      </c>
      <c r="AX134" s="866" t="str">
        <f t="shared" si="24"/>
        <v>C</v>
      </c>
      <c r="AY134" s="447"/>
      <c r="AZ134" s="447"/>
      <c r="BA134" s="447"/>
      <c r="BB134" s="224"/>
      <c r="BC134" s="746">
        <f>AU134/Results!$B$158</f>
        <v>170</v>
      </c>
      <c r="BD134" s="461"/>
      <c r="BE134" s="447"/>
      <c r="BF134" s="488"/>
    </row>
    <row r="135">
      <c r="A135" s="561"/>
      <c r="B135" s="561"/>
      <c r="C135" s="561"/>
      <c r="D135" s="561"/>
      <c r="E135" s="561">
        <f t="shared" ref="E135:Q135" si="26">sum(E71:E134)</f>
        <v>6070</v>
      </c>
      <c r="F135" s="561">
        <f t="shared" si="26"/>
        <v>11</v>
      </c>
      <c r="G135" s="561">
        <f t="shared" si="26"/>
        <v>12099</v>
      </c>
      <c r="H135" s="561">
        <f t="shared" si="26"/>
        <v>1</v>
      </c>
      <c r="I135" s="561">
        <f t="shared" si="26"/>
        <v>2</v>
      </c>
      <c r="J135" s="561">
        <f t="shared" si="26"/>
        <v>922</v>
      </c>
      <c r="K135" s="561">
        <f t="shared" si="26"/>
        <v>208</v>
      </c>
      <c r="L135" s="561">
        <f t="shared" si="26"/>
        <v>871</v>
      </c>
      <c r="M135" s="561">
        <f t="shared" si="26"/>
        <v>8</v>
      </c>
      <c r="N135" s="561">
        <f t="shared" si="26"/>
        <v>7</v>
      </c>
      <c r="O135" s="561">
        <f t="shared" si="26"/>
        <v>1225</v>
      </c>
      <c r="P135" s="561">
        <f t="shared" si="26"/>
        <v>2</v>
      </c>
      <c r="Q135" s="409">
        <f t="shared" si="26"/>
        <v>307</v>
      </c>
      <c r="R135" s="561">
        <f>SUM(R71:R134)</f>
        <v>21733</v>
      </c>
      <c r="S135" s="561"/>
      <c r="T135" s="561"/>
      <c r="U135" s="561"/>
      <c r="V135" s="568"/>
      <c r="W135" s="561"/>
      <c r="X135" s="561"/>
      <c r="Y135" s="561"/>
      <c r="Z135" s="559"/>
      <c r="AA135" s="561"/>
      <c r="AB135" s="631"/>
      <c r="AC135" s="867"/>
      <c r="AD135" s="561"/>
      <c r="AE135" s="561"/>
      <c r="AF135" s="561"/>
      <c r="AG135" s="561"/>
      <c r="AH135" s="561">
        <f t="shared" ref="AH135:AT135" si="27">sum(AH71:AH134)</f>
        <v>1015</v>
      </c>
      <c r="AI135" s="561">
        <f t="shared" si="27"/>
        <v>1</v>
      </c>
      <c r="AJ135" s="561">
        <f t="shared" si="27"/>
        <v>2166</v>
      </c>
      <c r="AK135" s="561">
        <f t="shared" si="27"/>
        <v>0</v>
      </c>
      <c r="AL135" s="561">
        <f t="shared" si="27"/>
        <v>0</v>
      </c>
      <c r="AM135" s="561">
        <f t="shared" si="27"/>
        <v>0</v>
      </c>
      <c r="AN135" s="561">
        <f t="shared" si="27"/>
        <v>0</v>
      </c>
      <c r="AO135" s="561">
        <f t="shared" si="27"/>
        <v>26</v>
      </c>
      <c r="AP135" s="561">
        <f t="shared" si="27"/>
        <v>0</v>
      </c>
      <c r="AQ135" s="561">
        <f t="shared" si="27"/>
        <v>5</v>
      </c>
      <c r="AR135" s="561">
        <f t="shared" si="27"/>
        <v>310</v>
      </c>
      <c r="AS135" s="561">
        <f t="shared" si="27"/>
        <v>0</v>
      </c>
      <c r="AT135" s="409">
        <f t="shared" si="27"/>
        <v>5</v>
      </c>
      <c r="AU135" s="561">
        <f>SUM(AU71:AU134)</f>
        <v>3528</v>
      </c>
      <c r="AV135" s="561"/>
      <c r="AW135" s="561"/>
      <c r="AX135" s="561"/>
      <c r="AY135" s="568"/>
      <c r="AZ135" s="561"/>
      <c r="BA135" s="561"/>
      <c r="BB135" s="561"/>
      <c r="BC135" s="559"/>
      <c r="BD135" s="561"/>
      <c r="BE135" s="631"/>
      <c r="BF135" s="867"/>
    </row>
    <row r="136">
      <c r="A136" s="561"/>
      <c r="B136" s="561"/>
      <c r="C136" s="561"/>
      <c r="D136" s="561"/>
      <c r="E136" s="561"/>
      <c r="F136" s="561"/>
      <c r="G136" s="561"/>
      <c r="H136" s="561"/>
      <c r="I136" s="561"/>
      <c r="J136" s="561"/>
      <c r="K136" s="561"/>
      <c r="L136" s="561"/>
      <c r="M136" s="561"/>
      <c r="N136" s="561"/>
      <c r="O136" s="561"/>
      <c r="P136" s="561"/>
      <c r="Q136" s="561"/>
      <c r="R136" s="561"/>
      <c r="S136" s="561"/>
      <c r="T136" s="561"/>
      <c r="U136" s="561"/>
      <c r="V136" s="568"/>
      <c r="W136" s="561"/>
      <c r="X136" s="561"/>
      <c r="Y136" s="561"/>
      <c r="Z136" s="559"/>
      <c r="AA136" s="561"/>
      <c r="AB136" s="631"/>
      <c r="AC136" s="867"/>
      <c r="AD136" s="561"/>
      <c r="AE136" s="561"/>
      <c r="AF136" s="561"/>
      <c r="AG136" s="561"/>
      <c r="AH136" s="561"/>
      <c r="AI136" s="561"/>
      <c r="AJ136" s="561"/>
      <c r="AK136" s="561"/>
      <c r="AL136" s="561"/>
      <c r="AM136" s="561"/>
      <c r="AN136" s="561"/>
      <c r="AO136" s="561"/>
      <c r="AP136" s="561"/>
      <c r="AQ136" s="561"/>
      <c r="AR136" s="561"/>
      <c r="AS136" s="561"/>
      <c r="AT136" s="561"/>
      <c r="AU136" s="561"/>
      <c r="AV136" s="561"/>
      <c r="AW136" s="561"/>
      <c r="AX136" s="561"/>
      <c r="AY136" s="568"/>
      <c r="AZ136" s="561"/>
      <c r="BA136" s="561"/>
      <c r="BB136" s="561"/>
      <c r="BC136" s="559"/>
      <c r="BD136" s="561"/>
      <c r="BE136" s="631"/>
      <c r="BF136" s="867"/>
    </row>
    <row r="137">
      <c r="A137" s="477" t="s">
        <v>227</v>
      </c>
      <c r="B137" s="477" t="s">
        <v>258</v>
      </c>
      <c r="C137" s="477" t="s">
        <v>259</v>
      </c>
      <c r="D137" s="465" t="s">
        <v>156</v>
      </c>
      <c r="E137" s="479" t="s">
        <v>260</v>
      </c>
      <c r="F137" s="467"/>
      <c r="G137" s="467"/>
      <c r="H137" s="467"/>
      <c r="I137" s="467"/>
      <c r="J137" s="467"/>
      <c r="K137" s="467"/>
      <c r="L137" s="467"/>
      <c r="M137" s="467"/>
      <c r="N137" s="467"/>
      <c r="O137" s="467"/>
      <c r="P137" s="467"/>
      <c r="Q137" s="468"/>
      <c r="R137" s="480" t="s">
        <v>261</v>
      </c>
      <c r="S137" s="481" t="s">
        <v>262</v>
      </c>
      <c r="T137" s="470" t="s">
        <v>263</v>
      </c>
      <c r="U137" s="1095" t="s">
        <v>157</v>
      </c>
      <c r="V137" s="471" t="s">
        <v>264</v>
      </c>
      <c r="W137" s="472" t="s">
        <v>265</v>
      </c>
      <c r="X137" s="472" t="s">
        <v>266</v>
      </c>
      <c r="Y137" s="772" t="s">
        <v>267</v>
      </c>
      <c r="Z137" s="473" t="s">
        <v>268</v>
      </c>
      <c r="AA137" s="471" t="s">
        <v>269</v>
      </c>
      <c r="AB137" s="482" t="s">
        <v>112</v>
      </c>
      <c r="AC137" s="483" t="s">
        <v>270</v>
      </c>
      <c r="AD137" s="476" t="s">
        <v>227</v>
      </c>
      <c r="AE137" s="477" t="s">
        <v>258</v>
      </c>
      <c r="AF137" s="477" t="s">
        <v>259</v>
      </c>
      <c r="AG137" s="465" t="s">
        <v>156</v>
      </c>
      <c r="AH137" s="479" t="s">
        <v>260</v>
      </c>
      <c r="AI137" s="467"/>
      <c r="AJ137" s="467"/>
      <c r="AK137" s="467"/>
      <c r="AL137" s="467"/>
      <c r="AM137" s="467"/>
      <c r="AN137" s="467"/>
      <c r="AO137" s="467"/>
      <c r="AP137" s="467"/>
      <c r="AQ137" s="467"/>
      <c r="AR137" s="467"/>
      <c r="AS137" s="467"/>
      <c r="AT137" s="468"/>
      <c r="AU137" s="480" t="s">
        <v>261</v>
      </c>
      <c r="AV137" s="481" t="s">
        <v>262</v>
      </c>
      <c r="AW137" s="470" t="s">
        <v>263</v>
      </c>
      <c r="AX137" s="1095" t="s">
        <v>157</v>
      </c>
      <c r="AY137" s="471" t="s">
        <v>264</v>
      </c>
      <c r="AZ137" s="472" t="s">
        <v>265</v>
      </c>
      <c r="BA137" s="472" t="s">
        <v>266</v>
      </c>
      <c r="BB137" s="772" t="s">
        <v>267</v>
      </c>
      <c r="BC137" s="473" t="s">
        <v>268</v>
      </c>
      <c r="BD137" s="471" t="s">
        <v>269</v>
      </c>
      <c r="BE137" s="482" t="s">
        <v>112</v>
      </c>
      <c r="BF137" s="483" t="s">
        <v>270</v>
      </c>
    </row>
    <row r="138">
      <c r="A138" s="37"/>
      <c r="B138" s="37"/>
      <c r="C138" s="37"/>
      <c r="D138" s="484"/>
      <c r="E138" s="485" t="s">
        <v>271</v>
      </c>
      <c r="F138" s="486" t="s">
        <v>272</v>
      </c>
      <c r="G138" s="486" t="s">
        <v>273</v>
      </c>
      <c r="H138" s="486" t="s">
        <v>274</v>
      </c>
      <c r="I138" s="486" t="s">
        <v>275</v>
      </c>
      <c r="J138" s="486" t="s">
        <v>276</v>
      </c>
      <c r="K138" s="486" t="s">
        <v>277</v>
      </c>
      <c r="L138" s="486" t="s">
        <v>278</v>
      </c>
      <c r="M138" s="486" t="s">
        <v>279</v>
      </c>
      <c r="N138" s="485" t="s">
        <v>280</v>
      </c>
      <c r="O138" s="485" t="s">
        <v>281</v>
      </c>
      <c r="P138" s="486" t="s">
        <v>282</v>
      </c>
      <c r="Q138" s="487" t="s">
        <v>283</v>
      </c>
      <c r="R138" s="224"/>
      <c r="S138" s="489"/>
      <c r="T138" s="447"/>
      <c r="U138" s="224"/>
      <c r="V138" s="447"/>
      <c r="W138" s="447"/>
      <c r="X138" s="447"/>
      <c r="Y138" s="447"/>
      <c r="Z138" s="447"/>
      <c r="AA138" s="447"/>
      <c r="AB138" s="447"/>
      <c r="AC138" s="184"/>
      <c r="AD138" s="60"/>
      <c r="AE138" s="37"/>
      <c r="AF138" s="37"/>
      <c r="AG138" s="484"/>
      <c r="AH138" s="485" t="s">
        <v>271</v>
      </c>
      <c r="AI138" s="486" t="s">
        <v>272</v>
      </c>
      <c r="AJ138" s="486" t="s">
        <v>273</v>
      </c>
      <c r="AK138" s="486" t="s">
        <v>274</v>
      </c>
      <c r="AL138" s="486" t="s">
        <v>275</v>
      </c>
      <c r="AM138" s="486" t="s">
        <v>276</v>
      </c>
      <c r="AN138" s="486" t="s">
        <v>277</v>
      </c>
      <c r="AO138" s="486" t="s">
        <v>278</v>
      </c>
      <c r="AP138" s="486" t="s">
        <v>279</v>
      </c>
      <c r="AQ138" s="485" t="s">
        <v>280</v>
      </c>
      <c r="AR138" s="485" t="s">
        <v>281</v>
      </c>
      <c r="AS138" s="486" t="s">
        <v>282</v>
      </c>
      <c r="AT138" s="487" t="s">
        <v>283</v>
      </c>
      <c r="AU138" s="224"/>
      <c r="AV138" s="489"/>
      <c r="AW138" s="447"/>
      <c r="AX138" s="224"/>
      <c r="AY138" s="447"/>
      <c r="AZ138" s="447"/>
      <c r="BA138" s="447"/>
      <c r="BB138" s="447"/>
      <c r="BC138" s="447"/>
      <c r="BD138" s="447"/>
      <c r="BE138" s="447"/>
      <c r="BF138" s="184"/>
    </row>
    <row r="139">
      <c r="A139" s="1007" t="s">
        <v>284</v>
      </c>
      <c r="B139" s="724">
        <v>45352.0</v>
      </c>
      <c r="C139" s="725" t="s">
        <v>52</v>
      </c>
      <c r="D139" s="777" t="s">
        <v>158</v>
      </c>
      <c r="E139" s="778">
        <v>22.0</v>
      </c>
      <c r="F139" s="778">
        <v>3.0</v>
      </c>
      <c r="G139" s="778">
        <v>105.0</v>
      </c>
      <c r="H139" s="830"/>
      <c r="I139" s="830"/>
      <c r="J139" s="778">
        <v>1.0</v>
      </c>
      <c r="K139" s="778">
        <v>1.0</v>
      </c>
      <c r="L139" s="778">
        <v>2.0</v>
      </c>
      <c r="M139" s="830"/>
      <c r="N139" s="830"/>
      <c r="O139" s="830"/>
      <c r="P139" s="819"/>
      <c r="Q139" s="778">
        <v>2.0</v>
      </c>
      <c r="R139" s="854">
        <f t="shared" ref="R139:R202" si="28">SUM(E139:Q139)</f>
        <v>136</v>
      </c>
      <c r="S139" s="854">
        <f t="shared" ref="S139:S202" si="29">(E139*1)+(F139*0.8)+(G139*0.5)+(H139*1.5)+(I139*2)+(J139*1.5)+(K139*1.5)+(L139*1.5)+(M139*2.5)+(N139*2.5)+(O139*2)+(P139*2.5)+(Q139*0.5)</f>
        <v>83.9</v>
      </c>
      <c r="T139" s="1046">
        <f>R139/(Results!$T$217*(70/190))</f>
        <v>0.4732600733</v>
      </c>
      <c r="U139" s="1047" t="str">
        <f t="shared" ref="U139:U156" si="30">IFS(T139&lt;0.2,"A",AND(T139&gt;=0.21,T139&lt;=0.5),"B",AND(T139&gt;=0.51,T139&lt;=0.7),"C",AND(T139&gt;=0.71,T139&lt;=0.85),"D",AND(T139&gt;=0.86,T139&lt;=1),"E",T139&gt;1,"F")</f>
        <v>B</v>
      </c>
      <c r="V139" s="500">
        <f>SUM(R139:R142)</f>
        <v>780</v>
      </c>
      <c r="W139" s="501">
        <f>V139/(4*(MAX(R139:R142)))</f>
        <v>0.7142857143</v>
      </c>
      <c r="X139" s="501">
        <f>AVERAGE(S139:S142)</f>
        <v>124.075</v>
      </c>
      <c r="Y139" s="1101">
        <f>V139/(((V139/2))*2)</f>
        <v>1</v>
      </c>
      <c r="Z139" s="731">
        <f>R139/Results!$B$158</f>
        <v>453.3333333</v>
      </c>
      <c r="AA139" s="1102">
        <f>sum(Z139:Z142)/4</f>
        <v>650</v>
      </c>
      <c r="AB139" s="503">
        <v>287.0</v>
      </c>
      <c r="AC139" s="700">
        <f>4*MAX(R139:R142)/Results!T217</f>
        <v>1.4</v>
      </c>
      <c r="AD139" s="505" t="s">
        <v>284</v>
      </c>
      <c r="AE139" s="724">
        <v>45352.0</v>
      </c>
      <c r="AF139" s="725" t="s">
        <v>53</v>
      </c>
      <c r="AG139" s="777" t="s">
        <v>158</v>
      </c>
      <c r="AH139" s="778">
        <v>6.0</v>
      </c>
      <c r="AI139" s="830"/>
      <c r="AJ139" s="778">
        <v>20.0</v>
      </c>
      <c r="AK139" s="830"/>
      <c r="AL139" s="830"/>
      <c r="AM139" s="778">
        <v>1.0</v>
      </c>
      <c r="AN139" s="830"/>
      <c r="AO139" s="778">
        <v>7.0</v>
      </c>
      <c r="AP139" s="830"/>
      <c r="AQ139" s="830"/>
      <c r="AR139" s="778">
        <v>1.0</v>
      </c>
      <c r="AS139" s="830"/>
      <c r="AT139" s="779">
        <v>5.0</v>
      </c>
      <c r="AU139" s="779">
        <f t="shared" ref="AU139:AU202" si="31">SUM(AH139:AT139)</f>
        <v>40</v>
      </c>
      <c r="AV139" s="1048">
        <f t="shared" ref="AV139:AV202" si="32">(AH139*1)+(AI139*0.8)+(AJ139*0.5)+(AK139*1.5)+(AL139*2)+(AM139*1.5)+(AN139*1.5)+(AO139*1.5)+(AP139*2.5)+(AQ139*2.5)+(AR139*2)+(AS139*2.5)+(AT139*0.5)</f>
        <v>32.5</v>
      </c>
      <c r="AW139" s="1046">
        <f>AU139/(Results!$V$217*(70/190))</f>
        <v>0.6312292359</v>
      </c>
      <c r="AX139" s="780" t="str">
        <f t="shared" ref="AX139:AX143" si="33">IFS(AW139&lt;0.2,"A",AND(AW139&gt;=0.21,AW139&lt;=0.5),"B",AND(AW139&gt;=0.51,AW139&lt;=0.7),"C",AND(AW139&gt;=0.71,AW139&lt;=0.85),"D",AND(AW139&gt;=0.86,AW139&lt;=1),"E",AW139&gt;1,"F")</f>
        <v>C</v>
      </c>
      <c r="AY139" s="500">
        <f>SUM(AU139:AU142)</f>
        <v>172</v>
      </c>
      <c r="AZ139" s="501">
        <f>AY139/(4*(MAX(AU139:AU142)))</f>
        <v>0.8269230769</v>
      </c>
      <c r="BA139" s="501">
        <f>AVERAGE(AV139:AV142)</f>
        <v>32.125</v>
      </c>
      <c r="BB139" s="1101">
        <f>AY139/(((AY139))*1)</f>
        <v>1</v>
      </c>
      <c r="BC139" s="731">
        <f>AU139/Results!$B$158</f>
        <v>133.3333333</v>
      </c>
      <c r="BD139" s="1102">
        <f>sum(BC139:BC142)/4</f>
        <v>143.3333333</v>
      </c>
      <c r="BE139" s="503">
        <v>63.0</v>
      </c>
      <c r="BF139" s="700">
        <f>4*MAX(AU139:AU142)/Results!V217</f>
        <v>1.209302326</v>
      </c>
    </row>
    <row r="140">
      <c r="A140" s="151"/>
      <c r="B140" s="459"/>
      <c r="C140" s="151"/>
      <c r="D140" s="784" t="s">
        <v>159</v>
      </c>
      <c r="E140" s="785">
        <v>29.0</v>
      </c>
      <c r="F140" s="833"/>
      <c r="G140" s="785">
        <v>116.0</v>
      </c>
      <c r="H140" s="833"/>
      <c r="I140" s="833"/>
      <c r="J140" s="833"/>
      <c r="K140" s="785">
        <v>1.0</v>
      </c>
      <c r="L140" s="785">
        <v>2.0</v>
      </c>
      <c r="M140" s="833"/>
      <c r="N140" s="833"/>
      <c r="O140" s="785">
        <v>2.0</v>
      </c>
      <c r="P140" s="833"/>
      <c r="Q140" s="1026">
        <v>8.0</v>
      </c>
      <c r="R140" s="854">
        <f t="shared" si="28"/>
        <v>158</v>
      </c>
      <c r="S140" s="1118">
        <f t="shared" si="29"/>
        <v>99.5</v>
      </c>
      <c r="T140" s="1049">
        <f>R140/(Results!$T$217*(70/190))</f>
        <v>0.5498168498</v>
      </c>
      <c r="U140" s="1050" t="str">
        <f t="shared" si="30"/>
        <v>C</v>
      </c>
      <c r="V140" s="151"/>
      <c r="W140" s="151"/>
      <c r="X140" s="151"/>
      <c r="Y140" s="195"/>
      <c r="Z140" s="737">
        <f>R140/Results!$B$158</f>
        <v>526.6666667</v>
      </c>
      <c r="AA140" s="459"/>
      <c r="AB140" s="151"/>
      <c r="AC140" s="703"/>
      <c r="AD140" s="459"/>
      <c r="AE140" s="459"/>
      <c r="AF140" s="151"/>
      <c r="AG140" s="784" t="s">
        <v>159</v>
      </c>
      <c r="AH140" s="785">
        <v>9.0</v>
      </c>
      <c r="AI140" s="833"/>
      <c r="AJ140" s="785">
        <v>24.0</v>
      </c>
      <c r="AK140" s="833"/>
      <c r="AL140" s="833"/>
      <c r="AM140" s="833"/>
      <c r="AN140" s="833"/>
      <c r="AO140" s="785">
        <v>4.0</v>
      </c>
      <c r="AP140" s="833"/>
      <c r="AQ140" s="833"/>
      <c r="AR140" s="785">
        <v>3.0</v>
      </c>
      <c r="AS140" s="785">
        <v>1.0</v>
      </c>
      <c r="AT140" s="786">
        <v>2.0</v>
      </c>
      <c r="AU140" s="786">
        <f t="shared" si="31"/>
        <v>43</v>
      </c>
      <c r="AV140" s="1051">
        <f t="shared" si="32"/>
        <v>36.5</v>
      </c>
      <c r="AW140" s="1049">
        <f>AU140/(Results!$V$217*(70/190))</f>
        <v>0.6785714286</v>
      </c>
      <c r="AX140" s="787" t="str">
        <f t="shared" si="33"/>
        <v>C</v>
      </c>
      <c r="AY140" s="151"/>
      <c r="AZ140" s="151"/>
      <c r="BA140" s="151"/>
      <c r="BB140" s="195"/>
      <c r="BC140" s="737">
        <f>AU140/Results!$B$158</f>
        <v>143.3333333</v>
      </c>
      <c r="BD140" s="459"/>
      <c r="BE140" s="151"/>
      <c r="BF140" s="703"/>
    </row>
    <row r="141">
      <c r="A141" s="151"/>
      <c r="B141" s="459"/>
      <c r="C141" s="151"/>
      <c r="D141" s="784" t="s">
        <v>160</v>
      </c>
      <c r="E141" s="785">
        <v>34.0</v>
      </c>
      <c r="F141" s="785">
        <v>2.0</v>
      </c>
      <c r="G141" s="785">
        <v>158.0</v>
      </c>
      <c r="H141" s="833"/>
      <c r="I141" s="833"/>
      <c r="J141" s="785"/>
      <c r="K141" s="785">
        <v>3.0</v>
      </c>
      <c r="L141" s="785">
        <v>8.0</v>
      </c>
      <c r="M141" s="833"/>
      <c r="N141" s="833"/>
      <c r="O141" s="785">
        <v>1.0</v>
      </c>
      <c r="P141" s="833"/>
      <c r="Q141" s="786">
        <v>7.0</v>
      </c>
      <c r="R141" s="833">
        <f t="shared" si="28"/>
        <v>213</v>
      </c>
      <c r="S141" s="1119">
        <f t="shared" si="29"/>
        <v>136.6</v>
      </c>
      <c r="T141" s="1049">
        <f>R141/(Results!$T$217*(70/190))</f>
        <v>0.7412087912</v>
      </c>
      <c r="U141" s="1050" t="str">
        <f t="shared" si="30"/>
        <v>D</v>
      </c>
      <c r="V141" s="151"/>
      <c r="W141" s="151"/>
      <c r="X141" s="151"/>
      <c r="Y141" s="195"/>
      <c r="Z141" s="737">
        <f>R141/Results!$B$158</f>
        <v>710</v>
      </c>
      <c r="AA141" s="459"/>
      <c r="AB141" s="151"/>
      <c r="AC141" s="703"/>
      <c r="AD141" s="459"/>
      <c r="AE141" s="459"/>
      <c r="AF141" s="151"/>
      <c r="AG141" s="784" t="s">
        <v>160</v>
      </c>
      <c r="AH141" s="785">
        <v>16.0</v>
      </c>
      <c r="AI141" s="833"/>
      <c r="AJ141" s="785">
        <v>29.0</v>
      </c>
      <c r="AK141" s="833"/>
      <c r="AL141" s="833"/>
      <c r="AM141" s="785"/>
      <c r="AN141" s="833"/>
      <c r="AO141" s="785">
        <v>3.0</v>
      </c>
      <c r="AP141" s="833"/>
      <c r="AQ141" s="833"/>
      <c r="AR141" s="833"/>
      <c r="AS141" s="833"/>
      <c r="AT141" s="786">
        <v>4.0</v>
      </c>
      <c r="AU141" s="786">
        <f t="shared" si="31"/>
        <v>52</v>
      </c>
      <c r="AV141" s="1051">
        <f t="shared" si="32"/>
        <v>37</v>
      </c>
      <c r="AW141" s="1049">
        <f>AU141/(Results!$V$217*(70/190))</f>
        <v>0.8205980066</v>
      </c>
      <c r="AX141" s="787" t="str">
        <f t="shared" si="33"/>
        <v>D</v>
      </c>
      <c r="AY141" s="151"/>
      <c r="AZ141" s="151"/>
      <c r="BA141" s="151"/>
      <c r="BB141" s="195"/>
      <c r="BC141" s="737">
        <f>AU141/Results!$B$158</f>
        <v>173.3333333</v>
      </c>
      <c r="BD141" s="459"/>
      <c r="BE141" s="151"/>
      <c r="BF141" s="703"/>
    </row>
    <row r="142">
      <c r="A142" s="151"/>
      <c r="B142" s="459"/>
      <c r="C142" s="151"/>
      <c r="D142" s="790" t="s">
        <v>161</v>
      </c>
      <c r="E142" s="791">
        <v>60.0</v>
      </c>
      <c r="F142" s="791">
        <v>1.0</v>
      </c>
      <c r="G142" s="791">
        <v>195.0</v>
      </c>
      <c r="H142" s="835"/>
      <c r="I142" s="835"/>
      <c r="J142" s="835"/>
      <c r="K142" s="791">
        <v>3.0</v>
      </c>
      <c r="L142" s="791">
        <v>2.0</v>
      </c>
      <c r="M142" s="835"/>
      <c r="N142" s="835"/>
      <c r="O142" s="791">
        <v>3.0</v>
      </c>
      <c r="P142" s="835"/>
      <c r="Q142" s="792">
        <v>9.0</v>
      </c>
      <c r="R142" s="835">
        <f t="shared" si="28"/>
        <v>273</v>
      </c>
      <c r="S142" s="1120">
        <f t="shared" si="29"/>
        <v>176.3</v>
      </c>
      <c r="T142" s="1052">
        <f>R142/(Results!$T$217*(70/190))</f>
        <v>0.95</v>
      </c>
      <c r="U142" s="1053" t="str">
        <f t="shared" si="30"/>
        <v>E</v>
      </c>
      <c r="V142" s="37"/>
      <c r="W142" s="37"/>
      <c r="X142" s="37"/>
      <c r="Y142" s="59"/>
      <c r="Z142" s="738">
        <f>R142/Results!$B$158</f>
        <v>910</v>
      </c>
      <c r="AA142" s="60"/>
      <c r="AB142" s="37"/>
      <c r="AC142" s="789"/>
      <c r="AD142" s="459"/>
      <c r="AE142" s="459"/>
      <c r="AF142" s="151"/>
      <c r="AG142" s="790" t="s">
        <v>161</v>
      </c>
      <c r="AH142" s="791">
        <v>6.0</v>
      </c>
      <c r="AI142" s="835"/>
      <c r="AJ142" s="791">
        <v>28.0</v>
      </c>
      <c r="AK142" s="835"/>
      <c r="AL142" s="835"/>
      <c r="AM142" s="835"/>
      <c r="AN142" s="835"/>
      <c r="AO142" s="791">
        <v>1.0</v>
      </c>
      <c r="AP142" s="835"/>
      <c r="AQ142" s="835"/>
      <c r="AR142" s="835"/>
      <c r="AS142" s="835"/>
      <c r="AT142" s="792">
        <v>2.0</v>
      </c>
      <c r="AU142" s="792">
        <f t="shared" si="31"/>
        <v>37</v>
      </c>
      <c r="AV142" s="1054">
        <f t="shared" si="32"/>
        <v>22.5</v>
      </c>
      <c r="AW142" s="1052">
        <f>AU142/(Results!$V$217*(70/190))</f>
        <v>0.5838870432</v>
      </c>
      <c r="AX142" s="793" t="str">
        <f t="shared" si="33"/>
        <v>C</v>
      </c>
      <c r="AY142" s="37"/>
      <c r="AZ142" s="37"/>
      <c r="BA142" s="37"/>
      <c r="BB142" s="59"/>
      <c r="BC142" s="738">
        <f>AU142/Results!$B$158</f>
        <v>123.3333333</v>
      </c>
      <c r="BD142" s="60"/>
      <c r="BE142" s="37"/>
      <c r="BF142" s="789"/>
    </row>
    <row r="143">
      <c r="A143" s="151"/>
      <c r="B143" s="459"/>
      <c r="C143" s="151"/>
      <c r="D143" s="797" t="s">
        <v>162</v>
      </c>
      <c r="E143" s="798">
        <v>49.0</v>
      </c>
      <c r="F143" s="798">
        <v>4.0</v>
      </c>
      <c r="G143" s="798">
        <v>220.0</v>
      </c>
      <c r="H143" s="837"/>
      <c r="I143" s="837"/>
      <c r="J143" s="798">
        <v>1.0</v>
      </c>
      <c r="K143" s="798">
        <v>1.0</v>
      </c>
      <c r="L143" s="798">
        <v>5.0</v>
      </c>
      <c r="M143" s="837"/>
      <c r="N143" s="837"/>
      <c r="O143" s="798">
        <v>2.0</v>
      </c>
      <c r="P143" s="798">
        <v>1.0</v>
      </c>
      <c r="Q143" s="799">
        <v>7.0</v>
      </c>
      <c r="R143" s="824">
        <f t="shared" si="28"/>
        <v>290</v>
      </c>
      <c r="S143" s="1121">
        <f t="shared" si="29"/>
        <v>182.7</v>
      </c>
      <c r="T143" s="1055">
        <f>R143/(Results!$T$218*(70/190))</f>
        <v>0.5185394316</v>
      </c>
      <c r="U143" s="1056" t="str">
        <f t="shared" si="30"/>
        <v>C</v>
      </c>
      <c r="V143" s="538">
        <f>SUM(R143:R146)</f>
        <v>1275</v>
      </c>
      <c r="W143" s="539">
        <f>V143/(4*(MAX(R143:R146)))</f>
        <v>0.8545576408</v>
      </c>
      <c r="X143" s="539">
        <f>AVERAGE(S143:S146)</f>
        <v>201.15</v>
      </c>
      <c r="Y143" s="1110">
        <f>V143/(((V143/2))*2)</f>
        <v>1</v>
      </c>
      <c r="Z143" s="1012">
        <f>R143/Results!$B$158</f>
        <v>966.6666667</v>
      </c>
      <c r="AA143" s="1111">
        <f>sum(Z143:Z146)/4</f>
        <v>1062.5</v>
      </c>
      <c r="AB143" s="541">
        <v>559.0</v>
      </c>
      <c r="AC143" s="706">
        <f>4*MAX(R143:R146)/Results!T218</f>
        <v>0.9828722003</v>
      </c>
      <c r="AD143" s="459"/>
      <c r="AE143" s="459"/>
      <c r="AF143" s="151"/>
      <c r="AG143" s="797" t="s">
        <v>162</v>
      </c>
      <c r="AH143" s="798">
        <v>10.0</v>
      </c>
      <c r="AI143" s="837"/>
      <c r="AJ143" s="798">
        <v>22.0</v>
      </c>
      <c r="AK143" s="837"/>
      <c r="AL143" s="837"/>
      <c r="AM143" s="837"/>
      <c r="AN143" s="837"/>
      <c r="AO143" s="798">
        <v>4.0</v>
      </c>
      <c r="AP143" s="837"/>
      <c r="AQ143" s="837"/>
      <c r="AR143" s="798">
        <v>1.0</v>
      </c>
      <c r="AS143" s="837"/>
      <c r="AT143" s="799">
        <v>6.0</v>
      </c>
      <c r="AU143" s="1083">
        <f t="shared" si="31"/>
        <v>43</v>
      </c>
      <c r="AV143" s="1122">
        <f t="shared" si="32"/>
        <v>32</v>
      </c>
      <c r="AW143" s="1055">
        <f>AU143/(Results!$V$218*(70/190))</f>
        <v>0.6785714286</v>
      </c>
      <c r="AX143" s="828" t="str">
        <f t="shared" si="33"/>
        <v>C</v>
      </c>
      <c r="AY143" s="538">
        <f>SUM(AU143:AU146)</f>
        <v>243</v>
      </c>
      <c r="AZ143" s="539">
        <f>AY143/(4*(MAX(AU143:AU146)))</f>
        <v>0.8209459459</v>
      </c>
      <c r="BA143" s="539">
        <f>AVERAGE(AV143:AV146)</f>
        <v>43.075</v>
      </c>
      <c r="BB143" s="1110">
        <f>AY143/(((AY143))*1)</f>
        <v>1</v>
      </c>
      <c r="BC143" s="1012">
        <f>AU143/Results!$B$158</f>
        <v>143.3333333</v>
      </c>
      <c r="BD143" s="1111">
        <f>sum(BC143:BC146)/4</f>
        <v>202.5</v>
      </c>
      <c r="BE143" s="541">
        <v>63.0</v>
      </c>
      <c r="BF143" s="706">
        <f>4*MAX(AU143:AU146)/Results!V218</f>
        <v>1.720930233</v>
      </c>
    </row>
    <row r="144">
      <c r="A144" s="151"/>
      <c r="B144" s="459"/>
      <c r="C144" s="151"/>
      <c r="D144" s="804" t="s">
        <v>163</v>
      </c>
      <c r="E144" s="805">
        <v>35.0</v>
      </c>
      <c r="F144" s="826"/>
      <c r="G144" s="805">
        <v>216.0</v>
      </c>
      <c r="H144" s="826"/>
      <c r="I144" s="826"/>
      <c r="J144" s="826"/>
      <c r="K144" s="805">
        <v>3.0</v>
      </c>
      <c r="L144" s="805">
        <v>4.0</v>
      </c>
      <c r="M144" s="826"/>
      <c r="N144" s="826"/>
      <c r="O144" s="805">
        <v>4.0</v>
      </c>
      <c r="P144" s="826"/>
      <c r="Q144" s="806">
        <v>6.0</v>
      </c>
      <c r="R144" s="826">
        <f t="shared" si="28"/>
        <v>268</v>
      </c>
      <c r="S144" s="1123">
        <f t="shared" si="29"/>
        <v>164.5</v>
      </c>
      <c r="T144" s="1057">
        <f>R144/(Results!$T$218*(70/190))</f>
        <v>0.4792019575</v>
      </c>
      <c r="U144" s="1058" t="str">
        <f t="shared" si="30"/>
        <v>B</v>
      </c>
      <c r="V144" s="151"/>
      <c r="W144" s="151"/>
      <c r="X144" s="151"/>
      <c r="Y144" s="195"/>
      <c r="Z144" s="740">
        <f>R144/Results!$B$158</f>
        <v>893.3333333</v>
      </c>
      <c r="AA144" s="459"/>
      <c r="AB144" s="151"/>
      <c r="AC144" s="703"/>
      <c r="AD144" s="459"/>
      <c r="AE144" s="459"/>
      <c r="AF144" s="151"/>
      <c r="AG144" s="804" t="s">
        <v>163</v>
      </c>
      <c r="AH144" s="805">
        <v>13.0</v>
      </c>
      <c r="AI144" s="826"/>
      <c r="AJ144" s="805">
        <v>32.0</v>
      </c>
      <c r="AK144" s="826"/>
      <c r="AL144" s="826"/>
      <c r="AM144" s="826"/>
      <c r="AN144" s="826"/>
      <c r="AO144" s="805">
        <v>4.0</v>
      </c>
      <c r="AP144" s="826"/>
      <c r="AQ144" s="826"/>
      <c r="AR144" s="826"/>
      <c r="AS144" s="826"/>
      <c r="AT144" s="806">
        <v>5.0</v>
      </c>
      <c r="AU144" s="806">
        <f t="shared" si="31"/>
        <v>54</v>
      </c>
      <c r="AV144" s="1124">
        <f t="shared" si="32"/>
        <v>37.5</v>
      </c>
      <c r="AW144" s="1057">
        <f>AU144/(Results!$V$218*(70/190))</f>
        <v>0.8521594684</v>
      </c>
      <c r="AX144" s="806" t="s">
        <v>257</v>
      </c>
      <c r="AY144" s="151"/>
      <c r="AZ144" s="151"/>
      <c r="BA144" s="151"/>
      <c r="BB144" s="195"/>
      <c r="BC144" s="740">
        <f>AU144/Results!$B$158</f>
        <v>180</v>
      </c>
      <c r="BD144" s="459"/>
      <c r="BE144" s="151"/>
      <c r="BF144" s="703"/>
    </row>
    <row r="145">
      <c r="A145" s="151"/>
      <c r="B145" s="459"/>
      <c r="C145" s="151"/>
      <c r="D145" s="804" t="s">
        <v>164</v>
      </c>
      <c r="E145" s="805">
        <v>67.0</v>
      </c>
      <c r="F145" s="805">
        <v>1.0</v>
      </c>
      <c r="G145" s="805">
        <v>249.0</v>
      </c>
      <c r="H145" s="826"/>
      <c r="I145" s="826"/>
      <c r="J145" s="805">
        <v>1.0</v>
      </c>
      <c r="K145" s="805">
        <v>3.0</v>
      </c>
      <c r="L145" s="805">
        <v>3.0</v>
      </c>
      <c r="M145" s="826"/>
      <c r="N145" s="826"/>
      <c r="O145" s="805">
        <v>10.0</v>
      </c>
      <c r="P145" s="826"/>
      <c r="Q145" s="806">
        <v>10.0</v>
      </c>
      <c r="R145" s="826">
        <f t="shared" si="28"/>
        <v>344</v>
      </c>
      <c r="S145" s="1123">
        <f t="shared" si="29"/>
        <v>227.8</v>
      </c>
      <c r="T145" s="1057">
        <f>R145/(Results!$T$218*(70/190))</f>
        <v>0.6150950499</v>
      </c>
      <c r="U145" s="1058" t="str">
        <f t="shared" si="30"/>
        <v>C</v>
      </c>
      <c r="V145" s="151"/>
      <c r="W145" s="151"/>
      <c r="X145" s="151"/>
      <c r="Y145" s="195"/>
      <c r="Z145" s="740">
        <f>R145/Results!$B$158</f>
        <v>1146.666667</v>
      </c>
      <c r="AA145" s="459"/>
      <c r="AB145" s="151"/>
      <c r="AC145" s="703"/>
      <c r="AD145" s="459"/>
      <c r="AE145" s="459"/>
      <c r="AF145" s="151"/>
      <c r="AG145" s="804" t="s">
        <v>164</v>
      </c>
      <c r="AH145" s="805">
        <v>21.0</v>
      </c>
      <c r="AI145" s="826"/>
      <c r="AJ145" s="805">
        <v>43.0</v>
      </c>
      <c r="AK145" s="826"/>
      <c r="AL145" s="826"/>
      <c r="AM145" s="826"/>
      <c r="AN145" s="826"/>
      <c r="AO145" s="805">
        <v>4.0</v>
      </c>
      <c r="AP145" s="826"/>
      <c r="AQ145" s="826"/>
      <c r="AR145" s="805">
        <v>2.0</v>
      </c>
      <c r="AS145" s="826"/>
      <c r="AT145" s="806">
        <v>2.0</v>
      </c>
      <c r="AU145" s="806">
        <f t="shared" si="31"/>
        <v>72</v>
      </c>
      <c r="AV145" s="1124">
        <f t="shared" si="32"/>
        <v>53.5</v>
      </c>
      <c r="AW145" s="1057">
        <f>AU145/(Results!$V$218*(70/190))</f>
        <v>1.136212625</v>
      </c>
      <c r="AX145" s="807" t="str">
        <f t="shared" ref="AX145:AX146" si="34">IFS(AW145&lt;0.2,"A",AND(AW145&gt;=0.21,AW145&lt;=0.5),"B",AND(AW145&gt;=0.51,AW145&lt;=0.7),"C",AND(AW145&gt;=0.71,AW145&lt;=0.85),"D",AND(AW145&gt;=0.86,AW145&lt;=1),"E",AW145&gt;1,"F")</f>
        <v>F</v>
      </c>
      <c r="AY145" s="151"/>
      <c r="AZ145" s="151"/>
      <c r="BA145" s="151"/>
      <c r="BB145" s="195"/>
      <c r="BC145" s="740">
        <f>AU145/Results!$B$158</f>
        <v>240</v>
      </c>
      <c r="BD145" s="459"/>
      <c r="BE145" s="151"/>
      <c r="BF145" s="703"/>
    </row>
    <row r="146">
      <c r="A146" s="151"/>
      <c r="B146" s="459"/>
      <c r="C146" s="151"/>
      <c r="D146" s="809" t="s">
        <v>165</v>
      </c>
      <c r="E146" s="810">
        <v>46.0</v>
      </c>
      <c r="F146" s="810">
        <v>2.0</v>
      </c>
      <c r="G146" s="810">
        <v>294.0</v>
      </c>
      <c r="H146" s="840"/>
      <c r="I146" s="840"/>
      <c r="J146" s="840"/>
      <c r="K146" s="810">
        <v>2.0</v>
      </c>
      <c r="L146" s="810">
        <v>5.0</v>
      </c>
      <c r="M146" s="840"/>
      <c r="N146" s="840"/>
      <c r="O146" s="810">
        <v>7.0</v>
      </c>
      <c r="P146" s="810">
        <v>1.0</v>
      </c>
      <c r="Q146" s="811">
        <v>16.0</v>
      </c>
      <c r="R146" s="840">
        <f t="shared" si="28"/>
        <v>373</v>
      </c>
      <c r="S146" s="1125">
        <f t="shared" si="29"/>
        <v>229.6</v>
      </c>
      <c r="T146" s="1061">
        <f>R146/(Results!$T$218*(70/190))</f>
        <v>0.666948993</v>
      </c>
      <c r="U146" s="1062" t="str">
        <f t="shared" si="30"/>
        <v>C</v>
      </c>
      <c r="V146" s="447"/>
      <c r="W146" s="447"/>
      <c r="X146" s="447"/>
      <c r="Y146" s="224"/>
      <c r="Z146" s="746">
        <f>R146/Results!$B$158</f>
        <v>1243.333333</v>
      </c>
      <c r="AA146" s="461"/>
      <c r="AB146" s="447"/>
      <c r="AC146" s="488"/>
      <c r="AD146" s="459"/>
      <c r="AE146" s="459"/>
      <c r="AF146" s="151"/>
      <c r="AG146" s="809" t="s">
        <v>165</v>
      </c>
      <c r="AH146" s="810">
        <v>17.0</v>
      </c>
      <c r="AI146" s="810">
        <v>1.0</v>
      </c>
      <c r="AJ146" s="810">
        <v>46.0</v>
      </c>
      <c r="AK146" s="840"/>
      <c r="AL146" s="840"/>
      <c r="AM146" s="840"/>
      <c r="AN146" s="840"/>
      <c r="AO146" s="810">
        <v>2.0</v>
      </c>
      <c r="AP146" s="840"/>
      <c r="AQ146" s="840"/>
      <c r="AR146" s="810">
        <v>1.0</v>
      </c>
      <c r="AS146" s="840"/>
      <c r="AT146" s="811">
        <v>7.0</v>
      </c>
      <c r="AU146" s="811">
        <f t="shared" si="31"/>
        <v>74</v>
      </c>
      <c r="AV146" s="1126">
        <f t="shared" si="32"/>
        <v>49.3</v>
      </c>
      <c r="AW146" s="1061">
        <f>AU146/(Results!$V$218*(70/190))</f>
        <v>1.167774086</v>
      </c>
      <c r="AX146" s="1034" t="str">
        <f t="shared" si="34"/>
        <v>F</v>
      </c>
      <c r="AY146" s="447"/>
      <c r="AZ146" s="447"/>
      <c r="BA146" s="447"/>
      <c r="BB146" s="224"/>
      <c r="BC146" s="746">
        <f>AU146/Results!$B$158</f>
        <v>246.6666667</v>
      </c>
      <c r="BD146" s="461"/>
      <c r="BE146" s="447"/>
      <c r="BF146" s="488"/>
    </row>
    <row r="147">
      <c r="A147" s="151"/>
      <c r="B147" s="459"/>
      <c r="C147" s="151"/>
      <c r="D147" s="818" t="s">
        <v>166</v>
      </c>
      <c r="E147" s="778">
        <v>43.0</v>
      </c>
      <c r="F147" s="830"/>
      <c r="G147" s="778">
        <v>255.0</v>
      </c>
      <c r="H147" s="830"/>
      <c r="I147" s="830"/>
      <c r="J147" s="830"/>
      <c r="K147" s="778">
        <v>1.0</v>
      </c>
      <c r="L147" s="778">
        <v>6.0</v>
      </c>
      <c r="M147" s="830"/>
      <c r="N147" s="778">
        <v>3.0</v>
      </c>
      <c r="O147" s="778">
        <v>1.0</v>
      </c>
      <c r="P147" s="830"/>
      <c r="Q147" s="779">
        <v>13.0</v>
      </c>
      <c r="R147" s="854">
        <f t="shared" si="28"/>
        <v>322</v>
      </c>
      <c r="S147" s="1118">
        <f t="shared" si="29"/>
        <v>197</v>
      </c>
      <c r="T147" s="1063">
        <f>R147/(Results!$T$219*(70/190))</f>
        <v>0.6576373213</v>
      </c>
      <c r="U147" s="1064" t="str">
        <f t="shared" si="30"/>
        <v>C</v>
      </c>
      <c r="V147" s="641">
        <f>SUM(R147:R150)</f>
        <v>1089</v>
      </c>
      <c r="W147" s="642">
        <f>V147/(4*(MAX(R147:R150)))</f>
        <v>0.8454968944</v>
      </c>
      <c r="X147" s="642">
        <f>AVERAGE(S147:S150)</f>
        <v>180.35</v>
      </c>
      <c r="Y147" s="1112">
        <f>V147/(((V147/2))*2)</f>
        <v>1</v>
      </c>
      <c r="Z147" s="731">
        <f>R147/Results!$B$158</f>
        <v>1073.333333</v>
      </c>
      <c r="AA147" s="1113">
        <f>sum(Z147:Z150)/4</f>
        <v>907.5</v>
      </c>
      <c r="AB147" s="643">
        <v>490.0</v>
      </c>
      <c r="AC147" s="817">
        <f>4*MAX(R147:R150)/Results!T219</f>
        <v>0.9691497366</v>
      </c>
      <c r="AD147" s="459"/>
      <c r="AE147" s="459"/>
      <c r="AF147" s="151"/>
      <c r="AG147" s="818" t="s">
        <v>166</v>
      </c>
      <c r="AH147" s="778">
        <v>15.0</v>
      </c>
      <c r="AI147" s="778">
        <v>1.0</v>
      </c>
      <c r="AJ147" s="778">
        <v>33.0</v>
      </c>
      <c r="AK147" s="778">
        <v>1.0</v>
      </c>
      <c r="AL147" s="778">
        <v>1.0</v>
      </c>
      <c r="AM147" s="830"/>
      <c r="AN147" s="830"/>
      <c r="AO147" s="778">
        <v>1.0</v>
      </c>
      <c r="AP147" s="830"/>
      <c r="AQ147" s="778">
        <v>3.0</v>
      </c>
      <c r="AR147" s="778">
        <v>2.0</v>
      </c>
      <c r="AS147" s="830"/>
      <c r="AT147" s="779">
        <v>5.0</v>
      </c>
      <c r="AU147" s="1026">
        <f t="shared" si="31"/>
        <v>62</v>
      </c>
      <c r="AV147" s="1048">
        <f t="shared" si="32"/>
        <v>51.3</v>
      </c>
      <c r="AW147" s="1063">
        <f>AU147/(Results!$V$219*(70/190))</f>
        <v>0.7011904762</v>
      </c>
      <c r="AX147" s="779" t="s">
        <v>249</v>
      </c>
      <c r="AY147" s="641">
        <f>SUM(AU147:AU150)</f>
        <v>240</v>
      </c>
      <c r="AZ147" s="642">
        <f>AY147/(4*(MAX(AU147:AU150)))</f>
        <v>0.9523809524</v>
      </c>
      <c r="BA147" s="642">
        <f>AVERAGE(AV147:AV150)</f>
        <v>46.575</v>
      </c>
      <c r="BB147" s="1112">
        <f>AY147/(((AY147))*1)</f>
        <v>1</v>
      </c>
      <c r="BC147" s="731">
        <f>AU147/Results!$B$158</f>
        <v>206.6666667</v>
      </c>
      <c r="BD147" s="1113">
        <f>sum(BC147:BC150)/4</f>
        <v>200</v>
      </c>
      <c r="BE147" s="643">
        <v>88.0</v>
      </c>
      <c r="BF147" s="817">
        <f>4*MAX(AU147:AU150)/Results!V219</f>
        <v>1.05</v>
      </c>
    </row>
    <row r="148">
      <c r="A148" s="151"/>
      <c r="B148" s="459"/>
      <c r="C148" s="151"/>
      <c r="D148" s="784" t="s">
        <v>167</v>
      </c>
      <c r="E148" s="785">
        <v>39.0</v>
      </c>
      <c r="F148" s="785">
        <v>2.0</v>
      </c>
      <c r="G148" s="785">
        <v>189.0</v>
      </c>
      <c r="H148" s="833"/>
      <c r="I148" s="833"/>
      <c r="J148" s="833"/>
      <c r="K148" s="785">
        <v>2.0</v>
      </c>
      <c r="L148" s="785">
        <v>8.0</v>
      </c>
      <c r="M148" s="833"/>
      <c r="N148" s="785">
        <v>5.0</v>
      </c>
      <c r="O148" s="785">
        <v>5.0</v>
      </c>
      <c r="P148" s="833"/>
      <c r="Q148" s="786">
        <v>10.0</v>
      </c>
      <c r="R148" s="833">
        <f t="shared" si="28"/>
        <v>260</v>
      </c>
      <c r="S148" s="1119">
        <f t="shared" si="29"/>
        <v>177.6</v>
      </c>
      <c r="T148" s="1049">
        <f>R148/(Results!$T$219*(70/190))</f>
        <v>0.5310115017</v>
      </c>
      <c r="U148" s="1050" t="str">
        <f t="shared" si="30"/>
        <v>C</v>
      </c>
      <c r="V148" s="151"/>
      <c r="W148" s="151"/>
      <c r="X148" s="151"/>
      <c r="Y148" s="195"/>
      <c r="Z148" s="737">
        <f>R148/Results!$B$158</f>
        <v>866.6666667</v>
      </c>
      <c r="AA148" s="459"/>
      <c r="AB148" s="151"/>
      <c r="AC148" s="703"/>
      <c r="AD148" s="459"/>
      <c r="AE148" s="459"/>
      <c r="AF148" s="151"/>
      <c r="AG148" s="784" t="s">
        <v>167</v>
      </c>
      <c r="AH148" s="785">
        <v>11.0</v>
      </c>
      <c r="AI148" s="833"/>
      <c r="AJ148" s="785">
        <v>39.0</v>
      </c>
      <c r="AK148" s="833"/>
      <c r="AL148" s="833"/>
      <c r="AM148" s="785">
        <v>1.0</v>
      </c>
      <c r="AN148" s="833"/>
      <c r="AO148" s="785">
        <v>3.0</v>
      </c>
      <c r="AP148" s="833"/>
      <c r="AQ148" s="833"/>
      <c r="AR148" s="785">
        <v>1.0</v>
      </c>
      <c r="AS148" s="833"/>
      <c r="AT148" s="786">
        <v>3.0</v>
      </c>
      <c r="AU148" s="786">
        <f t="shared" si="31"/>
        <v>58</v>
      </c>
      <c r="AV148" s="1051">
        <f t="shared" si="32"/>
        <v>40</v>
      </c>
      <c r="AW148" s="1049">
        <f>AU148/(Results!$V$219*(70/190))</f>
        <v>0.655952381</v>
      </c>
      <c r="AX148" s="787" t="str">
        <f t="shared" ref="AX148:AX158" si="35">IFS(AW148&lt;0.2,"A",AND(AW148&gt;=0.21,AW148&lt;=0.5),"B",AND(AW148&gt;=0.51,AW148&lt;=0.7),"C",AND(AW148&gt;=0.71,AW148&lt;=0.85),"D",AND(AW148&gt;=0.86,AW148&lt;=1),"E",AW148&gt;1,"F")</f>
        <v>C</v>
      </c>
      <c r="AY148" s="151"/>
      <c r="AZ148" s="151"/>
      <c r="BA148" s="151"/>
      <c r="BB148" s="195"/>
      <c r="BC148" s="737">
        <f>AU148/Results!$B$158</f>
        <v>193.3333333</v>
      </c>
      <c r="BD148" s="459"/>
      <c r="BE148" s="151"/>
      <c r="BF148" s="703"/>
    </row>
    <row r="149">
      <c r="A149" s="151"/>
      <c r="B149" s="459"/>
      <c r="C149" s="151"/>
      <c r="D149" s="784" t="s">
        <v>168</v>
      </c>
      <c r="E149" s="785">
        <v>51.0</v>
      </c>
      <c r="F149" s="785">
        <v>1.0</v>
      </c>
      <c r="G149" s="785">
        <v>197.0</v>
      </c>
      <c r="H149" s="833"/>
      <c r="I149" s="833"/>
      <c r="J149" s="833"/>
      <c r="K149" s="785">
        <v>3.0</v>
      </c>
      <c r="L149" s="833"/>
      <c r="M149" s="833"/>
      <c r="N149" s="785">
        <v>3.0</v>
      </c>
      <c r="O149" s="785">
        <v>11.0</v>
      </c>
      <c r="P149" s="833"/>
      <c r="Q149" s="786">
        <v>7.0</v>
      </c>
      <c r="R149" s="833">
        <f t="shared" si="28"/>
        <v>273</v>
      </c>
      <c r="S149" s="1119">
        <f t="shared" si="29"/>
        <v>187.8</v>
      </c>
      <c r="T149" s="1049">
        <f>R149/(Results!$T$219*(70/190))</f>
        <v>0.5575620767</v>
      </c>
      <c r="U149" s="1050" t="str">
        <f t="shared" si="30"/>
        <v>C</v>
      </c>
      <c r="V149" s="151"/>
      <c r="W149" s="151"/>
      <c r="X149" s="151"/>
      <c r="Y149" s="195"/>
      <c r="Z149" s="737">
        <f>R149/Results!$B$158</f>
        <v>910</v>
      </c>
      <c r="AA149" s="459"/>
      <c r="AB149" s="151"/>
      <c r="AC149" s="703"/>
      <c r="AD149" s="459"/>
      <c r="AE149" s="459"/>
      <c r="AF149" s="151"/>
      <c r="AG149" s="784" t="s">
        <v>168</v>
      </c>
      <c r="AH149" s="785">
        <v>17.0</v>
      </c>
      <c r="AI149" s="833"/>
      <c r="AJ149" s="785">
        <v>36.0</v>
      </c>
      <c r="AK149" s="833"/>
      <c r="AL149" s="833"/>
      <c r="AM149" s="833"/>
      <c r="AN149" s="833"/>
      <c r="AO149" s="785">
        <v>3.0</v>
      </c>
      <c r="AP149" s="833"/>
      <c r="AQ149" s="833"/>
      <c r="AR149" s="833"/>
      <c r="AS149" s="833"/>
      <c r="AT149" s="786">
        <v>1.0</v>
      </c>
      <c r="AU149" s="1127">
        <f t="shared" si="31"/>
        <v>57</v>
      </c>
      <c r="AV149" s="1128">
        <f t="shared" si="32"/>
        <v>40</v>
      </c>
      <c r="AW149" s="1049">
        <f>AU149/(Results!$V$219*(70/190))</f>
        <v>0.6446428571</v>
      </c>
      <c r="AX149" s="787" t="str">
        <f t="shared" si="35"/>
        <v>C</v>
      </c>
      <c r="AY149" s="151"/>
      <c r="AZ149" s="151"/>
      <c r="BA149" s="151"/>
      <c r="BB149" s="195"/>
      <c r="BC149" s="737">
        <f>AU149/Results!$B$158</f>
        <v>190</v>
      </c>
      <c r="BD149" s="459"/>
      <c r="BE149" s="151"/>
      <c r="BF149" s="703"/>
    </row>
    <row r="150">
      <c r="A150" s="151"/>
      <c r="B150" s="459"/>
      <c r="C150" s="151"/>
      <c r="D150" s="790" t="s">
        <v>169</v>
      </c>
      <c r="E150" s="791">
        <v>40.0</v>
      </c>
      <c r="F150" s="835"/>
      <c r="G150" s="791">
        <v>171.0</v>
      </c>
      <c r="H150" s="835"/>
      <c r="I150" s="835"/>
      <c r="J150" s="835"/>
      <c r="K150" s="791">
        <v>1.0</v>
      </c>
      <c r="L150" s="791">
        <v>4.0</v>
      </c>
      <c r="M150" s="835"/>
      <c r="N150" s="791">
        <v>4.0</v>
      </c>
      <c r="O150" s="791">
        <v>6.0</v>
      </c>
      <c r="P150" s="835"/>
      <c r="Q150" s="792">
        <v>8.0</v>
      </c>
      <c r="R150" s="835">
        <f t="shared" si="28"/>
        <v>234</v>
      </c>
      <c r="S150" s="1120">
        <f t="shared" si="29"/>
        <v>159</v>
      </c>
      <c r="T150" s="1052">
        <f>R150/(Results!$T$219*(70/190))</f>
        <v>0.4779103515</v>
      </c>
      <c r="U150" s="1053" t="str">
        <f t="shared" si="30"/>
        <v>B</v>
      </c>
      <c r="V150" s="37"/>
      <c r="W150" s="37"/>
      <c r="X150" s="37"/>
      <c r="Y150" s="59"/>
      <c r="Z150" s="738">
        <f>R150/Results!$B$158</f>
        <v>780</v>
      </c>
      <c r="AA150" s="60"/>
      <c r="AB150" s="37"/>
      <c r="AC150" s="789"/>
      <c r="AD150" s="459"/>
      <c r="AE150" s="459"/>
      <c r="AF150" s="151"/>
      <c r="AG150" s="790" t="s">
        <v>169</v>
      </c>
      <c r="AH150" s="791">
        <v>14.0</v>
      </c>
      <c r="AI150" s="835"/>
      <c r="AJ150" s="791">
        <v>36.0</v>
      </c>
      <c r="AK150" s="835"/>
      <c r="AL150" s="835"/>
      <c r="AM150" s="835"/>
      <c r="AN150" s="835"/>
      <c r="AO150" s="791">
        <v>5.0</v>
      </c>
      <c r="AP150" s="835"/>
      <c r="AQ150" s="791">
        <v>2.0</v>
      </c>
      <c r="AR150" s="791">
        <v>5.0</v>
      </c>
      <c r="AS150" s="835"/>
      <c r="AT150" s="792">
        <v>1.0</v>
      </c>
      <c r="AU150" s="1129">
        <f t="shared" si="31"/>
        <v>63</v>
      </c>
      <c r="AV150" s="1130">
        <f t="shared" si="32"/>
        <v>55</v>
      </c>
      <c r="AW150" s="1052">
        <f>AU150/(Results!$V$219*(70/190))</f>
        <v>0.7125</v>
      </c>
      <c r="AX150" s="793" t="str">
        <f t="shared" si="35"/>
        <v>D</v>
      </c>
      <c r="AY150" s="37"/>
      <c r="AZ150" s="37"/>
      <c r="BA150" s="37"/>
      <c r="BB150" s="59"/>
      <c r="BC150" s="738">
        <f>AU150/Results!$B$158</f>
        <v>210</v>
      </c>
      <c r="BD150" s="60"/>
      <c r="BE150" s="37"/>
      <c r="BF150" s="789"/>
    </row>
    <row r="151">
      <c r="A151" s="151"/>
      <c r="B151" s="459"/>
      <c r="C151" s="151"/>
      <c r="D151" s="797" t="s">
        <v>170</v>
      </c>
      <c r="E151" s="798">
        <v>51.0</v>
      </c>
      <c r="F151" s="837"/>
      <c r="G151" s="798">
        <v>175.0</v>
      </c>
      <c r="H151" s="837"/>
      <c r="I151" s="837"/>
      <c r="J151" s="837"/>
      <c r="K151" s="798">
        <v>1.0</v>
      </c>
      <c r="L151" s="798">
        <v>7.0</v>
      </c>
      <c r="M151" s="837"/>
      <c r="N151" s="798">
        <v>4.0</v>
      </c>
      <c r="O151" s="798">
        <v>9.0</v>
      </c>
      <c r="P151" s="798">
        <v>2.0</v>
      </c>
      <c r="Q151" s="799">
        <v>1.0</v>
      </c>
      <c r="R151" s="824">
        <f t="shared" si="28"/>
        <v>250</v>
      </c>
      <c r="S151" s="1121">
        <f t="shared" si="29"/>
        <v>184</v>
      </c>
      <c r="T151" s="1055">
        <f>R151/(Results!$T$220*(70/190))</f>
        <v>0.5750605327</v>
      </c>
      <c r="U151" s="1056" t="str">
        <f t="shared" si="30"/>
        <v>C</v>
      </c>
      <c r="V151" s="538">
        <f>SUM(R151:R154)</f>
        <v>950</v>
      </c>
      <c r="W151" s="539">
        <f>V151/(4*(MAX(R151:R154)))</f>
        <v>0.95</v>
      </c>
      <c r="X151" s="539">
        <f>AVERAGE(S151:S154)</f>
        <v>174.725</v>
      </c>
      <c r="Y151" s="1110">
        <f>V151/(((V151/2))*2)</f>
        <v>1</v>
      </c>
      <c r="Z151" s="1012">
        <f>R151/Results!$B$158</f>
        <v>833.3333333</v>
      </c>
      <c r="AA151" s="1111">
        <f>sum(Z151:Z154)/4</f>
        <v>791.6666667</v>
      </c>
      <c r="AB151" s="541">
        <v>435.0</v>
      </c>
      <c r="AC151" s="706">
        <f>4*MAX(R151:R154)/Results!T220</f>
        <v>0.8474576271</v>
      </c>
      <c r="AD151" s="459"/>
      <c r="AE151" s="459"/>
      <c r="AF151" s="151"/>
      <c r="AG151" s="797" t="s">
        <v>170</v>
      </c>
      <c r="AH151" s="798">
        <v>19.0</v>
      </c>
      <c r="AI151" s="837"/>
      <c r="AJ151" s="798">
        <v>26.0</v>
      </c>
      <c r="AK151" s="837"/>
      <c r="AL151" s="837"/>
      <c r="AM151" s="837"/>
      <c r="AN151" s="837"/>
      <c r="AO151" s="798">
        <v>3.0</v>
      </c>
      <c r="AP151" s="837"/>
      <c r="AQ151" s="798">
        <v>4.0</v>
      </c>
      <c r="AR151" s="798">
        <v>2.0</v>
      </c>
      <c r="AS151" s="837"/>
      <c r="AT151" s="799">
        <v>2.0</v>
      </c>
      <c r="AU151" s="1083">
        <f t="shared" si="31"/>
        <v>56</v>
      </c>
      <c r="AV151" s="1122">
        <f t="shared" si="32"/>
        <v>51.5</v>
      </c>
      <c r="AW151" s="1055">
        <f>AU151/(Results!$V$220*(70/190))</f>
        <v>0.6608695652</v>
      </c>
      <c r="AX151" s="828" t="str">
        <f t="shared" si="35"/>
        <v>C</v>
      </c>
      <c r="AY151" s="538">
        <f>SUM(AU151:AU154)</f>
        <v>230</v>
      </c>
      <c r="AZ151" s="539">
        <f>AY151/(4*(MAX(AU151:AU154)))</f>
        <v>0.8846153846</v>
      </c>
      <c r="BA151" s="539">
        <f>AVERAGE(AV151:AV154)</f>
        <v>51</v>
      </c>
      <c r="BB151" s="1110">
        <f>AY151/(((AY151))*1)</f>
        <v>1</v>
      </c>
      <c r="BC151" s="1012">
        <f>AU151/Results!$B$158</f>
        <v>186.6666667</v>
      </c>
      <c r="BD151" s="1111">
        <f>sum(BC151:BC154)/4</f>
        <v>191.6666667</v>
      </c>
      <c r="BE151" s="541">
        <v>85.0</v>
      </c>
      <c r="BF151" s="706">
        <f>4*MAX(AU151:AU154)/Results!V220</f>
        <v>1.130434783</v>
      </c>
    </row>
    <row r="152">
      <c r="A152" s="151"/>
      <c r="B152" s="459"/>
      <c r="C152" s="151"/>
      <c r="D152" s="804" t="s">
        <v>171</v>
      </c>
      <c r="E152" s="805">
        <v>37.0</v>
      </c>
      <c r="F152" s="805">
        <v>2.0</v>
      </c>
      <c r="G152" s="805">
        <v>168.0</v>
      </c>
      <c r="H152" s="826"/>
      <c r="I152" s="826"/>
      <c r="J152" s="805">
        <v>1.0</v>
      </c>
      <c r="K152" s="805">
        <v>3.0</v>
      </c>
      <c r="L152" s="805">
        <v>7.0</v>
      </c>
      <c r="M152" s="826"/>
      <c r="N152" s="805">
        <v>3.0</v>
      </c>
      <c r="O152" s="805">
        <v>13.0</v>
      </c>
      <c r="P152" s="826"/>
      <c r="Q152" s="806">
        <v>7.0</v>
      </c>
      <c r="R152" s="826">
        <f t="shared" si="28"/>
        <v>241</v>
      </c>
      <c r="S152" s="1123">
        <f t="shared" si="29"/>
        <v>176.1</v>
      </c>
      <c r="T152" s="1057">
        <f>R152/(Results!$T$220*(70/190))</f>
        <v>0.5543583535</v>
      </c>
      <c r="U152" s="1058" t="str">
        <f t="shared" si="30"/>
        <v>C</v>
      </c>
      <c r="V152" s="151"/>
      <c r="W152" s="151"/>
      <c r="X152" s="151"/>
      <c r="Y152" s="195"/>
      <c r="Z152" s="740">
        <f>R152/Results!$B$158</f>
        <v>803.3333333</v>
      </c>
      <c r="AA152" s="459"/>
      <c r="AB152" s="151"/>
      <c r="AC152" s="703"/>
      <c r="AD152" s="459"/>
      <c r="AE152" s="459"/>
      <c r="AF152" s="151"/>
      <c r="AG152" s="804" t="s">
        <v>171</v>
      </c>
      <c r="AH152" s="805">
        <v>13.0</v>
      </c>
      <c r="AI152" s="826"/>
      <c r="AJ152" s="805">
        <v>30.0</v>
      </c>
      <c r="AK152" s="826"/>
      <c r="AL152" s="826"/>
      <c r="AM152" s="826"/>
      <c r="AN152" s="826"/>
      <c r="AO152" s="805">
        <v>7.0</v>
      </c>
      <c r="AP152" s="826"/>
      <c r="AQ152" s="805">
        <v>1.0</v>
      </c>
      <c r="AR152" s="805">
        <v>4.0</v>
      </c>
      <c r="AS152" s="826"/>
      <c r="AT152" s="807"/>
      <c r="AU152" s="806">
        <f t="shared" si="31"/>
        <v>55</v>
      </c>
      <c r="AV152" s="1124">
        <f t="shared" si="32"/>
        <v>49</v>
      </c>
      <c r="AW152" s="1057">
        <f>AU152/(Results!$V$220*(70/190))</f>
        <v>0.649068323</v>
      </c>
      <c r="AX152" s="807" t="str">
        <f t="shared" si="35"/>
        <v>C</v>
      </c>
      <c r="AY152" s="151"/>
      <c r="AZ152" s="151"/>
      <c r="BA152" s="151"/>
      <c r="BB152" s="195"/>
      <c r="BC152" s="740">
        <f>AU152/Results!$B$158</f>
        <v>183.3333333</v>
      </c>
      <c r="BD152" s="459"/>
      <c r="BE152" s="151"/>
      <c r="BF152" s="703"/>
    </row>
    <row r="153">
      <c r="A153" s="151"/>
      <c r="B153" s="459"/>
      <c r="C153" s="151"/>
      <c r="D153" s="804" t="s">
        <v>172</v>
      </c>
      <c r="E153" s="805">
        <v>48.0</v>
      </c>
      <c r="F153" s="805">
        <v>1.0</v>
      </c>
      <c r="G153" s="805">
        <v>178.0</v>
      </c>
      <c r="H153" s="826"/>
      <c r="I153" s="826"/>
      <c r="J153" s="826"/>
      <c r="K153" s="805">
        <v>1.0</v>
      </c>
      <c r="L153" s="805">
        <v>5.0</v>
      </c>
      <c r="M153" s="826"/>
      <c r="N153" s="805">
        <v>2.0</v>
      </c>
      <c r="O153" s="805">
        <v>9.0</v>
      </c>
      <c r="P153" s="826"/>
      <c r="Q153" s="806">
        <v>2.0</v>
      </c>
      <c r="R153" s="826">
        <f t="shared" si="28"/>
        <v>246</v>
      </c>
      <c r="S153" s="1123">
        <f t="shared" si="29"/>
        <v>170.8</v>
      </c>
      <c r="T153" s="1057">
        <f>R153/(Results!$T$220*(70/190))</f>
        <v>0.5658595642</v>
      </c>
      <c r="U153" s="1058" t="str">
        <f t="shared" si="30"/>
        <v>C</v>
      </c>
      <c r="V153" s="151"/>
      <c r="W153" s="151"/>
      <c r="X153" s="151"/>
      <c r="Y153" s="195"/>
      <c r="Z153" s="740">
        <f>R153/Results!$B$158</f>
        <v>820</v>
      </c>
      <c r="AA153" s="459"/>
      <c r="AB153" s="151"/>
      <c r="AC153" s="703"/>
      <c r="AD153" s="459"/>
      <c r="AE153" s="459"/>
      <c r="AF153" s="151"/>
      <c r="AG153" s="804" t="s">
        <v>172</v>
      </c>
      <c r="AH153" s="805">
        <v>17.0</v>
      </c>
      <c r="AI153" s="826"/>
      <c r="AJ153" s="805">
        <v>26.0</v>
      </c>
      <c r="AK153" s="826"/>
      <c r="AL153" s="826"/>
      <c r="AM153" s="826"/>
      <c r="AN153" s="826"/>
      <c r="AO153" s="805">
        <v>4.0</v>
      </c>
      <c r="AP153" s="826"/>
      <c r="AQ153" s="805">
        <v>1.0</v>
      </c>
      <c r="AR153" s="805">
        <v>3.0</v>
      </c>
      <c r="AS153" s="826"/>
      <c r="AT153" s="806">
        <v>3.0</v>
      </c>
      <c r="AU153" s="806">
        <f t="shared" si="31"/>
        <v>54</v>
      </c>
      <c r="AV153" s="1124">
        <f t="shared" si="32"/>
        <v>46</v>
      </c>
      <c r="AW153" s="1057">
        <f>AU153/(Results!$V$220*(70/190))</f>
        <v>0.6372670807</v>
      </c>
      <c r="AX153" s="807" t="str">
        <f t="shared" si="35"/>
        <v>C</v>
      </c>
      <c r="AY153" s="151"/>
      <c r="AZ153" s="151"/>
      <c r="BA153" s="151"/>
      <c r="BB153" s="195"/>
      <c r="BC153" s="740">
        <f>AU153/Results!$B$158</f>
        <v>180</v>
      </c>
      <c r="BD153" s="459"/>
      <c r="BE153" s="151"/>
      <c r="BF153" s="703"/>
    </row>
    <row r="154">
      <c r="A154" s="151"/>
      <c r="B154" s="459"/>
      <c r="C154" s="151"/>
      <c r="D154" s="809" t="s">
        <v>173</v>
      </c>
      <c r="E154" s="810">
        <v>50.0</v>
      </c>
      <c r="F154" s="840"/>
      <c r="G154" s="810">
        <v>133.0</v>
      </c>
      <c r="H154" s="840"/>
      <c r="I154" s="840"/>
      <c r="J154" s="810">
        <v>1.0</v>
      </c>
      <c r="K154" s="810">
        <v>1.0</v>
      </c>
      <c r="L154" s="810">
        <v>8.0</v>
      </c>
      <c r="M154" s="840"/>
      <c r="N154" s="810">
        <v>5.0</v>
      </c>
      <c r="O154" s="810">
        <v>11.0</v>
      </c>
      <c r="P154" s="840"/>
      <c r="Q154" s="811">
        <v>4.0</v>
      </c>
      <c r="R154" s="840">
        <f t="shared" si="28"/>
        <v>213</v>
      </c>
      <c r="S154" s="1125">
        <f t="shared" si="29"/>
        <v>168</v>
      </c>
      <c r="T154" s="1061">
        <f>R154/(Results!$T$220*(70/190))</f>
        <v>0.4899515738</v>
      </c>
      <c r="U154" s="1062" t="str">
        <f t="shared" si="30"/>
        <v>B</v>
      </c>
      <c r="V154" s="447"/>
      <c r="W154" s="447"/>
      <c r="X154" s="447"/>
      <c r="Y154" s="224"/>
      <c r="Z154" s="746">
        <f>R154/Results!$B$158</f>
        <v>710</v>
      </c>
      <c r="AA154" s="461"/>
      <c r="AB154" s="447"/>
      <c r="AC154" s="488"/>
      <c r="AD154" s="459"/>
      <c r="AE154" s="459"/>
      <c r="AF154" s="151"/>
      <c r="AG154" s="809" t="s">
        <v>173</v>
      </c>
      <c r="AH154" s="810">
        <v>25.0</v>
      </c>
      <c r="AI154" s="840"/>
      <c r="AJ154" s="810">
        <v>28.0</v>
      </c>
      <c r="AK154" s="840"/>
      <c r="AL154" s="840"/>
      <c r="AM154" s="840"/>
      <c r="AN154" s="840"/>
      <c r="AO154" s="810">
        <v>5.0</v>
      </c>
      <c r="AP154" s="840"/>
      <c r="AQ154" s="840"/>
      <c r="AR154" s="810">
        <v>5.0</v>
      </c>
      <c r="AS154" s="840"/>
      <c r="AT154" s="811">
        <v>2.0</v>
      </c>
      <c r="AU154" s="811">
        <f t="shared" si="31"/>
        <v>65</v>
      </c>
      <c r="AV154" s="1126">
        <f t="shared" si="32"/>
        <v>57.5</v>
      </c>
      <c r="AW154" s="1061">
        <f>AU154/(Results!$V$220*(70/190))</f>
        <v>0.7670807453</v>
      </c>
      <c r="AX154" s="1034" t="str">
        <f t="shared" si="35"/>
        <v>D</v>
      </c>
      <c r="AY154" s="447"/>
      <c r="AZ154" s="447"/>
      <c r="BA154" s="447"/>
      <c r="BB154" s="224"/>
      <c r="BC154" s="746">
        <f>AU154/Results!$B$158</f>
        <v>216.6666667</v>
      </c>
      <c r="BD154" s="461"/>
      <c r="BE154" s="447"/>
      <c r="BF154" s="488"/>
    </row>
    <row r="155">
      <c r="A155" s="151"/>
      <c r="B155" s="459"/>
      <c r="C155" s="151"/>
      <c r="D155" s="818" t="s">
        <v>174</v>
      </c>
      <c r="E155" s="778">
        <v>56.0</v>
      </c>
      <c r="F155" s="778">
        <v>3.0</v>
      </c>
      <c r="G155" s="778">
        <v>158.0</v>
      </c>
      <c r="H155" s="830"/>
      <c r="I155" s="830"/>
      <c r="J155" s="778">
        <v>1.0</v>
      </c>
      <c r="K155" s="778">
        <v>3.0</v>
      </c>
      <c r="L155" s="778">
        <v>3.0</v>
      </c>
      <c r="M155" s="830"/>
      <c r="N155" s="778">
        <v>5.0</v>
      </c>
      <c r="O155" s="778">
        <v>13.0</v>
      </c>
      <c r="P155" s="830"/>
      <c r="Q155" s="819"/>
      <c r="R155" s="854">
        <f t="shared" si="28"/>
        <v>242</v>
      </c>
      <c r="S155" s="1118">
        <f t="shared" si="29"/>
        <v>186.4</v>
      </c>
      <c r="T155" s="1063">
        <f>R155/(Results!$T$221*(70/190))</f>
        <v>0.5487528345</v>
      </c>
      <c r="U155" s="1064" t="str">
        <f t="shared" si="30"/>
        <v>C</v>
      </c>
      <c r="V155" s="641">
        <f>SUM(R155:R158)</f>
        <v>959</v>
      </c>
      <c r="W155" s="642">
        <f>V155/(4*(MAX(R155:R158)))</f>
        <v>0.966733871</v>
      </c>
      <c r="X155" s="642">
        <f>AVERAGE(S155:S158)</f>
        <v>183.175</v>
      </c>
      <c r="Y155" s="1112">
        <f>V155/(((V155/2))*2)</f>
        <v>1</v>
      </c>
      <c r="Z155" s="731">
        <f>R155/Results!$B$158</f>
        <v>806.6666667</v>
      </c>
      <c r="AA155" s="1113">
        <f>sum(Z155:Z158)/4</f>
        <v>799.1666667</v>
      </c>
      <c r="AB155" s="643">
        <v>441.0</v>
      </c>
      <c r="AC155" s="817">
        <f>4*MAX(R155:R158)/Results!T221</f>
        <v>0.8287385129</v>
      </c>
      <c r="AD155" s="459"/>
      <c r="AE155" s="459"/>
      <c r="AF155" s="151"/>
      <c r="AG155" s="818" t="s">
        <v>174</v>
      </c>
      <c r="AH155" s="778">
        <v>13.0</v>
      </c>
      <c r="AI155" s="830"/>
      <c r="AJ155" s="778">
        <v>36.0</v>
      </c>
      <c r="AK155" s="830"/>
      <c r="AL155" s="830"/>
      <c r="AM155" s="830"/>
      <c r="AN155" s="830"/>
      <c r="AO155" s="778">
        <v>6.0</v>
      </c>
      <c r="AP155" s="830"/>
      <c r="AQ155" s="778">
        <v>2.0</v>
      </c>
      <c r="AR155" s="778">
        <v>6.0</v>
      </c>
      <c r="AS155" s="778">
        <v>1.0</v>
      </c>
      <c r="AT155" s="779">
        <v>1.0</v>
      </c>
      <c r="AU155" s="1026">
        <f t="shared" si="31"/>
        <v>65</v>
      </c>
      <c r="AV155" s="1131">
        <f t="shared" si="32"/>
        <v>60</v>
      </c>
      <c r="AW155" s="1063">
        <f>AU155/(Results!$V$221*(70/190))</f>
        <v>0.7412965186</v>
      </c>
      <c r="AX155" s="819" t="str">
        <f t="shared" si="35"/>
        <v>D</v>
      </c>
      <c r="AY155" s="641">
        <f>SUM(AU155:AU158)</f>
        <v>238</v>
      </c>
      <c r="AZ155" s="642">
        <f>AY155/(4*(MAX(AU155:AU158)))</f>
        <v>0.9153846154</v>
      </c>
      <c r="BA155" s="642">
        <f>AVERAGE(AV155:AV158)</f>
        <v>49.975</v>
      </c>
      <c r="BB155" s="1112">
        <f>AY155/(((AY155))*1)</f>
        <v>1</v>
      </c>
      <c r="BC155" s="731">
        <f>AU155/Results!$B$158</f>
        <v>216.6666667</v>
      </c>
      <c r="BD155" s="1113">
        <f>sum(BC155:BC158)/4</f>
        <v>198.3333333</v>
      </c>
      <c r="BE155" s="643">
        <v>88.0</v>
      </c>
      <c r="BF155" s="817">
        <f>4*MAX(AU155:AU158)/Results!V221</f>
        <v>1.092436975</v>
      </c>
    </row>
    <row r="156">
      <c r="A156" s="151"/>
      <c r="B156" s="459"/>
      <c r="C156" s="151"/>
      <c r="D156" s="784" t="s">
        <v>175</v>
      </c>
      <c r="E156" s="785">
        <v>47.0</v>
      </c>
      <c r="F156" s="785">
        <v>1.0</v>
      </c>
      <c r="G156" s="785">
        <v>175.0</v>
      </c>
      <c r="H156" s="785">
        <v>1.0</v>
      </c>
      <c r="I156" s="833"/>
      <c r="J156" s="785">
        <v>1.0</v>
      </c>
      <c r="K156" s="833"/>
      <c r="L156" s="785">
        <v>2.0</v>
      </c>
      <c r="M156" s="833"/>
      <c r="N156" s="785">
        <v>3.0</v>
      </c>
      <c r="O156" s="785">
        <v>18.0</v>
      </c>
      <c r="P156" s="833"/>
      <c r="Q156" s="787"/>
      <c r="R156" s="833">
        <f t="shared" si="28"/>
        <v>248</v>
      </c>
      <c r="S156" s="1119">
        <f t="shared" si="29"/>
        <v>184.8</v>
      </c>
      <c r="T156" s="1049">
        <f>R156/(Results!$T$221*(70/190))</f>
        <v>0.5623582766</v>
      </c>
      <c r="U156" s="1050" t="str">
        <f t="shared" si="30"/>
        <v>C</v>
      </c>
      <c r="V156" s="151"/>
      <c r="W156" s="151"/>
      <c r="X156" s="151"/>
      <c r="Y156" s="195"/>
      <c r="Z156" s="737">
        <f>R156/Results!$B$158</f>
        <v>826.6666667</v>
      </c>
      <c r="AA156" s="459"/>
      <c r="AB156" s="151"/>
      <c r="AC156" s="703"/>
      <c r="AD156" s="459"/>
      <c r="AE156" s="459"/>
      <c r="AF156" s="151"/>
      <c r="AG156" s="784" t="s">
        <v>175</v>
      </c>
      <c r="AH156" s="785">
        <v>17.0</v>
      </c>
      <c r="AI156" s="785">
        <v>2.0</v>
      </c>
      <c r="AJ156" s="785">
        <v>30.0</v>
      </c>
      <c r="AK156" s="833"/>
      <c r="AL156" s="833"/>
      <c r="AM156" s="833"/>
      <c r="AN156" s="833"/>
      <c r="AO156" s="785">
        <v>6.0</v>
      </c>
      <c r="AP156" s="833"/>
      <c r="AQ156" s="785">
        <v>1.0</v>
      </c>
      <c r="AR156" s="785">
        <v>1.0</v>
      </c>
      <c r="AS156" s="833"/>
      <c r="AT156" s="786">
        <v>1.0</v>
      </c>
      <c r="AU156" s="786">
        <f t="shared" si="31"/>
        <v>58</v>
      </c>
      <c r="AV156" s="1051">
        <f t="shared" si="32"/>
        <v>47.6</v>
      </c>
      <c r="AW156" s="1049">
        <f>AU156/(Results!$V$221*(70/190))</f>
        <v>0.6614645858</v>
      </c>
      <c r="AX156" s="787" t="str">
        <f t="shared" si="35"/>
        <v>C</v>
      </c>
      <c r="AY156" s="151"/>
      <c r="AZ156" s="151"/>
      <c r="BA156" s="151"/>
      <c r="BB156" s="195"/>
      <c r="BC156" s="737">
        <f>AU156/Results!$B$158</f>
        <v>193.3333333</v>
      </c>
      <c r="BD156" s="459"/>
      <c r="BE156" s="151"/>
      <c r="BF156" s="703"/>
    </row>
    <row r="157">
      <c r="A157" s="151"/>
      <c r="B157" s="459"/>
      <c r="C157" s="151"/>
      <c r="D157" s="784" t="s">
        <v>176</v>
      </c>
      <c r="E157" s="785">
        <v>50.0</v>
      </c>
      <c r="F157" s="833"/>
      <c r="G157" s="785">
        <v>148.0</v>
      </c>
      <c r="H157" s="785">
        <v>1.0</v>
      </c>
      <c r="I157" s="833"/>
      <c r="J157" s="833"/>
      <c r="K157" s="785">
        <v>3.0</v>
      </c>
      <c r="L157" s="785">
        <v>5.0</v>
      </c>
      <c r="M157" s="833"/>
      <c r="N157" s="785">
        <v>4.0</v>
      </c>
      <c r="O157" s="785">
        <v>11.0</v>
      </c>
      <c r="P157" s="833"/>
      <c r="Q157" s="786">
        <v>2.0</v>
      </c>
      <c r="R157" s="833">
        <f t="shared" si="28"/>
        <v>224</v>
      </c>
      <c r="S157" s="1119">
        <f t="shared" si="29"/>
        <v>170.5</v>
      </c>
      <c r="T157" s="1049">
        <f>R157/(Results!$T$221*(70/190))</f>
        <v>0.5079365079</v>
      </c>
      <c r="U157" s="1067" t="s">
        <v>249</v>
      </c>
      <c r="V157" s="151"/>
      <c r="W157" s="151"/>
      <c r="X157" s="151"/>
      <c r="Y157" s="195"/>
      <c r="Z157" s="737">
        <f>R157/Results!$B$158</f>
        <v>746.6666667</v>
      </c>
      <c r="AA157" s="459"/>
      <c r="AB157" s="151"/>
      <c r="AC157" s="703"/>
      <c r="AD157" s="459"/>
      <c r="AE157" s="459"/>
      <c r="AF157" s="151"/>
      <c r="AG157" s="784" t="s">
        <v>176</v>
      </c>
      <c r="AH157" s="785">
        <v>23.0</v>
      </c>
      <c r="AI157" s="785">
        <v>1.0</v>
      </c>
      <c r="AJ157" s="785">
        <v>31.0</v>
      </c>
      <c r="AK157" s="833"/>
      <c r="AL157" s="833"/>
      <c r="AM157" s="833"/>
      <c r="AN157" s="833"/>
      <c r="AO157" s="785">
        <v>1.0</v>
      </c>
      <c r="AP157" s="833"/>
      <c r="AQ157" s="785">
        <v>1.0</v>
      </c>
      <c r="AR157" s="785">
        <v>4.0</v>
      </c>
      <c r="AS157" s="833"/>
      <c r="AT157" s="787"/>
      <c r="AU157" s="786">
        <f t="shared" si="31"/>
        <v>61</v>
      </c>
      <c r="AV157" s="1051">
        <f t="shared" si="32"/>
        <v>51.3</v>
      </c>
      <c r="AW157" s="1049">
        <f>AU157/(Results!$V$221*(70/190))</f>
        <v>0.6956782713</v>
      </c>
      <c r="AX157" s="787" t="str">
        <f t="shared" si="35"/>
        <v>C</v>
      </c>
      <c r="AY157" s="151"/>
      <c r="AZ157" s="151"/>
      <c r="BA157" s="151"/>
      <c r="BB157" s="195"/>
      <c r="BC157" s="737">
        <f>AU157/Results!$B$158</f>
        <v>203.3333333</v>
      </c>
      <c r="BD157" s="459"/>
      <c r="BE157" s="151"/>
      <c r="BF157" s="703"/>
    </row>
    <row r="158">
      <c r="A158" s="151"/>
      <c r="B158" s="459"/>
      <c r="C158" s="151"/>
      <c r="D158" s="790" t="s">
        <v>177</v>
      </c>
      <c r="E158" s="791">
        <v>65.0</v>
      </c>
      <c r="F158" s="835"/>
      <c r="G158" s="791">
        <v>151.0</v>
      </c>
      <c r="H158" s="791">
        <v>3.0</v>
      </c>
      <c r="I158" s="835"/>
      <c r="J158" s="835"/>
      <c r="K158" s="791">
        <v>1.0</v>
      </c>
      <c r="L158" s="791">
        <v>6.0</v>
      </c>
      <c r="M158" s="835"/>
      <c r="N158" s="791">
        <v>4.0</v>
      </c>
      <c r="O158" s="791">
        <v>12.0</v>
      </c>
      <c r="P158" s="835"/>
      <c r="Q158" s="792">
        <v>3.0</v>
      </c>
      <c r="R158" s="835">
        <f t="shared" si="28"/>
        <v>245</v>
      </c>
      <c r="S158" s="1120">
        <f t="shared" si="29"/>
        <v>191</v>
      </c>
      <c r="T158" s="1052">
        <f>R158/(Results!$T$221*(70/190))</f>
        <v>0.5555555556</v>
      </c>
      <c r="U158" s="1053" t="str">
        <f t="shared" ref="U158:U172" si="36">IFS(T158&lt;0.2,"A",AND(T158&gt;=0.21,T158&lt;=0.5),"B",AND(T158&gt;=0.51,T158&lt;=0.7),"C",AND(T158&gt;=0.71,T158&lt;=0.85),"D",AND(T158&gt;=0.86,T158&lt;=1),"E",T158&gt;1,"F")</f>
        <v>C</v>
      </c>
      <c r="V158" s="37"/>
      <c r="W158" s="37"/>
      <c r="X158" s="37"/>
      <c r="Y158" s="59"/>
      <c r="Z158" s="738">
        <f>R158/Results!$B$158</f>
        <v>816.6666667</v>
      </c>
      <c r="AA158" s="60"/>
      <c r="AB158" s="37"/>
      <c r="AC158" s="789"/>
      <c r="AD158" s="459"/>
      <c r="AE158" s="459"/>
      <c r="AF158" s="151"/>
      <c r="AG158" s="790" t="s">
        <v>177</v>
      </c>
      <c r="AH158" s="791">
        <v>14.0</v>
      </c>
      <c r="AI158" s="835"/>
      <c r="AJ158" s="791">
        <v>34.0</v>
      </c>
      <c r="AK158" s="835"/>
      <c r="AL158" s="835"/>
      <c r="AM158" s="835"/>
      <c r="AN158" s="835"/>
      <c r="AO158" s="791">
        <v>4.0</v>
      </c>
      <c r="AP158" s="835"/>
      <c r="AQ158" s="835"/>
      <c r="AR158" s="791">
        <v>2.0</v>
      </c>
      <c r="AS158" s="835"/>
      <c r="AT158" s="793"/>
      <c r="AU158" s="792">
        <f t="shared" si="31"/>
        <v>54</v>
      </c>
      <c r="AV158" s="1054">
        <f t="shared" si="32"/>
        <v>41</v>
      </c>
      <c r="AW158" s="1052">
        <f>AU158/(Results!$V$221*(70/190))</f>
        <v>0.6158463385</v>
      </c>
      <c r="AX158" s="793" t="str">
        <f t="shared" si="35"/>
        <v>C</v>
      </c>
      <c r="AY158" s="37"/>
      <c r="AZ158" s="37"/>
      <c r="BA158" s="37"/>
      <c r="BB158" s="59"/>
      <c r="BC158" s="738">
        <f>AU158/Results!$B$158</f>
        <v>180</v>
      </c>
      <c r="BD158" s="60"/>
      <c r="BE158" s="37"/>
      <c r="BF158" s="789"/>
    </row>
    <row r="159">
      <c r="A159" s="151"/>
      <c r="B159" s="459"/>
      <c r="C159" s="151"/>
      <c r="D159" s="797" t="s">
        <v>178</v>
      </c>
      <c r="E159" s="798">
        <v>52.0</v>
      </c>
      <c r="F159" s="798">
        <v>1.0</v>
      </c>
      <c r="G159" s="798">
        <v>122.0</v>
      </c>
      <c r="H159" s="798">
        <v>1.0</v>
      </c>
      <c r="I159" s="837"/>
      <c r="J159" s="837"/>
      <c r="K159" s="798">
        <v>1.0</v>
      </c>
      <c r="L159" s="837"/>
      <c r="M159" s="837"/>
      <c r="N159" s="798">
        <v>3.0</v>
      </c>
      <c r="O159" s="798">
        <v>13.0</v>
      </c>
      <c r="P159" s="837"/>
      <c r="Q159" s="799">
        <v>1.0</v>
      </c>
      <c r="R159" s="824">
        <f t="shared" si="28"/>
        <v>194</v>
      </c>
      <c r="S159" s="1121">
        <f t="shared" si="29"/>
        <v>150.8</v>
      </c>
      <c r="T159" s="1055">
        <f>R159/(Results!$T$222*(70/190))</f>
        <v>0.4752449716</v>
      </c>
      <c r="U159" s="1056" t="str">
        <f t="shared" si="36"/>
        <v>B</v>
      </c>
      <c r="V159" s="538">
        <f>SUM(R159:R162)</f>
        <v>835</v>
      </c>
      <c r="W159" s="539">
        <f>V159/(4*(MAX(R159:R162)))</f>
        <v>0.9619815668</v>
      </c>
      <c r="X159" s="539">
        <f>AVERAGE(S159:S162)</f>
        <v>157.7</v>
      </c>
      <c r="Y159" s="1110">
        <f>V159/(((V159/2))*2)</f>
        <v>1</v>
      </c>
      <c r="Z159" s="1012">
        <f>R159/Results!$B$158</f>
        <v>646.6666667</v>
      </c>
      <c r="AA159" s="1111">
        <f>sum(Z159:Z162)/4</f>
        <v>695.8333333</v>
      </c>
      <c r="AB159" s="541">
        <v>408.0</v>
      </c>
      <c r="AC159" s="706">
        <f>4*MAX(R159:R162)/Results!T222</f>
        <v>0.7833935018</v>
      </c>
      <c r="AD159" s="459"/>
      <c r="AE159" s="459"/>
      <c r="AF159" s="151"/>
      <c r="AG159" s="797" t="s">
        <v>178</v>
      </c>
      <c r="AH159" s="798">
        <v>26.0</v>
      </c>
      <c r="AI159" s="798">
        <v>2.0</v>
      </c>
      <c r="AJ159" s="798">
        <v>32.0</v>
      </c>
      <c r="AK159" s="837"/>
      <c r="AL159" s="837"/>
      <c r="AM159" s="798">
        <v>1.0</v>
      </c>
      <c r="AN159" s="837"/>
      <c r="AO159" s="798">
        <v>5.0</v>
      </c>
      <c r="AP159" s="837"/>
      <c r="AQ159" s="798">
        <v>1.0</v>
      </c>
      <c r="AR159" s="798">
        <v>4.0</v>
      </c>
      <c r="AS159" s="837"/>
      <c r="AT159" s="800"/>
      <c r="AU159" s="1083">
        <f t="shared" si="31"/>
        <v>71</v>
      </c>
      <c r="AV159" s="1122">
        <f t="shared" si="32"/>
        <v>63.1</v>
      </c>
      <c r="AW159" s="1055">
        <f>AU159/(Results!$V$222*(70/190))</f>
        <v>0.7059131345</v>
      </c>
      <c r="AX159" s="1083" t="s">
        <v>257</v>
      </c>
      <c r="AY159" s="538">
        <f>SUM(AU159:AU162)</f>
        <v>273</v>
      </c>
      <c r="AZ159" s="539">
        <f>AY159/(4*(MAX(AU159:AU162)))</f>
        <v>0.8980263158</v>
      </c>
      <c r="BA159" s="539">
        <f>AVERAGE(AV159:AV162)</f>
        <v>59.025</v>
      </c>
      <c r="BB159" s="1110">
        <f>AY159/(((AY159))*1)</f>
        <v>1</v>
      </c>
      <c r="BC159" s="1012">
        <f>AU159/Results!$B$158</f>
        <v>236.6666667</v>
      </c>
      <c r="BD159" s="1111">
        <f>sum(BC159:BC162)/4</f>
        <v>227.5</v>
      </c>
      <c r="BE159" s="541">
        <v>101.0</v>
      </c>
      <c r="BF159" s="706">
        <f>4*MAX(AU159:AU162)/Results!V222</f>
        <v>1.113553114</v>
      </c>
    </row>
    <row r="160">
      <c r="A160" s="151"/>
      <c r="B160" s="459"/>
      <c r="C160" s="151"/>
      <c r="D160" s="804" t="s">
        <v>179</v>
      </c>
      <c r="E160" s="805">
        <v>51.0</v>
      </c>
      <c r="F160" s="826"/>
      <c r="G160" s="805">
        <v>145.0</v>
      </c>
      <c r="H160" s="805">
        <v>1.0</v>
      </c>
      <c r="I160" s="826"/>
      <c r="J160" s="826"/>
      <c r="K160" s="826"/>
      <c r="L160" s="805">
        <v>9.0</v>
      </c>
      <c r="M160" s="826"/>
      <c r="N160" s="805">
        <v>3.0</v>
      </c>
      <c r="O160" s="805">
        <v>4.0</v>
      </c>
      <c r="P160" s="826"/>
      <c r="Q160" s="806">
        <v>2.0</v>
      </c>
      <c r="R160" s="826">
        <f t="shared" si="28"/>
        <v>215</v>
      </c>
      <c r="S160" s="1123">
        <f t="shared" si="29"/>
        <v>155</v>
      </c>
      <c r="T160" s="1057">
        <f>R160/(Results!$T$222*(70/190))</f>
        <v>0.526689015</v>
      </c>
      <c r="U160" s="1058" t="str">
        <f t="shared" si="36"/>
        <v>C</v>
      </c>
      <c r="V160" s="151"/>
      <c r="W160" s="151"/>
      <c r="X160" s="151"/>
      <c r="Y160" s="195"/>
      <c r="Z160" s="740">
        <f>R160/Results!$B$158</f>
        <v>716.6666667</v>
      </c>
      <c r="AA160" s="459"/>
      <c r="AB160" s="151"/>
      <c r="AC160" s="703"/>
      <c r="AD160" s="459"/>
      <c r="AE160" s="459"/>
      <c r="AF160" s="151"/>
      <c r="AG160" s="804" t="s">
        <v>179</v>
      </c>
      <c r="AH160" s="805">
        <v>31.0</v>
      </c>
      <c r="AI160" s="826"/>
      <c r="AJ160" s="805">
        <v>34.0</v>
      </c>
      <c r="AK160" s="826"/>
      <c r="AL160" s="826"/>
      <c r="AM160" s="826"/>
      <c r="AN160" s="826"/>
      <c r="AO160" s="805">
        <v>4.0</v>
      </c>
      <c r="AP160" s="826"/>
      <c r="AQ160" s="805">
        <v>2.0</v>
      </c>
      <c r="AR160" s="805">
        <v>3.0</v>
      </c>
      <c r="AS160" s="826"/>
      <c r="AT160" s="806">
        <v>2.0</v>
      </c>
      <c r="AU160" s="806">
        <f t="shared" si="31"/>
        <v>76</v>
      </c>
      <c r="AV160" s="1124">
        <f t="shared" si="32"/>
        <v>66</v>
      </c>
      <c r="AW160" s="1057">
        <f>AU160/(Results!$V$222*(70/190))</f>
        <v>0.7556253271</v>
      </c>
      <c r="AX160" s="807" t="str">
        <f t="shared" ref="AX160:AX165" si="37">IFS(AW160&lt;0.2,"A",AND(AW160&gt;=0.21,AW160&lt;=0.5),"B",AND(AW160&gt;=0.51,AW160&lt;=0.7),"C",AND(AW160&gt;=0.71,AW160&lt;=0.85),"D",AND(AW160&gt;=0.86,AW160&lt;=1),"E",AW160&gt;1,"F")</f>
        <v>D</v>
      </c>
      <c r="AY160" s="151"/>
      <c r="AZ160" s="151"/>
      <c r="BA160" s="151"/>
      <c r="BB160" s="195"/>
      <c r="BC160" s="740">
        <f>AU160/Results!$B$158</f>
        <v>253.3333333</v>
      </c>
      <c r="BD160" s="459"/>
      <c r="BE160" s="151"/>
      <c r="BF160" s="703"/>
    </row>
    <row r="161">
      <c r="A161" s="151"/>
      <c r="B161" s="459"/>
      <c r="C161" s="151"/>
      <c r="D161" s="804" t="s">
        <v>180</v>
      </c>
      <c r="E161" s="805">
        <v>54.0</v>
      </c>
      <c r="F161" s="826"/>
      <c r="G161" s="805">
        <v>132.0</v>
      </c>
      <c r="H161" s="805">
        <v>2.0</v>
      </c>
      <c r="I161" s="826"/>
      <c r="J161" s="826"/>
      <c r="K161" s="826"/>
      <c r="L161" s="805">
        <v>7.0</v>
      </c>
      <c r="M161" s="826"/>
      <c r="N161" s="805">
        <v>4.0</v>
      </c>
      <c r="O161" s="805">
        <v>7.0</v>
      </c>
      <c r="P161" s="826"/>
      <c r="Q161" s="806">
        <v>3.0</v>
      </c>
      <c r="R161" s="826">
        <f t="shared" si="28"/>
        <v>209</v>
      </c>
      <c r="S161" s="1123">
        <f t="shared" si="29"/>
        <v>159</v>
      </c>
      <c r="T161" s="1057">
        <f>R161/(Results!$T$222*(70/190))</f>
        <v>0.5119907169</v>
      </c>
      <c r="U161" s="1058" t="str">
        <f t="shared" si="36"/>
        <v>C</v>
      </c>
      <c r="V161" s="151"/>
      <c r="W161" s="151"/>
      <c r="X161" s="151"/>
      <c r="Y161" s="195"/>
      <c r="Z161" s="740">
        <f>R161/Results!$B$158</f>
        <v>696.6666667</v>
      </c>
      <c r="AA161" s="459"/>
      <c r="AB161" s="151"/>
      <c r="AC161" s="703"/>
      <c r="AD161" s="459"/>
      <c r="AE161" s="459"/>
      <c r="AF161" s="151"/>
      <c r="AG161" s="804" t="s">
        <v>180</v>
      </c>
      <c r="AH161" s="805">
        <v>20.0</v>
      </c>
      <c r="AI161" s="826"/>
      <c r="AJ161" s="805">
        <v>35.0</v>
      </c>
      <c r="AK161" s="826"/>
      <c r="AL161" s="826"/>
      <c r="AM161" s="826"/>
      <c r="AN161" s="826"/>
      <c r="AO161" s="805">
        <v>5.0</v>
      </c>
      <c r="AP161" s="826"/>
      <c r="AQ161" s="805">
        <v>2.0</v>
      </c>
      <c r="AR161" s="805">
        <v>5.0</v>
      </c>
      <c r="AS161" s="826"/>
      <c r="AT161" s="806">
        <v>2.0</v>
      </c>
      <c r="AU161" s="806">
        <f t="shared" si="31"/>
        <v>69</v>
      </c>
      <c r="AV161" s="1124">
        <f t="shared" si="32"/>
        <v>61</v>
      </c>
      <c r="AW161" s="1057">
        <f>AU161/(Results!$V$222*(70/190))</f>
        <v>0.6860282575</v>
      </c>
      <c r="AX161" s="807" t="str">
        <f t="shared" si="37"/>
        <v>C</v>
      </c>
      <c r="AY161" s="151"/>
      <c r="AZ161" s="151"/>
      <c r="BA161" s="151"/>
      <c r="BB161" s="195"/>
      <c r="BC161" s="740">
        <f>AU161/Results!$B$158</f>
        <v>230</v>
      </c>
      <c r="BD161" s="459"/>
      <c r="BE161" s="151"/>
      <c r="BF161" s="703"/>
    </row>
    <row r="162">
      <c r="A162" s="151"/>
      <c r="B162" s="459"/>
      <c r="C162" s="151"/>
      <c r="D162" s="809" t="s">
        <v>181</v>
      </c>
      <c r="E162" s="810">
        <v>58.0</v>
      </c>
      <c r="F162" s="840"/>
      <c r="G162" s="810">
        <v>137.0</v>
      </c>
      <c r="H162" s="840"/>
      <c r="I162" s="840"/>
      <c r="J162" s="840"/>
      <c r="K162" s="810">
        <v>3.0</v>
      </c>
      <c r="L162" s="810">
        <v>4.0</v>
      </c>
      <c r="M162" s="840"/>
      <c r="N162" s="810">
        <v>4.0</v>
      </c>
      <c r="O162" s="810">
        <v>9.0</v>
      </c>
      <c r="P162" s="840"/>
      <c r="Q162" s="811">
        <v>2.0</v>
      </c>
      <c r="R162" s="840">
        <f t="shared" si="28"/>
        <v>217</v>
      </c>
      <c r="S162" s="1125">
        <f t="shared" si="29"/>
        <v>166</v>
      </c>
      <c r="T162" s="1061">
        <f>R162/(Results!$T$222*(70/190))</f>
        <v>0.5315884477</v>
      </c>
      <c r="U162" s="1062" t="str">
        <f t="shared" si="36"/>
        <v>C</v>
      </c>
      <c r="V162" s="447"/>
      <c r="W162" s="447"/>
      <c r="X162" s="447"/>
      <c r="Y162" s="224"/>
      <c r="Z162" s="746">
        <f>R162/Results!$B$158</f>
        <v>723.3333333</v>
      </c>
      <c r="AA162" s="461"/>
      <c r="AB162" s="447"/>
      <c r="AC162" s="488"/>
      <c r="AD162" s="459"/>
      <c r="AE162" s="459"/>
      <c r="AF162" s="151"/>
      <c r="AG162" s="809" t="s">
        <v>181</v>
      </c>
      <c r="AH162" s="810">
        <v>17.0</v>
      </c>
      <c r="AI162" s="840"/>
      <c r="AJ162" s="810">
        <v>32.0</v>
      </c>
      <c r="AK162" s="840"/>
      <c r="AL162" s="840"/>
      <c r="AM162" s="840"/>
      <c r="AN162" s="840"/>
      <c r="AO162" s="810">
        <v>6.0</v>
      </c>
      <c r="AP162" s="840"/>
      <c r="AQ162" s="840"/>
      <c r="AR162" s="810">
        <v>2.0</v>
      </c>
      <c r="AS162" s="840"/>
      <c r="AT162" s="812"/>
      <c r="AU162" s="811">
        <f t="shared" si="31"/>
        <v>57</v>
      </c>
      <c r="AV162" s="1126">
        <f t="shared" si="32"/>
        <v>46</v>
      </c>
      <c r="AW162" s="1061">
        <f>AU162/(Results!$V$222*(70/190))</f>
        <v>0.5667189953</v>
      </c>
      <c r="AX162" s="1034" t="str">
        <f t="shared" si="37"/>
        <v>C</v>
      </c>
      <c r="AY162" s="447"/>
      <c r="AZ162" s="447"/>
      <c r="BA162" s="447"/>
      <c r="BB162" s="224"/>
      <c r="BC162" s="746">
        <f>AU162/Results!$B$158</f>
        <v>190</v>
      </c>
      <c r="BD162" s="461"/>
      <c r="BE162" s="447"/>
      <c r="BF162" s="488"/>
    </row>
    <row r="163">
      <c r="A163" s="151"/>
      <c r="B163" s="459"/>
      <c r="C163" s="151"/>
      <c r="D163" s="818" t="s">
        <v>182</v>
      </c>
      <c r="E163" s="778">
        <v>65.0</v>
      </c>
      <c r="F163" s="830"/>
      <c r="G163" s="778">
        <v>140.0</v>
      </c>
      <c r="H163" s="830"/>
      <c r="I163" s="830"/>
      <c r="J163" s="830"/>
      <c r="K163" s="778">
        <v>1.0</v>
      </c>
      <c r="L163" s="778">
        <v>6.0</v>
      </c>
      <c r="M163" s="830"/>
      <c r="N163" s="778">
        <v>1.0</v>
      </c>
      <c r="O163" s="778">
        <v>8.0</v>
      </c>
      <c r="P163" s="830"/>
      <c r="Q163" s="779">
        <v>2.0</v>
      </c>
      <c r="R163" s="854">
        <f t="shared" si="28"/>
        <v>223</v>
      </c>
      <c r="S163" s="1118">
        <f t="shared" si="29"/>
        <v>165</v>
      </c>
      <c r="T163" s="1063">
        <f>R163/(Results!$T$223*(70/190))</f>
        <v>0.5742748712</v>
      </c>
      <c r="U163" s="1064" t="str">
        <f t="shared" si="36"/>
        <v>C</v>
      </c>
      <c r="V163" s="641">
        <f>SUM(R163:R166)</f>
        <v>816</v>
      </c>
      <c r="W163" s="642">
        <f>V163/(4*(MAX(R163:R166)))</f>
        <v>0.9147982063</v>
      </c>
      <c r="X163" s="642">
        <f>AVERAGE(S163:S166)</f>
        <v>154.95</v>
      </c>
      <c r="Y163" s="1112">
        <f>V163/(((V163/2))*2)</f>
        <v>1</v>
      </c>
      <c r="Z163" s="731">
        <f>R163/Results!$B$158</f>
        <v>743.3333333</v>
      </c>
      <c r="AA163" s="1113">
        <f>sum(Z163:Z166)/4</f>
        <v>680</v>
      </c>
      <c r="AB163" s="643">
        <v>388.0</v>
      </c>
      <c r="AC163" s="817">
        <f>4*MAX(R163:R166)/Results!T223</f>
        <v>0.8462998102</v>
      </c>
      <c r="AD163" s="459"/>
      <c r="AE163" s="459"/>
      <c r="AF163" s="151"/>
      <c r="AG163" s="818" t="s">
        <v>182</v>
      </c>
      <c r="AH163" s="778">
        <v>10.0</v>
      </c>
      <c r="AI163" s="830"/>
      <c r="AJ163" s="778">
        <v>29.0</v>
      </c>
      <c r="AK163" s="830"/>
      <c r="AL163" s="830"/>
      <c r="AM163" s="830"/>
      <c r="AN163" s="830"/>
      <c r="AO163" s="778">
        <v>6.0</v>
      </c>
      <c r="AP163" s="830"/>
      <c r="AQ163" s="778">
        <v>2.0</v>
      </c>
      <c r="AR163" s="830"/>
      <c r="AS163" s="830"/>
      <c r="AT163" s="819"/>
      <c r="AU163" s="1026">
        <f t="shared" si="31"/>
        <v>47</v>
      </c>
      <c r="AV163" s="1131">
        <f t="shared" si="32"/>
        <v>38.5</v>
      </c>
      <c r="AW163" s="1063">
        <f>AU163/(Results!$V$223*(70/190))</f>
        <v>0.5360144058</v>
      </c>
      <c r="AX163" s="819" t="str">
        <f t="shared" si="37"/>
        <v>C</v>
      </c>
      <c r="AY163" s="641">
        <f>SUM(AU163:AU166)</f>
        <v>238</v>
      </c>
      <c r="AZ163" s="642">
        <f>AY163/(4*(MAX(AU163:AU166)))</f>
        <v>0.8040540541</v>
      </c>
      <c r="BA163" s="642">
        <f>AVERAGE(AV163:AV166)</f>
        <v>48.625</v>
      </c>
      <c r="BB163" s="1112">
        <f>AY163/(((AY163))*1)</f>
        <v>1</v>
      </c>
      <c r="BC163" s="731">
        <f>AU163/Results!$B$158</f>
        <v>156.6666667</v>
      </c>
      <c r="BD163" s="1113">
        <f>sum(BC163:BC166)/4</f>
        <v>198.3333333</v>
      </c>
      <c r="BE163" s="643">
        <v>88.0</v>
      </c>
      <c r="BF163" s="817">
        <f>4*MAX(AU163:AU166)/Results!V223</f>
        <v>1.243697479</v>
      </c>
    </row>
    <row r="164">
      <c r="A164" s="151"/>
      <c r="B164" s="459"/>
      <c r="C164" s="151"/>
      <c r="D164" s="784" t="s">
        <v>183</v>
      </c>
      <c r="E164" s="785">
        <v>64.0</v>
      </c>
      <c r="F164" s="833"/>
      <c r="G164" s="785">
        <v>122.0</v>
      </c>
      <c r="H164" s="785">
        <v>2.0</v>
      </c>
      <c r="I164" s="833"/>
      <c r="J164" s="833"/>
      <c r="K164" s="833"/>
      <c r="L164" s="785">
        <v>11.0</v>
      </c>
      <c r="M164" s="833"/>
      <c r="N164" s="833"/>
      <c r="O164" s="785">
        <v>7.0</v>
      </c>
      <c r="P164" s="833"/>
      <c r="Q164" s="786">
        <v>3.0</v>
      </c>
      <c r="R164" s="833">
        <f t="shared" si="28"/>
        <v>209</v>
      </c>
      <c r="S164" s="1119">
        <f t="shared" si="29"/>
        <v>160</v>
      </c>
      <c r="T164" s="1049">
        <f>R164/(Results!$T$223*(70/190))</f>
        <v>0.5382217403</v>
      </c>
      <c r="U164" s="1050" t="str">
        <f t="shared" si="36"/>
        <v>C</v>
      </c>
      <c r="V164" s="151"/>
      <c r="W164" s="151"/>
      <c r="X164" s="151"/>
      <c r="Y164" s="195"/>
      <c r="Z164" s="737">
        <f>R164/Results!$B$158</f>
        <v>696.6666667</v>
      </c>
      <c r="AA164" s="459"/>
      <c r="AB164" s="151"/>
      <c r="AC164" s="703"/>
      <c r="AD164" s="459"/>
      <c r="AE164" s="459"/>
      <c r="AF164" s="151"/>
      <c r="AG164" s="784" t="s">
        <v>183</v>
      </c>
      <c r="AH164" s="785">
        <v>22.0</v>
      </c>
      <c r="AI164" s="833"/>
      <c r="AJ164" s="785">
        <v>41.0</v>
      </c>
      <c r="AK164" s="833"/>
      <c r="AL164" s="833"/>
      <c r="AM164" s="833"/>
      <c r="AN164" s="833"/>
      <c r="AO164" s="785">
        <v>6.0</v>
      </c>
      <c r="AP164" s="833"/>
      <c r="AQ164" s="833"/>
      <c r="AR164" s="785">
        <v>2.0</v>
      </c>
      <c r="AS164" s="833"/>
      <c r="AT164" s="786">
        <v>3.0</v>
      </c>
      <c r="AU164" s="786">
        <f t="shared" si="31"/>
        <v>74</v>
      </c>
      <c r="AV164" s="1051">
        <f t="shared" si="32"/>
        <v>57</v>
      </c>
      <c r="AW164" s="1049">
        <f>AU164/(Results!$V$223*(70/190))</f>
        <v>0.843937575</v>
      </c>
      <c r="AX164" s="787" t="str">
        <f t="shared" si="37"/>
        <v>D</v>
      </c>
      <c r="AY164" s="151"/>
      <c r="AZ164" s="151"/>
      <c r="BA164" s="151"/>
      <c r="BB164" s="195"/>
      <c r="BC164" s="737">
        <f>AU164/Results!$B$158</f>
        <v>246.6666667</v>
      </c>
      <c r="BD164" s="459"/>
      <c r="BE164" s="151"/>
      <c r="BF164" s="703"/>
    </row>
    <row r="165">
      <c r="A165" s="151"/>
      <c r="B165" s="459"/>
      <c r="C165" s="151"/>
      <c r="D165" s="784" t="s">
        <v>184</v>
      </c>
      <c r="E165" s="785">
        <v>49.0</v>
      </c>
      <c r="F165" s="785">
        <v>1.0</v>
      </c>
      <c r="G165" s="785">
        <v>129.0</v>
      </c>
      <c r="H165" s="785">
        <v>2.0</v>
      </c>
      <c r="I165" s="833"/>
      <c r="J165" s="833"/>
      <c r="K165" s="833"/>
      <c r="L165" s="785">
        <v>9.0</v>
      </c>
      <c r="M165" s="785">
        <v>2.0</v>
      </c>
      <c r="N165" s="833"/>
      <c r="O165" s="785">
        <v>10.0</v>
      </c>
      <c r="P165" s="833"/>
      <c r="Q165" s="786">
        <v>4.0</v>
      </c>
      <c r="R165" s="833">
        <f t="shared" si="28"/>
        <v>206</v>
      </c>
      <c r="S165" s="1119">
        <f t="shared" si="29"/>
        <v>157.8</v>
      </c>
      <c r="T165" s="1049">
        <f>R165/(Results!$T$223*(70/190))</f>
        <v>0.5304960694</v>
      </c>
      <c r="U165" s="1050" t="str">
        <f t="shared" si="36"/>
        <v>C</v>
      </c>
      <c r="V165" s="151"/>
      <c r="W165" s="151"/>
      <c r="X165" s="151"/>
      <c r="Y165" s="195"/>
      <c r="Z165" s="737">
        <f>R165/Results!$B$158</f>
        <v>686.6666667</v>
      </c>
      <c r="AA165" s="459"/>
      <c r="AB165" s="151"/>
      <c r="AC165" s="703"/>
      <c r="AD165" s="459"/>
      <c r="AE165" s="459"/>
      <c r="AF165" s="151"/>
      <c r="AG165" s="784" t="s">
        <v>184</v>
      </c>
      <c r="AH165" s="785">
        <v>21.0</v>
      </c>
      <c r="AI165" s="833"/>
      <c r="AJ165" s="785">
        <v>28.0</v>
      </c>
      <c r="AK165" s="833"/>
      <c r="AL165" s="833"/>
      <c r="AM165" s="833"/>
      <c r="AN165" s="833"/>
      <c r="AO165" s="785">
        <v>3.0</v>
      </c>
      <c r="AP165" s="833"/>
      <c r="AQ165" s="833"/>
      <c r="AR165" s="785">
        <v>1.0</v>
      </c>
      <c r="AS165" s="833"/>
      <c r="AT165" s="786">
        <v>2.0</v>
      </c>
      <c r="AU165" s="786">
        <f t="shared" si="31"/>
        <v>55</v>
      </c>
      <c r="AV165" s="1051">
        <f t="shared" si="32"/>
        <v>42.5</v>
      </c>
      <c r="AW165" s="1049">
        <f>AU165/(Results!$V$223*(70/190))</f>
        <v>0.6272509004</v>
      </c>
      <c r="AX165" s="787" t="str">
        <f t="shared" si="37"/>
        <v>C</v>
      </c>
      <c r="AY165" s="151"/>
      <c r="AZ165" s="151"/>
      <c r="BA165" s="151"/>
      <c r="BB165" s="195"/>
      <c r="BC165" s="737">
        <f>AU165/Results!$B$158</f>
        <v>183.3333333</v>
      </c>
      <c r="BD165" s="459"/>
      <c r="BE165" s="151"/>
      <c r="BF165" s="703"/>
    </row>
    <row r="166">
      <c r="A166" s="151"/>
      <c r="B166" s="459"/>
      <c r="C166" s="151"/>
      <c r="D166" s="790" t="s">
        <v>185</v>
      </c>
      <c r="E166" s="791">
        <v>45.0</v>
      </c>
      <c r="F166" s="835"/>
      <c r="G166" s="791">
        <v>110.0</v>
      </c>
      <c r="H166" s="791">
        <v>1.0</v>
      </c>
      <c r="I166" s="835"/>
      <c r="J166" s="835"/>
      <c r="K166" s="791">
        <v>1.0</v>
      </c>
      <c r="L166" s="791">
        <v>9.0</v>
      </c>
      <c r="M166" s="791">
        <v>1.0</v>
      </c>
      <c r="N166" s="791">
        <v>1.0</v>
      </c>
      <c r="O166" s="791">
        <v>7.0</v>
      </c>
      <c r="P166" s="835"/>
      <c r="Q166" s="792">
        <v>3.0</v>
      </c>
      <c r="R166" s="835">
        <f t="shared" si="28"/>
        <v>178</v>
      </c>
      <c r="S166" s="1120">
        <f t="shared" si="29"/>
        <v>137</v>
      </c>
      <c r="T166" s="1052">
        <f>R166/(Results!$T$223*(70/190))</f>
        <v>0.4583898075</v>
      </c>
      <c r="U166" s="1053" t="str">
        <f t="shared" si="36"/>
        <v>B</v>
      </c>
      <c r="V166" s="37"/>
      <c r="W166" s="37"/>
      <c r="X166" s="37"/>
      <c r="Y166" s="59"/>
      <c r="Z166" s="738">
        <f>R166/Results!$B$158</f>
        <v>593.3333333</v>
      </c>
      <c r="AA166" s="60"/>
      <c r="AB166" s="37"/>
      <c r="AC166" s="789"/>
      <c r="AD166" s="459"/>
      <c r="AE166" s="459"/>
      <c r="AF166" s="151"/>
      <c r="AG166" s="790" t="s">
        <v>185</v>
      </c>
      <c r="AH166" s="791">
        <v>24.0</v>
      </c>
      <c r="AI166" s="835"/>
      <c r="AJ166" s="791">
        <v>27.0</v>
      </c>
      <c r="AK166" s="835"/>
      <c r="AL166" s="835"/>
      <c r="AM166" s="835"/>
      <c r="AN166" s="835"/>
      <c r="AO166" s="791">
        <v>7.0</v>
      </c>
      <c r="AP166" s="835"/>
      <c r="AQ166" s="835"/>
      <c r="AR166" s="791">
        <v>3.0</v>
      </c>
      <c r="AS166" s="791">
        <v>1.0</v>
      </c>
      <c r="AT166" s="793"/>
      <c r="AU166" s="792">
        <f t="shared" si="31"/>
        <v>62</v>
      </c>
      <c r="AV166" s="1054">
        <f t="shared" si="32"/>
        <v>56.5</v>
      </c>
      <c r="AW166" s="1052">
        <f>AU166/(Results!$V$223*(70/190))</f>
        <v>0.7070828331</v>
      </c>
      <c r="AX166" s="792" t="s">
        <v>257</v>
      </c>
      <c r="AY166" s="37"/>
      <c r="AZ166" s="37"/>
      <c r="BA166" s="37"/>
      <c r="BB166" s="59"/>
      <c r="BC166" s="738">
        <f>AU166/Results!$B$158</f>
        <v>206.6666667</v>
      </c>
      <c r="BD166" s="60"/>
      <c r="BE166" s="37"/>
      <c r="BF166" s="789"/>
    </row>
    <row r="167">
      <c r="A167" s="151"/>
      <c r="B167" s="459"/>
      <c r="C167" s="151"/>
      <c r="D167" s="797" t="s">
        <v>186</v>
      </c>
      <c r="E167" s="798">
        <v>41.0</v>
      </c>
      <c r="F167" s="798">
        <v>1.0</v>
      </c>
      <c r="G167" s="798">
        <v>147.0</v>
      </c>
      <c r="H167" s="798">
        <v>1.0</v>
      </c>
      <c r="I167" s="837"/>
      <c r="J167" s="798">
        <v>1.0</v>
      </c>
      <c r="K167" s="798"/>
      <c r="L167" s="798">
        <v>3.0</v>
      </c>
      <c r="M167" s="798">
        <v>1.0</v>
      </c>
      <c r="N167" s="837"/>
      <c r="O167" s="798">
        <v>10.0</v>
      </c>
      <c r="P167" s="837"/>
      <c r="Q167" s="799">
        <v>2.0</v>
      </c>
      <c r="R167" s="824">
        <f t="shared" si="28"/>
        <v>207</v>
      </c>
      <c r="S167" s="1121">
        <f t="shared" si="29"/>
        <v>146.3</v>
      </c>
      <c r="T167" s="1055">
        <f>R167/(Results!$T$224*(70/190))</f>
        <v>0.5423331495</v>
      </c>
      <c r="U167" s="1056" t="str">
        <f t="shared" si="36"/>
        <v>C</v>
      </c>
      <c r="V167" s="538">
        <f>SUM(R167:R170)</f>
        <v>785</v>
      </c>
      <c r="W167" s="539">
        <f>V167/(4*(MAX(R167:R170)))</f>
        <v>0.9480676329</v>
      </c>
      <c r="X167" s="539">
        <f>AVERAGE(S167:S170)</f>
        <v>147.075</v>
      </c>
      <c r="Y167" s="1110">
        <f>V167/(((V167/2))*2)</f>
        <v>1</v>
      </c>
      <c r="Z167" s="1012">
        <f>R167/Results!$B$158</f>
        <v>690</v>
      </c>
      <c r="AA167" s="1111">
        <f>sum(Z167:Z170)/4</f>
        <v>654.1666667</v>
      </c>
      <c r="AB167" s="541">
        <v>382.0</v>
      </c>
      <c r="AC167" s="706">
        <f>4*MAX(R167:R170)/Results!T224</f>
        <v>0.7992277992</v>
      </c>
      <c r="AD167" s="459"/>
      <c r="AE167" s="459"/>
      <c r="AF167" s="151"/>
      <c r="AG167" s="797" t="s">
        <v>186</v>
      </c>
      <c r="AH167" s="798">
        <v>23.0</v>
      </c>
      <c r="AI167" s="837"/>
      <c r="AJ167" s="798">
        <v>30.0</v>
      </c>
      <c r="AK167" s="837"/>
      <c r="AL167" s="837"/>
      <c r="AM167" s="837"/>
      <c r="AN167" s="837"/>
      <c r="AO167" s="798">
        <v>4.0</v>
      </c>
      <c r="AP167" s="837"/>
      <c r="AQ167" s="837"/>
      <c r="AR167" s="798">
        <v>4.0</v>
      </c>
      <c r="AS167" s="837"/>
      <c r="AT167" s="800"/>
      <c r="AU167" s="1083">
        <f t="shared" si="31"/>
        <v>61</v>
      </c>
      <c r="AV167" s="1122">
        <f t="shared" si="32"/>
        <v>52</v>
      </c>
      <c r="AW167" s="1055">
        <f>AU167/(Results!$V$224*(70/190))</f>
        <v>0.6596471258</v>
      </c>
      <c r="AX167" s="828" t="str">
        <f t="shared" ref="AX167:AX193" si="38">IFS(AW167&lt;0.2,"A",AND(AW167&gt;=0.21,AW167&lt;=0.5),"B",AND(AW167&gt;=0.51,AW167&lt;=0.7),"C",AND(AW167&gt;=0.71,AW167&lt;=0.85),"D",AND(AW167&gt;=0.86,AW167&lt;=1),"E",AW167&gt;1,"F")</f>
        <v>C</v>
      </c>
      <c r="AY167" s="538">
        <f>SUM(AU167:AU170)</f>
        <v>251</v>
      </c>
      <c r="AZ167" s="539">
        <f>AY167/(4*(MAX(AU167:AU170)))</f>
        <v>0.774691358</v>
      </c>
      <c r="BA167" s="539">
        <f>AVERAGE(AV167:AV170)</f>
        <v>57.275</v>
      </c>
      <c r="BB167" s="1110">
        <f>AY167/(((AY167))*1)</f>
        <v>1</v>
      </c>
      <c r="BC167" s="1012">
        <f>AU167/Results!$B$158</f>
        <v>203.3333333</v>
      </c>
      <c r="BD167" s="1111">
        <f>sum(BC167:BC170)/4</f>
        <v>209.1666667</v>
      </c>
      <c r="BE167" s="541">
        <v>92.0</v>
      </c>
      <c r="BF167" s="706">
        <f>4*MAX(AU167:AU170)/Results!V224</f>
        <v>1.290836653</v>
      </c>
    </row>
    <row r="168">
      <c r="A168" s="151"/>
      <c r="B168" s="459"/>
      <c r="C168" s="151"/>
      <c r="D168" s="804" t="s">
        <v>187</v>
      </c>
      <c r="E168" s="805">
        <v>53.0</v>
      </c>
      <c r="F168" s="826"/>
      <c r="G168" s="805">
        <v>128.0</v>
      </c>
      <c r="H168" s="826"/>
      <c r="I168" s="826"/>
      <c r="J168" s="805">
        <v>1.0</v>
      </c>
      <c r="K168" s="805">
        <v>1.0</v>
      </c>
      <c r="L168" s="805">
        <v>9.0</v>
      </c>
      <c r="M168" s="805">
        <v>1.0</v>
      </c>
      <c r="N168" s="805">
        <v>1.0</v>
      </c>
      <c r="O168" s="805">
        <v>8.0</v>
      </c>
      <c r="P168" s="826"/>
      <c r="Q168" s="806">
        <v>1.0</v>
      </c>
      <c r="R168" s="826">
        <f t="shared" si="28"/>
        <v>203</v>
      </c>
      <c r="S168" s="1123">
        <f t="shared" si="29"/>
        <v>155</v>
      </c>
      <c r="T168" s="1057">
        <f>R168/(Results!$T$224*(70/190))</f>
        <v>0.5318532819</v>
      </c>
      <c r="U168" s="1058" t="str">
        <f t="shared" si="36"/>
        <v>C</v>
      </c>
      <c r="V168" s="151"/>
      <c r="W168" s="151"/>
      <c r="X168" s="151"/>
      <c r="Y168" s="195"/>
      <c r="Z168" s="740">
        <f>R168/Results!$B$158</f>
        <v>676.6666667</v>
      </c>
      <c r="AA168" s="459"/>
      <c r="AB168" s="151"/>
      <c r="AC168" s="703"/>
      <c r="AD168" s="459"/>
      <c r="AE168" s="459"/>
      <c r="AF168" s="151"/>
      <c r="AG168" s="804" t="s">
        <v>187</v>
      </c>
      <c r="AH168" s="805">
        <v>12.0</v>
      </c>
      <c r="AI168" s="805">
        <v>1.0</v>
      </c>
      <c r="AJ168" s="805">
        <v>24.0</v>
      </c>
      <c r="AK168" s="826"/>
      <c r="AL168" s="826"/>
      <c r="AM168" s="826"/>
      <c r="AN168" s="826"/>
      <c r="AO168" s="805">
        <v>4.0</v>
      </c>
      <c r="AP168" s="805">
        <v>1.0</v>
      </c>
      <c r="AQ168" s="826"/>
      <c r="AR168" s="805">
        <v>5.0</v>
      </c>
      <c r="AS168" s="826"/>
      <c r="AT168" s="806">
        <v>2.0</v>
      </c>
      <c r="AU168" s="806">
        <f t="shared" si="31"/>
        <v>49</v>
      </c>
      <c r="AV168" s="1124">
        <f t="shared" si="32"/>
        <v>44.3</v>
      </c>
      <c r="AW168" s="1057">
        <f>AU168/(Results!$V$224*(70/190))</f>
        <v>0.5298804781</v>
      </c>
      <c r="AX168" s="807" t="str">
        <f t="shared" si="38"/>
        <v>C</v>
      </c>
      <c r="AY168" s="151"/>
      <c r="AZ168" s="151"/>
      <c r="BA168" s="151"/>
      <c r="BB168" s="195"/>
      <c r="BC168" s="740">
        <f>AU168/Results!$B$158</f>
        <v>163.3333333</v>
      </c>
      <c r="BD168" s="459"/>
      <c r="BE168" s="151"/>
      <c r="BF168" s="703"/>
    </row>
    <row r="169">
      <c r="A169" s="151"/>
      <c r="B169" s="459"/>
      <c r="C169" s="151"/>
      <c r="D169" s="804" t="s">
        <v>188</v>
      </c>
      <c r="E169" s="805">
        <v>50.0</v>
      </c>
      <c r="F169" s="826"/>
      <c r="G169" s="805">
        <v>132.0</v>
      </c>
      <c r="H169" s="826"/>
      <c r="I169" s="826"/>
      <c r="J169" s="826"/>
      <c r="K169" s="805">
        <v>3.0</v>
      </c>
      <c r="L169" s="805">
        <v>3.0</v>
      </c>
      <c r="M169" s="805">
        <v>4.0</v>
      </c>
      <c r="N169" s="826"/>
      <c r="O169" s="805">
        <v>7.0</v>
      </c>
      <c r="P169" s="826"/>
      <c r="Q169" s="806">
        <v>2.0</v>
      </c>
      <c r="R169" s="826">
        <f t="shared" si="28"/>
        <v>201</v>
      </c>
      <c r="S169" s="1123">
        <f t="shared" si="29"/>
        <v>150</v>
      </c>
      <c r="T169" s="1057">
        <f>R169/(Results!$T$224*(70/190))</f>
        <v>0.526613348</v>
      </c>
      <c r="U169" s="1058" t="str">
        <f t="shared" si="36"/>
        <v>C</v>
      </c>
      <c r="V169" s="151"/>
      <c r="W169" s="151"/>
      <c r="X169" s="151"/>
      <c r="Y169" s="195"/>
      <c r="Z169" s="740">
        <f>R169/Results!$B$158</f>
        <v>670</v>
      </c>
      <c r="AA169" s="459"/>
      <c r="AB169" s="151"/>
      <c r="AC169" s="703"/>
      <c r="AD169" s="459"/>
      <c r="AE169" s="459"/>
      <c r="AF169" s="151"/>
      <c r="AG169" s="804" t="s">
        <v>188</v>
      </c>
      <c r="AH169" s="805">
        <v>20.0</v>
      </c>
      <c r="AI169" s="805">
        <v>1.0</v>
      </c>
      <c r="AJ169" s="805">
        <v>27.0</v>
      </c>
      <c r="AK169" s="826"/>
      <c r="AL169" s="826"/>
      <c r="AM169" s="826"/>
      <c r="AN169" s="826"/>
      <c r="AO169" s="805">
        <v>4.0</v>
      </c>
      <c r="AP169" s="826"/>
      <c r="AQ169" s="805">
        <v>2.0</v>
      </c>
      <c r="AR169" s="805">
        <v>5.0</v>
      </c>
      <c r="AS169" s="826"/>
      <c r="AT169" s="806">
        <v>1.0</v>
      </c>
      <c r="AU169" s="806">
        <f t="shared" si="31"/>
        <v>60</v>
      </c>
      <c r="AV169" s="1124">
        <f t="shared" si="32"/>
        <v>55.8</v>
      </c>
      <c r="AW169" s="1057">
        <f>AU169/(Results!$V$224*(70/190))</f>
        <v>0.6488332385</v>
      </c>
      <c r="AX169" s="807" t="str">
        <f t="shared" si="38"/>
        <v>C</v>
      </c>
      <c r="AY169" s="151"/>
      <c r="AZ169" s="151"/>
      <c r="BA169" s="151"/>
      <c r="BB169" s="195"/>
      <c r="BC169" s="740">
        <f>AU169/Results!$B$158</f>
        <v>200</v>
      </c>
      <c r="BD169" s="459"/>
      <c r="BE169" s="151"/>
      <c r="BF169" s="703"/>
    </row>
    <row r="170">
      <c r="A170" s="151"/>
      <c r="B170" s="459"/>
      <c r="C170" s="151"/>
      <c r="D170" s="809" t="s">
        <v>189</v>
      </c>
      <c r="E170" s="810">
        <v>44.0</v>
      </c>
      <c r="F170" s="840"/>
      <c r="G170" s="810">
        <v>109.0</v>
      </c>
      <c r="H170" s="810">
        <v>1.0</v>
      </c>
      <c r="I170" s="840"/>
      <c r="J170" s="810">
        <v>1.0</v>
      </c>
      <c r="K170" s="840"/>
      <c r="L170" s="810">
        <v>8.0</v>
      </c>
      <c r="M170" s="810">
        <v>3.0</v>
      </c>
      <c r="N170" s="840"/>
      <c r="O170" s="810">
        <v>8.0</v>
      </c>
      <c r="P170" s="840"/>
      <c r="Q170" s="812"/>
      <c r="R170" s="840">
        <f t="shared" si="28"/>
        <v>174</v>
      </c>
      <c r="S170" s="1125">
        <f t="shared" si="29"/>
        <v>137</v>
      </c>
      <c r="T170" s="1061">
        <f>R170/(Results!$T$224*(70/190))</f>
        <v>0.4558742416</v>
      </c>
      <c r="U170" s="1062" t="str">
        <f t="shared" si="36"/>
        <v>B</v>
      </c>
      <c r="V170" s="447"/>
      <c r="W170" s="447"/>
      <c r="X170" s="447"/>
      <c r="Y170" s="224"/>
      <c r="Z170" s="746">
        <f>R170/Results!$B$158</f>
        <v>580</v>
      </c>
      <c r="AA170" s="461"/>
      <c r="AB170" s="447"/>
      <c r="AC170" s="488"/>
      <c r="AD170" s="459"/>
      <c r="AE170" s="459"/>
      <c r="AF170" s="151"/>
      <c r="AG170" s="809" t="s">
        <v>189</v>
      </c>
      <c r="AH170" s="810">
        <v>33.0</v>
      </c>
      <c r="AI170" s="840"/>
      <c r="AJ170" s="810">
        <v>31.0</v>
      </c>
      <c r="AK170" s="840"/>
      <c r="AL170" s="840"/>
      <c r="AM170" s="810">
        <v>3.0</v>
      </c>
      <c r="AN170" s="840"/>
      <c r="AO170" s="810">
        <v>7.0</v>
      </c>
      <c r="AP170" s="810">
        <v>1.0</v>
      </c>
      <c r="AQ170" s="810">
        <v>1.0</v>
      </c>
      <c r="AR170" s="810">
        <v>4.0</v>
      </c>
      <c r="AS170" s="840"/>
      <c r="AT170" s="811">
        <v>1.0</v>
      </c>
      <c r="AU170" s="811">
        <f t="shared" si="31"/>
        <v>81</v>
      </c>
      <c r="AV170" s="1126">
        <f t="shared" si="32"/>
        <v>77</v>
      </c>
      <c r="AW170" s="1061">
        <f>AU170/(Results!$V$224*(70/190))</f>
        <v>0.8759248719</v>
      </c>
      <c r="AX170" s="1034" t="str">
        <f t="shared" si="38"/>
        <v>E</v>
      </c>
      <c r="AY170" s="447"/>
      <c r="AZ170" s="447"/>
      <c r="BA170" s="447"/>
      <c r="BB170" s="224"/>
      <c r="BC170" s="746">
        <f>AU170/Results!$B$158</f>
        <v>270</v>
      </c>
      <c r="BD170" s="461"/>
      <c r="BE170" s="447"/>
      <c r="BF170" s="488"/>
    </row>
    <row r="171">
      <c r="A171" s="151"/>
      <c r="B171" s="459"/>
      <c r="C171" s="151"/>
      <c r="D171" s="818" t="s">
        <v>190</v>
      </c>
      <c r="E171" s="778">
        <v>55.0</v>
      </c>
      <c r="F171" s="830"/>
      <c r="G171" s="778">
        <v>149.0</v>
      </c>
      <c r="H171" s="778">
        <v>1.0</v>
      </c>
      <c r="I171" s="830"/>
      <c r="J171" s="830"/>
      <c r="K171" s="830"/>
      <c r="L171" s="778">
        <v>6.0</v>
      </c>
      <c r="M171" s="778">
        <v>3.0</v>
      </c>
      <c r="N171" s="778">
        <v>1.0</v>
      </c>
      <c r="O171" s="778">
        <v>10.0</v>
      </c>
      <c r="P171" s="830"/>
      <c r="Q171" s="779">
        <v>3.0</v>
      </c>
      <c r="R171" s="854">
        <f t="shared" si="28"/>
        <v>228</v>
      </c>
      <c r="S171" s="1118">
        <f t="shared" si="29"/>
        <v>171.5</v>
      </c>
      <c r="T171" s="1063">
        <f>R171/(Results!$T$225*(70/190))</f>
        <v>0.5620864149</v>
      </c>
      <c r="U171" s="1064" t="str">
        <f t="shared" si="36"/>
        <v>C</v>
      </c>
      <c r="V171" s="641">
        <f>SUM(R171:R174)</f>
        <v>831</v>
      </c>
      <c r="W171" s="642">
        <f>V171/(4*(MAX(R171:R174)))</f>
        <v>0.9111842105</v>
      </c>
      <c r="X171" s="642">
        <f>AVERAGE(S171:S174)</f>
        <v>160.15</v>
      </c>
      <c r="Y171" s="1112">
        <f>V171/(((V171/2))*2)</f>
        <v>1</v>
      </c>
      <c r="Z171" s="731">
        <f>R171/Results!$B$158</f>
        <v>760</v>
      </c>
      <c r="AA171" s="1113">
        <f>sum(Z171:Z174)/4</f>
        <v>692.5</v>
      </c>
      <c r="AB171" s="643">
        <v>406.0</v>
      </c>
      <c r="AC171" s="817">
        <f>4*MAX(R171:R174)/Results!T225</f>
        <v>0.8283378747</v>
      </c>
      <c r="AD171" s="459"/>
      <c r="AE171" s="459"/>
      <c r="AF171" s="151"/>
      <c r="AG171" s="818" t="s">
        <v>190</v>
      </c>
      <c r="AH171" s="778">
        <v>24.0</v>
      </c>
      <c r="AI171" s="830"/>
      <c r="AJ171" s="778">
        <v>28.0</v>
      </c>
      <c r="AK171" s="830"/>
      <c r="AL171" s="830"/>
      <c r="AM171" s="830"/>
      <c r="AN171" s="830"/>
      <c r="AO171" s="778">
        <v>5.0</v>
      </c>
      <c r="AP171" s="778">
        <v>1.0</v>
      </c>
      <c r="AQ171" s="830"/>
      <c r="AR171" s="778">
        <v>6.0</v>
      </c>
      <c r="AS171" s="830"/>
      <c r="AT171" s="819"/>
      <c r="AU171" s="1026">
        <f t="shared" si="31"/>
        <v>64</v>
      </c>
      <c r="AV171" s="1131">
        <f t="shared" si="32"/>
        <v>60</v>
      </c>
      <c r="AW171" s="1063">
        <f>AU171/(Results!$V$225*(70/190))</f>
        <v>0.6433862434</v>
      </c>
      <c r="AX171" s="819" t="str">
        <f t="shared" si="38"/>
        <v>C</v>
      </c>
      <c r="AY171" s="641">
        <f>SUM(AU171:AU174)</f>
        <v>270</v>
      </c>
      <c r="AZ171" s="642">
        <f>AY171/(4*(MAX(AU171:AU174)))</f>
        <v>0.8653846154</v>
      </c>
      <c r="BA171" s="642">
        <f>AVERAGE(AV171:AV174)</f>
        <v>58.575</v>
      </c>
      <c r="BB171" s="1112">
        <f>AY171/(((AY171))*1)</f>
        <v>1</v>
      </c>
      <c r="BC171" s="731">
        <f>AU171/Results!$B$158</f>
        <v>213.3333333</v>
      </c>
      <c r="BD171" s="1113">
        <f>sum(BC171:BC174)/4</f>
        <v>225</v>
      </c>
      <c r="BE171" s="643">
        <v>99.0</v>
      </c>
      <c r="BF171" s="817">
        <f>4*MAX(AU171:AU174)/Results!V225</f>
        <v>1.155555556</v>
      </c>
    </row>
    <row r="172">
      <c r="A172" s="151"/>
      <c r="B172" s="459"/>
      <c r="C172" s="151"/>
      <c r="D172" s="784" t="s">
        <v>191</v>
      </c>
      <c r="E172" s="785">
        <v>63.0</v>
      </c>
      <c r="F172" s="833"/>
      <c r="G172" s="785">
        <v>123.0</v>
      </c>
      <c r="H172" s="833"/>
      <c r="I172" s="833"/>
      <c r="J172" s="833"/>
      <c r="K172" s="785">
        <v>2.0</v>
      </c>
      <c r="L172" s="785">
        <v>9.0</v>
      </c>
      <c r="M172" s="785">
        <v>4.0</v>
      </c>
      <c r="N172" s="785">
        <v>3.0</v>
      </c>
      <c r="O172" s="785">
        <v>4.0</v>
      </c>
      <c r="P172" s="785">
        <v>1.0</v>
      </c>
      <c r="Q172" s="786">
        <v>2.0</v>
      </c>
      <c r="R172" s="833">
        <f t="shared" si="28"/>
        <v>211</v>
      </c>
      <c r="S172" s="1119">
        <f t="shared" si="29"/>
        <v>170</v>
      </c>
      <c r="T172" s="1049">
        <f>R172/(Results!$T$225*(70/190))</f>
        <v>0.520176463</v>
      </c>
      <c r="U172" s="1050" t="str">
        <f t="shared" si="36"/>
        <v>C</v>
      </c>
      <c r="V172" s="151"/>
      <c r="W172" s="151"/>
      <c r="X172" s="151"/>
      <c r="Y172" s="195"/>
      <c r="Z172" s="737">
        <f>R172/Results!$B$158</f>
        <v>703.3333333</v>
      </c>
      <c r="AA172" s="459"/>
      <c r="AB172" s="151"/>
      <c r="AC172" s="703"/>
      <c r="AD172" s="459"/>
      <c r="AE172" s="459"/>
      <c r="AF172" s="151"/>
      <c r="AG172" s="784" t="s">
        <v>191</v>
      </c>
      <c r="AH172" s="785">
        <v>24.0</v>
      </c>
      <c r="AI172" s="833"/>
      <c r="AJ172" s="785">
        <v>38.0</v>
      </c>
      <c r="AK172" s="833"/>
      <c r="AL172" s="833"/>
      <c r="AM172" s="785">
        <v>1.0</v>
      </c>
      <c r="AN172" s="833"/>
      <c r="AO172" s="785">
        <v>5.0</v>
      </c>
      <c r="AP172" s="785">
        <v>1.0</v>
      </c>
      <c r="AQ172" s="833"/>
      <c r="AR172" s="785">
        <v>4.0</v>
      </c>
      <c r="AS172" s="833"/>
      <c r="AT172" s="787"/>
      <c r="AU172" s="786">
        <f t="shared" si="31"/>
        <v>73</v>
      </c>
      <c r="AV172" s="1051">
        <f t="shared" si="32"/>
        <v>62.5</v>
      </c>
      <c r="AW172" s="1049">
        <f>AU172/(Results!$V$225*(70/190))</f>
        <v>0.7338624339</v>
      </c>
      <c r="AX172" s="787" t="str">
        <f t="shared" si="38"/>
        <v>D</v>
      </c>
      <c r="AY172" s="151"/>
      <c r="AZ172" s="151"/>
      <c r="BA172" s="151"/>
      <c r="BB172" s="195"/>
      <c r="BC172" s="737">
        <f>AU172/Results!$B$158</f>
        <v>243.3333333</v>
      </c>
      <c r="BD172" s="459"/>
      <c r="BE172" s="151"/>
      <c r="BF172" s="703"/>
    </row>
    <row r="173">
      <c r="A173" s="151"/>
      <c r="B173" s="459"/>
      <c r="C173" s="151"/>
      <c r="D173" s="784" t="s">
        <v>192</v>
      </c>
      <c r="E173" s="785">
        <v>66.0</v>
      </c>
      <c r="F173" s="785">
        <v>2.0</v>
      </c>
      <c r="G173" s="785">
        <v>115.0</v>
      </c>
      <c r="H173" s="833"/>
      <c r="I173" s="833"/>
      <c r="J173" s="833"/>
      <c r="K173" s="785">
        <v>2.0</v>
      </c>
      <c r="L173" s="785">
        <v>6.0</v>
      </c>
      <c r="M173" s="785">
        <v>1.0</v>
      </c>
      <c r="N173" s="785">
        <v>1.0</v>
      </c>
      <c r="O173" s="785">
        <v>8.0</v>
      </c>
      <c r="P173" s="785">
        <v>1.0</v>
      </c>
      <c r="Q173" s="786">
        <v>2.0</v>
      </c>
      <c r="R173" s="833">
        <f t="shared" si="28"/>
        <v>204</v>
      </c>
      <c r="S173" s="1119">
        <f t="shared" si="29"/>
        <v>161.6</v>
      </c>
      <c r="T173" s="1049">
        <f>R173/(Results!$T$225*(70/190))</f>
        <v>0.5029194239</v>
      </c>
      <c r="U173" s="1067" t="s">
        <v>250</v>
      </c>
      <c r="V173" s="151"/>
      <c r="W173" s="151"/>
      <c r="X173" s="151"/>
      <c r="Y173" s="195"/>
      <c r="Z173" s="737">
        <f>R173/Results!$B$158</f>
        <v>680</v>
      </c>
      <c r="AA173" s="459"/>
      <c r="AB173" s="151"/>
      <c r="AC173" s="703"/>
      <c r="AD173" s="459"/>
      <c r="AE173" s="459"/>
      <c r="AF173" s="151"/>
      <c r="AG173" s="784" t="s">
        <v>192</v>
      </c>
      <c r="AH173" s="785">
        <v>22.0</v>
      </c>
      <c r="AI173" s="833"/>
      <c r="AJ173" s="785">
        <v>27.0</v>
      </c>
      <c r="AK173" s="833"/>
      <c r="AL173" s="833"/>
      <c r="AM173" s="833"/>
      <c r="AN173" s="833"/>
      <c r="AO173" s="785">
        <v>5.0</v>
      </c>
      <c r="AP173" s="833"/>
      <c r="AQ173" s="833"/>
      <c r="AR173" s="785">
        <v>1.0</v>
      </c>
      <c r="AS173" s="833"/>
      <c r="AT173" s="787"/>
      <c r="AU173" s="786">
        <f t="shared" si="31"/>
        <v>55</v>
      </c>
      <c r="AV173" s="1051">
        <f t="shared" si="32"/>
        <v>45</v>
      </c>
      <c r="AW173" s="1049">
        <f>AU173/(Results!$V$225*(70/190))</f>
        <v>0.5529100529</v>
      </c>
      <c r="AX173" s="787" t="str">
        <f t="shared" si="38"/>
        <v>C</v>
      </c>
      <c r="AY173" s="151"/>
      <c r="AZ173" s="151"/>
      <c r="BA173" s="151"/>
      <c r="BB173" s="195"/>
      <c r="BC173" s="737">
        <f>AU173/Results!$B$158</f>
        <v>183.3333333</v>
      </c>
      <c r="BD173" s="459"/>
      <c r="BE173" s="151"/>
      <c r="BF173" s="703"/>
    </row>
    <row r="174">
      <c r="A174" s="151"/>
      <c r="B174" s="459"/>
      <c r="C174" s="151"/>
      <c r="D174" s="790" t="s">
        <v>193</v>
      </c>
      <c r="E174" s="791">
        <v>47.0</v>
      </c>
      <c r="F174" s="835"/>
      <c r="G174" s="791">
        <v>126.0</v>
      </c>
      <c r="H174" s="835"/>
      <c r="I174" s="835"/>
      <c r="J174" s="835"/>
      <c r="K174" s="791">
        <v>1.0</v>
      </c>
      <c r="L174" s="791">
        <v>3.0</v>
      </c>
      <c r="M174" s="791">
        <v>1.0</v>
      </c>
      <c r="N174" s="791">
        <v>1.0</v>
      </c>
      <c r="O174" s="791">
        <v>8.0</v>
      </c>
      <c r="P174" s="835"/>
      <c r="Q174" s="792">
        <v>1.0</v>
      </c>
      <c r="R174" s="835">
        <f t="shared" si="28"/>
        <v>188</v>
      </c>
      <c r="S174" s="1120">
        <f t="shared" si="29"/>
        <v>137.5</v>
      </c>
      <c r="T174" s="1052">
        <f>R174/(Results!$T$225*(70/190))</f>
        <v>0.4634747632</v>
      </c>
      <c r="U174" s="1053" t="str">
        <f t="shared" ref="U174:U181" si="39">IFS(T174&lt;0.2,"A",AND(T174&gt;=0.21,T174&lt;=0.5),"B",AND(T174&gt;=0.51,T174&lt;=0.7),"C",AND(T174&gt;=0.71,T174&lt;=0.85),"D",AND(T174&gt;=0.86,T174&lt;=1),"E",T174&gt;1,"F")</f>
        <v>B</v>
      </c>
      <c r="V174" s="37"/>
      <c r="W174" s="37"/>
      <c r="X174" s="37"/>
      <c r="Y174" s="59"/>
      <c r="Z174" s="738">
        <f>R174/Results!$B$158</f>
        <v>626.6666667</v>
      </c>
      <c r="AA174" s="60"/>
      <c r="AB174" s="37"/>
      <c r="AC174" s="789"/>
      <c r="AD174" s="459"/>
      <c r="AE174" s="459"/>
      <c r="AF174" s="151"/>
      <c r="AG174" s="790" t="s">
        <v>193</v>
      </c>
      <c r="AH174" s="791">
        <v>28.0</v>
      </c>
      <c r="AI174" s="791">
        <v>1.0</v>
      </c>
      <c r="AJ174" s="791">
        <v>37.0</v>
      </c>
      <c r="AK174" s="835"/>
      <c r="AL174" s="835"/>
      <c r="AM174" s="835"/>
      <c r="AN174" s="835"/>
      <c r="AO174" s="791">
        <v>3.0</v>
      </c>
      <c r="AP174" s="791">
        <v>3.0</v>
      </c>
      <c r="AQ174" s="835"/>
      <c r="AR174" s="791">
        <v>3.0</v>
      </c>
      <c r="AS174" s="835"/>
      <c r="AT174" s="792">
        <v>3.0</v>
      </c>
      <c r="AU174" s="792">
        <f t="shared" si="31"/>
        <v>78</v>
      </c>
      <c r="AV174" s="1054">
        <f t="shared" si="32"/>
        <v>66.8</v>
      </c>
      <c r="AW174" s="1052">
        <f>AU174/(Results!$V$225*(70/190))</f>
        <v>0.7841269841</v>
      </c>
      <c r="AX174" s="793" t="str">
        <f t="shared" si="38"/>
        <v>D</v>
      </c>
      <c r="AY174" s="37"/>
      <c r="AZ174" s="37"/>
      <c r="BA174" s="37"/>
      <c r="BB174" s="59"/>
      <c r="BC174" s="738">
        <f>AU174/Results!$B$158</f>
        <v>260</v>
      </c>
      <c r="BD174" s="60"/>
      <c r="BE174" s="37"/>
      <c r="BF174" s="789"/>
    </row>
    <row r="175">
      <c r="A175" s="151"/>
      <c r="B175" s="459"/>
      <c r="C175" s="151"/>
      <c r="D175" s="797" t="s">
        <v>194</v>
      </c>
      <c r="E175" s="798">
        <v>85.0</v>
      </c>
      <c r="F175" s="798">
        <v>2.0</v>
      </c>
      <c r="G175" s="798">
        <v>166.0</v>
      </c>
      <c r="H175" s="837"/>
      <c r="I175" s="837"/>
      <c r="J175" s="837"/>
      <c r="K175" s="798">
        <v>2.0</v>
      </c>
      <c r="L175" s="798">
        <v>11.0</v>
      </c>
      <c r="M175" s="837"/>
      <c r="N175" s="837"/>
      <c r="O175" s="798">
        <v>15.0</v>
      </c>
      <c r="P175" s="837"/>
      <c r="Q175" s="799">
        <v>2.0</v>
      </c>
      <c r="R175" s="824">
        <f t="shared" si="28"/>
        <v>283</v>
      </c>
      <c r="S175" s="1121">
        <f t="shared" si="29"/>
        <v>220.1</v>
      </c>
      <c r="T175" s="1055">
        <f>R175/(Results!$T$226*(70/190))</f>
        <v>0.5899714725</v>
      </c>
      <c r="U175" s="1056" t="str">
        <f t="shared" si="39"/>
        <v>C</v>
      </c>
      <c r="V175" s="538">
        <f>SUM(R175:R178)</f>
        <v>1023</v>
      </c>
      <c r="W175" s="539">
        <f>V175/(4*(MAX(R175:R178)))</f>
        <v>0.9037102473</v>
      </c>
      <c r="X175" s="539">
        <f>AVERAGE(S175:S178)</f>
        <v>192.5</v>
      </c>
      <c r="Y175" s="1110">
        <f>V175/(((V175/2))*2)</f>
        <v>1</v>
      </c>
      <c r="Z175" s="1012">
        <f>R175/Results!$B$158</f>
        <v>943.3333333</v>
      </c>
      <c r="AA175" s="1111">
        <f>sum(Z175:Z178)/4</f>
        <v>852.5</v>
      </c>
      <c r="AB175" s="541">
        <v>480.0</v>
      </c>
      <c r="AC175" s="706">
        <f>4*MAX(R175:R178)/Results!T226</f>
        <v>0.8694316436</v>
      </c>
      <c r="AD175" s="459"/>
      <c r="AE175" s="459"/>
      <c r="AF175" s="151"/>
      <c r="AG175" s="797" t="s">
        <v>194</v>
      </c>
      <c r="AH175" s="798">
        <v>21.0</v>
      </c>
      <c r="AI175" s="798">
        <v>1.0</v>
      </c>
      <c r="AJ175" s="798">
        <v>33.0</v>
      </c>
      <c r="AK175" s="837"/>
      <c r="AL175" s="837"/>
      <c r="AM175" s="837"/>
      <c r="AN175" s="837"/>
      <c r="AO175" s="798">
        <v>2.0</v>
      </c>
      <c r="AP175" s="798">
        <v>2.0</v>
      </c>
      <c r="AQ175" s="837"/>
      <c r="AR175" s="798">
        <v>7.0</v>
      </c>
      <c r="AS175" s="837"/>
      <c r="AT175" s="799">
        <v>1.0</v>
      </c>
      <c r="AU175" s="1083">
        <f t="shared" si="31"/>
        <v>67</v>
      </c>
      <c r="AV175" s="1122">
        <f t="shared" si="32"/>
        <v>60.8</v>
      </c>
      <c r="AW175" s="1055">
        <f>AU175/(Results!$V$226*(70/190))</f>
        <v>0.6518177163</v>
      </c>
      <c r="AX175" s="828" t="str">
        <f t="shared" si="38"/>
        <v>C</v>
      </c>
      <c r="AY175" s="538">
        <f>SUM(AU175:AU178)</f>
        <v>279</v>
      </c>
      <c r="AZ175" s="539">
        <f>AY175/(4*(MAX(AU175:AU178)))</f>
        <v>0.8942307692</v>
      </c>
      <c r="BA175" s="539">
        <f>AVERAGE(AV175:AV178)</f>
        <v>61.025</v>
      </c>
      <c r="BB175" s="1110">
        <f>AY175/(((AY175))*1)</f>
        <v>1</v>
      </c>
      <c r="BC175" s="1012">
        <f>AU175/Results!$B$158</f>
        <v>223.3333333</v>
      </c>
      <c r="BD175" s="1111">
        <f>sum(BC175:BC178)/4</f>
        <v>232.5</v>
      </c>
      <c r="BE175" s="541">
        <v>103.0</v>
      </c>
      <c r="BF175" s="706">
        <f>4*MAX(AU175:AU178)/Results!V226</f>
        <v>1.11827957</v>
      </c>
    </row>
    <row r="176">
      <c r="A176" s="151"/>
      <c r="B176" s="459"/>
      <c r="C176" s="151"/>
      <c r="D176" s="804" t="s">
        <v>195</v>
      </c>
      <c r="E176" s="805">
        <v>68.0</v>
      </c>
      <c r="F176" s="805">
        <v>1.0</v>
      </c>
      <c r="G176" s="805">
        <v>172.0</v>
      </c>
      <c r="H176" s="805">
        <v>2.0</v>
      </c>
      <c r="I176" s="826"/>
      <c r="J176" s="826"/>
      <c r="K176" s="805">
        <v>1.0</v>
      </c>
      <c r="L176" s="805">
        <v>8.0</v>
      </c>
      <c r="M176" s="826"/>
      <c r="N176" s="805">
        <v>2.0</v>
      </c>
      <c r="O176" s="805">
        <v>10.0</v>
      </c>
      <c r="P176" s="826"/>
      <c r="Q176" s="806">
        <v>2.0</v>
      </c>
      <c r="R176" s="826">
        <f t="shared" si="28"/>
        <v>266</v>
      </c>
      <c r="S176" s="1123">
        <f t="shared" si="29"/>
        <v>197.3</v>
      </c>
      <c r="T176" s="1057">
        <f>R176/(Results!$T$226*(70/190))</f>
        <v>0.55453149</v>
      </c>
      <c r="U176" s="1058" t="str">
        <f t="shared" si="39"/>
        <v>C</v>
      </c>
      <c r="V176" s="151"/>
      <c r="W176" s="151"/>
      <c r="X176" s="151"/>
      <c r="Y176" s="195"/>
      <c r="Z176" s="740">
        <f>R176/Results!$B$158</f>
        <v>886.6666667</v>
      </c>
      <c r="AA176" s="459"/>
      <c r="AB176" s="151"/>
      <c r="AC176" s="703"/>
      <c r="AD176" s="459"/>
      <c r="AE176" s="459"/>
      <c r="AF176" s="151"/>
      <c r="AG176" s="804" t="s">
        <v>195</v>
      </c>
      <c r="AH176" s="805">
        <v>24.0</v>
      </c>
      <c r="AI176" s="805">
        <v>1.0</v>
      </c>
      <c r="AJ176" s="805">
        <v>32.0</v>
      </c>
      <c r="AK176" s="826"/>
      <c r="AL176" s="826"/>
      <c r="AM176" s="805">
        <v>2.0</v>
      </c>
      <c r="AN176" s="826"/>
      <c r="AO176" s="805">
        <v>5.0</v>
      </c>
      <c r="AP176" s="826"/>
      <c r="AQ176" s="826"/>
      <c r="AR176" s="805">
        <v>1.0</v>
      </c>
      <c r="AS176" s="826"/>
      <c r="AT176" s="806">
        <v>1.0</v>
      </c>
      <c r="AU176" s="806">
        <f t="shared" si="31"/>
        <v>66</v>
      </c>
      <c r="AV176" s="1124">
        <f t="shared" si="32"/>
        <v>53.8</v>
      </c>
      <c r="AW176" s="1057">
        <f>AU176/(Results!$V$226*(70/190))</f>
        <v>0.6420890937</v>
      </c>
      <c r="AX176" s="807" t="str">
        <f t="shared" si="38"/>
        <v>C</v>
      </c>
      <c r="AY176" s="151"/>
      <c r="AZ176" s="151"/>
      <c r="BA176" s="151"/>
      <c r="BB176" s="195"/>
      <c r="BC176" s="740">
        <f>AU176/Results!$B$158</f>
        <v>220</v>
      </c>
      <c r="BD176" s="459"/>
      <c r="BE176" s="151"/>
      <c r="BF176" s="703"/>
    </row>
    <row r="177">
      <c r="A177" s="151"/>
      <c r="B177" s="459"/>
      <c r="C177" s="151"/>
      <c r="D177" s="804" t="s">
        <v>196</v>
      </c>
      <c r="E177" s="805">
        <v>54.0</v>
      </c>
      <c r="F177" s="805">
        <v>1.0</v>
      </c>
      <c r="G177" s="805">
        <v>149.0</v>
      </c>
      <c r="H177" s="826"/>
      <c r="I177" s="826"/>
      <c r="J177" s="826"/>
      <c r="K177" s="805">
        <v>1.0</v>
      </c>
      <c r="L177" s="805">
        <v>8.0</v>
      </c>
      <c r="M177" s="805">
        <v>3.0</v>
      </c>
      <c r="N177" s="805">
        <v>2.0</v>
      </c>
      <c r="O177" s="805">
        <v>7.0</v>
      </c>
      <c r="P177" s="826"/>
      <c r="Q177" s="806">
        <v>1.0</v>
      </c>
      <c r="R177" s="826">
        <f t="shared" si="28"/>
        <v>226</v>
      </c>
      <c r="S177" s="1123">
        <f t="shared" si="29"/>
        <v>169.8</v>
      </c>
      <c r="T177" s="1057">
        <f>R177/(Results!$T$226*(70/190))</f>
        <v>0.471143296</v>
      </c>
      <c r="U177" s="1058" t="str">
        <f t="shared" si="39"/>
        <v>B</v>
      </c>
      <c r="V177" s="151"/>
      <c r="W177" s="151"/>
      <c r="X177" s="151"/>
      <c r="Y177" s="195"/>
      <c r="Z177" s="740">
        <f>R177/Results!$B$158</f>
        <v>753.3333333</v>
      </c>
      <c r="AA177" s="459"/>
      <c r="AB177" s="151"/>
      <c r="AC177" s="703"/>
      <c r="AD177" s="459"/>
      <c r="AE177" s="459"/>
      <c r="AF177" s="151"/>
      <c r="AG177" s="804" t="s">
        <v>196</v>
      </c>
      <c r="AH177" s="805">
        <v>39.0</v>
      </c>
      <c r="AI177" s="826"/>
      <c r="AJ177" s="805">
        <v>29.0</v>
      </c>
      <c r="AK177" s="826"/>
      <c r="AL177" s="826"/>
      <c r="AM177" s="826"/>
      <c r="AN177" s="826"/>
      <c r="AO177" s="805">
        <v>4.0</v>
      </c>
      <c r="AP177" s="826"/>
      <c r="AQ177" s="805">
        <v>1.0</v>
      </c>
      <c r="AR177" s="805">
        <v>4.0</v>
      </c>
      <c r="AS177" s="826"/>
      <c r="AT177" s="806">
        <v>1.0</v>
      </c>
      <c r="AU177" s="806">
        <f t="shared" si="31"/>
        <v>78</v>
      </c>
      <c r="AV177" s="1124">
        <f t="shared" si="32"/>
        <v>70.5</v>
      </c>
      <c r="AW177" s="1057">
        <f>AU177/(Results!$V$226*(70/190))</f>
        <v>0.7588325653</v>
      </c>
      <c r="AX177" s="807" t="str">
        <f t="shared" si="38"/>
        <v>D</v>
      </c>
      <c r="AY177" s="151"/>
      <c r="AZ177" s="151"/>
      <c r="BA177" s="151"/>
      <c r="BB177" s="195"/>
      <c r="BC177" s="740">
        <f>AU177/Results!$B$158</f>
        <v>260</v>
      </c>
      <c r="BD177" s="459"/>
      <c r="BE177" s="151"/>
      <c r="BF177" s="703"/>
    </row>
    <row r="178">
      <c r="A178" s="151"/>
      <c r="B178" s="459"/>
      <c r="C178" s="151"/>
      <c r="D178" s="809" t="s">
        <v>286</v>
      </c>
      <c r="E178" s="810">
        <v>73.0</v>
      </c>
      <c r="F178" s="810">
        <v>1.0</v>
      </c>
      <c r="G178" s="810">
        <v>153.0</v>
      </c>
      <c r="H178" s="840"/>
      <c r="I178" s="840"/>
      <c r="J178" s="840"/>
      <c r="K178" s="810">
        <v>1.0</v>
      </c>
      <c r="L178" s="810">
        <v>9.0</v>
      </c>
      <c r="M178" s="840"/>
      <c r="N178" s="840"/>
      <c r="O178" s="810">
        <v>8.0</v>
      </c>
      <c r="P178" s="840"/>
      <c r="Q178" s="811">
        <v>3.0</v>
      </c>
      <c r="R178" s="840">
        <f t="shared" si="28"/>
        <v>248</v>
      </c>
      <c r="S178" s="1125">
        <f t="shared" si="29"/>
        <v>182.8</v>
      </c>
      <c r="T178" s="1061">
        <f>R178/(Results!$T$226*(70/190))</f>
        <v>0.5170068027</v>
      </c>
      <c r="U178" s="1062" t="str">
        <f t="shared" si="39"/>
        <v>C</v>
      </c>
      <c r="V178" s="447"/>
      <c r="W178" s="447"/>
      <c r="X178" s="447"/>
      <c r="Y178" s="224"/>
      <c r="Z178" s="746">
        <f>R178/Results!$B$158</f>
        <v>826.6666667</v>
      </c>
      <c r="AA178" s="461"/>
      <c r="AB178" s="447"/>
      <c r="AC178" s="488"/>
      <c r="AD178" s="459"/>
      <c r="AE178" s="459"/>
      <c r="AF178" s="151"/>
      <c r="AG178" s="809" t="s">
        <v>286</v>
      </c>
      <c r="AH178" s="810">
        <v>19.0</v>
      </c>
      <c r="AI178" s="840"/>
      <c r="AJ178" s="810">
        <v>35.0</v>
      </c>
      <c r="AK178" s="840"/>
      <c r="AL178" s="840"/>
      <c r="AM178" s="840"/>
      <c r="AN178" s="840"/>
      <c r="AO178" s="810">
        <v>8.0</v>
      </c>
      <c r="AP178" s="840"/>
      <c r="AQ178" s="840"/>
      <c r="AR178" s="810">
        <v>5.0</v>
      </c>
      <c r="AS178" s="840"/>
      <c r="AT178" s="811">
        <v>1.0</v>
      </c>
      <c r="AU178" s="811">
        <f t="shared" si="31"/>
        <v>68</v>
      </c>
      <c r="AV178" s="1126">
        <f t="shared" si="32"/>
        <v>59</v>
      </c>
      <c r="AW178" s="1061">
        <f>AU178/(Results!$V$226*(70/190))</f>
        <v>0.661546339</v>
      </c>
      <c r="AX178" s="1034" t="str">
        <f t="shared" si="38"/>
        <v>C</v>
      </c>
      <c r="AY178" s="447"/>
      <c r="AZ178" s="447"/>
      <c r="BA178" s="447"/>
      <c r="BB178" s="224"/>
      <c r="BC178" s="746">
        <f>AU178/Results!$B$158</f>
        <v>226.6666667</v>
      </c>
      <c r="BD178" s="461"/>
      <c r="BE178" s="447"/>
      <c r="BF178" s="488"/>
    </row>
    <row r="179">
      <c r="A179" s="151"/>
      <c r="B179" s="459"/>
      <c r="C179" s="151"/>
      <c r="D179" s="818" t="s">
        <v>198</v>
      </c>
      <c r="E179" s="778">
        <v>65.0</v>
      </c>
      <c r="F179" s="778">
        <v>1.0</v>
      </c>
      <c r="G179" s="778">
        <v>170.0</v>
      </c>
      <c r="H179" s="830"/>
      <c r="I179" s="830"/>
      <c r="J179" s="830"/>
      <c r="K179" s="778">
        <v>3.0</v>
      </c>
      <c r="L179" s="778">
        <v>7.0</v>
      </c>
      <c r="M179" s="830"/>
      <c r="N179" s="778">
        <v>2.0</v>
      </c>
      <c r="O179" s="778">
        <v>5.0</v>
      </c>
      <c r="P179" s="778">
        <v>1.0</v>
      </c>
      <c r="Q179" s="779">
        <v>11.0</v>
      </c>
      <c r="R179" s="854">
        <f t="shared" si="28"/>
        <v>265</v>
      </c>
      <c r="S179" s="1118">
        <f t="shared" si="29"/>
        <v>188.8</v>
      </c>
      <c r="T179" s="1063">
        <f>R179/(Results!$T$227*(70/190))</f>
        <v>0.5478185181</v>
      </c>
      <c r="U179" s="1064" t="str">
        <f t="shared" si="39"/>
        <v>C</v>
      </c>
      <c r="V179" s="641">
        <f>SUM(R179:R182)</f>
        <v>1085</v>
      </c>
      <c r="W179" s="642">
        <f>V179/(4*(MAX(R179:R182)))</f>
        <v>0.9418402778</v>
      </c>
      <c r="X179" s="642">
        <f>AVERAGE(S179:S182)</f>
        <v>189.95</v>
      </c>
      <c r="Y179" s="1112">
        <f>V179/(((V179/2))*2)</f>
        <v>1</v>
      </c>
      <c r="Z179" s="731">
        <f>R179/Results!$B$158</f>
        <v>883.3333333</v>
      </c>
      <c r="AA179" s="1113">
        <f>sum(Z179:Z182)/4</f>
        <v>904.1666667</v>
      </c>
      <c r="AB179" s="643">
        <v>484.0</v>
      </c>
      <c r="AC179" s="817">
        <f>4*MAX(R179:R182)/Results!T227</f>
        <v>0.8773800457</v>
      </c>
      <c r="AD179" s="459"/>
      <c r="AE179" s="459"/>
      <c r="AF179" s="151"/>
      <c r="AG179" s="818" t="s">
        <v>198</v>
      </c>
      <c r="AH179" s="778">
        <v>15.0</v>
      </c>
      <c r="AI179" s="830"/>
      <c r="AJ179" s="778">
        <v>39.0</v>
      </c>
      <c r="AK179" s="830"/>
      <c r="AL179" s="830"/>
      <c r="AM179" s="830"/>
      <c r="AN179" s="830"/>
      <c r="AO179" s="778">
        <v>2.0</v>
      </c>
      <c r="AP179" s="778">
        <v>1.0</v>
      </c>
      <c r="AQ179" s="778">
        <v>1.0</v>
      </c>
      <c r="AR179" s="778">
        <v>3.0</v>
      </c>
      <c r="AS179" s="778">
        <v>1.0</v>
      </c>
      <c r="AT179" s="819"/>
      <c r="AU179" s="1026">
        <f t="shared" si="31"/>
        <v>62</v>
      </c>
      <c r="AV179" s="1131">
        <f t="shared" si="32"/>
        <v>51</v>
      </c>
      <c r="AW179" s="1063">
        <f>AU179/(Results!$V$227*(70/190))</f>
        <v>0.7380952381</v>
      </c>
      <c r="AX179" s="819" t="str">
        <f t="shared" si="38"/>
        <v>D</v>
      </c>
      <c r="AY179" s="641">
        <f>SUM(AU179:AU182)</f>
        <v>228</v>
      </c>
      <c r="AZ179" s="642">
        <f>AY179/(4*(MAX(AU179:AU182)))</f>
        <v>0.9193548387</v>
      </c>
      <c r="BA179" s="642">
        <f>AVERAGE(AV179:AV182)</f>
        <v>45.125</v>
      </c>
      <c r="BB179" s="1112">
        <f>AY179/(((AY179))*1)</f>
        <v>1</v>
      </c>
      <c r="BC179" s="731">
        <f>AU179/Results!$B$158</f>
        <v>206.6666667</v>
      </c>
      <c r="BD179" s="1113">
        <f>sum(BC179:BC182)/4</f>
        <v>190</v>
      </c>
      <c r="BE179" s="643">
        <v>84.0</v>
      </c>
      <c r="BF179" s="817">
        <f>4*MAX(AU179:AU182)/Results!V227</f>
        <v>1.087719298</v>
      </c>
    </row>
    <row r="180">
      <c r="A180" s="151"/>
      <c r="B180" s="459"/>
      <c r="C180" s="151"/>
      <c r="D180" s="784" t="s">
        <v>199</v>
      </c>
      <c r="E180" s="785">
        <v>73.0</v>
      </c>
      <c r="F180" s="833"/>
      <c r="G180" s="785">
        <v>188.0</v>
      </c>
      <c r="H180" s="785">
        <v>1.0</v>
      </c>
      <c r="I180" s="833"/>
      <c r="J180" s="833"/>
      <c r="K180" s="785">
        <v>1.0</v>
      </c>
      <c r="L180" s="833"/>
      <c r="M180" s="785">
        <v>3.0</v>
      </c>
      <c r="N180" s="785">
        <v>2.0</v>
      </c>
      <c r="O180" s="785">
        <v>16.0</v>
      </c>
      <c r="P180" s="833"/>
      <c r="Q180" s="786">
        <v>3.0</v>
      </c>
      <c r="R180" s="833">
        <f t="shared" si="28"/>
        <v>287</v>
      </c>
      <c r="S180" s="1119">
        <f t="shared" si="29"/>
        <v>216</v>
      </c>
      <c r="T180" s="1049">
        <f>R180/(Results!$T$227*(70/190))</f>
        <v>0.5932977913</v>
      </c>
      <c r="U180" s="1050" t="str">
        <f t="shared" si="39"/>
        <v>C</v>
      </c>
      <c r="V180" s="151"/>
      <c r="W180" s="151"/>
      <c r="X180" s="151"/>
      <c r="Y180" s="195"/>
      <c r="Z180" s="737">
        <f>R180/Results!$B$158</f>
        <v>956.6666667</v>
      </c>
      <c r="AA180" s="459"/>
      <c r="AB180" s="151"/>
      <c r="AC180" s="703"/>
      <c r="AD180" s="459"/>
      <c r="AE180" s="459"/>
      <c r="AF180" s="151"/>
      <c r="AG180" s="784" t="s">
        <v>199</v>
      </c>
      <c r="AH180" s="785">
        <v>21.0</v>
      </c>
      <c r="AI180" s="833"/>
      <c r="AJ180" s="785">
        <v>31.0</v>
      </c>
      <c r="AK180" s="833"/>
      <c r="AL180" s="833"/>
      <c r="AM180" s="833"/>
      <c r="AN180" s="833"/>
      <c r="AO180" s="785">
        <v>1.0</v>
      </c>
      <c r="AP180" s="833"/>
      <c r="AQ180" s="833"/>
      <c r="AR180" s="785">
        <v>2.0</v>
      </c>
      <c r="AS180" s="833"/>
      <c r="AT180" s="786">
        <v>2.0</v>
      </c>
      <c r="AU180" s="786">
        <f t="shared" si="31"/>
        <v>57</v>
      </c>
      <c r="AV180" s="1051">
        <f t="shared" si="32"/>
        <v>43</v>
      </c>
      <c r="AW180" s="1049">
        <f>AU180/(Results!$V$227*(70/190))</f>
        <v>0.6785714286</v>
      </c>
      <c r="AX180" s="787" t="str">
        <f t="shared" si="38"/>
        <v>C</v>
      </c>
      <c r="AY180" s="151"/>
      <c r="AZ180" s="151"/>
      <c r="BA180" s="151"/>
      <c r="BB180" s="195"/>
      <c r="BC180" s="737">
        <f>AU180/Results!$B$158</f>
        <v>190</v>
      </c>
      <c r="BD180" s="459"/>
      <c r="BE180" s="151"/>
      <c r="BF180" s="703"/>
    </row>
    <row r="181">
      <c r="A181" s="151"/>
      <c r="B181" s="459"/>
      <c r="C181" s="151"/>
      <c r="D181" s="784" t="s">
        <v>200</v>
      </c>
      <c r="E181" s="785">
        <v>52.0</v>
      </c>
      <c r="F181" s="833"/>
      <c r="G181" s="785">
        <v>210.0</v>
      </c>
      <c r="H181" s="785">
        <v>1.0</v>
      </c>
      <c r="I181" s="833"/>
      <c r="J181" s="833"/>
      <c r="K181" s="785">
        <v>2.0</v>
      </c>
      <c r="L181" s="785">
        <v>4.0</v>
      </c>
      <c r="M181" s="785">
        <v>2.0</v>
      </c>
      <c r="N181" s="833"/>
      <c r="O181" s="785">
        <v>7.0</v>
      </c>
      <c r="P181" s="833"/>
      <c r="Q181" s="786">
        <v>10.0</v>
      </c>
      <c r="R181" s="833">
        <f t="shared" si="28"/>
        <v>288</v>
      </c>
      <c r="S181" s="1119">
        <f t="shared" si="29"/>
        <v>191.5</v>
      </c>
      <c r="T181" s="1049">
        <f>R181/(Results!$T$227*(70/190))</f>
        <v>0.595365031</v>
      </c>
      <c r="U181" s="1050" t="str">
        <f t="shared" si="39"/>
        <v>C</v>
      </c>
      <c r="V181" s="151"/>
      <c r="W181" s="151"/>
      <c r="X181" s="151"/>
      <c r="Y181" s="195"/>
      <c r="Z181" s="737">
        <f>R181/Results!$B$158</f>
        <v>960</v>
      </c>
      <c r="AA181" s="459"/>
      <c r="AB181" s="151"/>
      <c r="AC181" s="703"/>
      <c r="AD181" s="459"/>
      <c r="AE181" s="459"/>
      <c r="AF181" s="151"/>
      <c r="AG181" s="784" t="s">
        <v>200</v>
      </c>
      <c r="AH181" s="785">
        <v>25.0</v>
      </c>
      <c r="AI181" s="833"/>
      <c r="AJ181" s="785">
        <v>20.0</v>
      </c>
      <c r="AK181" s="833"/>
      <c r="AL181" s="833"/>
      <c r="AM181" s="785">
        <v>1.0</v>
      </c>
      <c r="AN181" s="833"/>
      <c r="AO181" s="785">
        <v>1.0</v>
      </c>
      <c r="AP181" s="833"/>
      <c r="AQ181" s="833"/>
      <c r="AR181" s="785">
        <v>1.0</v>
      </c>
      <c r="AS181" s="833"/>
      <c r="AT181" s="786">
        <v>3.0</v>
      </c>
      <c r="AU181" s="786">
        <f t="shared" si="31"/>
        <v>51</v>
      </c>
      <c r="AV181" s="1051">
        <f t="shared" si="32"/>
        <v>41.5</v>
      </c>
      <c r="AW181" s="1049">
        <f>AU181/(Results!$V$227*(70/190))</f>
        <v>0.6071428571</v>
      </c>
      <c r="AX181" s="787" t="str">
        <f t="shared" si="38"/>
        <v>C</v>
      </c>
      <c r="AY181" s="151"/>
      <c r="AZ181" s="151"/>
      <c r="BA181" s="151"/>
      <c r="BB181" s="195"/>
      <c r="BC181" s="737">
        <f>AU181/Results!$B$158</f>
        <v>170</v>
      </c>
      <c r="BD181" s="459"/>
      <c r="BE181" s="151"/>
      <c r="BF181" s="703"/>
    </row>
    <row r="182">
      <c r="A182" s="151"/>
      <c r="B182" s="459"/>
      <c r="C182" s="151"/>
      <c r="D182" s="790" t="s">
        <v>201</v>
      </c>
      <c r="E182" s="791">
        <v>52.0</v>
      </c>
      <c r="F182" s="835"/>
      <c r="G182" s="791">
        <v>171.0</v>
      </c>
      <c r="H182" s="835"/>
      <c r="I182" s="835"/>
      <c r="J182" s="835"/>
      <c r="K182" s="835"/>
      <c r="L182" s="791">
        <v>3.0</v>
      </c>
      <c r="M182" s="835"/>
      <c r="N182" s="835"/>
      <c r="O182" s="791">
        <v>8.0</v>
      </c>
      <c r="P182" s="835"/>
      <c r="Q182" s="792">
        <v>11.0</v>
      </c>
      <c r="R182" s="835">
        <f t="shared" si="28"/>
        <v>245</v>
      </c>
      <c r="S182" s="1120">
        <f t="shared" si="29"/>
        <v>163.5</v>
      </c>
      <c r="T182" s="1052">
        <f>R182/(Results!$T$227*(70/190))</f>
        <v>0.5064737243</v>
      </c>
      <c r="U182" s="1065" t="s">
        <v>249</v>
      </c>
      <c r="V182" s="37"/>
      <c r="W182" s="37"/>
      <c r="X182" s="37"/>
      <c r="Y182" s="59"/>
      <c r="Z182" s="738">
        <f>R182/Results!$B$158</f>
        <v>816.6666667</v>
      </c>
      <c r="AA182" s="60"/>
      <c r="AB182" s="37"/>
      <c r="AC182" s="789"/>
      <c r="AD182" s="459"/>
      <c r="AE182" s="459"/>
      <c r="AF182" s="151"/>
      <c r="AG182" s="790" t="s">
        <v>201</v>
      </c>
      <c r="AH182" s="791">
        <v>16.0</v>
      </c>
      <c r="AI182" s="835"/>
      <c r="AJ182" s="791">
        <v>35.0</v>
      </c>
      <c r="AK182" s="835"/>
      <c r="AL182" s="835"/>
      <c r="AM182" s="835"/>
      <c r="AN182" s="835"/>
      <c r="AO182" s="791">
        <v>3.0</v>
      </c>
      <c r="AP182" s="835"/>
      <c r="AQ182" s="791">
        <v>1.0</v>
      </c>
      <c r="AR182" s="791">
        <v>2.0</v>
      </c>
      <c r="AS182" s="835"/>
      <c r="AT182" s="792">
        <v>1.0</v>
      </c>
      <c r="AU182" s="792">
        <f t="shared" si="31"/>
        <v>58</v>
      </c>
      <c r="AV182" s="1054">
        <f t="shared" si="32"/>
        <v>45</v>
      </c>
      <c r="AW182" s="1052">
        <f>AU182/(Results!$V$227*(70/190))</f>
        <v>0.6904761905</v>
      </c>
      <c r="AX182" s="793" t="str">
        <f t="shared" si="38"/>
        <v>C</v>
      </c>
      <c r="AY182" s="37"/>
      <c r="AZ182" s="37"/>
      <c r="BA182" s="37"/>
      <c r="BB182" s="59"/>
      <c r="BC182" s="738">
        <f>AU182/Results!$B$158</f>
        <v>193.3333333</v>
      </c>
      <c r="BD182" s="60"/>
      <c r="BE182" s="37"/>
      <c r="BF182" s="789"/>
    </row>
    <row r="183">
      <c r="A183" s="151"/>
      <c r="B183" s="459"/>
      <c r="C183" s="151"/>
      <c r="D183" s="797" t="s">
        <v>202</v>
      </c>
      <c r="E183" s="798">
        <v>59.0</v>
      </c>
      <c r="F183" s="798">
        <v>1.0</v>
      </c>
      <c r="G183" s="798">
        <v>290.0</v>
      </c>
      <c r="H183" s="837"/>
      <c r="I183" s="837"/>
      <c r="J183" s="837"/>
      <c r="K183" s="798">
        <v>1.0</v>
      </c>
      <c r="L183" s="798">
        <v>11.0</v>
      </c>
      <c r="M183" s="837"/>
      <c r="N183" s="837"/>
      <c r="O183" s="798">
        <v>4.0</v>
      </c>
      <c r="P183" s="837"/>
      <c r="Q183" s="799">
        <v>13.0</v>
      </c>
      <c r="R183" s="824">
        <f t="shared" si="28"/>
        <v>379</v>
      </c>
      <c r="S183" s="1121">
        <f t="shared" si="29"/>
        <v>237.3</v>
      </c>
      <c r="T183" s="1055">
        <f>R183/(Results!$T$228*(70/190))</f>
        <v>0.5530721966</v>
      </c>
      <c r="U183" s="1056" t="str">
        <f t="shared" ref="U183:U189" si="40">IFS(T183&lt;0.2,"A",AND(T183&gt;=0.21,T183&lt;=0.5),"B",AND(T183&gt;=0.51,T183&lt;=0.7),"C",AND(T183&gt;=0.71,T183&lt;=0.85),"D",AND(T183&gt;=0.86,T183&lt;=1),"E",T183&gt;1,"F")</f>
        <v>C</v>
      </c>
      <c r="V183" s="538">
        <f>SUM(R183:R186)</f>
        <v>1564</v>
      </c>
      <c r="W183" s="539">
        <f>V183/(4*(MAX(R183:R186)))</f>
        <v>0.9421686747</v>
      </c>
      <c r="X183" s="539">
        <f>AVERAGE(S183:S186)</f>
        <v>255.6</v>
      </c>
      <c r="Y183" s="1110">
        <f>V183/(((V183/2))*2)</f>
        <v>1</v>
      </c>
      <c r="Z183" s="1012">
        <f>R183/Results!$B$158</f>
        <v>1263.333333</v>
      </c>
      <c r="AA183" s="1111">
        <f>sum(Z183:Z186)/4</f>
        <v>1303.333333</v>
      </c>
      <c r="AB183" s="541">
        <v>685.0</v>
      </c>
      <c r="AC183" s="706">
        <f>4*MAX(R183:R186)/Results!T228</f>
        <v>0.8924731183</v>
      </c>
      <c r="AD183" s="459"/>
      <c r="AE183" s="459"/>
      <c r="AF183" s="151"/>
      <c r="AG183" s="797" t="s">
        <v>202</v>
      </c>
      <c r="AH183" s="798">
        <v>25.0</v>
      </c>
      <c r="AI183" s="798">
        <v>1.0</v>
      </c>
      <c r="AJ183" s="798">
        <v>49.0</v>
      </c>
      <c r="AK183" s="837"/>
      <c r="AL183" s="837"/>
      <c r="AM183" s="837"/>
      <c r="AN183" s="837"/>
      <c r="AO183" s="798">
        <v>3.0</v>
      </c>
      <c r="AP183" s="837"/>
      <c r="AQ183" s="798">
        <v>2.0</v>
      </c>
      <c r="AR183" s="837"/>
      <c r="AS183" s="837"/>
      <c r="AT183" s="799">
        <v>2.0</v>
      </c>
      <c r="AU183" s="1083">
        <f t="shared" si="31"/>
        <v>82</v>
      </c>
      <c r="AV183" s="1122">
        <f t="shared" si="32"/>
        <v>60.8</v>
      </c>
      <c r="AW183" s="1055">
        <f>AU183/(Results!$V$228*(70/190))</f>
        <v>0.7519305019</v>
      </c>
      <c r="AX183" s="828" t="str">
        <f t="shared" si="38"/>
        <v>D</v>
      </c>
      <c r="AY183" s="538">
        <f>SUM(AU183:AU186)</f>
        <v>296</v>
      </c>
      <c r="AZ183" s="539">
        <f>AY183/(4*(MAX(AU183:AU186)))</f>
        <v>0.8705882353</v>
      </c>
      <c r="BA183" s="539">
        <f>AVERAGE(AV183:AV186)</f>
        <v>52.65</v>
      </c>
      <c r="BB183" s="1110">
        <f>AY183/(((AY183))*1)</f>
        <v>1</v>
      </c>
      <c r="BC183" s="1012">
        <f>AU183/Results!$B$158</f>
        <v>273.3333333</v>
      </c>
      <c r="BD183" s="1111">
        <f>sum(BC183:BC186)/4</f>
        <v>246.6666667</v>
      </c>
      <c r="BE183" s="541">
        <v>109.0</v>
      </c>
      <c r="BF183" s="706">
        <f>4*MAX(AU183:AU186)/Results!V228</f>
        <v>1.148648649</v>
      </c>
    </row>
    <row r="184">
      <c r="A184" s="151"/>
      <c r="B184" s="459"/>
      <c r="C184" s="151"/>
      <c r="D184" s="804" t="s">
        <v>203</v>
      </c>
      <c r="E184" s="805">
        <v>75.0</v>
      </c>
      <c r="F184" s="805">
        <v>1.0</v>
      </c>
      <c r="G184" s="805">
        <v>323.0</v>
      </c>
      <c r="H184" s="805">
        <v>1.0</v>
      </c>
      <c r="I184" s="826"/>
      <c r="J184" s="826"/>
      <c r="K184" s="805">
        <v>3.0</v>
      </c>
      <c r="L184" s="805">
        <v>7.0</v>
      </c>
      <c r="M184" s="805">
        <v>1.0</v>
      </c>
      <c r="N184" s="826"/>
      <c r="O184" s="805">
        <v>4.0</v>
      </c>
      <c r="P184" s="826"/>
      <c r="Q184" s="807"/>
      <c r="R184" s="826">
        <f t="shared" si="28"/>
        <v>415</v>
      </c>
      <c r="S184" s="1123">
        <f t="shared" si="29"/>
        <v>264.3</v>
      </c>
      <c r="T184" s="1057">
        <f>R184/(Results!$T$228*(70/190))</f>
        <v>0.6056067588</v>
      </c>
      <c r="U184" s="1058" t="str">
        <f t="shared" si="40"/>
        <v>C</v>
      </c>
      <c r="V184" s="151"/>
      <c r="W184" s="151"/>
      <c r="X184" s="151"/>
      <c r="Y184" s="195"/>
      <c r="Z184" s="740">
        <f>R184/Results!$B$158</f>
        <v>1383.333333</v>
      </c>
      <c r="AA184" s="459"/>
      <c r="AB184" s="151"/>
      <c r="AC184" s="703"/>
      <c r="AD184" s="459"/>
      <c r="AE184" s="459"/>
      <c r="AF184" s="151"/>
      <c r="AG184" s="804" t="s">
        <v>203</v>
      </c>
      <c r="AH184" s="805">
        <v>17.0</v>
      </c>
      <c r="AI184" s="826"/>
      <c r="AJ184" s="805">
        <v>44.0</v>
      </c>
      <c r="AK184" s="826"/>
      <c r="AL184" s="826"/>
      <c r="AM184" s="805">
        <v>1.0</v>
      </c>
      <c r="AN184" s="826"/>
      <c r="AO184" s="805">
        <v>1.0</v>
      </c>
      <c r="AP184" s="826"/>
      <c r="AQ184" s="826"/>
      <c r="AR184" s="805">
        <v>1.0</v>
      </c>
      <c r="AS184" s="826"/>
      <c r="AT184" s="807"/>
      <c r="AU184" s="806">
        <f t="shared" si="31"/>
        <v>64</v>
      </c>
      <c r="AV184" s="1124">
        <f t="shared" si="32"/>
        <v>44</v>
      </c>
      <c r="AW184" s="1057">
        <f>AU184/(Results!$V$228*(70/190))</f>
        <v>0.5868725869</v>
      </c>
      <c r="AX184" s="807" t="str">
        <f t="shared" si="38"/>
        <v>C</v>
      </c>
      <c r="AY184" s="151"/>
      <c r="AZ184" s="151"/>
      <c r="BA184" s="151"/>
      <c r="BB184" s="195"/>
      <c r="BC184" s="740">
        <f>AU184/Results!$B$158</f>
        <v>213.3333333</v>
      </c>
      <c r="BD184" s="459"/>
      <c r="BE184" s="151"/>
      <c r="BF184" s="703"/>
    </row>
    <row r="185">
      <c r="A185" s="151"/>
      <c r="B185" s="459"/>
      <c r="C185" s="151"/>
      <c r="D185" s="804" t="s">
        <v>204</v>
      </c>
      <c r="E185" s="805">
        <v>95.0</v>
      </c>
      <c r="F185" s="826"/>
      <c r="G185" s="805">
        <v>256.0</v>
      </c>
      <c r="H185" s="805">
        <v>1.0</v>
      </c>
      <c r="I185" s="826"/>
      <c r="J185" s="805">
        <v>1.0</v>
      </c>
      <c r="K185" s="826"/>
      <c r="L185" s="805">
        <v>8.0</v>
      </c>
      <c r="M185" s="826"/>
      <c r="N185" s="805">
        <v>1.0</v>
      </c>
      <c r="O185" s="805">
        <v>2.0</v>
      </c>
      <c r="P185" s="826"/>
      <c r="Q185" s="806">
        <v>15.0</v>
      </c>
      <c r="R185" s="826">
        <f t="shared" si="28"/>
        <v>379</v>
      </c>
      <c r="S185" s="1123">
        <f t="shared" si="29"/>
        <v>252</v>
      </c>
      <c r="T185" s="1057">
        <f>R185/(Results!$T$228*(70/190))</f>
        <v>0.5530721966</v>
      </c>
      <c r="U185" s="1058" t="str">
        <f t="shared" si="40"/>
        <v>C</v>
      </c>
      <c r="V185" s="151"/>
      <c r="W185" s="151"/>
      <c r="X185" s="151"/>
      <c r="Y185" s="195"/>
      <c r="Z185" s="740">
        <f>R185/Results!$B$158</f>
        <v>1263.333333</v>
      </c>
      <c r="AA185" s="459"/>
      <c r="AB185" s="151"/>
      <c r="AC185" s="703"/>
      <c r="AD185" s="459"/>
      <c r="AE185" s="459"/>
      <c r="AF185" s="151"/>
      <c r="AG185" s="804" t="s">
        <v>204</v>
      </c>
      <c r="AH185" s="805">
        <v>18.0</v>
      </c>
      <c r="AI185" s="805">
        <v>1.0</v>
      </c>
      <c r="AJ185" s="805">
        <v>56.0</v>
      </c>
      <c r="AK185" s="826"/>
      <c r="AL185" s="826"/>
      <c r="AM185" s="826"/>
      <c r="AN185" s="826"/>
      <c r="AO185" s="805">
        <v>5.0</v>
      </c>
      <c r="AP185" s="826"/>
      <c r="AQ185" s="826"/>
      <c r="AR185" s="805">
        <v>1.0</v>
      </c>
      <c r="AS185" s="826"/>
      <c r="AT185" s="806">
        <v>4.0</v>
      </c>
      <c r="AU185" s="806">
        <f t="shared" si="31"/>
        <v>85</v>
      </c>
      <c r="AV185" s="1124">
        <f t="shared" si="32"/>
        <v>58.3</v>
      </c>
      <c r="AW185" s="1057">
        <f>AU185/(Results!$V$228*(70/190))</f>
        <v>0.7794401544</v>
      </c>
      <c r="AX185" s="807" t="str">
        <f t="shared" si="38"/>
        <v>D</v>
      </c>
      <c r="AY185" s="151"/>
      <c r="AZ185" s="151"/>
      <c r="BA185" s="151"/>
      <c r="BB185" s="195"/>
      <c r="BC185" s="740">
        <f>AU185/Results!$B$158</f>
        <v>283.3333333</v>
      </c>
      <c r="BD185" s="459"/>
      <c r="BE185" s="151"/>
      <c r="BF185" s="703"/>
    </row>
    <row r="186">
      <c r="A186" s="151"/>
      <c r="B186" s="459"/>
      <c r="C186" s="151"/>
      <c r="D186" s="809" t="s">
        <v>205</v>
      </c>
      <c r="E186" s="810">
        <v>99.0</v>
      </c>
      <c r="F186" s="810">
        <v>1.0</v>
      </c>
      <c r="G186" s="810">
        <v>260.0</v>
      </c>
      <c r="H186" s="810">
        <v>2.0</v>
      </c>
      <c r="I186" s="840"/>
      <c r="J186" s="810">
        <v>1.0</v>
      </c>
      <c r="K186" s="810">
        <v>2.0</v>
      </c>
      <c r="L186" s="810">
        <v>9.0</v>
      </c>
      <c r="M186" s="840"/>
      <c r="N186" s="810">
        <v>1.0</v>
      </c>
      <c r="O186" s="810">
        <v>5.0</v>
      </c>
      <c r="P186" s="840"/>
      <c r="Q186" s="811">
        <v>11.0</v>
      </c>
      <c r="R186" s="840">
        <f t="shared" si="28"/>
        <v>391</v>
      </c>
      <c r="S186" s="1125">
        <f t="shared" si="29"/>
        <v>268.8</v>
      </c>
      <c r="T186" s="1061">
        <f>R186/(Results!$T$228*(70/190))</f>
        <v>0.5705837174</v>
      </c>
      <c r="U186" s="1062" t="str">
        <f t="shared" si="40"/>
        <v>C</v>
      </c>
      <c r="V186" s="447"/>
      <c r="W186" s="447"/>
      <c r="X186" s="447"/>
      <c r="Y186" s="224"/>
      <c r="Z186" s="746">
        <f>R186/Results!$B$158</f>
        <v>1303.333333</v>
      </c>
      <c r="AA186" s="461"/>
      <c r="AB186" s="447"/>
      <c r="AC186" s="488"/>
      <c r="AD186" s="459"/>
      <c r="AE186" s="459"/>
      <c r="AF186" s="151"/>
      <c r="AG186" s="809" t="s">
        <v>205</v>
      </c>
      <c r="AH186" s="810">
        <v>18.0</v>
      </c>
      <c r="AI186" s="840"/>
      <c r="AJ186" s="810">
        <v>41.0</v>
      </c>
      <c r="AK186" s="840"/>
      <c r="AL186" s="840"/>
      <c r="AM186" s="840"/>
      <c r="AN186" s="840"/>
      <c r="AO186" s="810">
        <v>3.0</v>
      </c>
      <c r="AP186" s="840"/>
      <c r="AQ186" s="840"/>
      <c r="AR186" s="810">
        <v>2.0</v>
      </c>
      <c r="AS186" s="840"/>
      <c r="AT186" s="811">
        <v>1.0</v>
      </c>
      <c r="AU186" s="811">
        <f t="shared" si="31"/>
        <v>65</v>
      </c>
      <c r="AV186" s="1126">
        <f t="shared" si="32"/>
        <v>47.5</v>
      </c>
      <c r="AW186" s="1061">
        <f>AU186/(Results!$V$228*(70/190))</f>
        <v>0.596042471</v>
      </c>
      <c r="AX186" s="1034" t="str">
        <f t="shared" si="38"/>
        <v>C</v>
      </c>
      <c r="AY186" s="447"/>
      <c r="AZ186" s="447"/>
      <c r="BA186" s="447"/>
      <c r="BB186" s="224"/>
      <c r="BC186" s="746">
        <f>AU186/Results!$B$158</f>
        <v>216.6666667</v>
      </c>
      <c r="BD186" s="461"/>
      <c r="BE186" s="447"/>
      <c r="BF186" s="488"/>
    </row>
    <row r="187">
      <c r="A187" s="151"/>
      <c r="B187" s="459"/>
      <c r="C187" s="151"/>
      <c r="D187" s="818" t="s">
        <v>206</v>
      </c>
      <c r="E187" s="778">
        <v>60.0</v>
      </c>
      <c r="F187" s="830"/>
      <c r="G187" s="778">
        <v>253.0</v>
      </c>
      <c r="H187" s="778">
        <v>2.0</v>
      </c>
      <c r="I187" s="830"/>
      <c r="J187" s="778">
        <v>1.0</v>
      </c>
      <c r="K187" s="830"/>
      <c r="L187" s="778">
        <v>6.0</v>
      </c>
      <c r="M187" s="830"/>
      <c r="N187" s="830"/>
      <c r="O187" s="778">
        <v>8.0</v>
      </c>
      <c r="P187" s="830"/>
      <c r="Q187" s="779">
        <v>8.0</v>
      </c>
      <c r="R187" s="854">
        <f t="shared" si="28"/>
        <v>338</v>
      </c>
      <c r="S187" s="1118">
        <f t="shared" si="29"/>
        <v>220</v>
      </c>
      <c r="T187" s="1063">
        <f>R187/(Results!$T$229*(70/190))</f>
        <v>0.5467393155</v>
      </c>
      <c r="U187" s="1064" t="str">
        <f t="shared" si="40"/>
        <v>C</v>
      </c>
      <c r="V187" s="641">
        <f>SUM(R187:R190)</f>
        <v>1426</v>
      </c>
      <c r="W187" s="642">
        <f>V187/(4*(MAX(R187:R190)))</f>
        <v>0.8802469136</v>
      </c>
      <c r="X187" s="642">
        <f>AVERAGE(S187:S190)</f>
        <v>232.575</v>
      </c>
      <c r="Y187" s="1112">
        <f>V187/(((V187/2))*2)</f>
        <v>1</v>
      </c>
      <c r="Z187" s="731">
        <f>R187/Results!$B$158</f>
        <v>1126.666667</v>
      </c>
      <c r="AA187" s="1113">
        <f>sum(Z187:Z190)/4</f>
        <v>1188.333333</v>
      </c>
      <c r="AB187" s="643">
        <v>618.0</v>
      </c>
      <c r="AC187" s="817">
        <f>4*MAX(R187:R190)/Results!T229</f>
        <v>0.9654350417</v>
      </c>
      <c r="AD187" s="459"/>
      <c r="AE187" s="459"/>
      <c r="AF187" s="151"/>
      <c r="AG187" s="818" t="s">
        <v>206</v>
      </c>
      <c r="AH187" s="778">
        <v>25.0</v>
      </c>
      <c r="AI187" s="830"/>
      <c r="AJ187" s="778">
        <v>43.0</v>
      </c>
      <c r="AK187" s="830"/>
      <c r="AL187" s="830"/>
      <c r="AM187" s="830"/>
      <c r="AN187" s="830"/>
      <c r="AO187" s="778">
        <v>2.0</v>
      </c>
      <c r="AP187" s="830"/>
      <c r="AQ187" s="830"/>
      <c r="AR187" s="830"/>
      <c r="AS187" s="830"/>
      <c r="AT187" s="779">
        <v>2.0</v>
      </c>
      <c r="AU187" s="1026">
        <f t="shared" si="31"/>
        <v>72</v>
      </c>
      <c r="AV187" s="1131">
        <f t="shared" si="32"/>
        <v>50.5</v>
      </c>
      <c r="AW187" s="1063">
        <f>AU187/(Results!$V$229*(70/190))</f>
        <v>0.7755102041</v>
      </c>
      <c r="AX187" s="819" t="str">
        <f t="shared" si="38"/>
        <v>D</v>
      </c>
      <c r="AY187" s="641">
        <f>SUM(AU187:AU190)</f>
        <v>252</v>
      </c>
      <c r="AZ187" s="642">
        <f>AY187/(4*(MAX(AU187:AU190)))</f>
        <v>0.875</v>
      </c>
      <c r="BA187" s="642">
        <f>AVERAGE(AV187:AV190)</f>
        <v>45</v>
      </c>
      <c r="BB187" s="1112">
        <f>AY187/(((AY187))*1)</f>
        <v>1</v>
      </c>
      <c r="BC187" s="731">
        <f>AU187/Results!$B$158</f>
        <v>240</v>
      </c>
      <c r="BD187" s="1113">
        <f>sum(BC187:BC190)/4</f>
        <v>210</v>
      </c>
      <c r="BE187" s="643">
        <v>93.0</v>
      </c>
      <c r="BF187" s="817">
        <f>4*MAX(AU187:AU190)/Results!V229</f>
        <v>1.142857143</v>
      </c>
    </row>
    <row r="188">
      <c r="A188" s="151"/>
      <c r="B188" s="459"/>
      <c r="C188" s="151"/>
      <c r="D188" s="784" t="s">
        <v>207</v>
      </c>
      <c r="E188" s="785">
        <v>87.0</v>
      </c>
      <c r="F188" s="833"/>
      <c r="G188" s="785">
        <v>298.0</v>
      </c>
      <c r="H188" s="833"/>
      <c r="I188" s="833"/>
      <c r="J188" s="785">
        <v>1.0</v>
      </c>
      <c r="K188" s="785">
        <v>1.0</v>
      </c>
      <c r="L188" s="785">
        <v>6.0</v>
      </c>
      <c r="M188" s="785">
        <v>1.0</v>
      </c>
      <c r="N188" s="833"/>
      <c r="O188" s="785">
        <v>3.0</v>
      </c>
      <c r="P188" s="833"/>
      <c r="Q188" s="786">
        <v>8.0</v>
      </c>
      <c r="R188" s="833">
        <f t="shared" si="28"/>
        <v>405</v>
      </c>
      <c r="S188" s="1119">
        <f t="shared" si="29"/>
        <v>260.5</v>
      </c>
      <c r="T188" s="1049">
        <f>R188/(Results!$T$229*(70/190))</f>
        <v>0.6551166355</v>
      </c>
      <c r="U188" s="1050" t="str">
        <f t="shared" si="40"/>
        <v>C</v>
      </c>
      <c r="V188" s="151"/>
      <c r="W188" s="151"/>
      <c r="X188" s="151"/>
      <c r="Y188" s="195"/>
      <c r="Z188" s="737">
        <f>R188/Results!$B$158</f>
        <v>1350</v>
      </c>
      <c r="AA188" s="459"/>
      <c r="AB188" s="151"/>
      <c r="AC188" s="703"/>
      <c r="AD188" s="459"/>
      <c r="AE188" s="459"/>
      <c r="AF188" s="151"/>
      <c r="AG188" s="784" t="s">
        <v>207</v>
      </c>
      <c r="AH188" s="785">
        <v>21.0</v>
      </c>
      <c r="AI188" s="833"/>
      <c r="AJ188" s="785">
        <v>39.0</v>
      </c>
      <c r="AK188" s="833"/>
      <c r="AL188" s="833"/>
      <c r="AM188" s="785">
        <v>1.0</v>
      </c>
      <c r="AN188" s="785">
        <v>1.0</v>
      </c>
      <c r="AO188" s="785">
        <v>1.0</v>
      </c>
      <c r="AP188" s="833"/>
      <c r="AQ188" s="833"/>
      <c r="AR188" s="833"/>
      <c r="AS188" s="833"/>
      <c r="AT188" s="787"/>
      <c r="AU188" s="786">
        <f t="shared" si="31"/>
        <v>63</v>
      </c>
      <c r="AV188" s="1051">
        <f t="shared" si="32"/>
        <v>45</v>
      </c>
      <c r="AW188" s="1049">
        <f>AU188/(Results!$V$229*(70/190))</f>
        <v>0.6785714286</v>
      </c>
      <c r="AX188" s="787" t="str">
        <f t="shared" si="38"/>
        <v>C</v>
      </c>
      <c r="AY188" s="151"/>
      <c r="AZ188" s="151"/>
      <c r="BA188" s="151"/>
      <c r="BB188" s="195"/>
      <c r="BC188" s="737">
        <f>AU188/Results!$B$158</f>
        <v>210</v>
      </c>
      <c r="BD188" s="459"/>
      <c r="BE188" s="151"/>
      <c r="BF188" s="703"/>
    </row>
    <row r="189">
      <c r="A189" s="151"/>
      <c r="B189" s="459"/>
      <c r="C189" s="151"/>
      <c r="D189" s="784" t="s">
        <v>208</v>
      </c>
      <c r="E189" s="785">
        <v>79.0</v>
      </c>
      <c r="F189" s="833"/>
      <c r="G189" s="785">
        <v>274.0</v>
      </c>
      <c r="H189" s="833"/>
      <c r="I189" s="833"/>
      <c r="J189" s="833"/>
      <c r="K189" s="833"/>
      <c r="L189" s="785">
        <v>10.0</v>
      </c>
      <c r="M189" s="833"/>
      <c r="N189" s="833"/>
      <c r="O189" s="785">
        <v>3.0</v>
      </c>
      <c r="P189" s="833"/>
      <c r="Q189" s="786">
        <v>7.0</v>
      </c>
      <c r="R189" s="833">
        <f t="shared" si="28"/>
        <v>373</v>
      </c>
      <c r="S189" s="1119">
        <f t="shared" si="29"/>
        <v>240.5</v>
      </c>
      <c r="T189" s="1049">
        <f>R189/(Results!$T$229*(70/190))</f>
        <v>0.6033543334</v>
      </c>
      <c r="U189" s="1050" t="str">
        <f t="shared" si="40"/>
        <v>C</v>
      </c>
      <c r="V189" s="151"/>
      <c r="W189" s="151"/>
      <c r="X189" s="151"/>
      <c r="Y189" s="195"/>
      <c r="Z189" s="737">
        <f>R189/Results!$B$158</f>
        <v>1243.333333</v>
      </c>
      <c r="AA189" s="459"/>
      <c r="AB189" s="151"/>
      <c r="AC189" s="703"/>
      <c r="AD189" s="459"/>
      <c r="AE189" s="459"/>
      <c r="AF189" s="151"/>
      <c r="AG189" s="784" t="s">
        <v>208</v>
      </c>
      <c r="AH189" s="785">
        <v>19.0</v>
      </c>
      <c r="AI189" s="833"/>
      <c r="AJ189" s="785">
        <v>40.0</v>
      </c>
      <c r="AK189" s="833"/>
      <c r="AL189" s="833"/>
      <c r="AM189" s="833"/>
      <c r="AN189" s="833"/>
      <c r="AO189" s="785">
        <v>5.0</v>
      </c>
      <c r="AP189" s="833"/>
      <c r="AQ189" s="833"/>
      <c r="AR189" s="833"/>
      <c r="AS189" s="833"/>
      <c r="AT189" s="787"/>
      <c r="AU189" s="786">
        <f t="shared" si="31"/>
        <v>64</v>
      </c>
      <c r="AV189" s="1051">
        <f t="shared" si="32"/>
        <v>46.5</v>
      </c>
      <c r="AW189" s="1049">
        <f>AU189/(Results!$V$229*(70/190))</f>
        <v>0.6893424036</v>
      </c>
      <c r="AX189" s="787" t="str">
        <f t="shared" si="38"/>
        <v>C</v>
      </c>
      <c r="AY189" s="151"/>
      <c r="AZ189" s="151"/>
      <c r="BA189" s="151"/>
      <c r="BB189" s="195"/>
      <c r="BC189" s="737">
        <f>AU189/Results!$B$158</f>
        <v>213.3333333</v>
      </c>
      <c r="BD189" s="459"/>
      <c r="BE189" s="151"/>
      <c r="BF189" s="703"/>
    </row>
    <row r="190">
      <c r="A190" s="151"/>
      <c r="B190" s="459"/>
      <c r="C190" s="151"/>
      <c r="D190" s="790" t="s">
        <v>209</v>
      </c>
      <c r="E190" s="791">
        <v>76.0</v>
      </c>
      <c r="F190" s="791">
        <v>1.0</v>
      </c>
      <c r="G190" s="791">
        <v>213.0</v>
      </c>
      <c r="H190" s="791">
        <v>1.0</v>
      </c>
      <c r="I190" s="835"/>
      <c r="J190" s="791">
        <v>1.0</v>
      </c>
      <c r="K190" s="791">
        <v>2.0</v>
      </c>
      <c r="L190" s="791">
        <v>6.0</v>
      </c>
      <c r="M190" s="835"/>
      <c r="N190" s="791"/>
      <c r="O190" s="791">
        <v>4.0</v>
      </c>
      <c r="P190" s="835"/>
      <c r="Q190" s="792">
        <v>6.0</v>
      </c>
      <c r="R190" s="835">
        <f t="shared" si="28"/>
        <v>310</v>
      </c>
      <c r="S190" s="1120">
        <f t="shared" si="29"/>
        <v>209.3</v>
      </c>
      <c r="T190" s="1052">
        <f>R190/(Results!$T$229*(70/190))</f>
        <v>0.5014473012</v>
      </c>
      <c r="U190" s="1065" t="s">
        <v>250</v>
      </c>
      <c r="V190" s="37"/>
      <c r="W190" s="37"/>
      <c r="X190" s="37"/>
      <c r="Y190" s="59"/>
      <c r="Z190" s="738">
        <f>R190/Results!$B$158</f>
        <v>1033.333333</v>
      </c>
      <c r="AA190" s="60"/>
      <c r="AB190" s="37"/>
      <c r="AC190" s="789"/>
      <c r="AD190" s="459"/>
      <c r="AE190" s="459"/>
      <c r="AF190" s="151"/>
      <c r="AG190" s="790" t="s">
        <v>209</v>
      </c>
      <c r="AH190" s="791">
        <v>14.0</v>
      </c>
      <c r="AI190" s="835"/>
      <c r="AJ190" s="791">
        <v>31.0</v>
      </c>
      <c r="AK190" s="835"/>
      <c r="AL190" s="835"/>
      <c r="AM190" s="835"/>
      <c r="AN190" s="835"/>
      <c r="AO190" s="791">
        <v>3.0</v>
      </c>
      <c r="AP190" s="835"/>
      <c r="AQ190" s="835"/>
      <c r="AR190" s="791">
        <v>1.0</v>
      </c>
      <c r="AS190" s="835"/>
      <c r="AT190" s="792">
        <v>4.0</v>
      </c>
      <c r="AU190" s="792">
        <f t="shared" si="31"/>
        <v>53</v>
      </c>
      <c r="AV190" s="1054">
        <f t="shared" si="32"/>
        <v>38</v>
      </c>
      <c r="AW190" s="1052">
        <f>AU190/(Results!$V$229*(70/190))</f>
        <v>0.570861678</v>
      </c>
      <c r="AX190" s="793" t="str">
        <f t="shared" si="38"/>
        <v>C</v>
      </c>
      <c r="AY190" s="37"/>
      <c r="AZ190" s="37"/>
      <c r="BA190" s="37"/>
      <c r="BB190" s="59"/>
      <c r="BC190" s="738">
        <f>AU190/Results!$B$158</f>
        <v>176.6666667</v>
      </c>
      <c r="BD190" s="60"/>
      <c r="BE190" s="37"/>
      <c r="BF190" s="789"/>
    </row>
    <row r="191">
      <c r="A191" s="151"/>
      <c r="B191" s="459"/>
      <c r="C191" s="151"/>
      <c r="D191" s="797" t="s">
        <v>210</v>
      </c>
      <c r="E191" s="798">
        <v>68.0</v>
      </c>
      <c r="F191" s="837"/>
      <c r="G191" s="798">
        <v>214.0</v>
      </c>
      <c r="H191" s="798">
        <v>2.0</v>
      </c>
      <c r="I191" s="837"/>
      <c r="J191" s="798">
        <v>1.0</v>
      </c>
      <c r="K191" s="798">
        <v>2.0</v>
      </c>
      <c r="L191" s="798">
        <v>10.0</v>
      </c>
      <c r="M191" s="837"/>
      <c r="N191" s="798">
        <v>1.0</v>
      </c>
      <c r="O191" s="798">
        <v>6.0</v>
      </c>
      <c r="P191" s="837"/>
      <c r="Q191" s="799">
        <v>4.0</v>
      </c>
      <c r="R191" s="824">
        <f t="shared" si="28"/>
        <v>308</v>
      </c>
      <c r="S191" s="1121">
        <f t="shared" si="29"/>
        <v>214</v>
      </c>
      <c r="T191" s="1055">
        <f>R191/(Results!$T$230*(70/190))</f>
        <v>0.5801526718</v>
      </c>
      <c r="U191" s="1056" t="str">
        <f t="shared" ref="U191:U201" si="41">IFS(T191&lt;0.2,"A",AND(T191&gt;=0.21,T191&lt;=0.5),"B",AND(T191&gt;=0.51,T191&lt;=0.7),"C",AND(T191&gt;=0.71,T191&lt;=0.85),"D",AND(T191&gt;=0.86,T191&lt;=1),"E",T191&gt;1,"F")</f>
        <v>C</v>
      </c>
      <c r="V191" s="538">
        <f>SUM(R191:R194)</f>
        <v>1204</v>
      </c>
      <c r="W191" s="539">
        <f>V191/(4*(MAX(R191:R194)))</f>
        <v>0.9233128834</v>
      </c>
      <c r="X191" s="539">
        <f>AVERAGE(S191:S194)</f>
        <v>208.25</v>
      </c>
      <c r="Y191" s="1110">
        <f>V191/(((V191/2))*2)</f>
        <v>1</v>
      </c>
      <c r="Z191" s="1012">
        <f>R191/Results!$B$158</f>
        <v>1026.666667</v>
      </c>
      <c r="AA191" s="1111">
        <f>sum(Z191:Z194)/4</f>
        <v>1003.333333</v>
      </c>
      <c r="AB191" s="541">
        <v>531.0</v>
      </c>
      <c r="AC191" s="706">
        <f>4*MAX(R191:R194)/Results!T230</f>
        <v>0.9049271339</v>
      </c>
      <c r="AD191" s="459"/>
      <c r="AE191" s="459"/>
      <c r="AF191" s="151"/>
      <c r="AG191" s="797" t="s">
        <v>210</v>
      </c>
      <c r="AH191" s="798">
        <v>22.0</v>
      </c>
      <c r="AI191" s="798">
        <v>1.0</v>
      </c>
      <c r="AJ191" s="798">
        <v>35.0</v>
      </c>
      <c r="AK191" s="837"/>
      <c r="AL191" s="837"/>
      <c r="AM191" s="837"/>
      <c r="AN191" s="837"/>
      <c r="AO191" s="798">
        <v>6.0</v>
      </c>
      <c r="AP191" s="798">
        <v>1.0</v>
      </c>
      <c r="AQ191" s="837"/>
      <c r="AR191" s="798">
        <v>2.0</v>
      </c>
      <c r="AS191" s="837"/>
      <c r="AT191" s="799">
        <v>2.0</v>
      </c>
      <c r="AU191" s="1083">
        <f t="shared" si="31"/>
        <v>69</v>
      </c>
      <c r="AV191" s="1122">
        <f t="shared" si="32"/>
        <v>56.8</v>
      </c>
      <c r="AW191" s="1055">
        <f>AU191/(Results!$V$230*(70/190))</f>
        <v>0.7902350814</v>
      </c>
      <c r="AX191" s="828" t="str">
        <f t="shared" si="38"/>
        <v>D</v>
      </c>
      <c r="AY191" s="538">
        <f>SUM(AU191:AU194)</f>
        <v>237</v>
      </c>
      <c r="AZ191" s="539">
        <f>AY191/(4*(MAX(AU191:AU194)))</f>
        <v>0.8586956522</v>
      </c>
      <c r="BA191" s="539">
        <f>AVERAGE(AV191:AV194)</f>
        <v>47.2</v>
      </c>
      <c r="BB191" s="1110">
        <f>AY191/(((AY191))*1)</f>
        <v>1</v>
      </c>
      <c r="BC191" s="1012">
        <f>AU191/Results!$B$158</f>
        <v>230</v>
      </c>
      <c r="BD191" s="1111">
        <f>sum(BC191:BC194)/4</f>
        <v>197.5</v>
      </c>
      <c r="BE191" s="541">
        <v>87.0</v>
      </c>
      <c r="BF191" s="706">
        <f>4*MAX(AU191:AU194)/Results!V230</f>
        <v>1.164556962</v>
      </c>
    </row>
    <row r="192">
      <c r="A192" s="151"/>
      <c r="B192" s="459"/>
      <c r="C192" s="151"/>
      <c r="D192" s="804" t="s">
        <v>211</v>
      </c>
      <c r="E192" s="805">
        <v>68.0</v>
      </c>
      <c r="F192" s="826"/>
      <c r="G192" s="805">
        <v>216.0</v>
      </c>
      <c r="H192" s="826"/>
      <c r="I192" s="826"/>
      <c r="J192" s="805">
        <v>1.0</v>
      </c>
      <c r="K192" s="805">
        <v>2.0</v>
      </c>
      <c r="L192" s="805">
        <v>11.0</v>
      </c>
      <c r="M192" s="805">
        <v>3.0</v>
      </c>
      <c r="N192" s="826"/>
      <c r="O192" s="805">
        <v>6.0</v>
      </c>
      <c r="P192" s="826"/>
      <c r="Q192" s="806">
        <v>6.0</v>
      </c>
      <c r="R192" s="826">
        <f t="shared" si="28"/>
        <v>313</v>
      </c>
      <c r="S192" s="1123">
        <f t="shared" si="29"/>
        <v>219.5</v>
      </c>
      <c r="T192" s="1057">
        <f>R192/(Results!$T$230*(70/190))</f>
        <v>0.5895707346</v>
      </c>
      <c r="U192" s="1058" t="str">
        <f t="shared" si="41"/>
        <v>C</v>
      </c>
      <c r="V192" s="151"/>
      <c r="W192" s="151"/>
      <c r="X192" s="151"/>
      <c r="Y192" s="195"/>
      <c r="Z192" s="740">
        <f>R192/Results!$B$158</f>
        <v>1043.333333</v>
      </c>
      <c r="AA192" s="459"/>
      <c r="AB192" s="151"/>
      <c r="AC192" s="703"/>
      <c r="AD192" s="459"/>
      <c r="AE192" s="459"/>
      <c r="AF192" s="151"/>
      <c r="AG192" s="804" t="s">
        <v>211</v>
      </c>
      <c r="AH192" s="805">
        <v>17.0</v>
      </c>
      <c r="AI192" s="826"/>
      <c r="AJ192" s="805">
        <v>39.0</v>
      </c>
      <c r="AK192" s="826"/>
      <c r="AL192" s="826"/>
      <c r="AM192" s="826"/>
      <c r="AN192" s="826"/>
      <c r="AO192" s="805">
        <v>6.0</v>
      </c>
      <c r="AP192" s="826"/>
      <c r="AQ192" s="805">
        <v>1.0</v>
      </c>
      <c r="AR192" s="826"/>
      <c r="AS192" s="826"/>
      <c r="AT192" s="807"/>
      <c r="AU192" s="806">
        <f t="shared" si="31"/>
        <v>63</v>
      </c>
      <c r="AV192" s="1124">
        <f t="shared" si="32"/>
        <v>48</v>
      </c>
      <c r="AW192" s="1057">
        <f>AU192/(Results!$V$230*(70/190))</f>
        <v>0.7215189873</v>
      </c>
      <c r="AX192" s="807" t="str">
        <f t="shared" si="38"/>
        <v>D</v>
      </c>
      <c r="AY192" s="151"/>
      <c r="AZ192" s="151"/>
      <c r="BA192" s="151"/>
      <c r="BB192" s="195"/>
      <c r="BC192" s="740">
        <f>AU192/Results!$B$158</f>
        <v>210</v>
      </c>
      <c r="BD192" s="459"/>
      <c r="BE192" s="151"/>
      <c r="BF192" s="703"/>
    </row>
    <row r="193">
      <c r="A193" s="151"/>
      <c r="B193" s="459"/>
      <c r="C193" s="151"/>
      <c r="D193" s="804" t="s">
        <v>212</v>
      </c>
      <c r="E193" s="805">
        <v>65.0</v>
      </c>
      <c r="F193" s="826"/>
      <c r="G193" s="805">
        <v>244.0</v>
      </c>
      <c r="H193" s="826"/>
      <c r="I193" s="826"/>
      <c r="J193" s="805">
        <v>2.0</v>
      </c>
      <c r="K193" s="805">
        <v>1.0</v>
      </c>
      <c r="L193" s="805">
        <v>6.0</v>
      </c>
      <c r="M193" s="805">
        <v>2.0</v>
      </c>
      <c r="N193" s="826"/>
      <c r="O193" s="805">
        <v>2.0</v>
      </c>
      <c r="P193" s="826"/>
      <c r="Q193" s="806">
        <v>4.0</v>
      </c>
      <c r="R193" s="826">
        <f t="shared" si="28"/>
        <v>326</v>
      </c>
      <c r="S193" s="1123">
        <f t="shared" si="29"/>
        <v>211.5</v>
      </c>
      <c r="T193" s="1057">
        <f>R193/(Results!$T$230*(70/190))</f>
        <v>0.614057698</v>
      </c>
      <c r="U193" s="1058" t="str">
        <f t="shared" si="41"/>
        <v>C</v>
      </c>
      <c r="V193" s="151"/>
      <c r="W193" s="151"/>
      <c r="X193" s="151"/>
      <c r="Y193" s="195"/>
      <c r="Z193" s="740">
        <f>R193/Results!$B$158</f>
        <v>1086.666667</v>
      </c>
      <c r="AA193" s="459"/>
      <c r="AB193" s="151"/>
      <c r="AC193" s="703"/>
      <c r="AD193" s="459"/>
      <c r="AE193" s="459"/>
      <c r="AF193" s="151"/>
      <c r="AG193" s="804" t="s">
        <v>212</v>
      </c>
      <c r="AH193" s="805">
        <v>18.0</v>
      </c>
      <c r="AI193" s="826"/>
      <c r="AJ193" s="805">
        <v>35.0</v>
      </c>
      <c r="AK193" s="826"/>
      <c r="AL193" s="826"/>
      <c r="AM193" s="826"/>
      <c r="AN193" s="826"/>
      <c r="AO193" s="805">
        <v>5.0</v>
      </c>
      <c r="AP193" s="805">
        <v>1.0</v>
      </c>
      <c r="AQ193" s="826"/>
      <c r="AR193" s="826"/>
      <c r="AS193" s="826"/>
      <c r="AT193" s="806">
        <v>2.0</v>
      </c>
      <c r="AU193" s="806">
        <f t="shared" si="31"/>
        <v>61</v>
      </c>
      <c r="AV193" s="1124">
        <f t="shared" si="32"/>
        <v>46.5</v>
      </c>
      <c r="AW193" s="1057">
        <f>AU193/(Results!$V$230*(70/190))</f>
        <v>0.6986136227</v>
      </c>
      <c r="AX193" s="807" t="str">
        <f t="shared" si="38"/>
        <v>C</v>
      </c>
      <c r="AY193" s="151"/>
      <c r="AZ193" s="151"/>
      <c r="BA193" s="151"/>
      <c r="BB193" s="195"/>
      <c r="BC193" s="740">
        <f>AU193/Results!$B$158</f>
        <v>203.3333333</v>
      </c>
      <c r="BD193" s="459"/>
      <c r="BE193" s="151"/>
      <c r="BF193" s="703"/>
    </row>
    <row r="194">
      <c r="A194" s="151"/>
      <c r="B194" s="459"/>
      <c r="C194" s="151"/>
      <c r="D194" s="809" t="s">
        <v>213</v>
      </c>
      <c r="E194" s="810">
        <v>57.0</v>
      </c>
      <c r="F194" s="840"/>
      <c r="G194" s="810">
        <v>171.0</v>
      </c>
      <c r="H194" s="840"/>
      <c r="I194" s="810"/>
      <c r="J194" s="810">
        <v>1.0</v>
      </c>
      <c r="K194" s="810">
        <v>2.0</v>
      </c>
      <c r="L194" s="810">
        <v>16.0</v>
      </c>
      <c r="M194" s="840"/>
      <c r="N194" s="840"/>
      <c r="O194" s="810">
        <v>8.0</v>
      </c>
      <c r="P194" s="840"/>
      <c r="Q194" s="811">
        <v>2.0</v>
      </c>
      <c r="R194" s="840">
        <f t="shared" si="28"/>
        <v>257</v>
      </c>
      <c r="S194" s="1125">
        <f t="shared" si="29"/>
        <v>188</v>
      </c>
      <c r="T194" s="1061">
        <f>R194/(Results!$T$230*(70/190))</f>
        <v>0.4840884307</v>
      </c>
      <c r="U194" s="1062" t="str">
        <f t="shared" si="41"/>
        <v>B</v>
      </c>
      <c r="V194" s="447"/>
      <c r="W194" s="447"/>
      <c r="X194" s="447"/>
      <c r="Y194" s="224"/>
      <c r="Z194" s="746">
        <f>R194/Results!$B$158</f>
        <v>856.6666667</v>
      </c>
      <c r="AA194" s="461"/>
      <c r="AB194" s="447"/>
      <c r="AC194" s="488"/>
      <c r="AD194" s="459"/>
      <c r="AE194" s="459"/>
      <c r="AF194" s="151"/>
      <c r="AG194" s="809" t="s">
        <v>213</v>
      </c>
      <c r="AH194" s="810">
        <v>11.0</v>
      </c>
      <c r="AI194" s="840"/>
      <c r="AJ194" s="810">
        <v>23.0</v>
      </c>
      <c r="AK194" s="840"/>
      <c r="AL194" s="840"/>
      <c r="AM194" s="840"/>
      <c r="AN194" s="840"/>
      <c r="AO194" s="810">
        <v>6.0</v>
      </c>
      <c r="AP194" s="810">
        <v>1.0</v>
      </c>
      <c r="AQ194" s="810">
        <v>1.0</v>
      </c>
      <c r="AR194" s="840"/>
      <c r="AS194" s="840"/>
      <c r="AT194" s="811">
        <v>2.0</v>
      </c>
      <c r="AU194" s="811">
        <f t="shared" si="31"/>
        <v>44</v>
      </c>
      <c r="AV194" s="1126">
        <f t="shared" si="32"/>
        <v>37.5</v>
      </c>
      <c r="AW194" s="1061">
        <f>AU194/(Results!$V$230*(70/190))</f>
        <v>0.5039180229</v>
      </c>
      <c r="AX194" s="1041" t="s">
        <v>250</v>
      </c>
      <c r="AY194" s="447"/>
      <c r="AZ194" s="447"/>
      <c r="BA194" s="447"/>
      <c r="BB194" s="224"/>
      <c r="BC194" s="746">
        <f>AU194/Results!$B$158</f>
        <v>146.6666667</v>
      </c>
      <c r="BD194" s="461"/>
      <c r="BE194" s="447"/>
      <c r="BF194" s="488"/>
    </row>
    <row r="195">
      <c r="A195" s="151"/>
      <c r="B195" s="459"/>
      <c r="C195" s="151"/>
      <c r="D195" s="818" t="s">
        <v>214</v>
      </c>
      <c r="E195" s="778">
        <v>70.0</v>
      </c>
      <c r="F195" s="778">
        <v>1.0</v>
      </c>
      <c r="G195" s="778">
        <v>158.0</v>
      </c>
      <c r="H195" s="830"/>
      <c r="I195" s="830"/>
      <c r="J195" s="778">
        <v>1.0</v>
      </c>
      <c r="K195" s="778">
        <v>1.0</v>
      </c>
      <c r="L195" s="778">
        <v>11.0</v>
      </c>
      <c r="M195" s="830"/>
      <c r="N195" s="830"/>
      <c r="O195" s="778">
        <v>2.0</v>
      </c>
      <c r="P195" s="830"/>
      <c r="Q195" s="779">
        <v>2.0</v>
      </c>
      <c r="R195" s="854">
        <f t="shared" si="28"/>
        <v>246</v>
      </c>
      <c r="S195" s="1118">
        <f t="shared" si="29"/>
        <v>174.3</v>
      </c>
      <c r="T195" s="1063">
        <f>R195/(Results!$T$231*(70/190))</f>
        <v>0.5761124122</v>
      </c>
      <c r="U195" s="1064" t="str">
        <f t="shared" si="41"/>
        <v>C</v>
      </c>
      <c r="V195" s="641">
        <f>SUM(R195:R198)</f>
        <v>906</v>
      </c>
      <c r="W195" s="642">
        <f>V195/(4*(MAX(R195:R198)))</f>
        <v>0.9207317073</v>
      </c>
      <c r="X195" s="642">
        <f>AVERAGE(S195:S198)</f>
        <v>163.95</v>
      </c>
      <c r="Y195" s="1112">
        <f>V195/(((V195/2))*2)</f>
        <v>1</v>
      </c>
      <c r="Z195" s="731">
        <f>R195/Results!$B$158</f>
        <v>820</v>
      </c>
      <c r="AA195" s="1113">
        <f>sum(Z195:Z198)/4</f>
        <v>755</v>
      </c>
      <c r="AB195" s="643">
        <v>427.0</v>
      </c>
      <c r="AC195" s="817">
        <f>4*MAX(R195:R198)/Results!T231</f>
        <v>0.8490077653</v>
      </c>
      <c r="AD195" s="459"/>
      <c r="AE195" s="459"/>
      <c r="AF195" s="151"/>
      <c r="AG195" s="818" t="s">
        <v>214</v>
      </c>
      <c r="AH195" s="778">
        <v>19.0</v>
      </c>
      <c r="AI195" s="830"/>
      <c r="AJ195" s="778">
        <v>34.0</v>
      </c>
      <c r="AK195" s="830"/>
      <c r="AL195" s="830"/>
      <c r="AM195" s="830"/>
      <c r="AN195" s="830"/>
      <c r="AO195" s="778">
        <v>8.0</v>
      </c>
      <c r="AP195" s="830"/>
      <c r="AQ195" s="830"/>
      <c r="AR195" s="830"/>
      <c r="AS195" s="830"/>
      <c r="AT195" s="819"/>
      <c r="AU195" s="1026">
        <f t="shared" si="31"/>
        <v>61</v>
      </c>
      <c r="AV195" s="1131">
        <f t="shared" si="32"/>
        <v>48</v>
      </c>
      <c r="AW195" s="1063">
        <f>AU195/(Results!$V$231*(70/190))</f>
        <v>0.654432524</v>
      </c>
      <c r="AX195" s="819" t="str">
        <f t="shared" ref="AX195:AX202" si="42">IFS(AW195&lt;0.2,"A",AND(AW195&gt;=0.21,AW195&lt;=0.5),"B",AND(AW195&gt;=0.51,AW195&lt;=0.7),"C",AND(AW195&gt;=0.71,AW195&lt;=0.85),"D",AND(AW195&gt;=0.86,AW195&lt;=1),"E",AW195&gt;1,"F")</f>
        <v>C</v>
      </c>
      <c r="AY195" s="641">
        <f>SUM(AU195:AU198)</f>
        <v>253</v>
      </c>
      <c r="AZ195" s="642">
        <f>AY195/(4*(MAX(AU195:AU198)))</f>
        <v>0.8547297297</v>
      </c>
      <c r="BA195" s="642">
        <f>AVERAGE(AV195:AV198)</f>
        <v>48.625</v>
      </c>
      <c r="BB195" s="1112">
        <f>AY195/(((AY195))*1)</f>
        <v>1</v>
      </c>
      <c r="BC195" s="731">
        <f>AU195/Results!$B$158</f>
        <v>203.3333333</v>
      </c>
      <c r="BD195" s="1113">
        <f>sum(BC195:BC198)/4</f>
        <v>210.8333333</v>
      </c>
      <c r="BE195" s="643">
        <v>93.0</v>
      </c>
      <c r="BF195" s="817">
        <f>4*MAX(AU195:AU198)/Results!V231</f>
        <v>1.169960474</v>
      </c>
    </row>
    <row r="196">
      <c r="A196" s="151"/>
      <c r="B196" s="459"/>
      <c r="C196" s="151"/>
      <c r="D196" s="784" t="s">
        <v>215</v>
      </c>
      <c r="E196" s="785">
        <v>60.0</v>
      </c>
      <c r="F196" s="833"/>
      <c r="G196" s="785">
        <v>139.0</v>
      </c>
      <c r="H196" s="785">
        <v>1.0</v>
      </c>
      <c r="I196" s="833"/>
      <c r="J196" s="833"/>
      <c r="K196" s="833"/>
      <c r="L196" s="785">
        <v>8.0</v>
      </c>
      <c r="M196" s="785">
        <v>1.0</v>
      </c>
      <c r="N196" s="785">
        <v>1.0</v>
      </c>
      <c r="O196" s="785">
        <v>4.0</v>
      </c>
      <c r="P196" s="833"/>
      <c r="Q196" s="786">
        <v>4.0</v>
      </c>
      <c r="R196" s="833">
        <f t="shared" si="28"/>
        <v>218</v>
      </c>
      <c r="S196" s="1119">
        <f t="shared" si="29"/>
        <v>158</v>
      </c>
      <c r="T196" s="1049">
        <f>R196/(Results!$T$231*(70/190))</f>
        <v>0.5105386417</v>
      </c>
      <c r="U196" s="1050" t="str">
        <f t="shared" si="41"/>
        <v>C</v>
      </c>
      <c r="V196" s="151"/>
      <c r="W196" s="151"/>
      <c r="X196" s="151"/>
      <c r="Y196" s="195"/>
      <c r="Z196" s="737">
        <f>R196/Results!$B$158</f>
        <v>726.6666667</v>
      </c>
      <c r="AA196" s="459"/>
      <c r="AB196" s="151"/>
      <c r="AC196" s="703"/>
      <c r="AD196" s="459"/>
      <c r="AE196" s="459"/>
      <c r="AF196" s="151"/>
      <c r="AG196" s="784" t="s">
        <v>215</v>
      </c>
      <c r="AH196" s="785">
        <v>20.0</v>
      </c>
      <c r="AI196" s="833"/>
      <c r="AJ196" s="785">
        <v>45.0</v>
      </c>
      <c r="AK196" s="833"/>
      <c r="AL196" s="833"/>
      <c r="AM196" s="785">
        <v>1.0</v>
      </c>
      <c r="AN196" s="833"/>
      <c r="AO196" s="785">
        <v>5.0</v>
      </c>
      <c r="AP196" s="833"/>
      <c r="AQ196" s="833"/>
      <c r="AR196" s="833"/>
      <c r="AS196" s="833"/>
      <c r="AT196" s="786">
        <v>3.0</v>
      </c>
      <c r="AU196" s="786">
        <f t="shared" si="31"/>
        <v>74</v>
      </c>
      <c r="AV196" s="1051">
        <f t="shared" si="32"/>
        <v>53</v>
      </c>
      <c r="AW196" s="1049">
        <f>AU196/(Results!$V$231*(70/190))</f>
        <v>0.7939017504</v>
      </c>
      <c r="AX196" s="787" t="str">
        <f t="shared" si="42"/>
        <v>D</v>
      </c>
      <c r="AY196" s="151"/>
      <c r="AZ196" s="151"/>
      <c r="BA196" s="151"/>
      <c r="BB196" s="195"/>
      <c r="BC196" s="737">
        <f>AU196/Results!$B$158</f>
        <v>246.6666667</v>
      </c>
      <c r="BD196" s="459"/>
      <c r="BE196" s="151"/>
      <c r="BF196" s="703"/>
    </row>
    <row r="197">
      <c r="A197" s="151"/>
      <c r="B197" s="459"/>
      <c r="C197" s="151"/>
      <c r="D197" s="784" t="s">
        <v>216</v>
      </c>
      <c r="E197" s="785">
        <v>51.0</v>
      </c>
      <c r="F197" s="833"/>
      <c r="G197" s="785">
        <v>147.0</v>
      </c>
      <c r="H197" s="833"/>
      <c r="I197" s="833"/>
      <c r="J197" s="785">
        <v>1.0</v>
      </c>
      <c r="K197" s="785">
        <v>1.0</v>
      </c>
      <c r="L197" s="785">
        <v>24.0</v>
      </c>
      <c r="M197" s="785">
        <v>1.0</v>
      </c>
      <c r="N197" s="785">
        <v>1.0</v>
      </c>
      <c r="O197" s="785">
        <v>2.0</v>
      </c>
      <c r="P197" s="785">
        <v>1.0</v>
      </c>
      <c r="Q197" s="786">
        <v>3.0</v>
      </c>
      <c r="R197" s="833">
        <f t="shared" si="28"/>
        <v>232</v>
      </c>
      <c r="S197" s="1119">
        <f t="shared" si="29"/>
        <v>176.5</v>
      </c>
      <c r="T197" s="1049">
        <f>R197/(Results!$T$231*(70/190))</f>
        <v>0.5433255269</v>
      </c>
      <c r="U197" s="1050" t="str">
        <f t="shared" si="41"/>
        <v>C</v>
      </c>
      <c r="V197" s="151"/>
      <c r="W197" s="151"/>
      <c r="X197" s="151"/>
      <c r="Y197" s="195"/>
      <c r="Z197" s="737">
        <f>R197/Results!$B$158</f>
        <v>773.3333333</v>
      </c>
      <c r="AA197" s="459"/>
      <c r="AB197" s="151"/>
      <c r="AC197" s="703"/>
      <c r="AD197" s="459"/>
      <c r="AE197" s="459"/>
      <c r="AF197" s="151"/>
      <c r="AG197" s="784" t="s">
        <v>216</v>
      </c>
      <c r="AH197" s="785">
        <v>18.0</v>
      </c>
      <c r="AI197" s="833"/>
      <c r="AJ197" s="785">
        <v>37.0</v>
      </c>
      <c r="AK197" s="833"/>
      <c r="AL197" s="833"/>
      <c r="AM197" s="833"/>
      <c r="AN197" s="833"/>
      <c r="AO197" s="785">
        <v>4.0</v>
      </c>
      <c r="AP197" s="833"/>
      <c r="AQ197" s="833"/>
      <c r="AR197" s="833"/>
      <c r="AS197" s="833"/>
      <c r="AT197" s="787"/>
      <c r="AU197" s="786">
        <f t="shared" si="31"/>
        <v>59</v>
      </c>
      <c r="AV197" s="1051">
        <f t="shared" si="32"/>
        <v>42.5</v>
      </c>
      <c r="AW197" s="1049">
        <f>AU197/(Results!$V$231*(70/190))</f>
        <v>0.6329757199</v>
      </c>
      <c r="AX197" s="787" t="str">
        <f t="shared" si="42"/>
        <v>C</v>
      </c>
      <c r="AY197" s="151"/>
      <c r="AZ197" s="151"/>
      <c r="BA197" s="151"/>
      <c r="BB197" s="195"/>
      <c r="BC197" s="737">
        <f>AU197/Results!$B$158</f>
        <v>196.6666667</v>
      </c>
      <c r="BD197" s="459"/>
      <c r="BE197" s="151"/>
      <c r="BF197" s="703"/>
    </row>
    <row r="198">
      <c r="A198" s="151"/>
      <c r="B198" s="459"/>
      <c r="C198" s="151"/>
      <c r="D198" s="790" t="s">
        <v>217</v>
      </c>
      <c r="E198" s="791">
        <v>56.0</v>
      </c>
      <c r="F198" s="835"/>
      <c r="G198" s="791">
        <v>139.0</v>
      </c>
      <c r="H198" s="835"/>
      <c r="I198" s="835"/>
      <c r="J198" s="835"/>
      <c r="K198" s="835"/>
      <c r="L198" s="791">
        <v>7.0</v>
      </c>
      <c r="M198" s="791">
        <v>1.0</v>
      </c>
      <c r="N198" s="791">
        <v>1.0</v>
      </c>
      <c r="O198" s="791">
        <v>2.0</v>
      </c>
      <c r="P198" s="835"/>
      <c r="Q198" s="792">
        <v>4.0</v>
      </c>
      <c r="R198" s="835">
        <f t="shared" si="28"/>
        <v>210</v>
      </c>
      <c r="S198" s="1120">
        <f t="shared" si="29"/>
        <v>147</v>
      </c>
      <c r="T198" s="1052">
        <f>R198/(Results!$T$231*(70/190))</f>
        <v>0.4918032787</v>
      </c>
      <c r="U198" s="1053" t="str">
        <f t="shared" si="41"/>
        <v>B</v>
      </c>
      <c r="V198" s="37"/>
      <c r="W198" s="37"/>
      <c r="X198" s="37"/>
      <c r="Y198" s="59"/>
      <c r="Z198" s="738">
        <f>R198/Results!$B$158</f>
        <v>700</v>
      </c>
      <c r="AA198" s="60"/>
      <c r="AB198" s="37"/>
      <c r="AC198" s="789"/>
      <c r="AD198" s="459"/>
      <c r="AE198" s="459"/>
      <c r="AF198" s="151"/>
      <c r="AG198" s="790" t="s">
        <v>217</v>
      </c>
      <c r="AH198" s="791">
        <v>19.0</v>
      </c>
      <c r="AI198" s="835"/>
      <c r="AJ198" s="791">
        <v>31.0</v>
      </c>
      <c r="AK198" s="835"/>
      <c r="AL198" s="835"/>
      <c r="AM198" s="835"/>
      <c r="AN198" s="835"/>
      <c r="AO198" s="791">
        <v>4.0</v>
      </c>
      <c r="AP198" s="835"/>
      <c r="AQ198" s="835"/>
      <c r="AR198" s="791">
        <v>4.0</v>
      </c>
      <c r="AS198" s="791">
        <v>1.0</v>
      </c>
      <c r="AT198" s="793"/>
      <c r="AU198" s="792">
        <f t="shared" si="31"/>
        <v>59</v>
      </c>
      <c r="AV198" s="1054">
        <f t="shared" si="32"/>
        <v>51</v>
      </c>
      <c r="AW198" s="1052">
        <f>AU198/(Results!$V$231*(70/190))</f>
        <v>0.6329757199</v>
      </c>
      <c r="AX198" s="793" t="str">
        <f t="shared" si="42"/>
        <v>C</v>
      </c>
      <c r="AY198" s="37"/>
      <c r="AZ198" s="37"/>
      <c r="BA198" s="37"/>
      <c r="BB198" s="59"/>
      <c r="BC198" s="738">
        <f>AU198/Results!$B$158</f>
        <v>196.6666667</v>
      </c>
      <c r="BD198" s="60"/>
      <c r="BE198" s="37"/>
      <c r="BF198" s="789"/>
    </row>
    <row r="199">
      <c r="A199" s="151"/>
      <c r="B199" s="459"/>
      <c r="C199" s="151"/>
      <c r="D199" s="797" t="s">
        <v>218</v>
      </c>
      <c r="E199" s="798">
        <v>49.0</v>
      </c>
      <c r="F199" s="837"/>
      <c r="G199" s="798">
        <v>142.0</v>
      </c>
      <c r="H199" s="837"/>
      <c r="I199" s="837"/>
      <c r="J199" s="798">
        <v>1.0</v>
      </c>
      <c r="K199" s="798">
        <v>1.0</v>
      </c>
      <c r="L199" s="798">
        <v>12.0</v>
      </c>
      <c r="M199" s="798">
        <v>3.0</v>
      </c>
      <c r="N199" s="798">
        <v>2.0</v>
      </c>
      <c r="O199" s="798">
        <v>4.0</v>
      </c>
      <c r="P199" s="837"/>
      <c r="Q199" s="799">
        <v>3.0</v>
      </c>
      <c r="R199" s="824">
        <f t="shared" si="28"/>
        <v>217</v>
      </c>
      <c r="S199" s="1121">
        <f t="shared" si="29"/>
        <v>163</v>
      </c>
      <c r="T199" s="1055">
        <f>R199/(Results!$T$232*(70/190))</f>
        <v>0.5443622921</v>
      </c>
      <c r="U199" s="1056" t="str">
        <f t="shared" si="41"/>
        <v>C</v>
      </c>
      <c r="V199" s="538">
        <f>SUM(R199:R202)</f>
        <v>869</v>
      </c>
      <c r="W199" s="539">
        <f>V199/(4*(MAX(R199:R202)))</f>
        <v>0.9655555556</v>
      </c>
      <c r="X199" s="539">
        <f>AVERAGE(S199:S202)</f>
        <v>157.9</v>
      </c>
      <c r="Y199" s="1110">
        <f>V199/(((V199/2))*2)</f>
        <v>1</v>
      </c>
      <c r="Z199" s="1012">
        <f>R199/Results!$B$158</f>
        <v>723.3333333</v>
      </c>
      <c r="AA199" s="1111">
        <f>sum(Z199:Z202)/4</f>
        <v>724.1666667</v>
      </c>
      <c r="AB199" s="541">
        <v>399.0</v>
      </c>
      <c r="AC199" s="706">
        <f>4*MAX(R199:R202)/Results!T232</f>
        <v>0.831792976</v>
      </c>
      <c r="AD199" s="459"/>
      <c r="AE199" s="459"/>
      <c r="AF199" s="151"/>
      <c r="AG199" s="797" t="s">
        <v>218</v>
      </c>
      <c r="AH199" s="798">
        <v>11.0</v>
      </c>
      <c r="AI199" s="837"/>
      <c r="AJ199" s="798">
        <v>33.0</v>
      </c>
      <c r="AK199" s="837"/>
      <c r="AL199" s="837"/>
      <c r="AM199" s="837"/>
      <c r="AN199" s="837"/>
      <c r="AO199" s="798">
        <v>5.0</v>
      </c>
      <c r="AP199" s="798">
        <v>2.0</v>
      </c>
      <c r="AQ199" s="798">
        <v>3.0</v>
      </c>
      <c r="AR199" s="837"/>
      <c r="AS199" s="837"/>
      <c r="AT199" s="800"/>
      <c r="AU199" s="1083">
        <f t="shared" si="31"/>
        <v>54</v>
      </c>
      <c r="AV199" s="1122">
        <f t="shared" si="32"/>
        <v>47.5</v>
      </c>
      <c r="AW199" s="1055">
        <f>AU199/(Results!$V$232*(70/190))</f>
        <v>0.6881287726</v>
      </c>
      <c r="AX199" s="828" t="str">
        <f t="shared" si="42"/>
        <v>C</v>
      </c>
      <c r="AY199" s="538">
        <f>SUM(AU199:AU202)</f>
        <v>213</v>
      </c>
      <c r="AZ199" s="539">
        <f>AY199/(4*(MAX(AU199:AU202)))</f>
        <v>0.9181034483</v>
      </c>
      <c r="BA199" s="539">
        <f>AVERAGE(AV199:AV202)</f>
        <v>43.625</v>
      </c>
      <c r="BB199" s="1110">
        <f>AY199/(((AY199))*1)</f>
        <v>1</v>
      </c>
      <c r="BC199" s="1012">
        <f>AU199/Results!$B$158</f>
        <v>180</v>
      </c>
      <c r="BD199" s="1111">
        <f>sum(BC199:BC202)/4</f>
        <v>177.5</v>
      </c>
      <c r="BE199" s="541">
        <v>78.0</v>
      </c>
      <c r="BF199" s="706">
        <f>4*MAX(AU199:AU202)/Results!V232</f>
        <v>1.089201878</v>
      </c>
    </row>
    <row r="200">
      <c r="A200" s="151"/>
      <c r="B200" s="459"/>
      <c r="C200" s="151"/>
      <c r="D200" s="804" t="s">
        <v>219</v>
      </c>
      <c r="E200" s="805">
        <v>78.0</v>
      </c>
      <c r="F200" s="805">
        <v>1.0</v>
      </c>
      <c r="G200" s="805">
        <v>133.0</v>
      </c>
      <c r="H200" s="826"/>
      <c r="I200" s="826"/>
      <c r="J200" s="826"/>
      <c r="K200" s="805">
        <v>1.0</v>
      </c>
      <c r="L200" s="805">
        <v>5.0</v>
      </c>
      <c r="M200" s="805">
        <v>1.0</v>
      </c>
      <c r="N200" s="805">
        <v>1.0</v>
      </c>
      <c r="O200" s="805">
        <v>2.0</v>
      </c>
      <c r="P200" s="826"/>
      <c r="Q200" s="806">
        <v>3.0</v>
      </c>
      <c r="R200" s="826">
        <f t="shared" si="28"/>
        <v>225</v>
      </c>
      <c r="S200" s="1123">
        <f t="shared" si="29"/>
        <v>164.8</v>
      </c>
      <c r="T200" s="1057">
        <f>R200/(Results!$T$232*(70/190))</f>
        <v>0.564430948</v>
      </c>
      <c r="U200" s="1058" t="str">
        <f t="shared" si="41"/>
        <v>C</v>
      </c>
      <c r="V200" s="151"/>
      <c r="W200" s="151"/>
      <c r="X200" s="151"/>
      <c r="Y200" s="195"/>
      <c r="Z200" s="740">
        <f>R200/Results!$B$158</f>
        <v>750</v>
      </c>
      <c r="AA200" s="459"/>
      <c r="AB200" s="151"/>
      <c r="AC200" s="703"/>
      <c r="AD200" s="459"/>
      <c r="AE200" s="459"/>
      <c r="AF200" s="151"/>
      <c r="AG200" s="804" t="s">
        <v>219</v>
      </c>
      <c r="AH200" s="805">
        <v>11.0</v>
      </c>
      <c r="AI200" s="826"/>
      <c r="AJ200" s="805">
        <v>40.0</v>
      </c>
      <c r="AK200" s="826"/>
      <c r="AL200" s="826"/>
      <c r="AM200" s="826"/>
      <c r="AN200" s="826"/>
      <c r="AO200" s="805">
        <v>4.0</v>
      </c>
      <c r="AP200" s="826"/>
      <c r="AQ200" s="826"/>
      <c r="AR200" s="826"/>
      <c r="AS200" s="805">
        <v>1.0</v>
      </c>
      <c r="AT200" s="807"/>
      <c r="AU200" s="806">
        <f t="shared" si="31"/>
        <v>56</v>
      </c>
      <c r="AV200" s="1124">
        <f t="shared" si="32"/>
        <v>39.5</v>
      </c>
      <c r="AW200" s="1057">
        <f>AU200/(Results!$V$232*(70/190))</f>
        <v>0.7136150235</v>
      </c>
      <c r="AX200" s="807" t="str">
        <f t="shared" si="42"/>
        <v>D</v>
      </c>
      <c r="AY200" s="151"/>
      <c r="AZ200" s="151"/>
      <c r="BA200" s="151"/>
      <c r="BB200" s="195"/>
      <c r="BC200" s="740">
        <f>AU200/Results!$B$158</f>
        <v>186.6666667</v>
      </c>
      <c r="BD200" s="459"/>
      <c r="BE200" s="151"/>
      <c r="BF200" s="703"/>
    </row>
    <row r="201">
      <c r="A201" s="151"/>
      <c r="B201" s="459"/>
      <c r="C201" s="151"/>
      <c r="D201" s="804" t="s">
        <v>220</v>
      </c>
      <c r="E201" s="805">
        <v>69.0</v>
      </c>
      <c r="F201" s="805">
        <v>1.0</v>
      </c>
      <c r="G201" s="805">
        <v>136.0</v>
      </c>
      <c r="H201" s="826"/>
      <c r="I201" s="826"/>
      <c r="J201" s="805">
        <v>2.0</v>
      </c>
      <c r="K201" s="826"/>
      <c r="L201" s="805">
        <v>8.0</v>
      </c>
      <c r="M201" s="826"/>
      <c r="N201" s="826"/>
      <c r="O201" s="805">
        <v>3.0</v>
      </c>
      <c r="P201" s="826"/>
      <c r="Q201" s="806">
        <v>5.0</v>
      </c>
      <c r="R201" s="826">
        <f t="shared" si="28"/>
        <v>224</v>
      </c>
      <c r="S201" s="1123">
        <f t="shared" si="29"/>
        <v>161.3</v>
      </c>
      <c r="T201" s="1057">
        <f>R201/(Results!$T$232*(70/190))</f>
        <v>0.561922366</v>
      </c>
      <c r="U201" s="1058" t="str">
        <f t="shared" si="41"/>
        <v>C</v>
      </c>
      <c r="V201" s="151"/>
      <c r="W201" s="151"/>
      <c r="X201" s="151"/>
      <c r="Y201" s="195"/>
      <c r="Z201" s="740">
        <f>R201/Results!$B$158</f>
        <v>746.6666667</v>
      </c>
      <c r="AA201" s="459"/>
      <c r="AB201" s="151"/>
      <c r="AC201" s="703"/>
      <c r="AD201" s="459"/>
      <c r="AE201" s="459"/>
      <c r="AF201" s="151"/>
      <c r="AG201" s="804" t="s">
        <v>220</v>
      </c>
      <c r="AH201" s="805">
        <v>21.0</v>
      </c>
      <c r="AI201" s="826"/>
      <c r="AJ201" s="805">
        <v>30.0</v>
      </c>
      <c r="AK201" s="826"/>
      <c r="AL201" s="826"/>
      <c r="AM201" s="826"/>
      <c r="AN201" s="826"/>
      <c r="AO201" s="805">
        <v>5.0</v>
      </c>
      <c r="AP201" s="805">
        <v>1.0</v>
      </c>
      <c r="AQ201" s="826"/>
      <c r="AR201" s="805">
        <v>1.0</v>
      </c>
      <c r="AS201" s="826"/>
      <c r="AT201" s="807"/>
      <c r="AU201" s="806">
        <f t="shared" si="31"/>
        <v>58</v>
      </c>
      <c r="AV201" s="1124">
        <f t="shared" si="32"/>
        <v>48</v>
      </c>
      <c r="AW201" s="1057">
        <f>AU201/(Results!$V$232*(70/190))</f>
        <v>0.7391012743</v>
      </c>
      <c r="AX201" s="807" t="str">
        <f t="shared" si="42"/>
        <v>D</v>
      </c>
      <c r="AY201" s="151"/>
      <c r="AZ201" s="151"/>
      <c r="BA201" s="151"/>
      <c r="BB201" s="195"/>
      <c r="BC201" s="740">
        <f>AU201/Results!$B$158</f>
        <v>193.3333333</v>
      </c>
      <c r="BD201" s="459"/>
      <c r="BE201" s="151"/>
      <c r="BF201" s="703"/>
    </row>
    <row r="202">
      <c r="A202" s="37"/>
      <c r="B202" s="60"/>
      <c r="C202" s="37"/>
      <c r="D202" s="809" t="s">
        <v>221</v>
      </c>
      <c r="E202" s="810">
        <v>55.0</v>
      </c>
      <c r="F202" s="840"/>
      <c r="G202" s="810">
        <v>134.0</v>
      </c>
      <c r="H202" s="810">
        <v>1.0</v>
      </c>
      <c r="I202" s="840"/>
      <c r="J202" s="810">
        <v>1.0</v>
      </c>
      <c r="K202" s="810">
        <v>1.0</v>
      </c>
      <c r="L202" s="810">
        <v>7.0</v>
      </c>
      <c r="M202" s="810">
        <v>1.0</v>
      </c>
      <c r="N202" s="840"/>
      <c r="O202" s="810">
        <v>1.0</v>
      </c>
      <c r="P202" s="840"/>
      <c r="Q202" s="811">
        <v>2.0</v>
      </c>
      <c r="R202" s="840">
        <f t="shared" si="28"/>
        <v>203</v>
      </c>
      <c r="S202" s="1125">
        <f t="shared" si="29"/>
        <v>142.5</v>
      </c>
      <c r="T202" s="1070">
        <f>R202/(Results!$T$232*(70/190))</f>
        <v>0.5092421442</v>
      </c>
      <c r="U202" s="1071" t="s">
        <v>249</v>
      </c>
      <c r="V202" s="447"/>
      <c r="W202" s="447"/>
      <c r="X202" s="447"/>
      <c r="Y202" s="224"/>
      <c r="Z202" s="746">
        <f>R202/Results!$B$158</f>
        <v>676.6666667</v>
      </c>
      <c r="AA202" s="461"/>
      <c r="AB202" s="447"/>
      <c r="AC202" s="488"/>
      <c r="AD202" s="60"/>
      <c r="AE202" s="60"/>
      <c r="AF202" s="37"/>
      <c r="AG202" s="809" t="s">
        <v>221</v>
      </c>
      <c r="AH202" s="810">
        <v>14.0</v>
      </c>
      <c r="AI202" s="840"/>
      <c r="AJ202" s="810">
        <v>22.0</v>
      </c>
      <c r="AK202" s="840"/>
      <c r="AL202" s="840"/>
      <c r="AM202" s="840"/>
      <c r="AN202" s="840"/>
      <c r="AO202" s="810">
        <v>6.0</v>
      </c>
      <c r="AP202" s="810">
        <v>1.0</v>
      </c>
      <c r="AQ202" s="840"/>
      <c r="AR202" s="840"/>
      <c r="AS202" s="810">
        <v>1.0</v>
      </c>
      <c r="AT202" s="811">
        <v>1.0</v>
      </c>
      <c r="AU202" s="811">
        <f t="shared" si="31"/>
        <v>45</v>
      </c>
      <c r="AV202" s="1126">
        <f t="shared" si="32"/>
        <v>39.5</v>
      </c>
      <c r="AW202" s="1070">
        <f>AU202/(Results!$V$232*(70/190))</f>
        <v>0.5734406439</v>
      </c>
      <c r="AX202" s="812" t="str">
        <f t="shared" si="42"/>
        <v>C</v>
      </c>
      <c r="AY202" s="447"/>
      <c r="AZ202" s="447"/>
      <c r="BA202" s="447"/>
      <c r="BB202" s="224"/>
      <c r="BC202" s="746">
        <f>AU202/Results!$B$158</f>
        <v>150</v>
      </c>
      <c r="BD202" s="461"/>
      <c r="BE202" s="447"/>
      <c r="BF202" s="488"/>
    </row>
    <row r="203">
      <c r="A203" s="561"/>
      <c r="B203" s="561"/>
      <c r="C203" s="561"/>
      <c r="D203" s="561"/>
      <c r="E203" s="561">
        <f t="shared" ref="E203:Q203" si="43">sum(E139:E202)</f>
        <v>3674</v>
      </c>
      <c r="F203" s="561">
        <f t="shared" si="43"/>
        <v>41</v>
      </c>
      <c r="G203" s="561">
        <f t="shared" si="43"/>
        <v>11236</v>
      </c>
      <c r="H203" s="561">
        <f t="shared" si="43"/>
        <v>32</v>
      </c>
      <c r="I203" s="561">
        <f t="shared" si="43"/>
        <v>0</v>
      </c>
      <c r="J203" s="561">
        <f t="shared" si="43"/>
        <v>26</v>
      </c>
      <c r="K203" s="561">
        <f t="shared" si="43"/>
        <v>84</v>
      </c>
      <c r="L203" s="561">
        <f t="shared" si="43"/>
        <v>432</v>
      </c>
      <c r="M203" s="561">
        <f t="shared" si="43"/>
        <v>44</v>
      </c>
      <c r="N203" s="561">
        <f t="shared" si="43"/>
        <v>85</v>
      </c>
      <c r="O203" s="561">
        <f t="shared" si="43"/>
        <v>427</v>
      </c>
      <c r="P203" s="561">
        <f t="shared" si="43"/>
        <v>8</v>
      </c>
      <c r="Q203" s="409">
        <f t="shared" si="43"/>
        <v>308</v>
      </c>
      <c r="R203" s="561">
        <f>SUM(R139:R202)</f>
        <v>16397</v>
      </c>
      <c r="S203" s="561"/>
      <c r="T203" s="561"/>
      <c r="U203" s="561"/>
      <c r="V203" s="568"/>
      <c r="W203" s="561"/>
      <c r="X203" s="561"/>
      <c r="Y203" s="561"/>
      <c r="Z203" s="559"/>
      <c r="AA203" s="561"/>
      <c r="AB203" s="631"/>
      <c r="AC203" s="867"/>
      <c r="AD203" s="561"/>
      <c r="AE203" s="561"/>
      <c r="AF203" s="561"/>
      <c r="AG203" s="561"/>
      <c r="AH203" s="561">
        <f t="shared" ref="AH203:AT203" si="44">sum(AH139:AH202)</f>
        <v>1191</v>
      </c>
      <c r="AI203" s="561">
        <f t="shared" si="44"/>
        <v>15</v>
      </c>
      <c r="AJ203" s="561">
        <f t="shared" si="44"/>
        <v>2130</v>
      </c>
      <c r="AK203" s="561">
        <f t="shared" si="44"/>
        <v>1</v>
      </c>
      <c r="AL203" s="561">
        <f t="shared" si="44"/>
        <v>1</v>
      </c>
      <c r="AM203" s="561">
        <f t="shared" si="44"/>
        <v>13</v>
      </c>
      <c r="AN203" s="561">
        <f t="shared" si="44"/>
        <v>1</v>
      </c>
      <c r="AO203" s="561">
        <f t="shared" si="44"/>
        <v>269</v>
      </c>
      <c r="AP203" s="561">
        <f t="shared" si="44"/>
        <v>17</v>
      </c>
      <c r="AQ203" s="561">
        <f t="shared" si="44"/>
        <v>35</v>
      </c>
      <c r="AR203" s="561">
        <f t="shared" si="44"/>
        <v>132</v>
      </c>
      <c r="AS203" s="561">
        <f t="shared" si="44"/>
        <v>7</v>
      </c>
      <c r="AT203" s="409">
        <f t="shared" si="44"/>
        <v>101</v>
      </c>
      <c r="AU203" s="561">
        <f>SUM(AU139:AU202)</f>
        <v>3913</v>
      </c>
      <c r="AV203" s="561"/>
      <c r="AW203" s="561"/>
      <c r="AX203" s="561"/>
      <c r="AY203" s="568"/>
      <c r="AZ203" s="561"/>
      <c r="BA203" s="561"/>
      <c r="BB203" s="561"/>
      <c r="BC203" s="559"/>
      <c r="BD203" s="561"/>
      <c r="BE203" s="631"/>
      <c r="BF203" s="867"/>
    </row>
    <row r="204">
      <c r="A204" s="561"/>
      <c r="B204" s="561"/>
      <c r="C204" s="561"/>
      <c r="D204" s="561"/>
      <c r="E204" s="561"/>
      <c r="F204" s="561"/>
      <c r="G204" s="561"/>
      <c r="H204" s="561"/>
      <c r="I204" s="561"/>
      <c r="J204" s="561"/>
      <c r="K204" s="561"/>
      <c r="L204" s="561"/>
      <c r="M204" s="561"/>
      <c r="N204" s="561"/>
      <c r="O204" s="561"/>
      <c r="P204" s="561"/>
      <c r="Q204" s="561"/>
      <c r="R204" s="561"/>
      <c r="S204" s="561"/>
      <c r="T204" s="561"/>
      <c r="U204" s="561"/>
      <c r="V204" s="568"/>
      <c r="W204" s="561"/>
      <c r="X204" s="561"/>
      <c r="Y204" s="561"/>
      <c r="Z204" s="559"/>
      <c r="AA204" s="561"/>
      <c r="AB204" s="631"/>
      <c r="AC204" s="867"/>
      <c r="AD204" s="561"/>
      <c r="AE204" s="561"/>
      <c r="AF204" s="561"/>
      <c r="AG204" s="561"/>
      <c r="AH204" s="561"/>
      <c r="AI204" s="561"/>
      <c r="AJ204" s="561"/>
      <c r="AK204" s="561"/>
      <c r="AL204" s="561"/>
      <c r="AM204" s="561"/>
      <c r="AN204" s="561"/>
      <c r="AO204" s="561"/>
      <c r="AP204" s="561"/>
      <c r="AQ204" s="561"/>
      <c r="AR204" s="561"/>
      <c r="AS204" s="561"/>
      <c r="AT204" s="561"/>
      <c r="AU204" s="561"/>
      <c r="AV204" s="561"/>
      <c r="AW204" s="561"/>
      <c r="AX204" s="561"/>
      <c r="AY204" s="568"/>
      <c r="AZ204" s="561"/>
      <c r="BA204" s="561"/>
      <c r="BB204" s="561"/>
      <c r="BC204" s="559"/>
      <c r="BD204" s="561"/>
      <c r="BE204" s="631"/>
      <c r="BF204" s="867"/>
    </row>
    <row r="205">
      <c r="A205" s="477" t="s">
        <v>227</v>
      </c>
      <c r="B205" s="477" t="s">
        <v>258</v>
      </c>
      <c r="C205" s="477" t="s">
        <v>259</v>
      </c>
      <c r="D205" s="465" t="s">
        <v>156</v>
      </c>
      <c r="E205" s="479" t="s">
        <v>260</v>
      </c>
      <c r="F205" s="467"/>
      <c r="G205" s="467"/>
      <c r="H205" s="467"/>
      <c r="I205" s="467"/>
      <c r="J205" s="467"/>
      <c r="K205" s="467"/>
      <c r="L205" s="467"/>
      <c r="M205" s="467"/>
      <c r="N205" s="467"/>
      <c r="O205" s="467"/>
      <c r="P205" s="467"/>
      <c r="Q205" s="468"/>
      <c r="R205" s="480" t="s">
        <v>261</v>
      </c>
      <c r="S205" s="481" t="s">
        <v>262</v>
      </c>
      <c r="T205" s="470" t="s">
        <v>263</v>
      </c>
      <c r="U205" s="1095" t="s">
        <v>157</v>
      </c>
      <c r="V205" s="471" t="s">
        <v>264</v>
      </c>
      <c r="W205" s="472" t="s">
        <v>265</v>
      </c>
      <c r="X205" s="472" t="s">
        <v>266</v>
      </c>
      <c r="Y205" s="772" t="s">
        <v>267</v>
      </c>
      <c r="Z205" s="473" t="s">
        <v>268</v>
      </c>
      <c r="AA205" s="471" t="s">
        <v>269</v>
      </c>
      <c r="AB205" s="482" t="s">
        <v>112</v>
      </c>
      <c r="AC205" s="483" t="s">
        <v>270</v>
      </c>
      <c r="AD205" s="476" t="s">
        <v>227</v>
      </c>
      <c r="AE205" s="477" t="s">
        <v>258</v>
      </c>
      <c r="AF205" s="477" t="s">
        <v>259</v>
      </c>
      <c r="AG205" s="465" t="s">
        <v>156</v>
      </c>
      <c r="AH205" s="479" t="s">
        <v>260</v>
      </c>
      <c r="AI205" s="467"/>
      <c r="AJ205" s="467"/>
      <c r="AK205" s="467"/>
      <c r="AL205" s="467"/>
      <c r="AM205" s="467"/>
      <c r="AN205" s="467"/>
      <c r="AO205" s="467"/>
      <c r="AP205" s="467"/>
      <c r="AQ205" s="467"/>
      <c r="AR205" s="467"/>
      <c r="AS205" s="467"/>
      <c r="AT205" s="468"/>
      <c r="AU205" s="480" t="s">
        <v>261</v>
      </c>
      <c r="AV205" s="481" t="s">
        <v>262</v>
      </c>
      <c r="AW205" s="470" t="s">
        <v>263</v>
      </c>
      <c r="AX205" s="1095" t="s">
        <v>157</v>
      </c>
      <c r="AY205" s="471" t="s">
        <v>264</v>
      </c>
      <c r="AZ205" s="472" t="s">
        <v>265</v>
      </c>
      <c r="BA205" s="472" t="s">
        <v>266</v>
      </c>
      <c r="BB205" s="772" t="s">
        <v>267</v>
      </c>
      <c r="BC205" s="473" t="s">
        <v>268</v>
      </c>
      <c r="BD205" s="471" t="s">
        <v>269</v>
      </c>
      <c r="BE205" s="482" t="s">
        <v>112</v>
      </c>
      <c r="BF205" s="483" t="s">
        <v>270</v>
      </c>
    </row>
    <row r="206">
      <c r="A206" s="37"/>
      <c r="B206" s="37"/>
      <c r="C206" s="37"/>
      <c r="D206" s="484"/>
      <c r="E206" s="485" t="s">
        <v>271</v>
      </c>
      <c r="F206" s="486" t="s">
        <v>272</v>
      </c>
      <c r="G206" s="486" t="s">
        <v>273</v>
      </c>
      <c r="H206" s="486" t="s">
        <v>274</v>
      </c>
      <c r="I206" s="486" t="s">
        <v>275</v>
      </c>
      <c r="J206" s="486" t="s">
        <v>276</v>
      </c>
      <c r="K206" s="486" t="s">
        <v>277</v>
      </c>
      <c r="L206" s="486" t="s">
        <v>278</v>
      </c>
      <c r="M206" s="486" t="s">
        <v>279</v>
      </c>
      <c r="N206" s="485" t="s">
        <v>280</v>
      </c>
      <c r="O206" s="485" t="s">
        <v>281</v>
      </c>
      <c r="P206" s="486" t="s">
        <v>282</v>
      </c>
      <c r="Q206" s="487" t="s">
        <v>283</v>
      </c>
      <c r="R206" s="224"/>
      <c r="S206" s="489"/>
      <c r="T206" s="447"/>
      <c r="U206" s="224"/>
      <c r="V206" s="447"/>
      <c r="W206" s="447"/>
      <c r="X206" s="447"/>
      <c r="Y206" s="447"/>
      <c r="Z206" s="447"/>
      <c r="AA206" s="447"/>
      <c r="AB206" s="447"/>
      <c r="AC206" s="184"/>
      <c r="AD206" s="60"/>
      <c r="AE206" s="37"/>
      <c r="AF206" s="37"/>
      <c r="AG206" s="484"/>
      <c r="AH206" s="485" t="s">
        <v>271</v>
      </c>
      <c r="AI206" s="486" t="s">
        <v>272</v>
      </c>
      <c r="AJ206" s="486" t="s">
        <v>273</v>
      </c>
      <c r="AK206" s="486" t="s">
        <v>274</v>
      </c>
      <c r="AL206" s="486" t="s">
        <v>275</v>
      </c>
      <c r="AM206" s="486" t="s">
        <v>276</v>
      </c>
      <c r="AN206" s="486" t="s">
        <v>277</v>
      </c>
      <c r="AO206" s="486" t="s">
        <v>278</v>
      </c>
      <c r="AP206" s="486" t="s">
        <v>279</v>
      </c>
      <c r="AQ206" s="485" t="s">
        <v>280</v>
      </c>
      <c r="AR206" s="485" t="s">
        <v>281</v>
      </c>
      <c r="AS206" s="486" t="s">
        <v>282</v>
      </c>
      <c r="AT206" s="487" t="s">
        <v>283</v>
      </c>
      <c r="AU206" s="224"/>
      <c r="AV206" s="489"/>
      <c r="AW206" s="447"/>
      <c r="AX206" s="224"/>
      <c r="AY206" s="447"/>
      <c r="AZ206" s="447"/>
      <c r="BA206" s="447"/>
      <c r="BB206" s="447"/>
      <c r="BC206" s="447"/>
      <c r="BD206" s="447"/>
      <c r="BE206" s="447"/>
      <c r="BF206" s="184"/>
    </row>
    <row r="207">
      <c r="A207" s="1007" t="s">
        <v>284</v>
      </c>
      <c r="B207" s="724">
        <v>45352.0</v>
      </c>
      <c r="C207" s="725" t="s">
        <v>50</v>
      </c>
      <c r="D207" s="777" t="s">
        <v>158</v>
      </c>
      <c r="E207" s="830">
        <v>17.0</v>
      </c>
      <c r="F207" s="1035">
        <v>2.0</v>
      </c>
      <c r="G207" s="1035">
        <v>86.0</v>
      </c>
      <c r="H207" s="1035">
        <v>0.0</v>
      </c>
      <c r="I207" s="1035">
        <v>0.0</v>
      </c>
      <c r="J207" s="1035">
        <v>0.0</v>
      </c>
      <c r="K207" s="1035">
        <v>2.0</v>
      </c>
      <c r="L207" s="1035">
        <v>3.0</v>
      </c>
      <c r="M207" s="1035">
        <v>0.0</v>
      </c>
      <c r="N207" s="1035">
        <v>0.0</v>
      </c>
      <c r="O207" s="1035">
        <v>6.0</v>
      </c>
      <c r="P207" s="1035">
        <v>0.0</v>
      </c>
      <c r="Q207" s="1035">
        <v>10.0</v>
      </c>
      <c r="R207" s="833">
        <f t="shared" ref="R207:R270" si="45">SUM(E207:Q207)</f>
        <v>126</v>
      </c>
      <c r="S207" s="1119">
        <f t="shared" ref="S207:S270" si="46">(E207*1)+(F207*0.8)+(G207*0.5)+(H207*1.5)+(I207*2)+(J207*1.5)+(K207*1.5)+(L207*1.5)+(M207*2.5)+(N207*2.5)+(O207*2)+(P207*2.5)+(Q207*0.5)</f>
        <v>86.1</v>
      </c>
      <c r="T207" s="782">
        <f>R207/(Results!$T$234*(70/190))</f>
        <v>0.2315504401</v>
      </c>
      <c r="U207" s="780" t="str">
        <f t="shared" ref="U207:U270" si="47">IFS(T207&lt;0.2,"A",AND(T207&gt;=0.21,T207&lt;=0.5),"B",AND(T207&gt;=0.51,T207&lt;=0.7),"C",AND(T207&gt;=0.71,T207&lt;=0.85),"D",AND(T207&gt;=0.86,T207&lt;=1),"E",T207&gt;1,"F")</f>
        <v>B</v>
      </c>
      <c r="V207" s="500">
        <f>SUM(R207:R210)</f>
        <v>732</v>
      </c>
      <c r="W207" s="501">
        <f>V207/(4*(MAX(R207:R210)))</f>
        <v>0.7593360996</v>
      </c>
      <c r="X207" s="501">
        <f>AVERAGE(S207:S210)</f>
        <v>169.9</v>
      </c>
      <c r="Y207" s="1101">
        <f>V207/(((V207/2))*2)</f>
        <v>1</v>
      </c>
      <c r="Z207" s="731">
        <f>R207/Results!$B$158</f>
        <v>420</v>
      </c>
      <c r="AA207" s="1102">
        <f>sum(Z207:Z210)/4</f>
        <v>610</v>
      </c>
      <c r="AB207" s="503">
        <v>544.0</v>
      </c>
      <c r="AC207" s="700">
        <f>4*MAX(R207:R210)/Results!T234</f>
        <v>0.6526743399</v>
      </c>
      <c r="AD207" s="505" t="s">
        <v>284</v>
      </c>
      <c r="AE207" s="724">
        <v>45352.0</v>
      </c>
      <c r="AF207" s="725" t="s">
        <v>49</v>
      </c>
      <c r="AG207" s="777" t="s">
        <v>158</v>
      </c>
      <c r="AH207" s="830">
        <v>18.0</v>
      </c>
      <c r="AI207" s="1035">
        <v>0.0</v>
      </c>
      <c r="AJ207" s="1035">
        <v>121.0</v>
      </c>
      <c r="AK207" s="1035">
        <v>0.0</v>
      </c>
      <c r="AL207" s="1035">
        <v>0.0</v>
      </c>
      <c r="AM207" s="1035">
        <v>0.0</v>
      </c>
      <c r="AN207" s="1035">
        <v>0.0</v>
      </c>
      <c r="AO207" s="1035">
        <v>5.0</v>
      </c>
      <c r="AP207" s="1035">
        <v>0.0</v>
      </c>
      <c r="AQ207" s="1035">
        <v>0.0</v>
      </c>
      <c r="AR207" s="1035">
        <v>3.0</v>
      </c>
      <c r="AS207" s="1035">
        <v>0.0</v>
      </c>
      <c r="AT207" s="1035">
        <v>0.0</v>
      </c>
      <c r="AU207" s="1073">
        <f t="shared" ref="AU207:AU270" si="48">sum(AH207:AT207)</f>
        <v>147</v>
      </c>
      <c r="AV207" s="855">
        <f t="shared" ref="AV207:AV270" si="49">(AH207*1)+(AI207*0.8)+(AJ207*0.5)+(AK207*1.5)+(AL207*2)+(AM207*1.5)+(AN207*1.5)+(AO207*1.5)+(AP207*2.5)+(AQ207*2.5)+(AR207*2)+(AS207*2.5)+(AT207*0.5)</f>
        <v>92</v>
      </c>
      <c r="AW207" s="782">
        <f>AU207/(Results!$V$234*(70/190))</f>
        <v>0.5355704698</v>
      </c>
      <c r="AX207" s="780" t="str">
        <f t="shared" ref="AX207:AX212" si="50">IFS(AW207&lt;0.2,"A",AND(AW207&gt;=0.21,AW207&lt;=0.5),"B",AND(AW207&gt;=0.51,AW207&lt;=0.7),"C",AND(AW207&gt;=0.71,AW207&lt;=0.85),"D",AND(AW207&gt;=0.86,AW207&lt;=1),"E",AW207&gt;1,"F")</f>
        <v>C</v>
      </c>
      <c r="AY207" s="500">
        <f>SUM(AU207:AU210)</f>
        <v>745</v>
      </c>
      <c r="AZ207" s="501">
        <f>AY207/(4*(MAX(AU207:AU210)))</f>
        <v>0.6923791822</v>
      </c>
      <c r="BA207" s="501">
        <f>AVERAGE(AV207:AV210)</f>
        <v>156.875</v>
      </c>
      <c r="BB207" s="1101">
        <f>AY207/(((AY207))*1)</f>
        <v>1</v>
      </c>
      <c r="BC207" s="731">
        <f>AU207/Results!$B$158</f>
        <v>490</v>
      </c>
      <c r="BD207" s="1102">
        <f>sum(BC207:BC210)/4</f>
        <v>620.8333333</v>
      </c>
      <c r="BE207" s="503">
        <v>274.0</v>
      </c>
      <c r="BF207" s="700">
        <f>4*MAX(AU207:AU210)/Results!V234</f>
        <v>1.444295302</v>
      </c>
    </row>
    <row r="208">
      <c r="A208" s="151"/>
      <c r="B208" s="459"/>
      <c r="C208" s="151"/>
      <c r="D208" s="784" t="s">
        <v>159</v>
      </c>
      <c r="E208" s="854">
        <v>42.0</v>
      </c>
      <c r="F208" s="855">
        <v>0.0</v>
      </c>
      <c r="G208" s="855">
        <v>90.0</v>
      </c>
      <c r="H208" s="855">
        <v>0.0</v>
      </c>
      <c r="I208" s="855">
        <v>0.0</v>
      </c>
      <c r="J208" s="855">
        <v>0.0</v>
      </c>
      <c r="K208" s="855">
        <v>4.0</v>
      </c>
      <c r="L208" s="855">
        <v>2.0</v>
      </c>
      <c r="M208" s="855">
        <v>0.0</v>
      </c>
      <c r="N208" s="855">
        <v>0.0</v>
      </c>
      <c r="O208" s="855">
        <v>10.0</v>
      </c>
      <c r="P208" s="855">
        <v>82.0</v>
      </c>
      <c r="Q208" s="855">
        <v>11.0</v>
      </c>
      <c r="R208" s="833">
        <f t="shared" si="45"/>
        <v>241</v>
      </c>
      <c r="S208" s="1119">
        <f t="shared" si="46"/>
        <v>326.5</v>
      </c>
      <c r="T208" s="1037">
        <f>R208/(Results!$T$234*(70/190))</f>
        <v>0.4428861592</v>
      </c>
      <c r="U208" s="787" t="str">
        <f t="shared" si="47"/>
        <v>B</v>
      </c>
      <c r="V208" s="151"/>
      <c r="W208" s="151"/>
      <c r="X208" s="151"/>
      <c r="Y208" s="195"/>
      <c r="Z208" s="737">
        <f>R208/Results!$B$158</f>
        <v>803.3333333</v>
      </c>
      <c r="AA208" s="459"/>
      <c r="AB208" s="151"/>
      <c r="AC208" s="703"/>
      <c r="AD208" s="459"/>
      <c r="AE208" s="459"/>
      <c r="AF208" s="151"/>
      <c r="AG208" s="784" t="s">
        <v>159</v>
      </c>
      <c r="AH208" s="854">
        <v>21.0</v>
      </c>
      <c r="AI208" s="855">
        <v>0.0</v>
      </c>
      <c r="AJ208" s="855">
        <v>152.0</v>
      </c>
      <c r="AK208" s="855">
        <v>0.0</v>
      </c>
      <c r="AL208" s="855">
        <v>0.0</v>
      </c>
      <c r="AM208" s="855">
        <v>0.0</v>
      </c>
      <c r="AN208" s="855">
        <v>0.0</v>
      </c>
      <c r="AO208" s="855">
        <v>9.0</v>
      </c>
      <c r="AP208" s="855">
        <v>0.0</v>
      </c>
      <c r="AQ208" s="855">
        <v>0.0</v>
      </c>
      <c r="AR208" s="855">
        <v>2.0</v>
      </c>
      <c r="AS208" s="855">
        <v>82.0</v>
      </c>
      <c r="AT208" s="855">
        <v>3.0</v>
      </c>
      <c r="AU208" s="855">
        <f t="shared" si="48"/>
        <v>269</v>
      </c>
      <c r="AV208" s="1028">
        <f t="shared" si="49"/>
        <v>321</v>
      </c>
      <c r="AW208" s="1037">
        <f>AU208/(Results!$V$234*(70/190))</f>
        <v>0.9800575264</v>
      </c>
      <c r="AX208" s="787" t="str">
        <f t="shared" si="50"/>
        <v>E</v>
      </c>
      <c r="AY208" s="151"/>
      <c r="AZ208" s="151"/>
      <c r="BA208" s="151"/>
      <c r="BB208" s="195"/>
      <c r="BC208" s="737">
        <f>AU208/Results!$B$158</f>
        <v>896.6666667</v>
      </c>
      <c r="BD208" s="459"/>
      <c r="BE208" s="151"/>
      <c r="BF208" s="703"/>
    </row>
    <row r="209">
      <c r="A209" s="151"/>
      <c r="B209" s="459"/>
      <c r="C209" s="151"/>
      <c r="D209" s="784" t="s">
        <v>160</v>
      </c>
      <c r="E209" s="854">
        <v>56.0</v>
      </c>
      <c r="F209" s="855">
        <v>0.0</v>
      </c>
      <c r="G209" s="855">
        <v>102.0</v>
      </c>
      <c r="H209" s="855">
        <v>0.0</v>
      </c>
      <c r="I209" s="855">
        <v>0.0</v>
      </c>
      <c r="J209" s="855">
        <v>0.0</v>
      </c>
      <c r="K209" s="855">
        <v>1.0</v>
      </c>
      <c r="L209" s="855">
        <v>3.0</v>
      </c>
      <c r="M209" s="855">
        <v>0.0</v>
      </c>
      <c r="N209" s="855">
        <v>0.0</v>
      </c>
      <c r="O209" s="855">
        <v>4.0</v>
      </c>
      <c r="P209" s="855">
        <v>0.0</v>
      </c>
      <c r="Q209" s="855">
        <v>13.0</v>
      </c>
      <c r="R209" s="833">
        <f t="shared" si="45"/>
        <v>179</v>
      </c>
      <c r="S209" s="1119">
        <f t="shared" si="46"/>
        <v>127.5</v>
      </c>
      <c r="T209" s="1037">
        <f>R209/(Results!$T$234*(70/190))</f>
        <v>0.3289486411</v>
      </c>
      <c r="U209" s="787" t="str">
        <f t="shared" si="47"/>
        <v>B</v>
      </c>
      <c r="V209" s="151"/>
      <c r="W209" s="151"/>
      <c r="X209" s="151"/>
      <c r="Y209" s="195"/>
      <c r="Z209" s="737">
        <f>R209/Results!$B$158</f>
        <v>596.6666667</v>
      </c>
      <c r="AA209" s="459"/>
      <c r="AB209" s="151"/>
      <c r="AC209" s="703"/>
      <c r="AD209" s="459"/>
      <c r="AE209" s="459"/>
      <c r="AF209" s="151"/>
      <c r="AG209" s="784" t="s">
        <v>160</v>
      </c>
      <c r="AH209" s="854">
        <v>25.0</v>
      </c>
      <c r="AI209" s="855">
        <v>0.0</v>
      </c>
      <c r="AJ209" s="855">
        <v>131.0</v>
      </c>
      <c r="AK209" s="855">
        <v>0.0</v>
      </c>
      <c r="AL209" s="855">
        <v>0.0</v>
      </c>
      <c r="AM209" s="855">
        <v>1.0</v>
      </c>
      <c r="AN209" s="855">
        <v>0.0</v>
      </c>
      <c r="AO209" s="855">
        <v>8.0</v>
      </c>
      <c r="AP209" s="855">
        <v>0.0</v>
      </c>
      <c r="AQ209" s="855">
        <v>0.0</v>
      </c>
      <c r="AR209" s="855">
        <v>4.0</v>
      </c>
      <c r="AS209" s="855">
        <v>0.0</v>
      </c>
      <c r="AT209" s="855">
        <v>2.0</v>
      </c>
      <c r="AU209" s="855">
        <f t="shared" si="48"/>
        <v>171</v>
      </c>
      <c r="AV209" s="1028">
        <f t="shared" si="49"/>
        <v>113</v>
      </c>
      <c r="AW209" s="1037">
        <f>AU209/(Results!$V$234*(70/190))</f>
        <v>0.6230105465</v>
      </c>
      <c r="AX209" s="787" t="str">
        <f t="shared" si="50"/>
        <v>C</v>
      </c>
      <c r="AY209" s="151"/>
      <c r="AZ209" s="151"/>
      <c r="BA209" s="151"/>
      <c r="BB209" s="195"/>
      <c r="BC209" s="737">
        <f>AU209/Results!$B$158</f>
        <v>570</v>
      </c>
      <c r="BD209" s="459"/>
      <c r="BE209" s="151"/>
      <c r="BF209" s="703"/>
    </row>
    <row r="210">
      <c r="A210" s="151"/>
      <c r="B210" s="459"/>
      <c r="C210" s="151"/>
      <c r="D210" s="790" t="s">
        <v>161</v>
      </c>
      <c r="E210" s="1029">
        <v>54.0</v>
      </c>
      <c r="F210" s="1076">
        <v>0.0</v>
      </c>
      <c r="G210" s="1076">
        <v>109.0</v>
      </c>
      <c r="H210" s="1076">
        <v>0.0</v>
      </c>
      <c r="I210" s="1076">
        <v>0.0</v>
      </c>
      <c r="J210" s="1076">
        <v>0.0</v>
      </c>
      <c r="K210" s="1076">
        <v>1.0</v>
      </c>
      <c r="L210" s="1076">
        <v>3.0</v>
      </c>
      <c r="M210" s="1076">
        <v>1.0</v>
      </c>
      <c r="N210" s="1076">
        <v>0.0</v>
      </c>
      <c r="O210" s="1076">
        <v>9.0</v>
      </c>
      <c r="P210" s="1076">
        <v>0.0</v>
      </c>
      <c r="Q210" s="1076">
        <v>9.0</v>
      </c>
      <c r="R210" s="835">
        <f t="shared" si="45"/>
        <v>186</v>
      </c>
      <c r="S210" s="1120">
        <f t="shared" si="46"/>
        <v>139.5</v>
      </c>
      <c r="T210" s="1039">
        <f>R210/(Results!$T$234*(70/190))</f>
        <v>0.3418125544</v>
      </c>
      <c r="U210" s="793" t="str">
        <f t="shared" si="47"/>
        <v>B</v>
      </c>
      <c r="V210" s="37"/>
      <c r="W210" s="37"/>
      <c r="X210" s="37"/>
      <c r="Y210" s="59"/>
      <c r="Z210" s="738">
        <f>R210/Results!$B$158</f>
        <v>620</v>
      </c>
      <c r="AA210" s="60"/>
      <c r="AB210" s="37"/>
      <c r="AC210" s="789"/>
      <c r="AD210" s="459"/>
      <c r="AE210" s="459"/>
      <c r="AF210" s="151"/>
      <c r="AG210" s="790" t="s">
        <v>161</v>
      </c>
      <c r="AH210" s="1029">
        <v>23.0</v>
      </c>
      <c r="AI210" s="1076">
        <v>0.0</v>
      </c>
      <c r="AJ210" s="1076">
        <v>121.0</v>
      </c>
      <c r="AK210" s="1076">
        <v>0.0</v>
      </c>
      <c r="AL210" s="1076">
        <v>0.0</v>
      </c>
      <c r="AM210" s="1076">
        <v>1.0</v>
      </c>
      <c r="AN210" s="1076">
        <v>0.0</v>
      </c>
      <c r="AO210" s="1076">
        <v>7.0</v>
      </c>
      <c r="AP210" s="1076">
        <v>0.0</v>
      </c>
      <c r="AQ210" s="1076">
        <v>0.0</v>
      </c>
      <c r="AR210" s="1076">
        <v>2.0</v>
      </c>
      <c r="AS210" s="1076">
        <v>0.0</v>
      </c>
      <c r="AT210" s="1076">
        <v>4.0</v>
      </c>
      <c r="AU210" s="1076">
        <f t="shared" si="48"/>
        <v>158</v>
      </c>
      <c r="AV210" s="1082">
        <f t="shared" si="49"/>
        <v>101.5</v>
      </c>
      <c r="AW210" s="1039">
        <f>AU210/(Results!$V$234*(70/190))</f>
        <v>0.5756471716</v>
      </c>
      <c r="AX210" s="793" t="str">
        <f t="shared" si="50"/>
        <v>C</v>
      </c>
      <c r="AY210" s="37"/>
      <c r="AZ210" s="37"/>
      <c r="BA210" s="37"/>
      <c r="BB210" s="59"/>
      <c r="BC210" s="738">
        <f>AU210/Results!$B$158</f>
        <v>526.6666667</v>
      </c>
      <c r="BD210" s="60"/>
      <c r="BE210" s="37"/>
      <c r="BF210" s="789"/>
    </row>
    <row r="211">
      <c r="A211" s="151"/>
      <c r="B211" s="459"/>
      <c r="C211" s="151"/>
      <c r="D211" s="797" t="s">
        <v>162</v>
      </c>
      <c r="E211" s="824">
        <v>62.0</v>
      </c>
      <c r="F211" s="850">
        <v>1.0</v>
      </c>
      <c r="G211" s="850">
        <v>137.0</v>
      </c>
      <c r="H211" s="850">
        <v>0.0</v>
      </c>
      <c r="I211" s="850">
        <v>0.0</v>
      </c>
      <c r="J211" s="850">
        <v>0.0</v>
      </c>
      <c r="K211" s="850">
        <v>3.0</v>
      </c>
      <c r="L211" s="850">
        <v>1.0</v>
      </c>
      <c r="M211" s="850">
        <v>0.0</v>
      </c>
      <c r="N211" s="850">
        <v>0.0</v>
      </c>
      <c r="O211" s="850">
        <v>8.0</v>
      </c>
      <c r="P211" s="850">
        <v>0.0</v>
      </c>
      <c r="Q211" s="850">
        <v>12.0</v>
      </c>
      <c r="R211" s="824">
        <f t="shared" si="45"/>
        <v>224</v>
      </c>
      <c r="S211" s="1121">
        <f t="shared" si="46"/>
        <v>159.3</v>
      </c>
      <c r="T211" s="802">
        <f>R211/(Results!$T$235*(70/190))</f>
        <v>0.3743842365</v>
      </c>
      <c r="U211" s="828" t="str">
        <f t="shared" si="47"/>
        <v>B</v>
      </c>
      <c r="V211" s="538">
        <f>SUM(R211:R214)</f>
        <v>942</v>
      </c>
      <c r="W211" s="539">
        <f>V211/(4*(MAX(R211:R214)))</f>
        <v>0.9271653543</v>
      </c>
      <c r="X211" s="539">
        <f>AVERAGE(S211:S214)</f>
        <v>162.3</v>
      </c>
      <c r="Y211" s="1110">
        <f>V211/(((V211/2))*2)</f>
        <v>1</v>
      </c>
      <c r="Z211" s="1012">
        <f>R211/Results!$B$158</f>
        <v>746.6666667</v>
      </c>
      <c r="AA211" s="1111">
        <f>sum(Z211:Z214)/4</f>
        <v>785</v>
      </c>
      <c r="AB211" s="541">
        <v>598.0</v>
      </c>
      <c r="AC211" s="706">
        <f>4*MAX(R211:R214)/Results!T235</f>
        <v>0.6256157635</v>
      </c>
      <c r="AD211" s="459"/>
      <c r="AE211" s="459"/>
      <c r="AF211" s="151"/>
      <c r="AG211" s="797" t="s">
        <v>162</v>
      </c>
      <c r="AH211" s="824">
        <v>29.0</v>
      </c>
      <c r="AI211" s="850">
        <v>0.0</v>
      </c>
      <c r="AJ211" s="850">
        <v>125.0</v>
      </c>
      <c r="AK211" s="850">
        <v>0.0</v>
      </c>
      <c r="AL211" s="850">
        <v>0.0</v>
      </c>
      <c r="AM211" s="850">
        <v>0.0</v>
      </c>
      <c r="AN211" s="850">
        <v>0.0</v>
      </c>
      <c r="AO211" s="850">
        <v>3.0</v>
      </c>
      <c r="AP211" s="850">
        <v>0.0</v>
      </c>
      <c r="AQ211" s="850">
        <v>0.0</v>
      </c>
      <c r="AR211" s="850">
        <v>1.0</v>
      </c>
      <c r="AS211" s="850">
        <v>0.0</v>
      </c>
      <c r="AT211" s="850">
        <v>0.0</v>
      </c>
      <c r="AU211" s="850">
        <f t="shared" si="48"/>
        <v>158</v>
      </c>
      <c r="AV211" s="850">
        <f t="shared" si="49"/>
        <v>98</v>
      </c>
      <c r="AW211" s="802">
        <f>AU211/(Results!$V$235*(70/190))</f>
        <v>0.6288227901</v>
      </c>
      <c r="AX211" s="828" t="str">
        <f t="shared" si="50"/>
        <v>C</v>
      </c>
      <c r="AY211" s="538">
        <f>SUM(AU211:AU214)</f>
        <v>682</v>
      </c>
      <c r="AZ211" s="539">
        <f>AY211/(4*(MAX(AU211:AU214)))</f>
        <v>0.9525139665</v>
      </c>
      <c r="BA211" s="539">
        <f>AVERAGE(AV211:AV214)</f>
        <v>111.6</v>
      </c>
      <c r="BB211" s="1110">
        <f>AY211/(((AY211))*1)</f>
        <v>1</v>
      </c>
      <c r="BC211" s="1012">
        <f>AU211/Results!$B$158</f>
        <v>526.6666667</v>
      </c>
      <c r="BD211" s="1111">
        <f>sum(BC211:BC214)/4</f>
        <v>568.3333333</v>
      </c>
      <c r="BE211" s="541">
        <v>251.0</v>
      </c>
      <c r="BF211" s="706">
        <f>4*MAX(AU211:AU214)/Results!V235</f>
        <v>1.049853372</v>
      </c>
    </row>
    <row r="212">
      <c r="A212" s="151"/>
      <c r="B212" s="459"/>
      <c r="C212" s="151"/>
      <c r="D212" s="804" t="s">
        <v>163</v>
      </c>
      <c r="E212" s="824">
        <v>42.0</v>
      </c>
      <c r="F212" s="850">
        <v>1.0</v>
      </c>
      <c r="G212" s="850">
        <v>159.0</v>
      </c>
      <c r="H212" s="850">
        <v>0.0</v>
      </c>
      <c r="I212" s="850">
        <v>0.0</v>
      </c>
      <c r="J212" s="850">
        <v>1.0</v>
      </c>
      <c r="K212" s="850">
        <v>2.0</v>
      </c>
      <c r="L212" s="850">
        <v>5.0</v>
      </c>
      <c r="M212" s="850">
        <v>0.0</v>
      </c>
      <c r="N212" s="850">
        <v>0.0</v>
      </c>
      <c r="O212" s="850">
        <v>5.0</v>
      </c>
      <c r="P212" s="850">
        <v>0.0</v>
      </c>
      <c r="Q212" s="850">
        <v>8.0</v>
      </c>
      <c r="R212" s="826">
        <f t="shared" si="45"/>
        <v>223</v>
      </c>
      <c r="S212" s="1123">
        <f t="shared" si="46"/>
        <v>148.3</v>
      </c>
      <c r="T212" s="1032">
        <f>R212/(Results!$T$235*(70/190))</f>
        <v>0.3727128783</v>
      </c>
      <c r="U212" s="807" t="str">
        <f t="shared" si="47"/>
        <v>B</v>
      </c>
      <c r="V212" s="151"/>
      <c r="W212" s="151"/>
      <c r="X212" s="151"/>
      <c r="Y212" s="195"/>
      <c r="Z212" s="740">
        <f>R212/Results!$B$158</f>
        <v>743.3333333</v>
      </c>
      <c r="AA212" s="459"/>
      <c r="AB212" s="151"/>
      <c r="AC212" s="703"/>
      <c r="AD212" s="459"/>
      <c r="AE212" s="459"/>
      <c r="AF212" s="151"/>
      <c r="AG212" s="804" t="s">
        <v>163</v>
      </c>
      <c r="AH212" s="824">
        <v>27.0</v>
      </c>
      <c r="AI212" s="850">
        <v>2.0</v>
      </c>
      <c r="AJ212" s="850">
        <v>127.0</v>
      </c>
      <c r="AK212" s="850">
        <v>0.0</v>
      </c>
      <c r="AL212" s="850">
        <v>0.0</v>
      </c>
      <c r="AM212" s="850">
        <v>1.0</v>
      </c>
      <c r="AN212" s="850">
        <v>0.0</v>
      </c>
      <c r="AO212" s="850">
        <v>5.0</v>
      </c>
      <c r="AP212" s="850">
        <v>0.0</v>
      </c>
      <c r="AQ212" s="850">
        <v>0.0</v>
      </c>
      <c r="AR212" s="850">
        <v>2.0</v>
      </c>
      <c r="AS212" s="850">
        <v>0.0</v>
      </c>
      <c r="AT212" s="850">
        <v>3.0</v>
      </c>
      <c r="AU212" s="850">
        <f t="shared" si="48"/>
        <v>167</v>
      </c>
      <c r="AV212" s="1031">
        <f t="shared" si="49"/>
        <v>106.6</v>
      </c>
      <c r="AW212" s="1032">
        <f>AU212/(Results!$V$235*(70/190))</f>
        <v>0.6646418098</v>
      </c>
      <c r="AX212" s="807" t="str">
        <f t="shared" si="50"/>
        <v>C</v>
      </c>
      <c r="AY212" s="151"/>
      <c r="AZ212" s="151"/>
      <c r="BA212" s="151"/>
      <c r="BB212" s="195"/>
      <c r="BC212" s="740">
        <f>AU212/Results!$B$158</f>
        <v>556.6666667</v>
      </c>
      <c r="BD212" s="459"/>
      <c r="BE212" s="151"/>
      <c r="BF212" s="703"/>
    </row>
    <row r="213">
      <c r="A213" s="151"/>
      <c r="B213" s="459"/>
      <c r="C213" s="151"/>
      <c r="D213" s="804" t="s">
        <v>164</v>
      </c>
      <c r="E213" s="824">
        <v>51.0</v>
      </c>
      <c r="F213" s="850">
        <v>2.0</v>
      </c>
      <c r="G213" s="850">
        <v>168.0</v>
      </c>
      <c r="H213" s="850">
        <v>0.0</v>
      </c>
      <c r="I213" s="850">
        <v>0.0</v>
      </c>
      <c r="J213" s="850">
        <v>0.0</v>
      </c>
      <c r="K213" s="850">
        <v>4.0</v>
      </c>
      <c r="L213" s="850">
        <v>3.0</v>
      </c>
      <c r="M213" s="850">
        <v>0.0</v>
      </c>
      <c r="N213" s="850">
        <v>0.0</v>
      </c>
      <c r="O213" s="850">
        <v>7.0</v>
      </c>
      <c r="P213" s="850">
        <v>0.0</v>
      </c>
      <c r="Q213" s="850">
        <v>6.0</v>
      </c>
      <c r="R213" s="826">
        <f t="shared" si="45"/>
        <v>241</v>
      </c>
      <c r="S213" s="1123">
        <f t="shared" si="46"/>
        <v>164.1</v>
      </c>
      <c r="T213" s="1032">
        <f>R213/(Results!$T$235*(70/190))</f>
        <v>0.4027973258</v>
      </c>
      <c r="U213" s="807" t="str">
        <f t="shared" si="47"/>
        <v>B</v>
      </c>
      <c r="V213" s="151"/>
      <c r="W213" s="151"/>
      <c r="X213" s="151"/>
      <c r="Y213" s="195"/>
      <c r="Z213" s="740">
        <f>R213/Results!$B$158</f>
        <v>803.3333333</v>
      </c>
      <c r="AA213" s="459"/>
      <c r="AB213" s="151"/>
      <c r="AC213" s="703"/>
      <c r="AD213" s="459"/>
      <c r="AE213" s="459"/>
      <c r="AF213" s="151"/>
      <c r="AG213" s="804" t="s">
        <v>164</v>
      </c>
      <c r="AH213" s="824">
        <v>30.0</v>
      </c>
      <c r="AI213" s="850">
        <v>1.0</v>
      </c>
      <c r="AJ213" s="850">
        <v>132.0</v>
      </c>
      <c r="AK213" s="850">
        <v>0.0</v>
      </c>
      <c r="AL213" s="850">
        <v>0.0</v>
      </c>
      <c r="AM213" s="850">
        <v>0.0</v>
      </c>
      <c r="AN213" s="850">
        <v>0.0</v>
      </c>
      <c r="AO213" s="850">
        <v>9.0</v>
      </c>
      <c r="AP213" s="850">
        <v>0.0</v>
      </c>
      <c r="AQ213" s="850">
        <v>0.0</v>
      </c>
      <c r="AR213" s="850">
        <v>6.0</v>
      </c>
      <c r="AS213" s="850">
        <v>0.0</v>
      </c>
      <c r="AT213" s="850">
        <v>0.0</v>
      </c>
      <c r="AU213" s="850">
        <f t="shared" si="48"/>
        <v>178</v>
      </c>
      <c r="AV213" s="1031">
        <f t="shared" si="49"/>
        <v>122.3</v>
      </c>
      <c r="AW213" s="1032">
        <f>AU213/(Results!$V$235*(70/190))</f>
        <v>0.7084206116</v>
      </c>
      <c r="AX213" s="806" t="s">
        <v>257</v>
      </c>
      <c r="AY213" s="151"/>
      <c r="AZ213" s="151"/>
      <c r="BA213" s="151"/>
      <c r="BB213" s="195"/>
      <c r="BC213" s="740">
        <f>AU213/Results!$B$158</f>
        <v>593.3333333</v>
      </c>
      <c r="BD213" s="459"/>
      <c r="BE213" s="151"/>
      <c r="BF213" s="703"/>
    </row>
    <row r="214">
      <c r="A214" s="151"/>
      <c r="B214" s="459"/>
      <c r="C214" s="151"/>
      <c r="D214" s="809" t="s">
        <v>165</v>
      </c>
      <c r="E214" s="851">
        <v>56.0</v>
      </c>
      <c r="F214" s="852">
        <v>0.0</v>
      </c>
      <c r="G214" s="852">
        <v>172.0</v>
      </c>
      <c r="H214" s="852">
        <v>0.0</v>
      </c>
      <c r="I214" s="852">
        <v>0.0</v>
      </c>
      <c r="J214" s="852">
        <v>0.0</v>
      </c>
      <c r="K214" s="852">
        <v>2.0</v>
      </c>
      <c r="L214" s="852">
        <v>4.0</v>
      </c>
      <c r="M214" s="852">
        <v>0.0</v>
      </c>
      <c r="N214" s="852">
        <v>0.0</v>
      </c>
      <c r="O214" s="852">
        <v>11.0</v>
      </c>
      <c r="P214" s="852">
        <v>0.0</v>
      </c>
      <c r="Q214" s="852">
        <v>9.0</v>
      </c>
      <c r="R214" s="840">
        <f t="shared" si="45"/>
        <v>254</v>
      </c>
      <c r="S214" s="1125">
        <f t="shared" si="46"/>
        <v>177.5</v>
      </c>
      <c r="T214" s="1033">
        <f>R214/(Results!$T$235*(70/190))</f>
        <v>0.4245249824</v>
      </c>
      <c r="U214" s="1034" t="str">
        <f t="shared" si="47"/>
        <v>B</v>
      </c>
      <c r="V214" s="447"/>
      <c r="W214" s="447"/>
      <c r="X214" s="447"/>
      <c r="Y214" s="224"/>
      <c r="Z214" s="746">
        <f>R214/Results!$B$158</f>
        <v>846.6666667</v>
      </c>
      <c r="AA214" s="461"/>
      <c r="AB214" s="447"/>
      <c r="AC214" s="488"/>
      <c r="AD214" s="459"/>
      <c r="AE214" s="459"/>
      <c r="AF214" s="151"/>
      <c r="AG214" s="809" t="s">
        <v>165</v>
      </c>
      <c r="AH214" s="851">
        <v>32.0</v>
      </c>
      <c r="AI214" s="852">
        <v>0.0</v>
      </c>
      <c r="AJ214" s="852">
        <v>135.0</v>
      </c>
      <c r="AK214" s="852">
        <v>0.0</v>
      </c>
      <c r="AL214" s="852">
        <v>0.0</v>
      </c>
      <c r="AM214" s="852">
        <v>0.0</v>
      </c>
      <c r="AN214" s="852">
        <v>0.0</v>
      </c>
      <c r="AO214" s="852">
        <v>8.0</v>
      </c>
      <c r="AP214" s="852">
        <v>0.0</v>
      </c>
      <c r="AQ214" s="852">
        <v>0.0</v>
      </c>
      <c r="AR214" s="852">
        <v>4.0</v>
      </c>
      <c r="AS214" s="852">
        <v>0.0</v>
      </c>
      <c r="AT214" s="852">
        <v>0.0</v>
      </c>
      <c r="AU214" s="852">
        <f t="shared" si="48"/>
        <v>179</v>
      </c>
      <c r="AV214" s="1043">
        <f t="shared" si="49"/>
        <v>119.5</v>
      </c>
      <c r="AW214" s="1033">
        <f>AU214/(Results!$V$235*(70/190))</f>
        <v>0.7124005027</v>
      </c>
      <c r="AX214" s="1034" t="str">
        <f t="shared" ref="AX214:AX235" si="51">IFS(AW214&lt;0.2,"A",AND(AW214&gt;=0.21,AW214&lt;=0.5),"B",AND(AW214&gt;=0.51,AW214&lt;=0.7),"C",AND(AW214&gt;=0.71,AW214&lt;=0.85),"D",AND(AW214&gt;=0.86,AW214&lt;=1),"E",AW214&gt;1,"F")</f>
        <v>D</v>
      </c>
      <c r="AY214" s="447"/>
      <c r="AZ214" s="447"/>
      <c r="BA214" s="447"/>
      <c r="BB214" s="224"/>
      <c r="BC214" s="746">
        <f>AU214/Results!$B$158</f>
        <v>596.6666667</v>
      </c>
      <c r="BD214" s="461"/>
      <c r="BE214" s="447"/>
      <c r="BF214" s="488"/>
    </row>
    <row r="215">
      <c r="A215" s="151"/>
      <c r="B215" s="459"/>
      <c r="C215" s="151"/>
      <c r="D215" s="818" t="s">
        <v>166</v>
      </c>
      <c r="E215" s="854">
        <v>45.0</v>
      </c>
      <c r="F215" s="855">
        <v>0.0</v>
      </c>
      <c r="G215" s="855">
        <v>176.0</v>
      </c>
      <c r="H215" s="855">
        <v>0.0</v>
      </c>
      <c r="I215" s="855">
        <v>0.0</v>
      </c>
      <c r="J215" s="855">
        <v>0.0</v>
      </c>
      <c r="K215" s="855">
        <v>0.0</v>
      </c>
      <c r="L215" s="855">
        <v>2.0</v>
      </c>
      <c r="M215" s="855">
        <v>0.0</v>
      </c>
      <c r="N215" s="855">
        <v>0.0</v>
      </c>
      <c r="O215" s="855">
        <v>5.0</v>
      </c>
      <c r="P215" s="855">
        <v>0.0</v>
      </c>
      <c r="Q215" s="855">
        <v>10.0</v>
      </c>
      <c r="R215" s="854">
        <f t="shared" si="45"/>
        <v>238</v>
      </c>
      <c r="S215" s="1118">
        <f t="shared" si="46"/>
        <v>151</v>
      </c>
      <c r="T215" s="821">
        <f>R215/(Results!$T$236*(70/190))</f>
        <v>0.4019912881</v>
      </c>
      <c r="U215" s="819" t="str">
        <f t="shared" si="47"/>
        <v>B</v>
      </c>
      <c r="V215" s="641">
        <f>SUM(R215:R218)</f>
        <v>945</v>
      </c>
      <c r="W215" s="642">
        <f>V215/(4*(MAX(R215:R218)))</f>
        <v>0.984375</v>
      </c>
      <c r="X215" s="642">
        <f>AVERAGE(S215:S218)</f>
        <v>154.325</v>
      </c>
      <c r="Y215" s="1112">
        <f>V215/(((V215/2))*2)</f>
        <v>1</v>
      </c>
      <c r="Z215" s="731">
        <f>R215/Results!$B$158</f>
        <v>793.3333333</v>
      </c>
      <c r="AA215" s="1113">
        <f>sum(Z215:Z218)/4</f>
        <v>787.5</v>
      </c>
      <c r="AB215" s="643">
        <v>592.0</v>
      </c>
      <c r="AC215" s="817">
        <f>4*MAX(R215:R218)/Results!T236</f>
        <v>0.5973864343</v>
      </c>
      <c r="AD215" s="459"/>
      <c r="AE215" s="459"/>
      <c r="AF215" s="151"/>
      <c r="AG215" s="818" t="s">
        <v>166</v>
      </c>
      <c r="AH215" s="854">
        <v>25.0</v>
      </c>
      <c r="AI215" s="855">
        <v>0.0</v>
      </c>
      <c r="AJ215" s="855">
        <v>125.0</v>
      </c>
      <c r="AK215" s="855">
        <v>0.0</v>
      </c>
      <c r="AL215" s="855">
        <v>0.0</v>
      </c>
      <c r="AM215" s="855">
        <v>0.0</v>
      </c>
      <c r="AN215" s="855">
        <v>0.0</v>
      </c>
      <c r="AO215" s="855">
        <v>10.0</v>
      </c>
      <c r="AP215" s="855">
        <v>0.0</v>
      </c>
      <c r="AQ215" s="855">
        <v>0.0</v>
      </c>
      <c r="AR215" s="855">
        <v>8.0</v>
      </c>
      <c r="AS215" s="855">
        <v>0.0</v>
      </c>
      <c r="AT215" s="855">
        <v>2.0</v>
      </c>
      <c r="AU215" s="855">
        <f t="shared" si="48"/>
        <v>170</v>
      </c>
      <c r="AV215" s="855">
        <f t="shared" si="49"/>
        <v>119.5</v>
      </c>
      <c r="AW215" s="821">
        <f>AU215/(Results!$V$236*(70/190))</f>
        <v>0.6970220112</v>
      </c>
      <c r="AX215" s="819" t="str">
        <f t="shared" si="51"/>
        <v>C</v>
      </c>
      <c r="AY215" s="641">
        <f>SUM(AU215:AU218)</f>
        <v>662</v>
      </c>
      <c r="AZ215" s="642">
        <f>AY215/(4*(MAX(AU215:AU218)))</f>
        <v>0.9735294118</v>
      </c>
      <c r="BA215" s="642">
        <f>AVERAGE(AV215:AV218)</f>
        <v>111.75</v>
      </c>
      <c r="BB215" s="1112">
        <f>AY215/(((AY215))*1)</f>
        <v>1</v>
      </c>
      <c r="BC215" s="731">
        <f>AU215/Results!$B$158</f>
        <v>566.6666667</v>
      </c>
      <c r="BD215" s="1113">
        <f>sum(BC215:BC218)/4</f>
        <v>551.6666667</v>
      </c>
      <c r="BE215" s="643">
        <v>244.0</v>
      </c>
      <c r="BF215" s="817">
        <f>4*MAX(AU215:AU218)/Results!V236</f>
        <v>1.027190332</v>
      </c>
    </row>
    <row r="216">
      <c r="A216" s="151"/>
      <c r="B216" s="459"/>
      <c r="C216" s="151"/>
      <c r="D216" s="784" t="s">
        <v>167</v>
      </c>
      <c r="E216" s="854">
        <v>32.0</v>
      </c>
      <c r="F216" s="855">
        <v>0.0</v>
      </c>
      <c r="G216" s="855">
        <v>181.0</v>
      </c>
      <c r="H216" s="855">
        <v>0.0</v>
      </c>
      <c r="I216" s="855">
        <v>0.0</v>
      </c>
      <c r="J216" s="855">
        <v>0.0</v>
      </c>
      <c r="K216" s="855">
        <v>0.0</v>
      </c>
      <c r="L216" s="855">
        <v>2.0</v>
      </c>
      <c r="M216" s="855">
        <v>0.0</v>
      </c>
      <c r="N216" s="855">
        <v>1.0</v>
      </c>
      <c r="O216" s="855">
        <v>9.0</v>
      </c>
      <c r="P216" s="855">
        <v>0.0</v>
      </c>
      <c r="Q216" s="855">
        <v>4.0</v>
      </c>
      <c r="R216" s="833">
        <f t="shared" si="45"/>
        <v>229</v>
      </c>
      <c r="S216" s="1119">
        <f t="shared" si="46"/>
        <v>148</v>
      </c>
      <c r="T216" s="1037">
        <f>R216/(Results!$T$236*(70/190))</f>
        <v>0.3867899369</v>
      </c>
      <c r="U216" s="787" t="str">
        <f t="shared" si="47"/>
        <v>B</v>
      </c>
      <c r="V216" s="151"/>
      <c r="W216" s="151"/>
      <c r="X216" s="151"/>
      <c r="Y216" s="195"/>
      <c r="Z216" s="737">
        <f>R216/Results!$B$158</f>
        <v>763.3333333</v>
      </c>
      <c r="AA216" s="459"/>
      <c r="AB216" s="151"/>
      <c r="AC216" s="703"/>
      <c r="AD216" s="459"/>
      <c r="AE216" s="459"/>
      <c r="AF216" s="151"/>
      <c r="AG216" s="784" t="s">
        <v>167</v>
      </c>
      <c r="AH216" s="854">
        <v>23.0</v>
      </c>
      <c r="AI216" s="855">
        <v>0.0</v>
      </c>
      <c r="AJ216" s="855">
        <v>128.0</v>
      </c>
      <c r="AK216" s="855">
        <v>0.0</v>
      </c>
      <c r="AL216" s="855">
        <v>0.0</v>
      </c>
      <c r="AM216" s="855">
        <v>0.0</v>
      </c>
      <c r="AN216" s="855">
        <v>0.0</v>
      </c>
      <c r="AO216" s="855">
        <v>5.0</v>
      </c>
      <c r="AP216" s="855">
        <v>0.0</v>
      </c>
      <c r="AQ216" s="855">
        <v>0.0</v>
      </c>
      <c r="AR216" s="855">
        <v>5.0</v>
      </c>
      <c r="AS216" s="855">
        <v>0.0</v>
      </c>
      <c r="AT216" s="855">
        <v>4.0</v>
      </c>
      <c r="AU216" s="855">
        <f t="shared" si="48"/>
        <v>165</v>
      </c>
      <c r="AV216" s="1028">
        <f t="shared" si="49"/>
        <v>106.5</v>
      </c>
      <c r="AW216" s="1037">
        <f>AU216/(Results!$V$236*(70/190))</f>
        <v>0.6765213638</v>
      </c>
      <c r="AX216" s="787" t="str">
        <f t="shared" si="51"/>
        <v>C</v>
      </c>
      <c r="AY216" s="151"/>
      <c r="AZ216" s="151"/>
      <c r="BA216" s="151"/>
      <c r="BB216" s="195"/>
      <c r="BC216" s="737">
        <f>AU216/Results!$B$158</f>
        <v>550</v>
      </c>
      <c r="BD216" s="459"/>
      <c r="BE216" s="151"/>
      <c r="BF216" s="703"/>
    </row>
    <row r="217">
      <c r="A217" s="151"/>
      <c r="B217" s="459"/>
      <c r="C217" s="151"/>
      <c r="D217" s="784" t="s">
        <v>168</v>
      </c>
      <c r="E217" s="854">
        <v>30.0</v>
      </c>
      <c r="F217" s="855">
        <v>1.0</v>
      </c>
      <c r="G217" s="855">
        <v>187.0</v>
      </c>
      <c r="H217" s="855">
        <v>0.0</v>
      </c>
      <c r="I217" s="855">
        <v>0.0</v>
      </c>
      <c r="J217" s="855">
        <v>0.0</v>
      </c>
      <c r="K217" s="855">
        <v>1.0</v>
      </c>
      <c r="L217" s="855">
        <v>6.0</v>
      </c>
      <c r="M217" s="855">
        <v>1.0</v>
      </c>
      <c r="N217" s="855">
        <v>0.0</v>
      </c>
      <c r="O217" s="855">
        <v>8.0</v>
      </c>
      <c r="P217" s="855">
        <v>0.0</v>
      </c>
      <c r="Q217" s="855">
        <v>6.0</v>
      </c>
      <c r="R217" s="833">
        <f t="shared" si="45"/>
        <v>240</v>
      </c>
      <c r="S217" s="1119">
        <f t="shared" si="46"/>
        <v>156.3</v>
      </c>
      <c r="T217" s="1037">
        <f>R217/(Results!$T$236*(70/190))</f>
        <v>0.4053693662</v>
      </c>
      <c r="U217" s="787" t="str">
        <f t="shared" si="47"/>
        <v>B</v>
      </c>
      <c r="V217" s="151"/>
      <c r="W217" s="151"/>
      <c r="X217" s="151"/>
      <c r="Y217" s="195"/>
      <c r="Z217" s="737">
        <f>R217/Results!$B$158</f>
        <v>800</v>
      </c>
      <c r="AA217" s="459"/>
      <c r="AB217" s="151"/>
      <c r="AC217" s="703"/>
      <c r="AD217" s="459"/>
      <c r="AE217" s="459"/>
      <c r="AF217" s="151"/>
      <c r="AG217" s="784" t="s">
        <v>168</v>
      </c>
      <c r="AH217" s="854">
        <v>21.0</v>
      </c>
      <c r="AI217" s="855">
        <v>0.0</v>
      </c>
      <c r="AJ217" s="855">
        <v>123.0</v>
      </c>
      <c r="AK217" s="855">
        <v>0.0</v>
      </c>
      <c r="AL217" s="855">
        <v>0.0</v>
      </c>
      <c r="AM217" s="855">
        <v>0.0</v>
      </c>
      <c r="AN217" s="855">
        <v>0.0</v>
      </c>
      <c r="AO217" s="855">
        <v>7.0</v>
      </c>
      <c r="AP217" s="855">
        <v>0.0</v>
      </c>
      <c r="AQ217" s="855">
        <v>0.0</v>
      </c>
      <c r="AR217" s="855">
        <v>8.0</v>
      </c>
      <c r="AS217" s="855">
        <v>0.0</v>
      </c>
      <c r="AT217" s="855">
        <v>0.0</v>
      </c>
      <c r="AU217" s="855">
        <f t="shared" si="48"/>
        <v>159</v>
      </c>
      <c r="AV217" s="1028">
        <f t="shared" si="49"/>
        <v>109</v>
      </c>
      <c r="AW217" s="1037">
        <f>AU217/(Results!$V$236*(70/190))</f>
        <v>0.651920587</v>
      </c>
      <c r="AX217" s="787" t="str">
        <f t="shared" si="51"/>
        <v>C</v>
      </c>
      <c r="AY217" s="151"/>
      <c r="AZ217" s="151"/>
      <c r="BA217" s="151"/>
      <c r="BB217" s="195"/>
      <c r="BC217" s="737">
        <f>AU217/Results!$B$158</f>
        <v>530</v>
      </c>
      <c r="BD217" s="459"/>
      <c r="BE217" s="151"/>
      <c r="BF217" s="703"/>
    </row>
    <row r="218">
      <c r="A218" s="151"/>
      <c r="B218" s="459"/>
      <c r="C218" s="151"/>
      <c r="D218" s="790" t="s">
        <v>169</v>
      </c>
      <c r="E218" s="1029">
        <v>32.0</v>
      </c>
      <c r="F218" s="1076">
        <v>0.0</v>
      </c>
      <c r="G218" s="1076">
        <v>183.0</v>
      </c>
      <c r="H218" s="1076">
        <v>0.0</v>
      </c>
      <c r="I218" s="1076">
        <v>0.0</v>
      </c>
      <c r="J218" s="1076">
        <v>0.0</v>
      </c>
      <c r="K218" s="1076">
        <v>5.0</v>
      </c>
      <c r="L218" s="1076">
        <v>3.0</v>
      </c>
      <c r="M218" s="1076">
        <v>2.0</v>
      </c>
      <c r="N218" s="1076">
        <v>0.0</v>
      </c>
      <c r="O218" s="1076">
        <v>10.0</v>
      </c>
      <c r="P218" s="1076">
        <v>0.0</v>
      </c>
      <c r="Q218" s="1076">
        <v>3.0</v>
      </c>
      <c r="R218" s="835">
        <f t="shared" si="45"/>
        <v>238</v>
      </c>
      <c r="S218" s="1120">
        <f t="shared" si="46"/>
        <v>162</v>
      </c>
      <c r="T218" s="1039">
        <f>R218/(Results!$T$236*(70/190))</f>
        <v>0.4019912881</v>
      </c>
      <c r="U218" s="793" t="str">
        <f t="shared" si="47"/>
        <v>B</v>
      </c>
      <c r="V218" s="37"/>
      <c r="W218" s="37"/>
      <c r="X218" s="37"/>
      <c r="Y218" s="59"/>
      <c r="Z218" s="738">
        <f>R218/Results!$B$158</f>
        <v>793.3333333</v>
      </c>
      <c r="AA218" s="60"/>
      <c r="AB218" s="37"/>
      <c r="AC218" s="789"/>
      <c r="AD218" s="459"/>
      <c r="AE218" s="459"/>
      <c r="AF218" s="151"/>
      <c r="AG218" s="790" t="s">
        <v>169</v>
      </c>
      <c r="AH218" s="1029">
        <v>27.0</v>
      </c>
      <c r="AI218" s="1076">
        <v>0.0</v>
      </c>
      <c r="AJ218" s="1076">
        <v>130.0</v>
      </c>
      <c r="AK218" s="1076">
        <v>0.0</v>
      </c>
      <c r="AL218" s="1076">
        <v>0.0</v>
      </c>
      <c r="AM218" s="1076">
        <v>0.0</v>
      </c>
      <c r="AN218" s="1076">
        <v>0.0</v>
      </c>
      <c r="AO218" s="1076">
        <v>4.0</v>
      </c>
      <c r="AP218" s="1076">
        <v>0.0</v>
      </c>
      <c r="AQ218" s="1076">
        <v>0.0</v>
      </c>
      <c r="AR218" s="1076">
        <v>7.0</v>
      </c>
      <c r="AS218" s="1076">
        <v>0.0</v>
      </c>
      <c r="AT218" s="1076">
        <v>0.0</v>
      </c>
      <c r="AU218" s="1076">
        <f t="shared" si="48"/>
        <v>168</v>
      </c>
      <c r="AV218" s="1082">
        <f t="shared" si="49"/>
        <v>112</v>
      </c>
      <c r="AW218" s="1039">
        <f>AU218/(Results!$V$236*(70/190))</f>
        <v>0.6888217523</v>
      </c>
      <c r="AX218" s="793" t="str">
        <f t="shared" si="51"/>
        <v>C</v>
      </c>
      <c r="AY218" s="37"/>
      <c r="AZ218" s="37"/>
      <c r="BA218" s="37"/>
      <c r="BB218" s="59"/>
      <c r="BC218" s="738">
        <f>AU218/Results!$B$158</f>
        <v>560</v>
      </c>
      <c r="BD218" s="60"/>
      <c r="BE218" s="37"/>
      <c r="BF218" s="789"/>
    </row>
    <row r="219">
      <c r="A219" s="151"/>
      <c r="B219" s="459"/>
      <c r="C219" s="151"/>
      <c r="D219" s="797" t="s">
        <v>170</v>
      </c>
      <c r="E219" s="824">
        <v>41.0</v>
      </c>
      <c r="F219" s="850">
        <v>0.0</v>
      </c>
      <c r="G219" s="850">
        <v>189.0</v>
      </c>
      <c r="H219" s="850">
        <v>0.0</v>
      </c>
      <c r="I219" s="850">
        <v>0.0</v>
      </c>
      <c r="J219" s="850">
        <v>0.0</v>
      </c>
      <c r="K219" s="850">
        <v>2.0</v>
      </c>
      <c r="L219" s="850">
        <v>6.0</v>
      </c>
      <c r="M219" s="850">
        <v>0.0</v>
      </c>
      <c r="N219" s="850">
        <v>0.0</v>
      </c>
      <c r="O219" s="850">
        <v>6.0</v>
      </c>
      <c r="P219" s="850">
        <v>0.0</v>
      </c>
      <c r="Q219" s="850">
        <v>8.0</v>
      </c>
      <c r="R219" s="824">
        <f t="shared" si="45"/>
        <v>252</v>
      </c>
      <c r="S219" s="1121">
        <f t="shared" si="46"/>
        <v>163.5</v>
      </c>
      <c r="T219" s="802">
        <f>R219/(Results!$T$237*(70/190))</f>
        <v>0.4318181818</v>
      </c>
      <c r="U219" s="828" t="str">
        <f t="shared" si="47"/>
        <v>B</v>
      </c>
      <c r="V219" s="538">
        <f>SUM(R219:R222)</f>
        <v>903</v>
      </c>
      <c r="W219" s="539">
        <f>V219/(4*(MAX(R219:R222)))</f>
        <v>0.8958333333</v>
      </c>
      <c r="X219" s="539">
        <f>AVERAGE(S219:S222)</f>
        <v>151.875</v>
      </c>
      <c r="Y219" s="1110">
        <f>V219/(((V219/2))*2)</f>
        <v>1</v>
      </c>
      <c r="Z219" s="1012">
        <f>R219/Results!$B$158</f>
        <v>840</v>
      </c>
      <c r="AA219" s="1111">
        <f>sum(Z219:Z222)/4</f>
        <v>752.5</v>
      </c>
      <c r="AB219" s="541">
        <v>584.0</v>
      </c>
      <c r="AC219" s="706">
        <f>4*MAX(R219:R222)/Results!T237</f>
        <v>0.6363636364</v>
      </c>
      <c r="AD219" s="459"/>
      <c r="AE219" s="459"/>
      <c r="AF219" s="151"/>
      <c r="AG219" s="797" t="s">
        <v>170</v>
      </c>
      <c r="AH219" s="824">
        <v>29.0</v>
      </c>
      <c r="AI219" s="850">
        <v>0.0</v>
      </c>
      <c r="AJ219" s="850">
        <v>132.0</v>
      </c>
      <c r="AK219" s="850">
        <v>0.0</v>
      </c>
      <c r="AL219" s="850">
        <v>0.0</v>
      </c>
      <c r="AM219" s="850">
        <v>0.0</v>
      </c>
      <c r="AN219" s="850">
        <v>0.0</v>
      </c>
      <c r="AO219" s="850">
        <v>8.0</v>
      </c>
      <c r="AP219" s="850">
        <v>0.0</v>
      </c>
      <c r="AQ219" s="850">
        <v>0.0</v>
      </c>
      <c r="AR219" s="850">
        <v>2.0</v>
      </c>
      <c r="AS219" s="850">
        <v>0.0</v>
      </c>
      <c r="AT219" s="850">
        <v>2.0</v>
      </c>
      <c r="AU219" s="850">
        <f t="shared" si="48"/>
        <v>173</v>
      </c>
      <c r="AV219" s="850">
        <f t="shared" si="49"/>
        <v>112</v>
      </c>
      <c r="AW219" s="802">
        <f>AU219/(Results!$V$237*(70/190))</f>
        <v>0.6895322005</v>
      </c>
      <c r="AX219" s="828" t="str">
        <f t="shared" si="51"/>
        <v>C</v>
      </c>
      <c r="AY219" s="538">
        <f>SUM(AU219:AU222)</f>
        <v>681</v>
      </c>
      <c r="AZ219" s="539">
        <f>AY219/(4*(MAX(AU219:AU222)))</f>
        <v>0.9841040462</v>
      </c>
      <c r="BA219" s="539">
        <f>AVERAGE(AV219:AV222)</f>
        <v>112.625</v>
      </c>
      <c r="BB219" s="1110">
        <f>AY219/(((AY219))*1)</f>
        <v>1</v>
      </c>
      <c r="BC219" s="1012">
        <f>AU219/Results!$B$158</f>
        <v>576.6666667</v>
      </c>
      <c r="BD219" s="1111">
        <f>sum(BC219:BC222)/4</f>
        <v>567.5</v>
      </c>
      <c r="BE219" s="541">
        <v>251.0</v>
      </c>
      <c r="BF219" s="706">
        <f>4*MAX(AU219:AU222)/Results!V237</f>
        <v>1.016152717</v>
      </c>
    </row>
    <row r="220">
      <c r="A220" s="151"/>
      <c r="B220" s="459"/>
      <c r="C220" s="151"/>
      <c r="D220" s="804" t="s">
        <v>171</v>
      </c>
      <c r="E220" s="824">
        <v>43.0</v>
      </c>
      <c r="F220" s="850">
        <v>0.0</v>
      </c>
      <c r="G220" s="850">
        <v>156.0</v>
      </c>
      <c r="H220" s="850">
        <v>0.0</v>
      </c>
      <c r="I220" s="850">
        <v>0.0</v>
      </c>
      <c r="J220" s="850">
        <v>0.0</v>
      </c>
      <c r="K220" s="850">
        <v>1.0</v>
      </c>
      <c r="L220" s="850">
        <v>1.0</v>
      </c>
      <c r="M220" s="850">
        <v>0.0</v>
      </c>
      <c r="N220" s="850">
        <v>0.0</v>
      </c>
      <c r="O220" s="850">
        <v>7.0</v>
      </c>
      <c r="P220" s="850">
        <v>0.0</v>
      </c>
      <c r="Q220" s="850">
        <v>12.0</v>
      </c>
      <c r="R220" s="826">
        <f t="shared" si="45"/>
        <v>220</v>
      </c>
      <c r="S220" s="1123">
        <f t="shared" si="46"/>
        <v>144</v>
      </c>
      <c r="T220" s="1032">
        <f>R220/(Results!$T$237*(70/190))</f>
        <v>0.376984127</v>
      </c>
      <c r="U220" s="807" t="str">
        <f t="shared" si="47"/>
        <v>B</v>
      </c>
      <c r="V220" s="151"/>
      <c r="W220" s="151"/>
      <c r="X220" s="151"/>
      <c r="Y220" s="195"/>
      <c r="Z220" s="740">
        <f>R220/Results!$B$158</f>
        <v>733.3333333</v>
      </c>
      <c r="AA220" s="459"/>
      <c r="AB220" s="151"/>
      <c r="AC220" s="703"/>
      <c r="AD220" s="459"/>
      <c r="AE220" s="459"/>
      <c r="AF220" s="151"/>
      <c r="AG220" s="804" t="s">
        <v>171</v>
      </c>
      <c r="AH220" s="824">
        <v>25.0</v>
      </c>
      <c r="AI220" s="850">
        <v>0.0</v>
      </c>
      <c r="AJ220" s="850">
        <v>127.0</v>
      </c>
      <c r="AK220" s="850">
        <v>0.0</v>
      </c>
      <c r="AL220" s="850">
        <v>0.0</v>
      </c>
      <c r="AM220" s="850">
        <v>0.0</v>
      </c>
      <c r="AN220" s="850">
        <v>0.0</v>
      </c>
      <c r="AO220" s="850">
        <v>11.0</v>
      </c>
      <c r="AP220" s="850">
        <v>0.0</v>
      </c>
      <c r="AQ220" s="850">
        <v>0.0</v>
      </c>
      <c r="AR220" s="850">
        <v>5.0</v>
      </c>
      <c r="AS220" s="850">
        <v>0.0</v>
      </c>
      <c r="AT220" s="850">
        <v>0.0</v>
      </c>
      <c r="AU220" s="850">
        <f t="shared" si="48"/>
        <v>168</v>
      </c>
      <c r="AV220" s="1031">
        <f t="shared" si="49"/>
        <v>115</v>
      </c>
      <c r="AW220" s="1032">
        <f>AU220/(Results!$V$237*(70/190))</f>
        <v>0.6696035242</v>
      </c>
      <c r="AX220" s="807" t="str">
        <f t="shared" si="51"/>
        <v>C</v>
      </c>
      <c r="AY220" s="151"/>
      <c r="AZ220" s="151"/>
      <c r="BA220" s="151"/>
      <c r="BB220" s="195"/>
      <c r="BC220" s="740">
        <f>AU220/Results!$B$158</f>
        <v>560</v>
      </c>
      <c r="BD220" s="459"/>
      <c r="BE220" s="151"/>
      <c r="BF220" s="703"/>
    </row>
    <row r="221">
      <c r="A221" s="151"/>
      <c r="B221" s="459"/>
      <c r="C221" s="151"/>
      <c r="D221" s="804" t="s">
        <v>172</v>
      </c>
      <c r="E221" s="824">
        <v>48.0</v>
      </c>
      <c r="F221" s="850">
        <v>0.0</v>
      </c>
      <c r="G221" s="850">
        <v>154.0</v>
      </c>
      <c r="H221" s="850">
        <v>0.0</v>
      </c>
      <c r="I221" s="850">
        <v>0.0</v>
      </c>
      <c r="J221" s="850">
        <v>2.0</v>
      </c>
      <c r="K221" s="850">
        <v>1.0</v>
      </c>
      <c r="L221" s="850">
        <v>1.0</v>
      </c>
      <c r="M221" s="850">
        <v>0.0</v>
      </c>
      <c r="N221" s="850">
        <v>0.0</v>
      </c>
      <c r="O221" s="850">
        <v>11.0</v>
      </c>
      <c r="P221" s="850">
        <v>0.0</v>
      </c>
      <c r="Q221" s="850">
        <v>4.0</v>
      </c>
      <c r="R221" s="826">
        <f t="shared" si="45"/>
        <v>221</v>
      </c>
      <c r="S221" s="1123">
        <f t="shared" si="46"/>
        <v>155</v>
      </c>
      <c r="T221" s="1032">
        <f>R221/(Results!$T$237*(70/190))</f>
        <v>0.3786976912</v>
      </c>
      <c r="U221" s="807" t="str">
        <f t="shared" si="47"/>
        <v>B</v>
      </c>
      <c r="V221" s="151"/>
      <c r="W221" s="151"/>
      <c r="X221" s="151"/>
      <c r="Y221" s="195"/>
      <c r="Z221" s="740">
        <f>R221/Results!$B$158</f>
        <v>736.6666667</v>
      </c>
      <c r="AA221" s="459"/>
      <c r="AB221" s="151"/>
      <c r="AC221" s="703"/>
      <c r="AD221" s="459"/>
      <c r="AE221" s="459"/>
      <c r="AF221" s="151"/>
      <c r="AG221" s="804" t="s">
        <v>172</v>
      </c>
      <c r="AH221" s="824">
        <v>21.0</v>
      </c>
      <c r="AI221" s="850">
        <v>0.0</v>
      </c>
      <c r="AJ221" s="850">
        <v>136.0</v>
      </c>
      <c r="AK221" s="850">
        <v>0.0</v>
      </c>
      <c r="AL221" s="850">
        <v>0.0</v>
      </c>
      <c r="AM221" s="850">
        <v>0.0</v>
      </c>
      <c r="AN221" s="850">
        <v>0.0</v>
      </c>
      <c r="AO221" s="850">
        <v>10.0</v>
      </c>
      <c r="AP221" s="850">
        <v>0.0</v>
      </c>
      <c r="AQ221" s="850">
        <v>0.0</v>
      </c>
      <c r="AR221" s="850">
        <v>4.0</v>
      </c>
      <c r="AS221" s="850">
        <v>0.0</v>
      </c>
      <c r="AT221" s="850">
        <v>2.0</v>
      </c>
      <c r="AU221" s="850">
        <f t="shared" si="48"/>
        <v>173</v>
      </c>
      <c r="AV221" s="1031">
        <f t="shared" si="49"/>
        <v>113</v>
      </c>
      <c r="AW221" s="1032">
        <f>AU221/(Results!$V$237*(70/190))</f>
        <v>0.6895322005</v>
      </c>
      <c r="AX221" s="807" t="str">
        <f t="shared" si="51"/>
        <v>C</v>
      </c>
      <c r="AY221" s="151"/>
      <c r="AZ221" s="151"/>
      <c r="BA221" s="151"/>
      <c r="BB221" s="195"/>
      <c r="BC221" s="740">
        <f>AU221/Results!$B$158</f>
        <v>576.6666667</v>
      </c>
      <c r="BD221" s="459"/>
      <c r="BE221" s="151"/>
      <c r="BF221" s="703"/>
    </row>
    <row r="222">
      <c r="A222" s="151"/>
      <c r="B222" s="459"/>
      <c r="C222" s="151"/>
      <c r="D222" s="809" t="s">
        <v>173</v>
      </c>
      <c r="E222" s="851">
        <v>36.0</v>
      </c>
      <c r="F222" s="852">
        <v>0.0</v>
      </c>
      <c r="G222" s="852">
        <v>147.0</v>
      </c>
      <c r="H222" s="852">
        <v>0.0</v>
      </c>
      <c r="I222" s="852">
        <v>0.0</v>
      </c>
      <c r="J222" s="852">
        <v>0.0</v>
      </c>
      <c r="K222" s="852">
        <v>4.0</v>
      </c>
      <c r="L222" s="852">
        <v>6.0</v>
      </c>
      <c r="M222" s="852">
        <v>0.0</v>
      </c>
      <c r="N222" s="852">
        <v>0.0</v>
      </c>
      <c r="O222" s="852">
        <v>8.0</v>
      </c>
      <c r="P222" s="852">
        <v>0.0</v>
      </c>
      <c r="Q222" s="852">
        <v>9.0</v>
      </c>
      <c r="R222" s="840">
        <f t="shared" si="45"/>
        <v>210</v>
      </c>
      <c r="S222" s="1125">
        <f t="shared" si="46"/>
        <v>145</v>
      </c>
      <c r="T222" s="1033">
        <f>R222/(Results!$T$237*(70/190))</f>
        <v>0.3598484848</v>
      </c>
      <c r="U222" s="1034" t="str">
        <f t="shared" si="47"/>
        <v>B</v>
      </c>
      <c r="V222" s="447"/>
      <c r="W222" s="447"/>
      <c r="X222" s="447"/>
      <c r="Y222" s="224"/>
      <c r="Z222" s="746">
        <f>R222/Results!$B$158</f>
        <v>700</v>
      </c>
      <c r="AA222" s="461"/>
      <c r="AB222" s="447"/>
      <c r="AC222" s="488"/>
      <c r="AD222" s="459"/>
      <c r="AE222" s="459"/>
      <c r="AF222" s="151"/>
      <c r="AG222" s="809" t="s">
        <v>173</v>
      </c>
      <c r="AH222" s="851">
        <v>23.0</v>
      </c>
      <c r="AI222" s="852">
        <v>0.0</v>
      </c>
      <c r="AJ222" s="852">
        <v>132.0</v>
      </c>
      <c r="AK222" s="852">
        <v>0.0</v>
      </c>
      <c r="AL222" s="852">
        <v>0.0</v>
      </c>
      <c r="AM222" s="852">
        <v>0.0</v>
      </c>
      <c r="AN222" s="852">
        <v>0.0</v>
      </c>
      <c r="AO222" s="852">
        <v>5.0</v>
      </c>
      <c r="AP222" s="852">
        <v>0.0</v>
      </c>
      <c r="AQ222" s="852">
        <v>0.0</v>
      </c>
      <c r="AR222" s="852">
        <v>7.0</v>
      </c>
      <c r="AS222" s="852">
        <v>0.0</v>
      </c>
      <c r="AT222" s="852">
        <v>0.0</v>
      </c>
      <c r="AU222" s="852">
        <f t="shared" si="48"/>
        <v>167</v>
      </c>
      <c r="AV222" s="1043">
        <f t="shared" si="49"/>
        <v>110.5</v>
      </c>
      <c r="AW222" s="1033">
        <f>AU222/(Results!$V$237*(70/190))</f>
        <v>0.665617789</v>
      </c>
      <c r="AX222" s="1034" t="str">
        <f t="shared" si="51"/>
        <v>C</v>
      </c>
      <c r="AY222" s="447"/>
      <c r="AZ222" s="447"/>
      <c r="BA222" s="447"/>
      <c r="BB222" s="224"/>
      <c r="BC222" s="746">
        <f>AU222/Results!$B$158</f>
        <v>556.6666667</v>
      </c>
      <c r="BD222" s="461"/>
      <c r="BE222" s="447"/>
      <c r="BF222" s="488"/>
    </row>
    <row r="223">
      <c r="A223" s="151"/>
      <c r="B223" s="459"/>
      <c r="C223" s="151"/>
      <c r="D223" s="818" t="s">
        <v>174</v>
      </c>
      <c r="E223" s="854">
        <v>35.0</v>
      </c>
      <c r="F223" s="855">
        <v>0.0</v>
      </c>
      <c r="G223" s="855">
        <v>143.0</v>
      </c>
      <c r="H223" s="855">
        <v>0.0</v>
      </c>
      <c r="I223" s="855">
        <v>0.0</v>
      </c>
      <c r="J223" s="855">
        <v>0.0</v>
      </c>
      <c r="K223" s="855">
        <v>2.0</v>
      </c>
      <c r="L223" s="855">
        <v>4.0</v>
      </c>
      <c r="M223" s="855">
        <v>0.0</v>
      </c>
      <c r="N223" s="855">
        <v>0.0</v>
      </c>
      <c r="O223" s="855">
        <v>9.0</v>
      </c>
      <c r="P223" s="855">
        <v>0.0</v>
      </c>
      <c r="Q223" s="855">
        <v>10.0</v>
      </c>
      <c r="R223" s="854">
        <f t="shared" si="45"/>
        <v>203</v>
      </c>
      <c r="S223" s="1118">
        <f t="shared" si="46"/>
        <v>138.5</v>
      </c>
      <c r="T223" s="821">
        <f>R223/(Results!$T$238*(70/190))</f>
        <v>0.3738127544</v>
      </c>
      <c r="U223" s="819" t="str">
        <f t="shared" si="47"/>
        <v>B</v>
      </c>
      <c r="V223" s="641">
        <f>SUM(R223:R226)</f>
        <v>791</v>
      </c>
      <c r="W223" s="642">
        <f>V223/(4*(MAX(R223:R226)))</f>
        <v>0.974137931</v>
      </c>
      <c r="X223" s="642">
        <f>AVERAGE(S223:S226)</f>
        <v>135.775</v>
      </c>
      <c r="Y223" s="1112">
        <f>V223/(((V223/2))*2)</f>
        <v>1</v>
      </c>
      <c r="Z223" s="731">
        <f>R223/Results!$B$158</f>
        <v>676.6666667</v>
      </c>
      <c r="AA223" s="1113">
        <f>sum(Z223:Z226)/4</f>
        <v>659.1666667</v>
      </c>
      <c r="AB223" s="643">
        <v>543.0</v>
      </c>
      <c r="AC223" s="817">
        <f>4*MAX(R223:R226)/Results!T238</f>
        <v>0.5508819539</v>
      </c>
      <c r="AD223" s="459"/>
      <c r="AE223" s="459"/>
      <c r="AF223" s="151"/>
      <c r="AG223" s="818" t="s">
        <v>174</v>
      </c>
      <c r="AH223" s="854">
        <v>28.0</v>
      </c>
      <c r="AI223" s="855">
        <v>0.0</v>
      </c>
      <c r="AJ223" s="855">
        <v>134.0</v>
      </c>
      <c r="AK223" s="855">
        <v>0.0</v>
      </c>
      <c r="AL223" s="855">
        <v>0.0</v>
      </c>
      <c r="AM223" s="855">
        <v>0.0</v>
      </c>
      <c r="AN223" s="855">
        <v>0.0</v>
      </c>
      <c r="AO223" s="855">
        <v>8.0</v>
      </c>
      <c r="AP223" s="855">
        <v>0.0</v>
      </c>
      <c r="AQ223" s="855">
        <v>0.0</v>
      </c>
      <c r="AR223" s="855">
        <v>2.0</v>
      </c>
      <c r="AS223" s="855">
        <v>0.0</v>
      </c>
      <c r="AT223" s="855">
        <v>0.0</v>
      </c>
      <c r="AU223" s="855">
        <f t="shared" si="48"/>
        <v>172</v>
      </c>
      <c r="AV223" s="855">
        <f t="shared" si="49"/>
        <v>111</v>
      </c>
      <c r="AW223" s="821">
        <f>AU223/(Results!$V$238*(70/190))</f>
        <v>0.6835390086</v>
      </c>
      <c r="AX223" s="819" t="str">
        <f t="shared" si="51"/>
        <v>C</v>
      </c>
      <c r="AY223" s="641">
        <f>SUM(AU223:AU226)</f>
        <v>683</v>
      </c>
      <c r="AZ223" s="642">
        <f>AY223/(4*(MAX(AU223:AU226)))</f>
        <v>0.9813218391</v>
      </c>
      <c r="BA223" s="642">
        <f>AVERAGE(AV223:AV226)</f>
        <v>111.5</v>
      </c>
      <c r="BB223" s="1112">
        <f>AY223/(((AY223))*1)</f>
        <v>1</v>
      </c>
      <c r="BC223" s="731">
        <f>AU223/Results!$B$158</f>
        <v>573.3333333</v>
      </c>
      <c r="BD223" s="1113">
        <f>sum(BC223:BC226)/4</f>
        <v>569.1666667</v>
      </c>
      <c r="BE223" s="643">
        <v>252.0</v>
      </c>
      <c r="BF223" s="817">
        <f>4*MAX(AU223:AU226)/Results!V238</f>
        <v>1.019033675</v>
      </c>
    </row>
    <row r="224">
      <c r="A224" s="151"/>
      <c r="B224" s="459"/>
      <c r="C224" s="151"/>
      <c r="D224" s="784" t="s">
        <v>175</v>
      </c>
      <c r="E224" s="854">
        <v>32.0</v>
      </c>
      <c r="F224" s="855">
        <v>0.0</v>
      </c>
      <c r="G224" s="855">
        <v>137.0</v>
      </c>
      <c r="H224" s="855">
        <v>0.0</v>
      </c>
      <c r="I224" s="855">
        <v>0.0</v>
      </c>
      <c r="J224" s="855">
        <v>0.0</v>
      </c>
      <c r="K224" s="855">
        <v>3.0</v>
      </c>
      <c r="L224" s="855">
        <v>8.0</v>
      </c>
      <c r="M224" s="855">
        <v>0.0</v>
      </c>
      <c r="N224" s="855">
        <v>1.0</v>
      </c>
      <c r="O224" s="855">
        <v>4.0</v>
      </c>
      <c r="P224" s="855">
        <v>0.0</v>
      </c>
      <c r="Q224" s="855">
        <v>13.0</v>
      </c>
      <c r="R224" s="833">
        <f t="shared" si="45"/>
        <v>198</v>
      </c>
      <c r="S224" s="1119">
        <f t="shared" si="46"/>
        <v>134</v>
      </c>
      <c r="T224" s="1037">
        <f>R224/(Results!$T$238*(70/190))</f>
        <v>0.3646055437</v>
      </c>
      <c r="U224" s="787" t="str">
        <f t="shared" si="47"/>
        <v>B</v>
      </c>
      <c r="V224" s="151"/>
      <c r="W224" s="151"/>
      <c r="X224" s="151"/>
      <c r="Y224" s="195"/>
      <c r="Z224" s="737">
        <f>R224/Results!$B$158</f>
        <v>660</v>
      </c>
      <c r="AA224" s="459"/>
      <c r="AB224" s="151"/>
      <c r="AC224" s="703"/>
      <c r="AD224" s="459"/>
      <c r="AE224" s="459"/>
      <c r="AF224" s="151"/>
      <c r="AG224" s="784" t="s">
        <v>175</v>
      </c>
      <c r="AH224" s="854">
        <v>23.0</v>
      </c>
      <c r="AI224" s="855">
        <v>0.0</v>
      </c>
      <c r="AJ224" s="855">
        <v>131.0</v>
      </c>
      <c r="AK224" s="855">
        <v>0.0</v>
      </c>
      <c r="AL224" s="855">
        <v>0.0</v>
      </c>
      <c r="AM224" s="855">
        <v>0.0</v>
      </c>
      <c r="AN224" s="855">
        <v>0.0</v>
      </c>
      <c r="AO224" s="855">
        <v>9.0</v>
      </c>
      <c r="AP224" s="855">
        <v>0.0</v>
      </c>
      <c r="AQ224" s="855">
        <v>0.0</v>
      </c>
      <c r="AR224" s="855">
        <v>5.0</v>
      </c>
      <c r="AS224" s="855">
        <v>0.0</v>
      </c>
      <c r="AT224" s="855">
        <v>1.0</v>
      </c>
      <c r="AU224" s="855">
        <f t="shared" si="48"/>
        <v>169</v>
      </c>
      <c r="AV224" s="1028">
        <f t="shared" si="49"/>
        <v>112.5</v>
      </c>
      <c r="AW224" s="1037">
        <f>AU224/(Results!$V$238*(70/190))</f>
        <v>0.6716168166</v>
      </c>
      <c r="AX224" s="787" t="str">
        <f t="shared" si="51"/>
        <v>C</v>
      </c>
      <c r="AY224" s="151"/>
      <c r="AZ224" s="151"/>
      <c r="BA224" s="151"/>
      <c r="BB224" s="195"/>
      <c r="BC224" s="737">
        <f>AU224/Results!$B$158</f>
        <v>563.3333333</v>
      </c>
      <c r="BD224" s="459"/>
      <c r="BE224" s="151"/>
      <c r="BF224" s="703"/>
    </row>
    <row r="225">
      <c r="A225" s="151"/>
      <c r="B225" s="459"/>
      <c r="C225" s="151"/>
      <c r="D225" s="784" t="s">
        <v>176</v>
      </c>
      <c r="E225" s="854">
        <v>30.0</v>
      </c>
      <c r="F225" s="855">
        <v>1.0</v>
      </c>
      <c r="G225" s="855">
        <v>132.0</v>
      </c>
      <c r="H225" s="855">
        <v>0.0</v>
      </c>
      <c r="I225" s="855">
        <v>1.0</v>
      </c>
      <c r="J225" s="855">
        <v>0.0</v>
      </c>
      <c r="K225" s="855">
        <v>2.0</v>
      </c>
      <c r="L225" s="855">
        <v>3.0</v>
      </c>
      <c r="M225" s="855">
        <v>1.0</v>
      </c>
      <c r="N225" s="855">
        <v>1.0</v>
      </c>
      <c r="O225" s="855">
        <v>11.0</v>
      </c>
      <c r="P225" s="855">
        <v>0.0</v>
      </c>
      <c r="Q225" s="855">
        <v>15.0</v>
      </c>
      <c r="R225" s="833">
        <f t="shared" si="45"/>
        <v>197</v>
      </c>
      <c r="S225" s="1119">
        <f t="shared" si="46"/>
        <v>140.8</v>
      </c>
      <c r="T225" s="1037">
        <f>R225/(Results!$T$238*(70/190))</f>
        <v>0.3627641016</v>
      </c>
      <c r="U225" s="787" t="str">
        <f t="shared" si="47"/>
        <v>B</v>
      </c>
      <c r="V225" s="151"/>
      <c r="W225" s="151"/>
      <c r="X225" s="151"/>
      <c r="Y225" s="195"/>
      <c r="Z225" s="737">
        <f>R225/Results!$B$158</f>
        <v>656.6666667</v>
      </c>
      <c r="AA225" s="459"/>
      <c r="AB225" s="151"/>
      <c r="AC225" s="703"/>
      <c r="AD225" s="459"/>
      <c r="AE225" s="459"/>
      <c r="AF225" s="151"/>
      <c r="AG225" s="784" t="s">
        <v>176</v>
      </c>
      <c r="AH225" s="854">
        <v>24.0</v>
      </c>
      <c r="AI225" s="855">
        <v>0.0</v>
      </c>
      <c r="AJ225" s="855">
        <v>139.0</v>
      </c>
      <c r="AK225" s="855">
        <v>0.0</v>
      </c>
      <c r="AL225" s="855">
        <v>0.0</v>
      </c>
      <c r="AM225" s="855">
        <v>0.0</v>
      </c>
      <c r="AN225" s="855">
        <v>0.0</v>
      </c>
      <c r="AO225" s="855">
        <v>6.0</v>
      </c>
      <c r="AP225" s="855">
        <v>0.0</v>
      </c>
      <c r="AQ225" s="855">
        <v>1.0</v>
      </c>
      <c r="AR225" s="855">
        <v>3.0</v>
      </c>
      <c r="AS225" s="855">
        <v>0.0</v>
      </c>
      <c r="AT225" s="855">
        <v>1.0</v>
      </c>
      <c r="AU225" s="855">
        <f t="shared" si="48"/>
        <v>174</v>
      </c>
      <c r="AV225" s="1028">
        <f t="shared" si="49"/>
        <v>111.5</v>
      </c>
      <c r="AW225" s="1037">
        <f>AU225/(Results!$V$238*(70/190))</f>
        <v>0.6914871366</v>
      </c>
      <c r="AX225" s="787" t="str">
        <f t="shared" si="51"/>
        <v>C</v>
      </c>
      <c r="AY225" s="151"/>
      <c r="AZ225" s="151"/>
      <c r="BA225" s="151"/>
      <c r="BB225" s="195"/>
      <c r="BC225" s="737">
        <f>AU225/Results!$B$158</f>
        <v>580</v>
      </c>
      <c r="BD225" s="459"/>
      <c r="BE225" s="151"/>
      <c r="BF225" s="703"/>
    </row>
    <row r="226">
      <c r="A226" s="151"/>
      <c r="B226" s="459"/>
      <c r="C226" s="151"/>
      <c r="D226" s="790" t="s">
        <v>177</v>
      </c>
      <c r="E226" s="1029">
        <v>28.0</v>
      </c>
      <c r="F226" s="1076">
        <v>1.0</v>
      </c>
      <c r="G226" s="1076">
        <v>142.0</v>
      </c>
      <c r="H226" s="1076">
        <v>0.0</v>
      </c>
      <c r="I226" s="1076">
        <v>0.0</v>
      </c>
      <c r="J226" s="1076">
        <v>0.0</v>
      </c>
      <c r="K226" s="1076">
        <v>4.0</v>
      </c>
      <c r="L226" s="1076">
        <v>2.0</v>
      </c>
      <c r="M226" s="1076">
        <v>2.0</v>
      </c>
      <c r="N226" s="1076">
        <v>0.0</v>
      </c>
      <c r="O226" s="1076">
        <v>6.0</v>
      </c>
      <c r="P226" s="1076">
        <v>0.0</v>
      </c>
      <c r="Q226" s="1076">
        <v>8.0</v>
      </c>
      <c r="R226" s="835">
        <f t="shared" si="45"/>
        <v>193</v>
      </c>
      <c r="S226" s="1120">
        <f t="shared" si="46"/>
        <v>129.8</v>
      </c>
      <c r="T226" s="1039">
        <f>R226/(Results!$T$238*(70/190))</f>
        <v>0.355398333</v>
      </c>
      <c r="U226" s="793" t="str">
        <f t="shared" si="47"/>
        <v>B</v>
      </c>
      <c r="V226" s="37"/>
      <c r="W226" s="37"/>
      <c r="X226" s="37"/>
      <c r="Y226" s="59"/>
      <c r="Z226" s="738">
        <f>R226/Results!$B$158</f>
        <v>643.3333333</v>
      </c>
      <c r="AA226" s="60"/>
      <c r="AB226" s="37"/>
      <c r="AC226" s="789"/>
      <c r="AD226" s="459"/>
      <c r="AE226" s="459"/>
      <c r="AF226" s="151"/>
      <c r="AG226" s="790" t="s">
        <v>177</v>
      </c>
      <c r="AH226" s="1029">
        <v>21.0</v>
      </c>
      <c r="AI226" s="1076">
        <v>0.0</v>
      </c>
      <c r="AJ226" s="1076">
        <v>133.0</v>
      </c>
      <c r="AK226" s="1076">
        <v>0.0</v>
      </c>
      <c r="AL226" s="1076">
        <v>0.0</v>
      </c>
      <c r="AM226" s="1076">
        <v>0.0</v>
      </c>
      <c r="AN226" s="1076">
        <v>0.0</v>
      </c>
      <c r="AO226" s="1076">
        <v>9.0</v>
      </c>
      <c r="AP226" s="1076">
        <v>0.0</v>
      </c>
      <c r="AQ226" s="1076">
        <v>0.0</v>
      </c>
      <c r="AR226" s="1076">
        <v>5.0</v>
      </c>
      <c r="AS226" s="1076">
        <v>0.0</v>
      </c>
      <c r="AT226" s="1076">
        <v>0.0</v>
      </c>
      <c r="AU226" s="1076">
        <f t="shared" si="48"/>
        <v>168</v>
      </c>
      <c r="AV226" s="1082">
        <f t="shared" si="49"/>
        <v>111</v>
      </c>
      <c r="AW226" s="1039">
        <f>AU226/(Results!$V$238*(70/190))</f>
        <v>0.6676427526</v>
      </c>
      <c r="AX226" s="793" t="str">
        <f t="shared" si="51"/>
        <v>C</v>
      </c>
      <c r="AY226" s="37"/>
      <c r="AZ226" s="37"/>
      <c r="BA226" s="37"/>
      <c r="BB226" s="59"/>
      <c r="BC226" s="738">
        <f>AU226/Results!$B$158</f>
        <v>560</v>
      </c>
      <c r="BD226" s="60"/>
      <c r="BE226" s="37"/>
      <c r="BF226" s="789"/>
    </row>
    <row r="227">
      <c r="A227" s="151"/>
      <c r="B227" s="459"/>
      <c r="C227" s="151"/>
      <c r="D227" s="797" t="s">
        <v>178</v>
      </c>
      <c r="E227" s="824">
        <v>42.0</v>
      </c>
      <c r="F227" s="850">
        <v>0.0</v>
      </c>
      <c r="G227" s="850">
        <v>126.0</v>
      </c>
      <c r="H227" s="850">
        <v>0.0</v>
      </c>
      <c r="I227" s="850">
        <v>0.0</v>
      </c>
      <c r="J227" s="850">
        <v>0.0</v>
      </c>
      <c r="K227" s="850">
        <v>0.0</v>
      </c>
      <c r="L227" s="850">
        <v>2.0</v>
      </c>
      <c r="M227" s="850">
        <v>0.0</v>
      </c>
      <c r="N227" s="850">
        <v>0.0</v>
      </c>
      <c r="O227" s="850">
        <v>21.0</v>
      </c>
      <c r="P227" s="850">
        <v>0.0</v>
      </c>
      <c r="Q227" s="850">
        <v>9.0</v>
      </c>
      <c r="R227" s="824">
        <f t="shared" si="45"/>
        <v>200</v>
      </c>
      <c r="S227" s="1121">
        <f t="shared" si="46"/>
        <v>154.5</v>
      </c>
      <c r="T227" s="802">
        <f>R227/(Results!$T$239*(70/190))</f>
        <v>0.3883098304</v>
      </c>
      <c r="U227" s="828" t="str">
        <f t="shared" si="47"/>
        <v>B</v>
      </c>
      <c r="V227" s="538">
        <f>SUM(R227:R230)</f>
        <v>694</v>
      </c>
      <c r="W227" s="539">
        <f>V227/(4*(MAX(R227:R230)))</f>
        <v>0.8675</v>
      </c>
      <c r="X227" s="539">
        <f>AVERAGE(S227:S230)</f>
        <v>140.625</v>
      </c>
      <c r="Y227" s="1110">
        <f>V227/(((V227/2))*2)</f>
        <v>1</v>
      </c>
      <c r="Z227" s="1012">
        <f>R227/Results!$B$158</f>
        <v>666.6666667</v>
      </c>
      <c r="AA227" s="1111">
        <f>sum(Z227:Z230)/4</f>
        <v>578.3333333</v>
      </c>
      <c r="AB227" s="541">
        <v>515.0</v>
      </c>
      <c r="AC227" s="706">
        <f>4*MAX(R227:R230)/Results!T239</f>
        <v>0.5722460658</v>
      </c>
      <c r="AD227" s="459"/>
      <c r="AE227" s="459"/>
      <c r="AF227" s="151"/>
      <c r="AG227" s="797" t="s">
        <v>178</v>
      </c>
      <c r="AH227" s="824">
        <v>23.0</v>
      </c>
      <c r="AI227" s="850">
        <v>0.0</v>
      </c>
      <c r="AJ227" s="850">
        <v>141.0</v>
      </c>
      <c r="AK227" s="850">
        <v>0.0</v>
      </c>
      <c r="AL227" s="850">
        <v>0.0</v>
      </c>
      <c r="AM227" s="850">
        <v>0.0</v>
      </c>
      <c r="AN227" s="850">
        <v>0.0</v>
      </c>
      <c r="AO227" s="850">
        <v>8.0</v>
      </c>
      <c r="AP227" s="850">
        <v>0.0</v>
      </c>
      <c r="AQ227" s="850">
        <v>0.0</v>
      </c>
      <c r="AR227" s="850">
        <v>3.0</v>
      </c>
      <c r="AS227" s="850">
        <v>0.0</v>
      </c>
      <c r="AT227" s="850">
        <v>0.0</v>
      </c>
      <c r="AU227" s="850">
        <f t="shared" si="48"/>
        <v>175</v>
      </c>
      <c r="AV227" s="850">
        <f t="shared" si="49"/>
        <v>111.5</v>
      </c>
      <c r="AW227" s="802">
        <f>AU227/(Results!$V$239*(70/190))</f>
        <v>0.6747159091</v>
      </c>
      <c r="AX227" s="828" t="str">
        <f t="shared" si="51"/>
        <v>C</v>
      </c>
      <c r="AY227" s="538">
        <f>SUM(AU227:AU230)</f>
        <v>704</v>
      </c>
      <c r="AZ227" s="539">
        <f>AY227/(4*(MAX(AU227:AU230)))</f>
        <v>0.9832402235</v>
      </c>
      <c r="BA227" s="539">
        <f>AVERAGE(AV227:AV230)</f>
        <v>117.7</v>
      </c>
      <c r="BB227" s="1110">
        <f>AY227/(((AY227))*1)</f>
        <v>1</v>
      </c>
      <c r="BC227" s="1012">
        <f>AU227/Results!$B$158</f>
        <v>583.3333333</v>
      </c>
      <c r="BD227" s="1111">
        <f>sum(BC227:BC230)/4</f>
        <v>586.6666667</v>
      </c>
      <c r="BE227" s="541">
        <v>259.0</v>
      </c>
      <c r="BF227" s="706">
        <f>4*MAX(AU227:AU230)/Results!V239</f>
        <v>1.017045455</v>
      </c>
    </row>
    <row r="228">
      <c r="A228" s="151"/>
      <c r="B228" s="459"/>
      <c r="C228" s="151"/>
      <c r="D228" s="804" t="s">
        <v>179</v>
      </c>
      <c r="E228" s="824">
        <v>46.0</v>
      </c>
      <c r="F228" s="850">
        <v>0.0</v>
      </c>
      <c r="G228" s="850">
        <v>103.0</v>
      </c>
      <c r="H228" s="850">
        <v>0.0</v>
      </c>
      <c r="I228" s="850">
        <v>0.0</v>
      </c>
      <c r="J228" s="850">
        <v>0.0</v>
      </c>
      <c r="K228" s="850">
        <v>0.0</v>
      </c>
      <c r="L228" s="850">
        <v>1.0</v>
      </c>
      <c r="M228" s="850">
        <v>0.0</v>
      </c>
      <c r="N228" s="850">
        <v>0.0</v>
      </c>
      <c r="O228" s="850">
        <v>25.0</v>
      </c>
      <c r="P228" s="850">
        <v>0.0</v>
      </c>
      <c r="Q228" s="850">
        <v>11.0</v>
      </c>
      <c r="R228" s="826">
        <f t="shared" si="45"/>
        <v>186</v>
      </c>
      <c r="S228" s="1123">
        <f t="shared" si="46"/>
        <v>154.5</v>
      </c>
      <c r="T228" s="1032">
        <f>R228/(Results!$T$239*(70/190))</f>
        <v>0.3611281422</v>
      </c>
      <c r="U228" s="807" t="str">
        <f t="shared" si="47"/>
        <v>B</v>
      </c>
      <c r="V228" s="151"/>
      <c r="W228" s="151"/>
      <c r="X228" s="151"/>
      <c r="Y228" s="195"/>
      <c r="Z228" s="740">
        <f>R228/Results!$B$158</f>
        <v>620</v>
      </c>
      <c r="AA228" s="459"/>
      <c r="AB228" s="151"/>
      <c r="AC228" s="703"/>
      <c r="AD228" s="459"/>
      <c r="AE228" s="459"/>
      <c r="AF228" s="151"/>
      <c r="AG228" s="804" t="s">
        <v>179</v>
      </c>
      <c r="AH228" s="824">
        <v>25.0</v>
      </c>
      <c r="AI228" s="850">
        <v>1.0</v>
      </c>
      <c r="AJ228" s="850">
        <v>134.0</v>
      </c>
      <c r="AK228" s="850">
        <v>0.0</v>
      </c>
      <c r="AL228" s="850">
        <v>0.0</v>
      </c>
      <c r="AM228" s="850">
        <v>0.0</v>
      </c>
      <c r="AN228" s="850">
        <v>0.0</v>
      </c>
      <c r="AO228" s="850">
        <v>7.0</v>
      </c>
      <c r="AP228" s="850">
        <v>0.0</v>
      </c>
      <c r="AQ228" s="850">
        <v>0.0</v>
      </c>
      <c r="AR228" s="850">
        <v>6.0</v>
      </c>
      <c r="AS228" s="850">
        <v>0.0</v>
      </c>
      <c r="AT228" s="850">
        <v>1.0</v>
      </c>
      <c r="AU228" s="850">
        <f t="shared" si="48"/>
        <v>174</v>
      </c>
      <c r="AV228" s="1031">
        <f t="shared" si="49"/>
        <v>115.8</v>
      </c>
      <c r="AW228" s="1032">
        <f>AU228/(Results!$V$239*(70/190))</f>
        <v>0.6708603896</v>
      </c>
      <c r="AX228" s="807" t="str">
        <f t="shared" si="51"/>
        <v>C</v>
      </c>
      <c r="AY228" s="151"/>
      <c r="AZ228" s="151"/>
      <c r="BA228" s="151"/>
      <c r="BB228" s="195"/>
      <c r="BC228" s="740">
        <f>AU228/Results!$B$158</f>
        <v>580</v>
      </c>
      <c r="BD228" s="459"/>
      <c r="BE228" s="151"/>
      <c r="BF228" s="703"/>
    </row>
    <row r="229">
      <c r="A229" s="151"/>
      <c r="B229" s="459"/>
      <c r="C229" s="151"/>
      <c r="D229" s="804" t="s">
        <v>180</v>
      </c>
      <c r="E229" s="824">
        <v>32.0</v>
      </c>
      <c r="F229" s="850">
        <v>0.0</v>
      </c>
      <c r="G229" s="850">
        <v>98.0</v>
      </c>
      <c r="H229" s="850">
        <v>0.0</v>
      </c>
      <c r="I229" s="850">
        <v>0.0</v>
      </c>
      <c r="J229" s="850">
        <v>0.0</v>
      </c>
      <c r="K229" s="850">
        <v>0.0</v>
      </c>
      <c r="L229" s="850">
        <v>4.0</v>
      </c>
      <c r="M229" s="850">
        <v>0.0</v>
      </c>
      <c r="N229" s="850">
        <v>0.0</v>
      </c>
      <c r="O229" s="850">
        <v>18.0</v>
      </c>
      <c r="P229" s="850">
        <v>0.0</v>
      </c>
      <c r="Q229" s="850">
        <v>0.0</v>
      </c>
      <c r="R229" s="826">
        <f t="shared" si="45"/>
        <v>152</v>
      </c>
      <c r="S229" s="1123">
        <f t="shared" si="46"/>
        <v>123</v>
      </c>
      <c r="T229" s="1032">
        <f>R229/(Results!$T$239*(70/190))</f>
        <v>0.2951154711</v>
      </c>
      <c r="U229" s="807" t="str">
        <f t="shared" si="47"/>
        <v>B</v>
      </c>
      <c r="V229" s="151"/>
      <c r="W229" s="151"/>
      <c r="X229" s="151"/>
      <c r="Y229" s="195"/>
      <c r="Z229" s="740">
        <f>R229/Results!$B$158</f>
        <v>506.6666667</v>
      </c>
      <c r="AA229" s="459"/>
      <c r="AB229" s="151"/>
      <c r="AC229" s="703"/>
      <c r="AD229" s="459"/>
      <c r="AE229" s="459"/>
      <c r="AF229" s="151"/>
      <c r="AG229" s="804" t="s">
        <v>180</v>
      </c>
      <c r="AH229" s="824">
        <v>21.0</v>
      </c>
      <c r="AI229" s="850">
        <v>0.0</v>
      </c>
      <c r="AJ229" s="850">
        <v>137.0</v>
      </c>
      <c r="AK229" s="850">
        <v>0.0</v>
      </c>
      <c r="AL229" s="850">
        <v>0.0</v>
      </c>
      <c r="AM229" s="850">
        <v>0.0</v>
      </c>
      <c r="AN229" s="850">
        <v>0.0</v>
      </c>
      <c r="AO229" s="850">
        <v>9.0</v>
      </c>
      <c r="AP229" s="850">
        <v>0.0</v>
      </c>
      <c r="AQ229" s="850">
        <v>0.0</v>
      </c>
      <c r="AR229" s="850">
        <v>5.0</v>
      </c>
      <c r="AS229" s="850">
        <v>0.0</v>
      </c>
      <c r="AT229" s="850">
        <v>4.0</v>
      </c>
      <c r="AU229" s="850">
        <f t="shared" si="48"/>
        <v>176</v>
      </c>
      <c r="AV229" s="1031">
        <f t="shared" si="49"/>
        <v>115</v>
      </c>
      <c r="AW229" s="1032">
        <f>AU229/(Results!$V$239*(70/190))</f>
        <v>0.6785714286</v>
      </c>
      <c r="AX229" s="807" t="str">
        <f t="shared" si="51"/>
        <v>C</v>
      </c>
      <c r="AY229" s="151"/>
      <c r="AZ229" s="151"/>
      <c r="BA229" s="151"/>
      <c r="BB229" s="195"/>
      <c r="BC229" s="740">
        <f>AU229/Results!$B$158</f>
        <v>586.6666667</v>
      </c>
      <c r="BD229" s="459"/>
      <c r="BE229" s="151"/>
      <c r="BF229" s="703"/>
    </row>
    <row r="230">
      <c r="A230" s="151"/>
      <c r="B230" s="459"/>
      <c r="C230" s="151"/>
      <c r="D230" s="809" t="s">
        <v>181</v>
      </c>
      <c r="E230" s="851">
        <v>35.0</v>
      </c>
      <c r="F230" s="852">
        <v>0.0</v>
      </c>
      <c r="G230" s="852">
        <v>96.0</v>
      </c>
      <c r="H230" s="852">
        <v>0.0</v>
      </c>
      <c r="I230" s="852">
        <v>0.0</v>
      </c>
      <c r="J230" s="852">
        <v>0.0</v>
      </c>
      <c r="K230" s="852">
        <v>2.0</v>
      </c>
      <c r="L230" s="852">
        <v>0.0</v>
      </c>
      <c r="M230" s="852">
        <v>0.0</v>
      </c>
      <c r="N230" s="852">
        <v>0.0</v>
      </c>
      <c r="O230" s="852">
        <v>22.0</v>
      </c>
      <c r="P230" s="852">
        <v>0.0</v>
      </c>
      <c r="Q230" s="852">
        <v>1.0</v>
      </c>
      <c r="R230" s="840">
        <f t="shared" si="45"/>
        <v>156</v>
      </c>
      <c r="S230" s="1125">
        <f t="shared" si="46"/>
        <v>130.5</v>
      </c>
      <c r="T230" s="1033">
        <f>R230/(Results!$T$239*(70/190))</f>
        <v>0.3028816677</v>
      </c>
      <c r="U230" s="1034" t="str">
        <f t="shared" si="47"/>
        <v>B</v>
      </c>
      <c r="V230" s="447"/>
      <c r="W230" s="447"/>
      <c r="X230" s="447"/>
      <c r="Y230" s="224"/>
      <c r="Z230" s="746">
        <f>R230/Results!$B$158</f>
        <v>520</v>
      </c>
      <c r="AA230" s="461"/>
      <c r="AB230" s="447"/>
      <c r="AC230" s="488"/>
      <c r="AD230" s="459"/>
      <c r="AE230" s="459"/>
      <c r="AF230" s="151"/>
      <c r="AG230" s="809" t="s">
        <v>181</v>
      </c>
      <c r="AH230" s="851">
        <v>29.0</v>
      </c>
      <c r="AI230" s="852">
        <v>0.0</v>
      </c>
      <c r="AJ230" s="852">
        <v>129.0</v>
      </c>
      <c r="AK230" s="852">
        <v>0.0</v>
      </c>
      <c r="AL230" s="852">
        <v>0.0</v>
      </c>
      <c r="AM230" s="852">
        <v>0.0</v>
      </c>
      <c r="AN230" s="852">
        <v>0.0</v>
      </c>
      <c r="AO230" s="852">
        <v>5.0</v>
      </c>
      <c r="AP230" s="852">
        <v>0.0</v>
      </c>
      <c r="AQ230" s="852">
        <v>0.0</v>
      </c>
      <c r="AR230" s="852">
        <v>13.0</v>
      </c>
      <c r="AS230" s="852">
        <v>0.0</v>
      </c>
      <c r="AT230" s="852">
        <v>3.0</v>
      </c>
      <c r="AU230" s="852">
        <f t="shared" si="48"/>
        <v>179</v>
      </c>
      <c r="AV230" s="1043">
        <f t="shared" si="49"/>
        <v>128.5</v>
      </c>
      <c r="AW230" s="1033">
        <f>AU230/(Results!$V$239*(70/190))</f>
        <v>0.690137987</v>
      </c>
      <c r="AX230" s="1034" t="str">
        <f t="shared" si="51"/>
        <v>C</v>
      </c>
      <c r="AY230" s="447"/>
      <c r="AZ230" s="447"/>
      <c r="BA230" s="447"/>
      <c r="BB230" s="224"/>
      <c r="BC230" s="746">
        <f>AU230/Results!$B$158</f>
        <v>596.6666667</v>
      </c>
      <c r="BD230" s="461"/>
      <c r="BE230" s="447"/>
      <c r="BF230" s="488"/>
    </row>
    <row r="231">
      <c r="A231" s="151"/>
      <c r="B231" s="459"/>
      <c r="C231" s="151"/>
      <c r="D231" s="818" t="s">
        <v>182</v>
      </c>
      <c r="E231" s="854">
        <v>43.0</v>
      </c>
      <c r="F231" s="855">
        <v>0.0</v>
      </c>
      <c r="G231" s="855">
        <v>92.0</v>
      </c>
      <c r="H231" s="855">
        <v>0.0</v>
      </c>
      <c r="I231" s="855">
        <v>0.0</v>
      </c>
      <c r="J231" s="855">
        <v>0.0</v>
      </c>
      <c r="K231" s="855">
        <v>3.0</v>
      </c>
      <c r="L231" s="855">
        <v>3.0</v>
      </c>
      <c r="M231" s="855">
        <v>0.0</v>
      </c>
      <c r="N231" s="855">
        <v>2.0</v>
      </c>
      <c r="O231" s="855">
        <v>16.0</v>
      </c>
      <c r="P231" s="855">
        <v>0.0</v>
      </c>
      <c r="Q231" s="855">
        <v>4.0</v>
      </c>
      <c r="R231" s="854">
        <f t="shared" si="45"/>
        <v>163</v>
      </c>
      <c r="S231" s="1118">
        <f t="shared" si="46"/>
        <v>137</v>
      </c>
      <c r="T231" s="821">
        <f>R231/(Results!$T$240*(70/190))</f>
        <v>0.3489184317</v>
      </c>
      <c r="U231" s="819" t="str">
        <f t="shared" si="47"/>
        <v>B</v>
      </c>
      <c r="V231" s="641">
        <f>SUM(R231:R234)</f>
        <v>583</v>
      </c>
      <c r="W231" s="642">
        <f>V231/(4*(MAX(R231:R234)))</f>
        <v>0.8941717791</v>
      </c>
      <c r="X231" s="642">
        <f>AVERAGE(S231:S234)</f>
        <v>117.2</v>
      </c>
      <c r="Y231" s="1112">
        <f>V231/(((V231/2))*2)</f>
        <v>1</v>
      </c>
      <c r="Z231" s="731">
        <f>R231/Results!$B$158</f>
        <v>543.3333333</v>
      </c>
      <c r="AA231" s="1113">
        <f>sum(Z231:Z234)/4</f>
        <v>485.8333333</v>
      </c>
      <c r="AB231" s="643">
        <v>467.0</v>
      </c>
      <c r="AC231" s="817">
        <f>4*MAX(R231:R234)/Results!T240</f>
        <v>0.5141955836</v>
      </c>
      <c r="AD231" s="459"/>
      <c r="AE231" s="459"/>
      <c r="AF231" s="151"/>
      <c r="AG231" s="818" t="s">
        <v>182</v>
      </c>
      <c r="AH231" s="854">
        <v>25.0</v>
      </c>
      <c r="AI231" s="855">
        <v>0.0</v>
      </c>
      <c r="AJ231" s="855">
        <v>124.0</v>
      </c>
      <c r="AK231" s="855">
        <v>0.0</v>
      </c>
      <c r="AL231" s="855">
        <v>0.0</v>
      </c>
      <c r="AM231" s="855">
        <v>0.0</v>
      </c>
      <c r="AN231" s="855">
        <v>0.0</v>
      </c>
      <c r="AO231" s="855">
        <v>9.0</v>
      </c>
      <c r="AP231" s="855">
        <v>0.0</v>
      </c>
      <c r="AQ231" s="855">
        <v>0.0</v>
      </c>
      <c r="AR231" s="855">
        <v>7.0</v>
      </c>
      <c r="AS231" s="855">
        <v>0.0</v>
      </c>
      <c r="AT231" s="855">
        <v>0.0</v>
      </c>
      <c r="AU231" s="855">
        <f t="shared" si="48"/>
        <v>165</v>
      </c>
      <c r="AV231" s="855">
        <f t="shared" si="49"/>
        <v>114.5</v>
      </c>
      <c r="AW231" s="821">
        <f>AU231/(Results!$V$240*(70/190))</f>
        <v>0.653806048</v>
      </c>
      <c r="AX231" s="819" t="str">
        <f t="shared" si="51"/>
        <v>C</v>
      </c>
      <c r="AY231" s="641">
        <f>SUM(AU231:AU234)</f>
        <v>685</v>
      </c>
      <c r="AZ231" s="642">
        <f>AY231/(4*(MAX(AU231:AU234)))</f>
        <v>0.9567039106</v>
      </c>
      <c r="BA231" s="642">
        <f>AVERAGE(AV231:AV234)</f>
        <v>122.7</v>
      </c>
      <c r="BB231" s="1112">
        <f>AY231/(((AY231))*1)</f>
        <v>1</v>
      </c>
      <c r="BC231" s="731">
        <f>AU231/Results!$B$158</f>
        <v>550</v>
      </c>
      <c r="BD231" s="1113">
        <f>sum(BC231:BC234)/4</f>
        <v>570.8333333</v>
      </c>
      <c r="BE231" s="643">
        <v>252.0</v>
      </c>
      <c r="BF231" s="817">
        <f>4*MAX(AU231:AU234)/Results!V240</f>
        <v>1.045255474</v>
      </c>
    </row>
    <row r="232">
      <c r="A232" s="151"/>
      <c r="B232" s="459"/>
      <c r="C232" s="151"/>
      <c r="D232" s="784" t="s">
        <v>183</v>
      </c>
      <c r="E232" s="854">
        <v>45.0</v>
      </c>
      <c r="F232" s="855">
        <v>0.0</v>
      </c>
      <c r="G232" s="855">
        <v>76.0</v>
      </c>
      <c r="H232" s="855">
        <v>0.0</v>
      </c>
      <c r="I232" s="855">
        <v>0.0</v>
      </c>
      <c r="J232" s="855">
        <v>0.0</v>
      </c>
      <c r="K232" s="855">
        <v>1.0</v>
      </c>
      <c r="L232" s="855">
        <v>2.0</v>
      </c>
      <c r="M232" s="855">
        <v>0.0</v>
      </c>
      <c r="N232" s="855">
        <v>0.0</v>
      </c>
      <c r="O232" s="855">
        <v>13.0</v>
      </c>
      <c r="P232" s="855">
        <v>0.0</v>
      </c>
      <c r="Q232" s="855">
        <v>9.0</v>
      </c>
      <c r="R232" s="833">
        <f t="shared" si="45"/>
        <v>146</v>
      </c>
      <c r="S232" s="1119">
        <f t="shared" si="46"/>
        <v>118</v>
      </c>
      <c r="T232" s="1037">
        <f>R232/(Results!$T$240*(70/190))</f>
        <v>0.3125281658</v>
      </c>
      <c r="U232" s="787" t="str">
        <f t="shared" si="47"/>
        <v>B</v>
      </c>
      <c r="V232" s="151"/>
      <c r="W232" s="151"/>
      <c r="X232" s="151"/>
      <c r="Y232" s="195"/>
      <c r="Z232" s="737">
        <f>R232/Results!$B$158</f>
        <v>486.6666667</v>
      </c>
      <c r="AA232" s="459"/>
      <c r="AB232" s="151"/>
      <c r="AC232" s="703"/>
      <c r="AD232" s="459"/>
      <c r="AE232" s="459"/>
      <c r="AF232" s="151"/>
      <c r="AG232" s="784" t="s">
        <v>183</v>
      </c>
      <c r="AH232" s="854">
        <v>20.0</v>
      </c>
      <c r="AI232" s="855">
        <v>0.0</v>
      </c>
      <c r="AJ232" s="855">
        <v>123.0</v>
      </c>
      <c r="AK232" s="855">
        <v>0.0</v>
      </c>
      <c r="AL232" s="855">
        <v>0.0</v>
      </c>
      <c r="AM232" s="855">
        <v>0.0</v>
      </c>
      <c r="AN232" s="855">
        <v>0.0</v>
      </c>
      <c r="AO232" s="855">
        <v>12.0</v>
      </c>
      <c r="AP232" s="855">
        <v>0.0</v>
      </c>
      <c r="AQ232" s="855">
        <v>0.0</v>
      </c>
      <c r="AR232" s="855">
        <v>15.0</v>
      </c>
      <c r="AS232" s="855">
        <v>0.0</v>
      </c>
      <c r="AT232" s="855">
        <v>0.0</v>
      </c>
      <c r="AU232" s="855">
        <f t="shared" si="48"/>
        <v>170</v>
      </c>
      <c r="AV232" s="1028">
        <f t="shared" si="49"/>
        <v>129.5</v>
      </c>
      <c r="AW232" s="1037">
        <f>AU232/(Results!$V$240*(70/190))</f>
        <v>0.6736183525</v>
      </c>
      <c r="AX232" s="787" t="str">
        <f t="shared" si="51"/>
        <v>C</v>
      </c>
      <c r="AY232" s="151"/>
      <c r="AZ232" s="151"/>
      <c r="BA232" s="151"/>
      <c r="BB232" s="195"/>
      <c r="BC232" s="737">
        <f>AU232/Results!$B$158</f>
        <v>566.6666667</v>
      </c>
      <c r="BD232" s="459"/>
      <c r="BE232" s="151"/>
      <c r="BF232" s="703"/>
    </row>
    <row r="233">
      <c r="A233" s="151"/>
      <c r="B233" s="459"/>
      <c r="C233" s="151"/>
      <c r="D233" s="784" t="s">
        <v>184</v>
      </c>
      <c r="E233" s="854">
        <v>37.0</v>
      </c>
      <c r="F233" s="855">
        <v>0.0</v>
      </c>
      <c r="G233" s="855">
        <v>73.0</v>
      </c>
      <c r="H233" s="855">
        <v>0.0</v>
      </c>
      <c r="I233" s="855">
        <v>0.0</v>
      </c>
      <c r="J233" s="855">
        <v>0.0</v>
      </c>
      <c r="K233" s="855">
        <v>1.0</v>
      </c>
      <c r="L233" s="855">
        <v>2.0</v>
      </c>
      <c r="M233" s="855">
        <v>1.0</v>
      </c>
      <c r="N233" s="855">
        <v>0.0</v>
      </c>
      <c r="O233" s="855">
        <v>9.0</v>
      </c>
      <c r="P233" s="855">
        <v>0.0</v>
      </c>
      <c r="Q233" s="855">
        <v>10.0</v>
      </c>
      <c r="R233" s="833">
        <f t="shared" si="45"/>
        <v>133</v>
      </c>
      <c r="S233" s="1119">
        <f t="shared" si="46"/>
        <v>103.5</v>
      </c>
      <c r="T233" s="1037">
        <f>R233/(Results!$T$240*(70/190))</f>
        <v>0.2847003155</v>
      </c>
      <c r="U233" s="787" t="str">
        <f t="shared" si="47"/>
        <v>B</v>
      </c>
      <c r="V233" s="151"/>
      <c r="W233" s="151"/>
      <c r="X233" s="151"/>
      <c r="Y233" s="195"/>
      <c r="Z233" s="737">
        <f>R233/Results!$B$158</f>
        <v>443.3333333</v>
      </c>
      <c r="AA233" s="459"/>
      <c r="AB233" s="151"/>
      <c r="AC233" s="703"/>
      <c r="AD233" s="459"/>
      <c r="AE233" s="459"/>
      <c r="AF233" s="151"/>
      <c r="AG233" s="784" t="s">
        <v>184</v>
      </c>
      <c r="AH233" s="854">
        <v>23.0</v>
      </c>
      <c r="AI233" s="855">
        <v>1.0</v>
      </c>
      <c r="AJ233" s="855">
        <v>128.0</v>
      </c>
      <c r="AK233" s="855">
        <v>0.0</v>
      </c>
      <c r="AL233" s="855">
        <v>0.0</v>
      </c>
      <c r="AM233" s="855">
        <v>0.0</v>
      </c>
      <c r="AN233" s="855">
        <v>0.0</v>
      </c>
      <c r="AO233" s="855">
        <v>11.0</v>
      </c>
      <c r="AP233" s="855">
        <v>0.0</v>
      </c>
      <c r="AQ233" s="855">
        <v>0.0</v>
      </c>
      <c r="AR233" s="855">
        <v>8.0</v>
      </c>
      <c r="AS233" s="855">
        <v>0.0</v>
      </c>
      <c r="AT233" s="855">
        <v>0.0</v>
      </c>
      <c r="AU233" s="855">
        <f t="shared" si="48"/>
        <v>171</v>
      </c>
      <c r="AV233" s="1028">
        <f t="shared" si="49"/>
        <v>120.3</v>
      </c>
      <c r="AW233" s="1037">
        <f>AU233/(Results!$V$240*(70/190))</f>
        <v>0.6775808133</v>
      </c>
      <c r="AX233" s="787" t="str">
        <f t="shared" si="51"/>
        <v>C</v>
      </c>
      <c r="AY233" s="151"/>
      <c r="AZ233" s="151"/>
      <c r="BA233" s="151"/>
      <c r="BB233" s="195"/>
      <c r="BC233" s="737">
        <f>AU233/Results!$B$158</f>
        <v>570</v>
      </c>
      <c r="BD233" s="459"/>
      <c r="BE233" s="151"/>
      <c r="BF233" s="703"/>
    </row>
    <row r="234">
      <c r="A234" s="151"/>
      <c r="B234" s="459"/>
      <c r="C234" s="151"/>
      <c r="D234" s="790" t="s">
        <v>185</v>
      </c>
      <c r="E234" s="1029">
        <v>39.0</v>
      </c>
      <c r="F234" s="1076">
        <v>1.0</v>
      </c>
      <c r="G234" s="1076">
        <v>78.0</v>
      </c>
      <c r="H234" s="1076">
        <v>0.0</v>
      </c>
      <c r="I234" s="1076">
        <v>0.0</v>
      </c>
      <c r="J234" s="1076">
        <v>0.0</v>
      </c>
      <c r="K234" s="1076">
        <v>2.0</v>
      </c>
      <c r="L234" s="1076">
        <v>1.0</v>
      </c>
      <c r="M234" s="1076">
        <v>1.0</v>
      </c>
      <c r="N234" s="1076">
        <v>0.0</v>
      </c>
      <c r="O234" s="1076">
        <v>10.0</v>
      </c>
      <c r="P234" s="1076">
        <v>0.0</v>
      </c>
      <c r="Q234" s="1076">
        <v>9.0</v>
      </c>
      <c r="R234" s="835">
        <f t="shared" si="45"/>
        <v>141</v>
      </c>
      <c r="S234" s="1120">
        <f t="shared" si="46"/>
        <v>110.3</v>
      </c>
      <c r="T234" s="1039">
        <f>R240/(Results!$T$240*(70/190))</f>
        <v>0.2739972961</v>
      </c>
      <c r="U234" s="793" t="str">
        <f t="shared" si="47"/>
        <v>B</v>
      </c>
      <c r="V234" s="37"/>
      <c r="W234" s="37"/>
      <c r="X234" s="37"/>
      <c r="Y234" s="59"/>
      <c r="Z234" s="738">
        <f>R234/Results!$B$158</f>
        <v>470</v>
      </c>
      <c r="AA234" s="60"/>
      <c r="AB234" s="37"/>
      <c r="AC234" s="789"/>
      <c r="AD234" s="459"/>
      <c r="AE234" s="459"/>
      <c r="AF234" s="151"/>
      <c r="AG234" s="790" t="s">
        <v>185</v>
      </c>
      <c r="AH234" s="1029">
        <v>32.0</v>
      </c>
      <c r="AI234" s="1076">
        <v>0.0</v>
      </c>
      <c r="AJ234" s="1076">
        <v>130.0</v>
      </c>
      <c r="AK234" s="1076">
        <v>0.0</v>
      </c>
      <c r="AL234" s="1076">
        <v>0.0</v>
      </c>
      <c r="AM234" s="1076">
        <v>0.0</v>
      </c>
      <c r="AN234" s="1076">
        <v>0.0</v>
      </c>
      <c r="AO234" s="1076">
        <v>10.0</v>
      </c>
      <c r="AP234" s="1076">
        <v>0.0</v>
      </c>
      <c r="AQ234" s="1076">
        <v>0.0</v>
      </c>
      <c r="AR234" s="1076">
        <v>6.0</v>
      </c>
      <c r="AS234" s="1076">
        <v>1.0</v>
      </c>
      <c r="AT234" s="1076">
        <v>0.0</v>
      </c>
      <c r="AU234" s="1076">
        <f t="shared" si="48"/>
        <v>179</v>
      </c>
      <c r="AV234" s="1082">
        <f t="shared" si="49"/>
        <v>126.5</v>
      </c>
      <c r="AW234" s="1039">
        <f>AU240/(Results!$V$240*(70/190))</f>
        <v>0.6934306569</v>
      </c>
      <c r="AX234" s="793" t="str">
        <f t="shared" si="51"/>
        <v>C</v>
      </c>
      <c r="AY234" s="37"/>
      <c r="AZ234" s="37"/>
      <c r="BA234" s="37"/>
      <c r="BB234" s="59"/>
      <c r="BC234" s="738">
        <f>AU234/Results!$B$158</f>
        <v>596.6666667</v>
      </c>
      <c r="BD234" s="60"/>
      <c r="BE234" s="37"/>
      <c r="BF234" s="789"/>
    </row>
    <row r="235">
      <c r="A235" s="151"/>
      <c r="B235" s="459"/>
      <c r="C235" s="151"/>
      <c r="D235" s="797" t="s">
        <v>186</v>
      </c>
      <c r="E235" s="824">
        <v>33.0</v>
      </c>
      <c r="F235" s="850">
        <v>1.0</v>
      </c>
      <c r="G235" s="850">
        <v>75.0</v>
      </c>
      <c r="H235" s="850">
        <v>0.0</v>
      </c>
      <c r="I235" s="850">
        <v>0.0</v>
      </c>
      <c r="J235" s="850">
        <v>0.0</v>
      </c>
      <c r="K235" s="850">
        <v>0.0</v>
      </c>
      <c r="L235" s="850">
        <v>5.0</v>
      </c>
      <c r="M235" s="850">
        <v>0.0</v>
      </c>
      <c r="N235" s="850">
        <v>0.0</v>
      </c>
      <c r="O235" s="850">
        <v>7.0</v>
      </c>
      <c r="P235" s="850">
        <v>0.0</v>
      </c>
      <c r="Q235" s="850">
        <v>11.0</v>
      </c>
      <c r="R235" s="824">
        <f t="shared" si="45"/>
        <v>132</v>
      </c>
      <c r="S235" s="1121">
        <f t="shared" si="46"/>
        <v>98.3</v>
      </c>
      <c r="T235" s="802">
        <f>R235/(Results!$T$241*(70/190))</f>
        <v>0.28503239</v>
      </c>
      <c r="U235" s="828" t="str">
        <f t="shared" si="47"/>
        <v>B</v>
      </c>
      <c r="V235" s="538">
        <f>SUM(R235:R238)</f>
        <v>565</v>
      </c>
      <c r="W235" s="539">
        <f>V235/(4*(MAX(R235:R238)))</f>
        <v>0.9172077922</v>
      </c>
      <c r="X235" s="539">
        <f>AVERAGE(S235:S238)</f>
        <v>109.975</v>
      </c>
      <c r="Y235" s="1110">
        <f>V235/(((V235/2))*2)</f>
        <v>1</v>
      </c>
      <c r="Z235" s="1012">
        <f>R235/Results!$B$158</f>
        <v>440</v>
      </c>
      <c r="AA235" s="1111">
        <f>sum(Z235:Z238)/4</f>
        <v>470.8333333</v>
      </c>
      <c r="AB235" s="541">
        <v>463.0</v>
      </c>
      <c r="AC235" s="706">
        <f>4*MAX(R235:R238)/Results!T241</f>
        <v>0.4900556881</v>
      </c>
      <c r="AD235" s="459"/>
      <c r="AE235" s="459"/>
      <c r="AF235" s="151"/>
      <c r="AG235" s="797" t="s">
        <v>186</v>
      </c>
      <c r="AH235" s="824">
        <v>30.0</v>
      </c>
      <c r="AI235" s="850">
        <v>0.0</v>
      </c>
      <c r="AJ235" s="850">
        <v>132.0</v>
      </c>
      <c r="AK235" s="850">
        <v>0.0</v>
      </c>
      <c r="AL235" s="850">
        <v>0.0</v>
      </c>
      <c r="AM235" s="850">
        <v>0.0</v>
      </c>
      <c r="AN235" s="850">
        <v>0.0</v>
      </c>
      <c r="AO235" s="850">
        <v>7.0</v>
      </c>
      <c r="AP235" s="850">
        <v>0.0</v>
      </c>
      <c r="AQ235" s="850">
        <v>1.0</v>
      </c>
      <c r="AR235" s="850">
        <v>4.0</v>
      </c>
      <c r="AS235" s="850">
        <v>0.0</v>
      </c>
      <c r="AT235" s="850">
        <v>1.0</v>
      </c>
      <c r="AU235" s="850">
        <f t="shared" si="48"/>
        <v>175</v>
      </c>
      <c r="AV235" s="850">
        <f t="shared" si="49"/>
        <v>117.5</v>
      </c>
      <c r="AW235" s="802">
        <f>AU235/(Results!$V$241*(70/190))</f>
        <v>0.686416185</v>
      </c>
      <c r="AX235" s="828" t="str">
        <f t="shared" si="51"/>
        <v>C</v>
      </c>
      <c r="AY235" s="538">
        <f>SUM(AU235:AU238)</f>
        <v>692</v>
      </c>
      <c r="AZ235" s="539">
        <f>AY235/(4*(MAX(AU235:AU238)))</f>
        <v>0.955801105</v>
      </c>
      <c r="BA235" s="539">
        <f>AVERAGE(AV235:AV238)</f>
        <v>117.025</v>
      </c>
      <c r="BB235" s="1110">
        <f>AY235/(((AY235))*1)</f>
        <v>1</v>
      </c>
      <c r="BC235" s="1012">
        <f>AU235/Results!$B$158</f>
        <v>583.3333333</v>
      </c>
      <c r="BD235" s="1111">
        <f>sum(BC235:BC238)/4</f>
        <v>576.6666667</v>
      </c>
      <c r="BE235" s="541">
        <v>255.0</v>
      </c>
      <c r="BF235" s="706">
        <f>4*MAX(AU235:AU238)/Results!V241</f>
        <v>1.046242775</v>
      </c>
    </row>
    <row r="236">
      <c r="A236" s="151"/>
      <c r="B236" s="459"/>
      <c r="C236" s="151"/>
      <c r="D236" s="804" t="s">
        <v>187</v>
      </c>
      <c r="E236" s="824">
        <v>47.0</v>
      </c>
      <c r="F236" s="850">
        <v>2.0</v>
      </c>
      <c r="G236" s="850">
        <v>68.0</v>
      </c>
      <c r="H236" s="850">
        <v>0.0</v>
      </c>
      <c r="I236" s="850">
        <v>0.0</v>
      </c>
      <c r="J236" s="850">
        <v>0.0</v>
      </c>
      <c r="K236" s="850">
        <v>0.0</v>
      </c>
      <c r="L236" s="850">
        <v>3.0</v>
      </c>
      <c r="M236" s="850">
        <v>0.0</v>
      </c>
      <c r="N236" s="850">
        <v>1.0</v>
      </c>
      <c r="O236" s="850">
        <v>11.0</v>
      </c>
      <c r="P236" s="850">
        <v>0.0</v>
      </c>
      <c r="Q236" s="850">
        <v>6.0</v>
      </c>
      <c r="R236" s="826">
        <f t="shared" si="45"/>
        <v>138</v>
      </c>
      <c r="S236" s="1123">
        <f t="shared" si="46"/>
        <v>114.6</v>
      </c>
      <c r="T236" s="1032">
        <f>R236/(Results!$T$241*(70/190))</f>
        <v>0.2979884078</v>
      </c>
      <c r="U236" s="807" t="str">
        <f t="shared" si="47"/>
        <v>B</v>
      </c>
      <c r="V236" s="151"/>
      <c r="W236" s="151"/>
      <c r="X236" s="151"/>
      <c r="Y236" s="195"/>
      <c r="Z236" s="740">
        <f>R236/Results!$B$158</f>
        <v>460</v>
      </c>
      <c r="AA236" s="459"/>
      <c r="AB236" s="151"/>
      <c r="AC236" s="703"/>
      <c r="AD236" s="459"/>
      <c r="AE236" s="459"/>
      <c r="AF236" s="151"/>
      <c r="AG236" s="804" t="s">
        <v>187</v>
      </c>
      <c r="AH236" s="824">
        <v>26.0</v>
      </c>
      <c r="AI236" s="850">
        <v>0.0</v>
      </c>
      <c r="AJ236" s="850">
        <v>136.0</v>
      </c>
      <c r="AK236" s="850">
        <v>0.0</v>
      </c>
      <c r="AL236" s="850">
        <v>0.0</v>
      </c>
      <c r="AM236" s="850">
        <v>0.0</v>
      </c>
      <c r="AN236" s="850">
        <v>0.0</v>
      </c>
      <c r="AO236" s="850">
        <v>6.0</v>
      </c>
      <c r="AP236" s="850">
        <v>0.0</v>
      </c>
      <c r="AQ236" s="850">
        <v>0.0</v>
      </c>
      <c r="AR236" s="850">
        <v>12.0</v>
      </c>
      <c r="AS236" s="850">
        <v>0.0</v>
      </c>
      <c r="AT236" s="850">
        <v>1.0</v>
      </c>
      <c r="AU236" s="850">
        <f t="shared" si="48"/>
        <v>181</v>
      </c>
      <c r="AV236" s="1031">
        <f t="shared" si="49"/>
        <v>127.5</v>
      </c>
      <c r="AW236" s="1032">
        <f>AU236/(Results!$V$241*(70/190))</f>
        <v>0.7099504542</v>
      </c>
      <c r="AX236" s="806" t="s">
        <v>257</v>
      </c>
      <c r="AY236" s="151"/>
      <c r="AZ236" s="151"/>
      <c r="BA236" s="151"/>
      <c r="BB236" s="195"/>
      <c r="BC236" s="740">
        <f>AU236/Results!$B$158</f>
        <v>603.3333333</v>
      </c>
      <c r="BD236" s="459"/>
      <c r="BE236" s="151"/>
      <c r="BF236" s="703"/>
    </row>
    <row r="237">
      <c r="A237" s="151"/>
      <c r="B237" s="459"/>
      <c r="C237" s="151"/>
      <c r="D237" s="804" t="s">
        <v>188</v>
      </c>
      <c r="E237" s="824">
        <v>41.0</v>
      </c>
      <c r="F237" s="850">
        <v>0.0</v>
      </c>
      <c r="G237" s="850">
        <v>97.0</v>
      </c>
      <c r="H237" s="850">
        <v>0.0</v>
      </c>
      <c r="I237" s="850">
        <v>0.0</v>
      </c>
      <c r="J237" s="850">
        <v>0.0</v>
      </c>
      <c r="K237" s="850">
        <v>2.0</v>
      </c>
      <c r="L237" s="850">
        <v>1.0</v>
      </c>
      <c r="M237" s="850">
        <v>0.0</v>
      </c>
      <c r="N237" s="850">
        <v>0.0</v>
      </c>
      <c r="O237" s="850">
        <v>9.0</v>
      </c>
      <c r="P237" s="850">
        <v>0.0</v>
      </c>
      <c r="Q237" s="850">
        <v>4.0</v>
      </c>
      <c r="R237" s="826">
        <f t="shared" si="45"/>
        <v>154</v>
      </c>
      <c r="S237" s="1123">
        <f t="shared" si="46"/>
        <v>114</v>
      </c>
      <c r="T237" s="1032">
        <f>R237/(Results!$T$241*(70/190))</f>
        <v>0.3325377884</v>
      </c>
      <c r="U237" s="807" t="str">
        <f t="shared" si="47"/>
        <v>B</v>
      </c>
      <c r="V237" s="151"/>
      <c r="W237" s="151"/>
      <c r="X237" s="151"/>
      <c r="Y237" s="195"/>
      <c r="Z237" s="740">
        <f>R237/Results!$B$158</f>
        <v>513.3333333</v>
      </c>
      <c r="AA237" s="459"/>
      <c r="AB237" s="151"/>
      <c r="AC237" s="703"/>
      <c r="AD237" s="459"/>
      <c r="AE237" s="459"/>
      <c r="AF237" s="151"/>
      <c r="AG237" s="804" t="s">
        <v>188</v>
      </c>
      <c r="AH237" s="824">
        <v>23.0</v>
      </c>
      <c r="AI237" s="850">
        <v>1.0</v>
      </c>
      <c r="AJ237" s="850">
        <v>132.0</v>
      </c>
      <c r="AK237" s="850">
        <v>0.0</v>
      </c>
      <c r="AL237" s="850">
        <v>0.0</v>
      </c>
      <c r="AM237" s="850">
        <v>0.0</v>
      </c>
      <c r="AN237" s="850">
        <v>0.0</v>
      </c>
      <c r="AO237" s="850">
        <v>8.0</v>
      </c>
      <c r="AP237" s="850">
        <v>0.0</v>
      </c>
      <c r="AQ237" s="850">
        <v>0.0</v>
      </c>
      <c r="AR237" s="850">
        <v>6.0</v>
      </c>
      <c r="AS237" s="850">
        <v>0.0</v>
      </c>
      <c r="AT237" s="850">
        <v>1.0</v>
      </c>
      <c r="AU237" s="850">
        <f t="shared" si="48"/>
        <v>171</v>
      </c>
      <c r="AV237" s="1031">
        <f t="shared" si="49"/>
        <v>114.3</v>
      </c>
      <c r="AW237" s="1032">
        <f>AU237/(Results!$V$241*(70/190))</f>
        <v>0.6707266722</v>
      </c>
      <c r="AX237" s="807" t="str">
        <f t="shared" ref="AX237:AX238" si="52">IFS(AW237&lt;0.2,"A",AND(AW237&gt;=0.21,AW237&lt;=0.5),"B",AND(AW237&gt;=0.51,AW237&lt;=0.7),"C",AND(AW237&gt;=0.71,AW237&lt;=0.85),"D",AND(AW237&gt;=0.86,AW237&lt;=1),"E",AW237&gt;1,"F")</f>
        <v>C</v>
      </c>
      <c r="AY237" s="151"/>
      <c r="AZ237" s="151"/>
      <c r="BA237" s="151"/>
      <c r="BB237" s="195"/>
      <c r="BC237" s="740">
        <f>AU237/Results!$B$158</f>
        <v>570</v>
      </c>
      <c r="BD237" s="459"/>
      <c r="BE237" s="151"/>
      <c r="BF237" s="703"/>
    </row>
    <row r="238">
      <c r="A238" s="151"/>
      <c r="B238" s="459"/>
      <c r="C238" s="151"/>
      <c r="D238" s="809" t="s">
        <v>189</v>
      </c>
      <c r="E238" s="851">
        <v>35.0</v>
      </c>
      <c r="F238" s="852">
        <v>0.0</v>
      </c>
      <c r="G238" s="852">
        <v>88.0</v>
      </c>
      <c r="H238" s="852">
        <v>0.0</v>
      </c>
      <c r="I238" s="852">
        <v>0.0</v>
      </c>
      <c r="J238" s="852">
        <v>0.0</v>
      </c>
      <c r="K238" s="852">
        <v>1.0</v>
      </c>
      <c r="L238" s="852">
        <v>5.0</v>
      </c>
      <c r="M238" s="852">
        <v>2.0</v>
      </c>
      <c r="N238" s="852">
        <v>0.0</v>
      </c>
      <c r="O238" s="852">
        <v>10.0</v>
      </c>
      <c r="P238" s="852">
        <v>0.0</v>
      </c>
      <c r="Q238" s="852">
        <v>0.0</v>
      </c>
      <c r="R238" s="840">
        <f t="shared" si="45"/>
        <v>141</v>
      </c>
      <c r="S238" s="1125">
        <f t="shared" si="46"/>
        <v>113</v>
      </c>
      <c r="T238" s="1033">
        <f>R238/(Results!$T$241*(70/190))</f>
        <v>0.3044664166</v>
      </c>
      <c r="U238" s="1034" t="str">
        <f t="shared" si="47"/>
        <v>B</v>
      </c>
      <c r="V238" s="447"/>
      <c r="W238" s="447"/>
      <c r="X238" s="447"/>
      <c r="Y238" s="224"/>
      <c r="Z238" s="746">
        <f>R238/Results!$B$158</f>
        <v>470</v>
      </c>
      <c r="AA238" s="461"/>
      <c r="AB238" s="447"/>
      <c r="AC238" s="488"/>
      <c r="AD238" s="459"/>
      <c r="AE238" s="459"/>
      <c r="AF238" s="151"/>
      <c r="AG238" s="809" t="s">
        <v>189</v>
      </c>
      <c r="AH238" s="851">
        <v>18.0</v>
      </c>
      <c r="AI238" s="852">
        <v>1.0</v>
      </c>
      <c r="AJ238" s="852">
        <v>130.0</v>
      </c>
      <c r="AK238" s="852">
        <v>0.0</v>
      </c>
      <c r="AL238" s="852">
        <v>0.0</v>
      </c>
      <c r="AM238" s="852">
        <v>0.0</v>
      </c>
      <c r="AN238" s="852">
        <v>0.0</v>
      </c>
      <c r="AO238" s="852">
        <v>11.0</v>
      </c>
      <c r="AP238" s="852">
        <v>0.0</v>
      </c>
      <c r="AQ238" s="852">
        <v>0.0</v>
      </c>
      <c r="AR238" s="852">
        <v>4.0</v>
      </c>
      <c r="AS238" s="852">
        <v>0.0</v>
      </c>
      <c r="AT238" s="852">
        <v>1.0</v>
      </c>
      <c r="AU238" s="852">
        <f t="shared" si="48"/>
        <v>165</v>
      </c>
      <c r="AV238" s="1043">
        <f t="shared" si="49"/>
        <v>108.8</v>
      </c>
      <c r="AW238" s="1033">
        <f>AU238/(Results!$V$241*(70/190))</f>
        <v>0.647192403</v>
      </c>
      <c r="AX238" s="1034" t="str">
        <f t="shared" si="52"/>
        <v>C</v>
      </c>
      <c r="AY238" s="447"/>
      <c r="AZ238" s="447"/>
      <c r="BA238" s="447"/>
      <c r="BB238" s="224"/>
      <c r="BC238" s="746">
        <f>AU238/Results!$B$158</f>
        <v>550</v>
      </c>
      <c r="BD238" s="461"/>
      <c r="BE238" s="447"/>
      <c r="BF238" s="488"/>
    </row>
    <row r="239">
      <c r="A239" s="151"/>
      <c r="B239" s="459"/>
      <c r="C239" s="151"/>
      <c r="D239" s="818" t="s">
        <v>190</v>
      </c>
      <c r="E239" s="854">
        <v>31.0</v>
      </c>
      <c r="F239" s="855">
        <v>1.0</v>
      </c>
      <c r="G239" s="855">
        <v>85.0</v>
      </c>
      <c r="H239" s="855">
        <v>0.0</v>
      </c>
      <c r="I239" s="855">
        <v>0.0</v>
      </c>
      <c r="J239" s="855">
        <v>0.0</v>
      </c>
      <c r="K239" s="855">
        <v>0.0</v>
      </c>
      <c r="L239" s="855">
        <v>1.0</v>
      </c>
      <c r="M239" s="855">
        <v>0.0</v>
      </c>
      <c r="N239" s="855">
        <v>0.0</v>
      </c>
      <c r="O239" s="855">
        <v>9.0</v>
      </c>
      <c r="P239" s="855">
        <v>0.0</v>
      </c>
      <c r="Q239" s="855">
        <v>0.0</v>
      </c>
      <c r="R239" s="854">
        <f t="shared" si="45"/>
        <v>127</v>
      </c>
      <c r="S239" s="1118">
        <f t="shared" si="46"/>
        <v>93.8</v>
      </c>
      <c r="T239" s="821">
        <f>R239/(Results!$T$242*(70/190))</f>
        <v>0.2798005566</v>
      </c>
      <c r="U239" s="819" t="str">
        <f t="shared" si="47"/>
        <v>B</v>
      </c>
      <c r="V239" s="641">
        <f>SUM(R239:R242)</f>
        <v>515</v>
      </c>
      <c r="W239" s="642">
        <f>V239/(4*(MAX(R239:R242)))</f>
        <v>0.9753787879</v>
      </c>
      <c r="X239" s="642">
        <f>AVERAGE(S239:S242)</f>
        <v>100.4</v>
      </c>
      <c r="Y239" s="1112">
        <f>V239/(((V239/2))*2)</f>
        <v>1</v>
      </c>
      <c r="Z239" s="731">
        <f>R239/Results!$B$158</f>
        <v>423.3333333</v>
      </c>
      <c r="AA239" s="1113">
        <f>sum(Z239:Z242)/4</f>
        <v>429.1666667</v>
      </c>
      <c r="AB239" s="643">
        <v>454.0</v>
      </c>
      <c r="AC239" s="817">
        <f>4*MAX(R239:R242)/Results!T242</f>
        <v>0.4285714286</v>
      </c>
      <c r="AD239" s="459"/>
      <c r="AE239" s="459"/>
      <c r="AF239" s="151"/>
      <c r="AG239" s="818" t="s">
        <v>190</v>
      </c>
      <c r="AH239" s="854">
        <v>23.0</v>
      </c>
      <c r="AI239" s="855">
        <v>0.0</v>
      </c>
      <c r="AJ239" s="855">
        <v>145.0</v>
      </c>
      <c r="AK239" s="855">
        <v>0.0</v>
      </c>
      <c r="AL239" s="855">
        <v>0.0</v>
      </c>
      <c r="AM239" s="855">
        <v>1.0</v>
      </c>
      <c r="AN239" s="855">
        <v>0.0</v>
      </c>
      <c r="AO239" s="855">
        <v>9.0</v>
      </c>
      <c r="AP239" s="855">
        <v>0.0</v>
      </c>
      <c r="AQ239" s="855">
        <v>0.0</v>
      </c>
      <c r="AR239" s="855">
        <v>9.0</v>
      </c>
      <c r="AS239" s="855">
        <v>0.0</v>
      </c>
      <c r="AT239" s="855">
        <v>0.0</v>
      </c>
      <c r="AU239" s="855">
        <f t="shared" si="48"/>
        <v>187</v>
      </c>
      <c r="AV239" s="855">
        <f t="shared" si="49"/>
        <v>128.5</v>
      </c>
      <c r="AW239" s="821">
        <f>AU239/(Results!$V$242*(70/190))</f>
        <v>0.7079099422</v>
      </c>
      <c r="AX239" s="779" t="s">
        <v>257</v>
      </c>
      <c r="AY239" s="641">
        <f>SUM(AU239:AU242)</f>
        <v>717</v>
      </c>
      <c r="AZ239" s="642">
        <f>AY239/(4*(MAX(AU239:AU242)))</f>
        <v>0.9585561497</v>
      </c>
      <c r="BA239" s="642">
        <f>AVERAGE(AV239:AV242)</f>
        <v>122.5</v>
      </c>
      <c r="BB239" s="1112">
        <f>AY239/(((AY239))*1)</f>
        <v>1</v>
      </c>
      <c r="BC239" s="731">
        <f>AU239/Results!$B$158</f>
        <v>623.3333333</v>
      </c>
      <c r="BD239" s="1113">
        <f>sum(BC239:BC242)/4</f>
        <v>597.5</v>
      </c>
      <c r="BE239" s="643">
        <v>264.0</v>
      </c>
      <c r="BF239" s="817">
        <f>4*MAX(AU239:AU242)/Results!V242</f>
        <v>1.043235704</v>
      </c>
    </row>
    <row r="240">
      <c r="A240" s="151"/>
      <c r="B240" s="459"/>
      <c r="C240" s="151"/>
      <c r="D240" s="784" t="s">
        <v>191</v>
      </c>
      <c r="E240" s="854">
        <v>25.0</v>
      </c>
      <c r="F240" s="855">
        <v>1.0</v>
      </c>
      <c r="G240" s="855">
        <v>83.0</v>
      </c>
      <c r="H240" s="855">
        <v>0.0</v>
      </c>
      <c r="I240" s="855">
        <v>0.0</v>
      </c>
      <c r="J240" s="855">
        <v>0.0</v>
      </c>
      <c r="K240" s="855">
        <v>2.0</v>
      </c>
      <c r="L240" s="855">
        <v>2.0</v>
      </c>
      <c r="M240" s="855">
        <v>0.0</v>
      </c>
      <c r="N240" s="855">
        <v>3.0</v>
      </c>
      <c r="O240" s="855">
        <v>12.0</v>
      </c>
      <c r="P240" s="855">
        <v>0.0</v>
      </c>
      <c r="Q240" s="855">
        <v>0.0</v>
      </c>
      <c r="R240" s="833">
        <f t="shared" si="45"/>
        <v>128</v>
      </c>
      <c r="S240" s="1119">
        <f t="shared" si="46"/>
        <v>104.8</v>
      </c>
      <c r="T240" s="1037">
        <f>R240/(Results!$T$242*(70/190))</f>
        <v>0.2820037106</v>
      </c>
      <c r="U240" s="787" t="str">
        <f t="shared" si="47"/>
        <v>B</v>
      </c>
      <c r="V240" s="151"/>
      <c r="W240" s="151"/>
      <c r="X240" s="151"/>
      <c r="Y240" s="195"/>
      <c r="Z240" s="737">
        <f>R240/Results!$B$158</f>
        <v>426.6666667</v>
      </c>
      <c r="AA240" s="459"/>
      <c r="AB240" s="151"/>
      <c r="AC240" s="703"/>
      <c r="AD240" s="459"/>
      <c r="AE240" s="459"/>
      <c r="AF240" s="151"/>
      <c r="AG240" s="784" t="s">
        <v>191</v>
      </c>
      <c r="AH240" s="854">
        <v>25.0</v>
      </c>
      <c r="AI240" s="855">
        <v>0.0</v>
      </c>
      <c r="AJ240" s="855">
        <v>133.0</v>
      </c>
      <c r="AK240" s="855">
        <v>0.0</v>
      </c>
      <c r="AL240" s="855">
        <v>0.0</v>
      </c>
      <c r="AM240" s="855">
        <v>0.0</v>
      </c>
      <c r="AN240" s="855">
        <v>0.0</v>
      </c>
      <c r="AO240" s="855">
        <v>10.0</v>
      </c>
      <c r="AP240" s="855">
        <v>0.0</v>
      </c>
      <c r="AQ240" s="855">
        <v>0.0</v>
      </c>
      <c r="AR240" s="855">
        <v>7.0</v>
      </c>
      <c r="AS240" s="855">
        <v>0.0</v>
      </c>
      <c r="AT240" s="855">
        <v>0.0</v>
      </c>
      <c r="AU240" s="855">
        <f t="shared" si="48"/>
        <v>175</v>
      </c>
      <c r="AV240" s="1028">
        <f t="shared" si="49"/>
        <v>120.5</v>
      </c>
      <c r="AW240" s="1037">
        <f>AU240/(Results!$V$242*(70/190))</f>
        <v>0.6624825662</v>
      </c>
      <c r="AX240" s="787" t="str">
        <f t="shared" ref="AX240:AX270" si="53">IFS(AW240&lt;0.2,"A",AND(AW240&gt;=0.21,AW240&lt;=0.5),"B",AND(AW240&gt;=0.51,AW240&lt;=0.7),"C",AND(AW240&gt;=0.71,AW240&lt;=0.85),"D",AND(AW240&gt;=0.86,AW240&lt;=1),"E",AW240&gt;1,"F")</f>
        <v>C</v>
      </c>
      <c r="AY240" s="151"/>
      <c r="AZ240" s="151"/>
      <c r="BA240" s="151"/>
      <c r="BB240" s="195"/>
      <c r="BC240" s="737">
        <f>AU240/Results!$B$158</f>
        <v>583.3333333</v>
      </c>
      <c r="BD240" s="459"/>
      <c r="BE240" s="151"/>
      <c r="BF240" s="703"/>
    </row>
    <row r="241">
      <c r="A241" s="151"/>
      <c r="B241" s="459"/>
      <c r="C241" s="151"/>
      <c r="D241" s="784" t="s">
        <v>192</v>
      </c>
      <c r="E241" s="854">
        <v>29.0</v>
      </c>
      <c r="F241" s="855">
        <v>0.0</v>
      </c>
      <c r="G241" s="855">
        <v>79.0</v>
      </c>
      <c r="H241" s="855">
        <v>0.0</v>
      </c>
      <c r="I241" s="855">
        <v>0.0</v>
      </c>
      <c r="J241" s="855">
        <v>0.0</v>
      </c>
      <c r="K241" s="855">
        <v>3.0</v>
      </c>
      <c r="L241" s="855">
        <v>1.0</v>
      </c>
      <c r="M241" s="855">
        <v>0.0</v>
      </c>
      <c r="N241" s="855">
        <v>0.0</v>
      </c>
      <c r="O241" s="855">
        <v>15.0</v>
      </c>
      <c r="P241" s="855">
        <v>0.0</v>
      </c>
      <c r="Q241" s="855">
        <v>1.0</v>
      </c>
      <c r="R241" s="833">
        <f t="shared" si="45"/>
        <v>128</v>
      </c>
      <c r="S241" s="1119">
        <f t="shared" si="46"/>
        <v>105</v>
      </c>
      <c r="T241" s="1037">
        <f>R241/(Results!$T$242*(70/190))</f>
        <v>0.2820037106</v>
      </c>
      <c r="U241" s="787" t="str">
        <f t="shared" si="47"/>
        <v>B</v>
      </c>
      <c r="V241" s="151"/>
      <c r="W241" s="151"/>
      <c r="X241" s="151"/>
      <c r="Y241" s="195"/>
      <c r="Z241" s="737">
        <f>R241/Results!$B$158</f>
        <v>426.6666667</v>
      </c>
      <c r="AA241" s="459"/>
      <c r="AB241" s="151"/>
      <c r="AC241" s="703"/>
      <c r="AD241" s="459"/>
      <c r="AE241" s="459"/>
      <c r="AF241" s="151"/>
      <c r="AG241" s="784" t="s">
        <v>192</v>
      </c>
      <c r="AH241" s="854">
        <v>29.0</v>
      </c>
      <c r="AI241" s="855">
        <v>0.0</v>
      </c>
      <c r="AJ241" s="855">
        <v>138.0</v>
      </c>
      <c r="AK241" s="855">
        <v>0.0</v>
      </c>
      <c r="AL241" s="855">
        <v>0.0</v>
      </c>
      <c r="AM241" s="855">
        <v>0.0</v>
      </c>
      <c r="AN241" s="855">
        <v>0.0</v>
      </c>
      <c r="AO241" s="855">
        <v>5.0</v>
      </c>
      <c r="AP241" s="855">
        <v>0.0</v>
      </c>
      <c r="AQ241" s="855">
        <v>0.0</v>
      </c>
      <c r="AR241" s="855">
        <v>8.0</v>
      </c>
      <c r="AS241" s="855">
        <v>0.0</v>
      </c>
      <c r="AT241" s="855">
        <v>2.0</v>
      </c>
      <c r="AU241" s="855">
        <f t="shared" si="48"/>
        <v>182</v>
      </c>
      <c r="AV241" s="1028">
        <f t="shared" si="49"/>
        <v>122.5</v>
      </c>
      <c r="AW241" s="1037">
        <f>AU241/(Results!$V$242*(70/190))</f>
        <v>0.6889818689</v>
      </c>
      <c r="AX241" s="787" t="str">
        <f t="shared" si="53"/>
        <v>C</v>
      </c>
      <c r="AY241" s="151"/>
      <c r="AZ241" s="151"/>
      <c r="BA241" s="151"/>
      <c r="BB241" s="195"/>
      <c r="BC241" s="737">
        <f>AU241/Results!$B$158</f>
        <v>606.6666667</v>
      </c>
      <c r="BD241" s="459"/>
      <c r="BE241" s="151"/>
      <c r="BF241" s="703"/>
    </row>
    <row r="242">
      <c r="A242" s="151"/>
      <c r="B242" s="459"/>
      <c r="C242" s="151"/>
      <c r="D242" s="790" t="s">
        <v>193</v>
      </c>
      <c r="E242" s="1029">
        <v>30.0</v>
      </c>
      <c r="F242" s="1076">
        <v>0.0</v>
      </c>
      <c r="G242" s="1076">
        <v>86.0</v>
      </c>
      <c r="H242" s="1076">
        <v>0.0</v>
      </c>
      <c r="I242" s="1076">
        <v>0.0</v>
      </c>
      <c r="J242" s="1076">
        <v>1.0</v>
      </c>
      <c r="K242" s="1076">
        <v>0.0</v>
      </c>
      <c r="L242" s="1076">
        <v>1.0</v>
      </c>
      <c r="M242" s="1076">
        <v>0.0</v>
      </c>
      <c r="N242" s="1076">
        <v>0.0</v>
      </c>
      <c r="O242" s="1076">
        <v>10.0</v>
      </c>
      <c r="P242" s="1076">
        <v>0.0</v>
      </c>
      <c r="Q242" s="1076">
        <v>4.0</v>
      </c>
      <c r="R242" s="835">
        <f t="shared" si="45"/>
        <v>132</v>
      </c>
      <c r="S242" s="1120">
        <f t="shared" si="46"/>
        <v>98</v>
      </c>
      <c r="T242" s="1039">
        <f>R242/(Results!$T$242*(70/190))</f>
        <v>0.2908163265</v>
      </c>
      <c r="U242" s="793" t="str">
        <f t="shared" si="47"/>
        <v>B</v>
      </c>
      <c r="V242" s="37"/>
      <c r="W242" s="37"/>
      <c r="X242" s="37"/>
      <c r="Y242" s="59"/>
      <c r="Z242" s="738">
        <f>R242/Results!$B$158</f>
        <v>440</v>
      </c>
      <c r="AA242" s="60"/>
      <c r="AB242" s="37"/>
      <c r="AC242" s="789"/>
      <c r="AD242" s="459"/>
      <c r="AE242" s="459"/>
      <c r="AF242" s="151"/>
      <c r="AG242" s="790" t="s">
        <v>193</v>
      </c>
      <c r="AH242" s="1029">
        <v>27.0</v>
      </c>
      <c r="AI242" s="1076">
        <v>0.0</v>
      </c>
      <c r="AJ242" s="1076">
        <v>132.0</v>
      </c>
      <c r="AK242" s="1076">
        <v>0.0</v>
      </c>
      <c r="AL242" s="1076">
        <v>0.0</v>
      </c>
      <c r="AM242" s="1076">
        <v>0.0</v>
      </c>
      <c r="AN242" s="1076">
        <v>0.0</v>
      </c>
      <c r="AO242" s="1076">
        <v>5.0</v>
      </c>
      <c r="AP242" s="1076">
        <v>0.0</v>
      </c>
      <c r="AQ242" s="1076">
        <v>0.0</v>
      </c>
      <c r="AR242" s="1076">
        <v>9.0</v>
      </c>
      <c r="AS242" s="1076">
        <v>0.0</v>
      </c>
      <c r="AT242" s="1076">
        <v>0.0</v>
      </c>
      <c r="AU242" s="1076">
        <f t="shared" si="48"/>
        <v>173</v>
      </c>
      <c r="AV242" s="1082">
        <f t="shared" si="49"/>
        <v>118.5</v>
      </c>
      <c r="AW242" s="1039">
        <f>AU242/(Results!$V$242*(70/190))</f>
        <v>0.6549113369</v>
      </c>
      <c r="AX242" s="793" t="str">
        <f t="shared" si="53"/>
        <v>C</v>
      </c>
      <c r="AY242" s="37"/>
      <c r="AZ242" s="37"/>
      <c r="BA242" s="37"/>
      <c r="BB242" s="59"/>
      <c r="BC242" s="738">
        <f>AU242/Results!$B$158</f>
        <v>576.6666667</v>
      </c>
      <c r="BD242" s="60"/>
      <c r="BE242" s="37"/>
      <c r="BF242" s="789"/>
    </row>
    <row r="243">
      <c r="A243" s="151"/>
      <c r="B243" s="459"/>
      <c r="C243" s="151"/>
      <c r="D243" s="797" t="s">
        <v>194</v>
      </c>
      <c r="E243" s="824">
        <v>32.0</v>
      </c>
      <c r="F243" s="850">
        <v>0.0</v>
      </c>
      <c r="G243" s="850">
        <v>84.0</v>
      </c>
      <c r="H243" s="850">
        <v>1.0</v>
      </c>
      <c r="I243" s="850">
        <v>0.0</v>
      </c>
      <c r="J243" s="850">
        <v>0.0</v>
      </c>
      <c r="K243" s="850">
        <v>3.0</v>
      </c>
      <c r="L243" s="850">
        <v>4.0</v>
      </c>
      <c r="M243" s="850">
        <v>1.0</v>
      </c>
      <c r="N243" s="850">
        <v>1.0</v>
      </c>
      <c r="O243" s="850">
        <v>8.0</v>
      </c>
      <c r="P243" s="850">
        <v>0.0</v>
      </c>
      <c r="Q243" s="850">
        <v>5.0</v>
      </c>
      <c r="R243" s="824">
        <f t="shared" si="45"/>
        <v>139</v>
      </c>
      <c r="S243" s="1121">
        <f t="shared" si="46"/>
        <v>109.5</v>
      </c>
      <c r="T243" s="802">
        <f>R243/(Results!$T$243*(70/190))</f>
        <v>0.2933792491</v>
      </c>
      <c r="U243" s="828" t="str">
        <f t="shared" si="47"/>
        <v>B</v>
      </c>
      <c r="V243" s="538">
        <f>SUM(R243:R246)</f>
        <v>536</v>
      </c>
      <c r="W243" s="539">
        <f>V243/(4*(MAX(R243:R246)))</f>
        <v>0.9436619718</v>
      </c>
      <c r="X243" s="539">
        <f>AVERAGE(S243:S246)</f>
        <v>109.65</v>
      </c>
      <c r="Y243" s="1110">
        <f>V243/(((V243/2))*2)</f>
        <v>1</v>
      </c>
      <c r="Z243" s="1012">
        <f>R243/Results!$B$158</f>
        <v>463.3333333</v>
      </c>
      <c r="AA243" s="1111">
        <f>sum(Z243:Z246)/4</f>
        <v>446.6666667</v>
      </c>
      <c r="AB243" s="541">
        <v>474.0</v>
      </c>
      <c r="AC243" s="706">
        <f>4*MAX(R243:R246)/Results!T243</f>
        <v>0.4416796267</v>
      </c>
      <c r="AD243" s="459"/>
      <c r="AE243" s="459"/>
      <c r="AF243" s="151"/>
      <c r="AG243" s="797" t="s">
        <v>194</v>
      </c>
      <c r="AH243" s="824">
        <v>23.0</v>
      </c>
      <c r="AI243" s="850">
        <v>0.0</v>
      </c>
      <c r="AJ243" s="850">
        <v>142.0</v>
      </c>
      <c r="AK243" s="850">
        <v>0.0</v>
      </c>
      <c r="AL243" s="850">
        <v>0.0</v>
      </c>
      <c r="AM243" s="850">
        <v>0.0</v>
      </c>
      <c r="AN243" s="850">
        <v>0.0</v>
      </c>
      <c r="AO243" s="850">
        <v>12.0</v>
      </c>
      <c r="AP243" s="850">
        <v>0.0</v>
      </c>
      <c r="AQ243" s="850">
        <v>0.0</v>
      </c>
      <c r="AR243" s="850">
        <v>10.0</v>
      </c>
      <c r="AS243" s="850">
        <v>0.0</v>
      </c>
      <c r="AT243" s="850">
        <v>0.0</v>
      </c>
      <c r="AU243" s="850">
        <f t="shared" si="48"/>
        <v>187</v>
      </c>
      <c r="AV243" s="850">
        <f t="shared" si="49"/>
        <v>132</v>
      </c>
      <c r="AW243" s="802">
        <f>AU243/(Results!$V$243*(70/190))</f>
        <v>0.6767619048</v>
      </c>
      <c r="AX243" s="828" t="str">
        <f t="shared" si="53"/>
        <v>C</v>
      </c>
      <c r="AY243" s="538">
        <f>SUM(AU243:AU246)</f>
        <v>750</v>
      </c>
      <c r="AZ243" s="539">
        <f>AY243/(4*(MAX(AU243:AU246)))</f>
        <v>0.9868421053</v>
      </c>
      <c r="BA243" s="539">
        <f>AVERAGE(AV243:AV246)</f>
        <v>131.45</v>
      </c>
      <c r="BB243" s="1110">
        <f>AY243/(((AY243))*1)</f>
        <v>1</v>
      </c>
      <c r="BC243" s="1012">
        <f>AU243/Results!$B$158</f>
        <v>623.3333333</v>
      </c>
      <c r="BD243" s="1111">
        <f>sum(BC243:BC246)/4</f>
        <v>625</v>
      </c>
      <c r="BE243" s="541">
        <v>276.0</v>
      </c>
      <c r="BF243" s="706">
        <f>4*MAX(AU243:AU246)/Results!V243</f>
        <v>1.013333333</v>
      </c>
    </row>
    <row r="244">
      <c r="A244" s="151"/>
      <c r="B244" s="459"/>
      <c r="C244" s="151"/>
      <c r="D244" s="804" t="s">
        <v>195</v>
      </c>
      <c r="E244" s="824">
        <v>28.0</v>
      </c>
      <c r="F244" s="850">
        <v>0.0</v>
      </c>
      <c r="G244" s="850">
        <v>82.0</v>
      </c>
      <c r="H244" s="850">
        <v>0.0</v>
      </c>
      <c r="I244" s="850">
        <v>0.0</v>
      </c>
      <c r="J244" s="850">
        <v>0.0</v>
      </c>
      <c r="K244" s="850">
        <v>1.0</v>
      </c>
      <c r="L244" s="850">
        <v>2.0</v>
      </c>
      <c r="M244" s="850">
        <v>0.0</v>
      </c>
      <c r="N244" s="850">
        <v>1.0</v>
      </c>
      <c r="O244" s="850">
        <v>12.0</v>
      </c>
      <c r="P244" s="850">
        <v>0.0</v>
      </c>
      <c r="Q244" s="850">
        <v>0.0</v>
      </c>
      <c r="R244" s="826">
        <f t="shared" si="45"/>
        <v>126</v>
      </c>
      <c r="S244" s="1123">
        <f t="shared" si="46"/>
        <v>100</v>
      </c>
      <c r="T244" s="1032">
        <f>R244/(Results!$T$243*(70/190))</f>
        <v>0.265940902</v>
      </c>
      <c r="U244" s="807" t="str">
        <f t="shared" si="47"/>
        <v>B</v>
      </c>
      <c r="V244" s="151"/>
      <c r="W244" s="151"/>
      <c r="X244" s="151"/>
      <c r="Y244" s="195"/>
      <c r="Z244" s="740">
        <f>R244/Results!$B$158</f>
        <v>420</v>
      </c>
      <c r="AA244" s="459"/>
      <c r="AB244" s="151"/>
      <c r="AC244" s="703"/>
      <c r="AD244" s="459"/>
      <c r="AE244" s="459"/>
      <c r="AF244" s="151"/>
      <c r="AG244" s="804" t="s">
        <v>195</v>
      </c>
      <c r="AH244" s="824">
        <v>24.0</v>
      </c>
      <c r="AI244" s="850">
        <v>0.0</v>
      </c>
      <c r="AJ244" s="850">
        <v>143.0</v>
      </c>
      <c r="AK244" s="850">
        <v>0.0</v>
      </c>
      <c r="AL244" s="850">
        <v>0.0</v>
      </c>
      <c r="AM244" s="850">
        <v>0.0</v>
      </c>
      <c r="AN244" s="850">
        <v>0.0</v>
      </c>
      <c r="AO244" s="850">
        <v>9.0</v>
      </c>
      <c r="AP244" s="850">
        <v>0.0</v>
      </c>
      <c r="AQ244" s="850">
        <v>0.0</v>
      </c>
      <c r="AR244" s="850">
        <v>7.0</v>
      </c>
      <c r="AS244" s="850">
        <v>0.0</v>
      </c>
      <c r="AT244" s="850">
        <v>0.0</v>
      </c>
      <c r="AU244" s="850">
        <f t="shared" si="48"/>
        <v>183</v>
      </c>
      <c r="AV244" s="1031">
        <f t="shared" si="49"/>
        <v>123</v>
      </c>
      <c r="AW244" s="1032">
        <f>AU244/(Results!$V$243*(70/190))</f>
        <v>0.6622857143</v>
      </c>
      <c r="AX244" s="807" t="str">
        <f t="shared" si="53"/>
        <v>C</v>
      </c>
      <c r="AY244" s="151"/>
      <c r="AZ244" s="151"/>
      <c r="BA244" s="151"/>
      <c r="BB244" s="195"/>
      <c r="BC244" s="740">
        <f>AU244/Results!$B$158</f>
        <v>610</v>
      </c>
      <c r="BD244" s="459"/>
      <c r="BE244" s="151"/>
      <c r="BF244" s="703"/>
    </row>
    <row r="245">
      <c r="A245" s="151"/>
      <c r="B245" s="459"/>
      <c r="C245" s="151"/>
      <c r="D245" s="804" t="s">
        <v>196</v>
      </c>
      <c r="E245" s="824">
        <v>34.0</v>
      </c>
      <c r="F245" s="850">
        <v>2.0</v>
      </c>
      <c r="G245" s="850">
        <v>79.0</v>
      </c>
      <c r="H245" s="850">
        <v>0.0</v>
      </c>
      <c r="I245" s="850">
        <v>0.0</v>
      </c>
      <c r="J245" s="850">
        <v>0.0</v>
      </c>
      <c r="K245" s="850">
        <v>2.0</v>
      </c>
      <c r="L245" s="850">
        <v>6.0</v>
      </c>
      <c r="M245" s="850">
        <v>0.0</v>
      </c>
      <c r="N245" s="850">
        <v>2.0</v>
      </c>
      <c r="O245" s="850">
        <v>17.0</v>
      </c>
      <c r="P245" s="850">
        <v>0.0</v>
      </c>
      <c r="Q245" s="850">
        <v>0.0</v>
      </c>
      <c r="R245" s="826">
        <f t="shared" si="45"/>
        <v>142</v>
      </c>
      <c r="S245" s="1123">
        <f t="shared" si="46"/>
        <v>126.1</v>
      </c>
      <c r="T245" s="1032">
        <f>R245/(Results!$T$243*(70/190))</f>
        <v>0.2997111753</v>
      </c>
      <c r="U245" s="807" t="str">
        <f t="shared" si="47"/>
        <v>B</v>
      </c>
      <c r="V245" s="151"/>
      <c r="W245" s="151"/>
      <c r="X245" s="151"/>
      <c r="Y245" s="195"/>
      <c r="Z245" s="740">
        <f>R245/Results!$B$158</f>
        <v>473.3333333</v>
      </c>
      <c r="AA245" s="459"/>
      <c r="AB245" s="151"/>
      <c r="AC245" s="703"/>
      <c r="AD245" s="459"/>
      <c r="AE245" s="459"/>
      <c r="AF245" s="151"/>
      <c r="AG245" s="804" t="s">
        <v>196</v>
      </c>
      <c r="AH245" s="824">
        <v>21.0</v>
      </c>
      <c r="AI245" s="850">
        <v>1.0</v>
      </c>
      <c r="AJ245" s="850">
        <v>148.0</v>
      </c>
      <c r="AK245" s="850">
        <v>0.0</v>
      </c>
      <c r="AL245" s="850">
        <v>0.0</v>
      </c>
      <c r="AM245" s="850">
        <v>0.0</v>
      </c>
      <c r="AN245" s="850">
        <v>0.0</v>
      </c>
      <c r="AO245" s="850">
        <v>10.0</v>
      </c>
      <c r="AP245" s="850">
        <v>0.0</v>
      </c>
      <c r="AQ245" s="850">
        <v>0.0</v>
      </c>
      <c r="AR245" s="850">
        <v>9.0</v>
      </c>
      <c r="AS245" s="850">
        <v>0.0</v>
      </c>
      <c r="AT245" s="850">
        <v>1.0</v>
      </c>
      <c r="AU245" s="850">
        <f t="shared" si="48"/>
        <v>190</v>
      </c>
      <c r="AV245" s="1031">
        <f t="shared" si="49"/>
        <v>129.3</v>
      </c>
      <c r="AW245" s="1032">
        <f>AU245/(Results!$V$243*(70/190))</f>
        <v>0.6876190476</v>
      </c>
      <c r="AX245" s="807" t="str">
        <f t="shared" si="53"/>
        <v>C</v>
      </c>
      <c r="AY245" s="151"/>
      <c r="AZ245" s="151"/>
      <c r="BA245" s="151"/>
      <c r="BB245" s="195"/>
      <c r="BC245" s="740">
        <f>AU245/Results!$B$158</f>
        <v>633.3333333</v>
      </c>
      <c r="BD245" s="459"/>
      <c r="BE245" s="151"/>
      <c r="BF245" s="703"/>
    </row>
    <row r="246">
      <c r="A246" s="151"/>
      <c r="B246" s="459"/>
      <c r="C246" s="151"/>
      <c r="D246" s="809" t="s">
        <v>286</v>
      </c>
      <c r="E246" s="851">
        <v>38.0</v>
      </c>
      <c r="F246" s="852">
        <v>0.0</v>
      </c>
      <c r="G246" s="852">
        <v>75.0</v>
      </c>
      <c r="H246" s="852">
        <v>0.0</v>
      </c>
      <c r="I246" s="852">
        <v>0.0</v>
      </c>
      <c r="J246" s="852">
        <v>0.0</v>
      </c>
      <c r="K246" s="852">
        <v>2.0</v>
      </c>
      <c r="L246" s="852">
        <v>4.0</v>
      </c>
      <c r="M246" s="852">
        <v>0.0</v>
      </c>
      <c r="N246" s="852">
        <v>0.0</v>
      </c>
      <c r="O246" s="852">
        <v>9.0</v>
      </c>
      <c r="P246" s="852">
        <v>0.0</v>
      </c>
      <c r="Q246" s="852">
        <v>1.0</v>
      </c>
      <c r="R246" s="840">
        <f t="shared" si="45"/>
        <v>129</v>
      </c>
      <c r="S246" s="1125">
        <f t="shared" si="46"/>
        <v>103</v>
      </c>
      <c r="T246" s="1033">
        <f>R246/(Results!$T$243*(70/190))</f>
        <v>0.2722728283</v>
      </c>
      <c r="U246" s="1034" t="str">
        <f t="shared" si="47"/>
        <v>B</v>
      </c>
      <c r="V246" s="447"/>
      <c r="W246" s="447"/>
      <c r="X246" s="447"/>
      <c r="Y246" s="224"/>
      <c r="Z246" s="746">
        <f>R246/Results!$B$158</f>
        <v>430</v>
      </c>
      <c r="AA246" s="461"/>
      <c r="AB246" s="447"/>
      <c r="AC246" s="488"/>
      <c r="AD246" s="459"/>
      <c r="AE246" s="459"/>
      <c r="AF246" s="151"/>
      <c r="AG246" s="809" t="s">
        <v>197</v>
      </c>
      <c r="AH246" s="851">
        <v>29.0</v>
      </c>
      <c r="AI246" s="852">
        <v>0.0</v>
      </c>
      <c r="AJ246" s="852">
        <v>136.0</v>
      </c>
      <c r="AK246" s="852">
        <v>0.0</v>
      </c>
      <c r="AL246" s="852">
        <v>0.0</v>
      </c>
      <c r="AM246" s="852">
        <v>0.0</v>
      </c>
      <c r="AN246" s="852">
        <v>0.0</v>
      </c>
      <c r="AO246" s="852">
        <v>12.0</v>
      </c>
      <c r="AP246" s="852">
        <v>0.0</v>
      </c>
      <c r="AQ246" s="852">
        <v>0.0</v>
      </c>
      <c r="AR246" s="852">
        <v>12.0</v>
      </c>
      <c r="AS246" s="852">
        <v>1.0</v>
      </c>
      <c r="AT246" s="852">
        <v>0.0</v>
      </c>
      <c r="AU246" s="852">
        <f t="shared" si="48"/>
        <v>190</v>
      </c>
      <c r="AV246" s="1043">
        <f t="shared" si="49"/>
        <v>141.5</v>
      </c>
      <c r="AW246" s="1033">
        <f>AU246/(Results!$V$243*(70/190))</f>
        <v>0.6876190476</v>
      </c>
      <c r="AX246" s="1034" t="str">
        <f t="shared" si="53"/>
        <v>C</v>
      </c>
      <c r="AY246" s="447"/>
      <c r="AZ246" s="447"/>
      <c r="BA246" s="447"/>
      <c r="BB246" s="224"/>
      <c r="BC246" s="746">
        <f>AU246/Results!$B$158</f>
        <v>633.3333333</v>
      </c>
      <c r="BD246" s="461"/>
      <c r="BE246" s="447"/>
      <c r="BF246" s="488"/>
    </row>
    <row r="247">
      <c r="A247" s="151"/>
      <c r="B247" s="459"/>
      <c r="C247" s="151"/>
      <c r="D247" s="818" t="s">
        <v>198</v>
      </c>
      <c r="E247" s="854">
        <v>31.0</v>
      </c>
      <c r="F247" s="855">
        <v>0.0</v>
      </c>
      <c r="G247" s="855">
        <v>86.0</v>
      </c>
      <c r="H247" s="855">
        <v>0.0</v>
      </c>
      <c r="I247" s="855">
        <v>0.0</v>
      </c>
      <c r="J247" s="855">
        <v>0.0</v>
      </c>
      <c r="K247" s="855">
        <v>0.0</v>
      </c>
      <c r="L247" s="855">
        <v>12.0</v>
      </c>
      <c r="M247" s="855">
        <v>0.0</v>
      </c>
      <c r="N247" s="855">
        <v>0.0</v>
      </c>
      <c r="O247" s="855">
        <v>10.0</v>
      </c>
      <c r="P247" s="855">
        <v>0.0</v>
      </c>
      <c r="Q247" s="855">
        <v>2.0</v>
      </c>
      <c r="R247" s="854">
        <f t="shared" si="45"/>
        <v>141</v>
      </c>
      <c r="S247" s="1118">
        <f t="shared" si="46"/>
        <v>113</v>
      </c>
      <c r="T247" s="821">
        <f>R247/(Results!$T$244*(70/190))</f>
        <v>0.2775303015</v>
      </c>
      <c r="U247" s="819" t="str">
        <f t="shared" si="47"/>
        <v>B</v>
      </c>
      <c r="V247" s="641">
        <f>SUM(R247:R250)</f>
        <v>581</v>
      </c>
      <c r="W247" s="642">
        <f>V247/(4*(MAX(R247:R250)))</f>
        <v>0.9683333333</v>
      </c>
      <c r="X247" s="642">
        <f>AVERAGE(S247:S250)</f>
        <v>116.25</v>
      </c>
      <c r="Y247" s="1112">
        <f>V247/(((V247/2))*2)</f>
        <v>1</v>
      </c>
      <c r="Z247" s="731">
        <f>R247/Results!$B$158</f>
        <v>470</v>
      </c>
      <c r="AA247" s="1113">
        <f>sum(Z247:Z250)/4</f>
        <v>484.1666667</v>
      </c>
      <c r="AB247" s="643">
        <v>508.0</v>
      </c>
      <c r="AC247" s="817">
        <f>4*max(R247:R250)/Results!T244</f>
        <v>0.435097897</v>
      </c>
      <c r="AD247" s="459"/>
      <c r="AE247" s="459"/>
      <c r="AF247" s="151"/>
      <c r="AG247" s="818" t="s">
        <v>198</v>
      </c>
      <c r="AH247" s="854">
        <v>32.0</v>
      </c>
      <c r="AI247" s="855">
        <v>0.0</v>
      </c>
      <c r="AJ247" s="855">
        <v>150.0</v>
      </c>
      <c r="AK247" s="855">
        <v>0.0</v>
      </c>
      <c r="AL247" s="855">
        <v>0.0</v>
      </c>
      <c r="AM247" s="855">
        <v>0.0</v>
      </c>
      <c r="AN247" s="855">
        <v>0.0</v>
      </c>
      <c r="AO247" s="855">
        <v>6.0</v>
      </c>
      <c r="AP247" s="855">
        <v>0.0</v>
      </c>
      <c r="AQ247" s="855">
        <v>0.0</v>
      </c>
      <c r="AR247" s="855">
        <v>11.0</v>
      </c>
      <c r="AS247" s="855">
        <v>0.0</v>
      </c>
      <c r="AT247" s="855">
        <v>2.0</v>
      </c>
      <c r="AU247" s="855">
        <f t="shared" si="48"/>
        <v>201</v>
      </c>
      <c r="AV247" s="855">
        <f t="shared" si="49"/>
        <v>139</v>
      </c>
      <c r="AW247" s="821">
        <f>AU247/(Results!$V$244*(70/190))</f>
        <v>0.6836734694</v>
      </c>
      <c r="AX247" s="819" t="str">
        <f t="shared" si="53"/>
        <v>C</v>
      </c>
      <c r="AY247" s="641">
        <f>SUM(AU247:AU250)</f>
        <v>798</v>
      </c>
      <c r="AZ247" s="642">
        <f>AY247/(4*(MAX(AU247:AU250)))</f>
        <v>0.9827586207</v>
      </c>
      <c r="BA247" s="642">
        <f>AVERAGE(AV247:AV250)</f>
        <v>138.25</v>
      </c>
      <c r="BB247" s="1112">
        <f>AY247/(((AY247))*1)</f>
        <v>1</v>
      </c>
      <c r="BC247" s="731">
        <f>AU247/Results!$B$158</f>
        <v>670</v>
      </c>
      <c r="BD247" s="1113">
        <f>sum(BC247:BC250)/4</f>
        <v>665</v>
      </c>
      <c r="BE247" s="643">
        <v>294.0</v>
      </c>
      <c r="BF247" s="817">
        <f>4*max(AU247:AU250)/Results!V244</f>
        <v>1.01754386</v>
      </c>
    </row>
    <row r="248">
      <c r="A248" s="151"/>
      <c r="B248" s="459"/>
      <c r="C248" s="151"/>
      <c r="D248" s="784" t="s">
        <v>199</v>
      </c>
      <c r="E248" s="854">
        <v>34.0</v>
      </c>
      <c r="F248" s="855">
        <v>0.0</v>
      </c>
      <c r="G248" s="855">
        <v>90.0</v>
      </c>
      <c r="H248" s="855">
        <v>0.0</v>
      </c>
      <c r="I248" s="855">
        <v>0.0</v>
      </c>
      <c r="J248" s="855">
        <v>0.0</v>
      </c>
      <c r="K248" s="855">
        <v>0.0</v>
      </c>
      <c r="L248" s="855">
        <v>11.0</v>
      </c>
      <c r="M248" s="855">
        <v>1.0</v>
      </c>
      <c r="N248" s="855">
        <v>0.0</v>
      </c>
      <c r="O248" s="855">
        <v>11.0</v>
      </c>
      <c r="P248" s="855">
        <v>0.0</v>
      </c>
      <c r="Q248" s="855">
        <v>1.0</v>
      </c>
      <c r="R248" s="833">
        <f t="shared" si="45"/>
        <v>148</v>
      </c>
      <c r="S248" s="1119">
        <f t="shared" si="46"/>
        <v>120.5</v>
      </c>
      <c r="T248" s="1037">
        <f>R248/(Results!$T$244*(70/190))</f>
        <v>0.2913084015</v>
      </c>
      <c r="U248" s="787" t="str">
        <f t="shared" si="47"/>
        <v>B</v>
      </c>
      <c r="V248" s="151"/>
      <c r="W248" s="151"/>
      <c r="X248" s="151"/>
      <c r="Y248" s="195"/>
      <c r="Z248" s="737">
        <f>R248/Results!$B$158</f>
        <v>493.3333333</v>
      </c>
      <c r="AA248" s="459"/>
      <c r="AB248" s="151"/>
      <c r="AC248" s="703"/>
      <c r="AD248" s="459"/>
      <c r="AE248" s="459"/>
      <c r="AF248" s="151"/>
      <c r="AG248" s="784" t="s">
        <v>199</v>
      </c>
      <c r="AH248" s="854">
        <v>35.0</v>
      </c>
      <c r="AI248" s="855">
        <v>0.0</v>
      </c>
      <c r="AJ248" s="855">
        <v>146.0</v>
      </c>
      <c r="AK248" s="855">
        <v>0.0</v>
      </c>
      <c r="AL248" s="855">
        <v>0.0</v>
      </c>
      <c r="AM248" s="855">
        <v>0.0</v>
      </c>
      <c r="AN248" s="855">
        <v>0.0</v>
      </c>
      <c r="AO248" s="855">
        <v>9.0</v>
      </c>
      <c r="AP248" s="855">
        <v>0.0</v>
      </c>
      <c r="AQ248" s="855">
        <v>1.0</v>
      </c>
      <c r="AR248" s="855">
        <v>9.0</v>
      </c>
      <c r="AS248" s="855">
        <v>0.0</v>
      </c>
      <c r="AT248" s="855">
        <v>3.0</v>
      </c>
      <c r="AU248" s="855">
        <f t="shared" si="48"/>
        <v>203</v>
      </c>
      <c r="AV248" s="1028">
        <f t="shared" si="49"/>
        <v>143.5</v>
      </c>
      <c r="AW248" s="1037">
        <f>AU248/(Results!$V$244*(70/190))</f>
        <v>0.6904761905</v>
      </c>
      <c r="AX248" s="787" t="str">
        <f t="shared" si="53"/>
        <v>C</v>
      </c>
      <c r="AY248" s="151"/>
      <c r="AZ248" s="151"/>
      <c r="BA248" s="151"/>
      <c r="BB248" s="195"/>
      <c r="BC248" s="737">
        <f>AU248/Results!$B$158</f>
        <v>676.6666667</v>
      </c>
      <c r="BD248" s="459"/>
      <c r="BE248" s="151"/>
      <c r="BF248" s="703"/>
    </row>
    <row r="249">
      <c r="A249" s="151"/>
      <c r="B249" s="459"/>
      <c r="C249" s="151"/>
      <c r="D249" s="784" t="s">
        <v>200</v>
      </c>
      <c r="E249" s="854">
        <v>28.0</v>
      </c>
      <c r="F249" s="855">
        <v>0.0</v>
      </c>
      <c r="G249" s="855">
        <v>94.0</v>
      </c>
      <c r="H249" s="855">
        <v>0.0</v>
      </c>
      <c r="I249" s="855">
        <v>0.0</v>
      </c>
      <c r="J249" s="855">
        <v>0.0</v>
      </c>
      <c r="K249" s="855">
        <v>0.0</v>
      </c>
      <c r="L249" s="855">
        <v>9.0</v>
      </c>
      <c r="M249" s="855">
        <v>1.0</v>
      </c>
      <c r="N249" s="855">
        <v>1.0</v>
      </c>
      <c r="O249" s="855">
        <v>16.0</v>
      </c>
      <c r="P249" s="855">
        <v>0.0</v>
      </c>
      <c r="Q249" s="855">
        <v>1.0</v>
      </c>
      <c r="R249" s="833">
        <f t="shared" si="45"/>
        <v>150</v>
      </c>
      <c r="S249" s="1119">
        <f t="shared" si="46"/>
        <v>126</v>
      </c>
      <c r="T249" s="1037">
        <f>R249/(Results!$T$244*(70/190))</f>
        <v>0.2952450016</v>
      </c>
      <c r="U249" s="787" t="str">
        <f t="shared" si="47"/>
        <v>B</v>
      </c>
      <c r="V249" s="151"/>
      <c r="W249" s="151"/>
      <c r="X249" s="151"/>
      <c r="Y249" s="195"/>
      <c r="Z249" s="737">
        <f>R249/Results!$B$158</f>
        <v>500</v>
      </c>
      <c r="AA249" s="459"/>
      <c r="AB249" s="151"/>
      <c r="AC249" s="703"/>
      <c r="AD249" s="459"/>
      <c r="AE249" s="459"/>
      <c r="AF249" s="151"/>
      <c r="AG249" s="784" t="s">
        <v>200</v>
      </c>
      <c r="AH249" s="854">
        <v>42.0</v>
      </c>
      <c r="AI249" s="855">
        <v>0.0</v>
      </c>
      <c r="AJ249" s="855">
        <v>142.0</v>
      </c>
      <c r="AK249" s="855">
        <v>0.0</v>
      </c>
      <c r="AL249" s="855">
        <v>0.0</v>
      </c>
      <c r="AM249" s="855">
        <v>0.0</v>
      </c>
      <c r="AN249" s="855">
        <v>0.0</v>
      </c>
      <c r="AO249" s="855">
        <v>7.0</v>
      </c>
      <c r="AP249" s="855">
        <v>0.0</v>
      </c>
      <c r="AQ249" s="855">
        <v>0.0</v>
      </c>
      <c r="AR249" s="855">
        <v>6.0</v>
      </c>
      <c r="AS249" s="855">
        <v>0.0</v>
      </c>
      <c r="AT249" s="855">
        <v>0.0</v>
      </c>
      <c r="AU249" s="855">
        <f t="shared" si="48"/>
        <v>197</v>
      </c>
      <c r="AV249" s="1028">
        <f t="shared" si="49"/>
        <v>135.5</v>
      </c>
      <c r="AW249" s="1037">
        <f>AU249/(Results!$V$244*(70/190))</f>
        <v>0.6700680272</v>
      </c>
      <c r="AX249" s="787" t="str">
        <f t="shared" si="53"/>
        <v>C</v>
      </c>
      <c r="AY249" s="151"/>
      <c r="AZ249" s="151"/>
      <c r="BA249" s="151"/>
      <c r="BB249" s="195"/>
      <c r="BC249" s="737">
        <f>AU249/Results!$B$158</f>
        <v>656.6666667</v>
      </c>
      <c r="BD249" s="459"/>
      <c r="BE249" s="151"/>
      <c r="BF249" s="703"/>
    </row>
    <row r="250">
      <c r="A250" s="151"/>
      <c r="B250" s="459"/>
      <c r="C250" s="151"/>
      <c r="D250" s="790" t="s">
        <v>201</v>
      </c>
      <c r="E250" s="1029">
        <v>20.0</v>
      </c>
      <c r="F250" s="1076">
        <v>0.0</v>
      </c>
      <c r="G250" s="1076">
        <v>98.0</v>
      </c>
      <c r="H250" s="1076">
        <v>0.0</v>
      </c>
      <c r="I250" s="1076">
        <v>0.0</v>
      </c>
      <c r="J250" s="1076">
        <v>0.0</v>
      </c>
      <c r="K250" s="1076">
        <v>0.0</v>
      </c>
      <c r="L250" s="1076">
        <v>5.0</v>
      </c>
      <c r="M250" s="1076">
        <v>0.0</v>
      </c>
      <c r="N250" s="1076">
        <v>0.0</v>
      </c>
      <c r="O250" s="1076">
        <v>13.0</v>
      </c>
      <c r="P250" s="1076">
        <v>0.0</v>
      </c>
      <c r="Q250" s="1076">
        <v>6.0</v>
      </c>
      <c r="R250" s="835">
        <f t="shared" si="45"/>
        <v>142</v>
      </c>
      <c r="S250" s="1120">
        <f t="shared" si="46"/>
        <v>105.5</v>
      </c>
      <c r="T250" s="1039">
        <f>R250/(Results!$T$244*(70/190))</f>
        <v>0.2794986015</v>
      </c>
      <c r="U250" s="793" t="str">
        <f t="shared" si="47"/>
        <v>B</v>
      </c>
      <c r="V250" s="37"/>
      <c r="W250" s="37"/>
      <c r="X250" s="37"/>
      <c r="Y250" s="59"/>
      <c r="Z250" s="738">
        <f>R250/Results!$B$158</f>
        <v>473.3333333</v>
      </c>
      <c r="AA250" s="60"/>
      <c r="AB250" s="37"/>
      <c r="AC250" s="789"/>
      <c r="AD250" s="459"/>
      <c r="AE250" s="459"/>
      <c r="AF250" s="151"/>
      <c r="AG250" s="790" t="s">
        <v>201</v>
      </c>
      <c r="AH250" s="1029">
        <v>30.0</v>
      </c>
      <c r="AI250" s="1076">
        <v>0.0</v>
      </c>
      <c r="AJ250" s="1076">
        <v>148.0</v>
      </c>
      <c r="AK250" s="1076">
        <v>0.0</v>
      </c>
      <c r="AL250" s="1076">
        <v>0.0</v>
      </c>
      <c r="AM250" s="1076">
        <v>1.0</v>
      </c>
      <c r="AN250" s="1076">
        <v>0.0</v>
      </c>
      <c r="AO250" s="1076">
        <v>10.0</v>
      </c>
      <c r="AP250" s="1076">
        <v>0.0</v>
      </c>
      <c r="AQ250" s="1076">
        <v>0.0</v>
      </c>
      <c r="AR250" s="1076">
        <v>7.0</v>
      </c>
      <c r="AS250" s="1076">
        <v>0.0</v>
      </c>
      <c r="AT250" s="1076">
        <v>1.0</v>
      </c>
      <c r="AU250" s="1076">
        <f t="shared" si="48"/>
        <v>197</v>
      </c>
      <c r="AV250" s="1082">
        <f t="shared" si="49"/>
        <v>135</v>
      </c>
      <c r="AW250" s="1039">
        <f>AU250/(Results!$V$244*(70/190))</f>
        <v>0.6700680272</v>
      </c>
      <c r="AX250" s="793" t="str">
        <f t="shared" si="53"/>
        <v>C</v>
      </c>
      <c r="AY250" s="37"/>
      <c r="AZ250" s="37"/>
      <c r="BA250" s="37"/>
      <c r="BB250" s="59"/>
      <c r="BC250" s="738">
        <f>AU250/Results!$B$158</f>
        <v>656.6666667</v>
      </c>
      <c r="BD250" s="60"/>
      <c r="BE250" s="37"/>
      <c r="BF250" s="789"/>
    </row>
    <row r="251">
      <c r="A251" s="151"/>
      <c r="B251" s="459"/>
      <c r="C251" s="151"/>
      <c r="D251" s="797" t="s">
        <v>202</v>
      </c>
      <c r="E251" s="824">
        <v>18.0</v>
      </c>
      <c r="F251" s="850">
        <v>1.0</v>
      </c>
      <c r="G251" s="850">
        <v>106.0</v>
      </c>
      <c r="H251" s="850">
        <v>0.0</v>
      </c>
      <c r="I251" s="850">
        <v>0.0</v>
      </c>
      <c r="J251" s="850">
        <v>0.0</v>
      </c>
      <c r="K251" s="850">
        <v>0.0</v>
      </c>
      <c r="L251" s="850">
        <v>10.0</v>
      </c>
      <c r="M251" s="850">
        <v>0.0</v>
      </c>
      <c r="N251" s="850">
        <v>0.0</v>
      </c>
      <c r="O251" s="850">
        <v>17.0</v>
      </c>
      <c r="P251" s="850">
        <v>0.0</v>
      </c>
      <c r="Q251" s="850">
        <v>3.0</v>
      </c>
      <c r="R251" s="824">
        <f t="shared" si="45"/>
        <v>155</v>
      </c>
      <c r="S251" s="1121">
        <f t="shared" si="46"/>
        <v>122.3</v>
      </c>
      <c r="T251" s="802">
        <f>R251/(Results!$T$245*(70/190))</f>
        <v>0.2977454251</v>
      </c>
      <c r="U251" s="828" t="str">
        <f t="shared" si="47"/>
        <v>B</v>
      </c>
      <c r="V251" s="538">
        <f>SUM(R251:R254)</f>
        <v>656</v>
      </c>
      <c r="W251" s="539">
        <f>V251/(4*(MAX(R251:R254)))</f>
        <v>0.8913043478</v>
      </c>
      <c r="X251" s="539">
        <f>AVERAGE(S251:S254)</f>
        <v>128.95</v>
      </c>
      <c r="Y251" s="1110">
        <f>V251/(((V251/2))*2)</f>
        <v>1</v>
      </c>
      <c r="Z251" s="1012">
        <f>R251/Results!$B$158</f>
        <v>516.6666667</v>
      </c>
      <c r="AA251" s="1111">
        <f>sum(Z251:Z254)/4</f>
        <v>546.6666667</v>
      </c>
      <c r="AB251" s="541">
        <v>521.0</v>
      </c>
      <c r="AC251" s="706">
        <f>4*max(R251:R254)/Results!T245</f>
        <v>0.5208775655</v>
      </c>
      <c r="AD251" s="459"/>
      <c r="AE251" s="459"/>
      <c r="AF251" s="151"/>
      <c r="AG251" s="797" t="s">
        <v>202</v>
      </c>
      <c r="AH251" s="824">
        <v>35.0</v>
      </c>
      <c r="AI251" s="850">
        <v>0.0</v>
      </c>
      <c r="AJ251" s="850">
        <v>140.0</v>
      </c>
      <c r="AK251" s="850">
        <v>0.0</v>
      </c>
      <c r="AL251" s="850">
        <v>0.0</v>
      </c>
      <c r="AM251" s="850">
        <v>1.0</v>
      </c>
      <c r="AN251" s="850">
        <v>0.0</v>
      </c>
      <c r="AO251" s="850">
        <v>8.0</v>
      </c>
      <c r="AP251" s="850">
        <v>0.0</v>
      </c>
      <c r="AQ251" s="850">
        <v>0.0</v>
      </c>
      <c r="AR251" s="850">
        <v>10.0</v>
      </c>
      <c r="AS251" s="850">
        <v>0.0</v>
      </c>
      <c r="AT251" s="850">
        <v>1.0</v>
      </c>
      <c r="AU251" s="850">
        <f t="shared" si="48"/>
        <v>195</v>
      </c>
      <c r="AV251" s="850">
        <f t="shared" si="49"/>
        <v>139</v>
      </c>
      <c r="AW251" s="802">
        <f>AU251/(Results!$V$245*(70/190))</f>
        <v>0.6991885261</v>
      </c>
      <c r="AX251" s="828" t="str">
        <f t="shared" si="53"/>
        <v>C</v>
      </c>
      <c r="AY251" s="538">
        <f>SUM(AU251:AU254)</f>
        <v>757</v>
      </c>
      <c r="AZ251" s="539">
        <f>AY251/(4*(MAX(AU251:AU254)))</f>
        <v>0.9705128205</v>
      </c>
      <c r="BA251" s="539">
        <f>AVERAGE(AV251:AV254)</f>
        <v>136</v>
      </c>
      <c r="BB251" s="1110">
        <f>AY251/(((AY251))*1)</f>
        <v>1</v>
      </c>
      <c r="BC251" s="1012">
        <f>AU251/Results!$B$158</f>
        <v>650</v>
      </c>
      <c r="BD251" s="1111">
        <f>sum(BC251:BC254)/4</f>
        <v>630.8333333</v>
      </c>
      <c r="BE251" s="541">
        <v>279.0</v>
      </c>
      <c r="BF251" s="706">
        <f>4*max(AU251:AU254)/Results!V245</f>
        <v>1.030383091</v>
      </c>
    </row>
    <row r="252">
      <c r="A252" s="151"/>
      <c r="B252" s="459"/>
      <c r="C252" s="151"/>
      <c r="D252" s="804" t="s">
        <v>203</v>
      </c>
      <c r="E252" s="824">
        <v>15.0</v>
      </c>
      <c r="F252" s="850">
        <v>0.0</v>
      </c>
      <c r="G252" s="850">
        <v>112.0</v>
      </c>
      <c r="H252" s="850">
        <v>0.0</v>
      </c>
      <c r="I252" s="850">
        <v>0.0</v>
      </c>
      <c r="J252" s="850">
        <v>0.0</v>
      </c>
      <c r="K252" s="850">
        <v>1.0</v>
      </c>
      <c r="L252" s="850">
        <v>6.0</v>
      </c>
      <c r="M252" s="850">
        <v>0.0</v>
      </c>
      <c r="N252" s="850">
        <v>0.0</v>
      </c>
      <c r="O252" s="850">
        <v>13.0</v>
      </c>
      <c r="P252" s="850">
        <v>0.0</v>
      </c>
      <c r="Q252" s="850">
        <v>0.0</v>
      </c>
      <c r="R252" s="826">
        <f t="shared" si="45"/>
        <v>147</v>
      </c>
      <c r="S252" s="1123">
        <f t="shared" si="46"/>
        <v>107.5</v>
      </c>
      <c r="T252" s="1032">
        <f>R252/(Results!$T$245*(70/190))</f>
        <v>0.2823779193</v>
      </c>
      <c r="U252" s="807" t="str">
        <f t="shared" si="47"/>
        <v>B</v>
      </c>
      <c r="V252" s="151"/>
      <c r="W252" s="151"/>
      <c r="X252" s="151"/>
      <c r="Y252" s="195"/>
      <c r="Z252" s="740">
        <f>R252/Results!$B$158</f>
        <v>490</v>
      </c>
      <c r="AA252" s="459"/>
      <c r="AB252" s="151"/>
      <c r="AC252" s="703"/>
      <c r="AD252" s="459"/>
      <c r="AE252" s="459"/>
      <c r="AF252" s="151"/>
      <c r="AG252" s="804" t="s">
        <v>203</v>
      </c>
      <c r="AH252" s="824">
        <v>37.0</v>
      </c>
      <c r="AI252" s="850">
        <v>0.0</v>
      </c>
      <c r="AJ252" s="850">
        <v>135.0</v>
      </c>
      <c r="AK252" s="850">
        <v>0.0</v>
      </c>
      <c r="AL252" s="850">
        <v>0.0</v>
      </c>
      <c r="AM252" s="850">
        <v>0.0</v>
      </c>
      <c r="AN252" s="850">
        <v>0.0</v>
      </c>
      <c r="AO252" s="850">
        <v>6.0</v>
      </c>
      <c r="AP252" s="850">
        <v>0.0</v>
      </c>
      <c r="AQ252" s="850">
        <v>0.0</v>
      </c>
      <c r="AR252" s="850">
        <v>9.0</v>
      </c>
      <c r="AS252" s="850">
        <v>0.0</v>
      </c>
      <c r="AT252" s="850">
        <v>0.0</v>
      </c>
      <c r="AU252" s="850">
        <f t="shared" si="48"/>
        <v>187</v>
      </c>
      <c r="AV252" s="1031">
        <f t="shared" si="49"/>
        <v>131.5</v>
      </c>
      <c r="AW252" s="1032">
        <f>AU252/(Results!$V$245*(70/190))</f>
        <v>0.6705038687</v>
      </c>
      <c r="AX252" s="807" t="str">
        <f t="shared" si="53"/>
        <v>C</v>
      </c>
      <c r="AY252" s="151"/>
      <c r="AZ252" s="151"/>
      <c r="BA252" s="151"/>
      <c r="BB252" s="195"/>
      <c r="BC252" s="740">
        <f>AU252/Results!$B$158</f>
        <v>623.3333333</v>
      </c>
      <c r="BD252" s="459"/>
      <c r="BE252" s="151"/>
      <c r="BF252" s="703"/>
    </row>
    <row r="253">
      <c r="A253" s="151"/>
      <c r="B253" s="459"/>
      <c r="C253" s="151"/>
      <c r="D253" s="804" t="s">
        <v>204</v>
      </c>
      <c r="E253" s="824">
        <v>25.0</v>
      </c>
      <c r="F253" s="850">
        <v>0.0</v>
      </c>
      <c r="G253" s="850">
        <v>117.0</v>
      </c>
      <c r="H253" s="850">
        <v>0.0</v>
      </c>
      <c r="I253" s="850">
        <v>0.0</v>
      </c>
      <c r="J253" s="850">
        <v>0.0</v>
      </c>
      <c r="K253" s="850">
        <v>2.0</v>
      </c>
      <c r="L253" s="850">
        <v>4.0</v>
      </c>
      <c r="M253" s="850">
        <v>0.0</v>
      </c>
      <c r="N253" s="850">
        <v>0.0</v>
      </c>
      <c r="O253" s="850">
        <v>21.0</v>
      </c>
      <c r="P253" s="850">
        <v>0.0</v>
      </c>
      <c r="Q253" s="850">
        <v>1.0</v>
      </c>
      <c r="R253" s="826">
        <f t="shared" si="45"/>
        <v>170</v>
      </c>
      <c r="S253" s="1123">
        <f t="shared" si="46"/>
        <v>135</v>
      </c>
      <c r="T253" s="1032">
        <f>R253/(Results!$T$245*(70/190))</f>
        <v>0.3265594985</v>
      </c>
      <c r="U253" s="807" t="str">
        <f t="shared" si="47"/>
        <v>B</v>
      </c>
      <c r="V253" s="151"/>
      <c r="W253" s="151"/>
      <c r="X253" s="151"/>
      <c r="Y253" s="195"/>
      <c r="Z253" s="740">
        <f>R253/Results!$B$158</f>
        <v>566.6666667</v>
      </c>
      <c r="AA253" s="459"/>
      <c r="AB253" s="151"/>
      <c r="AC253" s="703"/>
      <c r="AD253" s="459"/>
      <c r="AE253" s="459"/>
      <c r="AF253" s="151"/>
      <c r="AG253" s="804" t="s">
        <v>204</v>
      </c>
      <c r="AH253" s="824">
        <v>38.0</v>
      </c>
      <c r="AI253" s="850">
        <v>0.0</v>
      </c>
      <c r="AJ253" s="850">
        <v>131.0</v>
      </c>
      <c r="AK253" s="850">
        <v>0.0</v>
      </c>
      <c r="AL253" s="850">
        <v>0.0</v>
      </c>
      <c r="AM253" s="850">
        <v>0.0</v>
      </c>
      <c r="AN253" s="850">
        <v>0.0</v>
      </c>
      <c r="AO253" s="850">
        <v>7.0</v>
      </c>
      <c r="AP253" s="850">
        <v>0.0</v>
      </c>
      <c r="AQ253" s="850">
        <v>0.0</v>
      </c>
      <c r="AR253" s="850">
        <v>11.0</v>
      </c>
      <c r="AS253" s="850">
        <v>0.0</v>
      </c>
      <c r="AT253" s="850">
        <v>1.0</v>
      </c>
      <c r="AU253" s="850">
        <f t="shared" si="48"/>
        <v>188</v>
      </c>
      <c r="AV253" s="1031">
        <f t="shared" si="49"/>
        <v>136.5</v>
      </c>
      <c r="AW253" s="1032">
        <f>AU253/(Results!$V$245*(70/190))</f>
        <v>0.6740894508</v>
      </c>
      <c r="AX253" s="807" t="str">
        <f t="shared" si="53"/>
        <v>C</v>
      </c>
      <c r="AY253" s="151"/>
      <c r="AZ253" s="151"/>
      <c r="BA253" s="151"/>
      <c r="BB253" s="195"/>
      <c r="BC253" s="740">
        <f>AU253/Results!$B$158</f>
        <v>626.6666667</v>
      </c>
      <c r="BD253" s="459"/>
      <c r="BE253" s="151"/>
      <c r="BF253" s="703"/>
    </row>
    <row r="254">
      <c r="A254" s="151"/>
      <c r="B254" s="459"/>
      <c r="C254" s="151"/>
      <c r="D254" s="809" t="s">
        <v>205</v>
      </c>
      <c r="E254" s="851">
        <v>23.0</v>
      </c>
      <c r="F254" s="852">
        <v>0.0</v>
      </c>
      <c r="G254" s="852">
        <v>121.0</v>
      </c>
      <c r="H254" s="852">
        <v>0.0</v>
      </c>
      <c r="I254" s="852">
        <v>0.0</v>
      </c>
      <c r="J254" s="852">
        <v>0.0</v>
      </c>
      <c r="K254" s="852">
        <v>1.0</v>
      </c>
      <c r="L254" s="852">
        <v>9.0</v>
      </c>
      <c r="M254" s="852">
        <v>0.0</v>
      </c>
      <c r="N254" s="852">
        <v>0.0</v>
      </c>
      <c r="O254" s="852">
        <v>25.0</v>
      </c>
      <c r="P254" s="852">
        <v>0.0</v>
      </c>
      <c r="Q254" s="852">
        <v>5.0</v>
      </c>
      <c r="R254" s="840">
        <f t="shared" si="45"/>
        <v>184</v>
      </c>
      <c r="S254" s="1125">
        <f t="shared" si="46"/>
        <v>151</v>
      </c>
      <c r="T254" s="1033">
        <f>R254/(Results!$T$245*(70/190))</f>
        <v>0.3534526337</v>
      </c>
      <c r="U254" s="1034" t="str">
        <f t="shared" si="47"/>
        <v>B</v>
      </c>
      <c r="V254" s="447"/>
      <c r="W254" s="447"/>
      <c r="X254" s="447"/>
      <c r="Y254" s="224"/>
      <c r="Z254" s="746">
        <f>R254/Results!$B$158</f>
        <v>613.3333333</v>
      </c>
      <c r="AA254" s="461"/>
      <c r="AB254" s="447"/>
      <c r="AC254" s="488"/>
      <c r="AD254" s="459"/>
      <c r="AE254" s="459"/>
      <c r="AF254" s="151"/>
      <c r="AG254" s="809" t="s">
        <v>205</v>
      </c>
      <c r="AH254" s="851">
        <v>42.0</v>
      </c>
      <c r="AI254" s="852">
        <v>0.0</v>
      </c>
      <c r="AJ254" s="852">
        <v>125.0</v>
      </c>
      <c r="AK254" s="852">
        <v>0.0</v>
      </c>
      <c r="AL254" s="852">
        <v>0.0</v>
      </c>
      <c r="AM254" s="852">
        <v>0.0</v>
      </c>
      <c r="AN254" s="852">
        <v>0.0</v>
      </c>
      <c r="AO254" s="852">
        <v>12.0</v>
      </c>
      <c r="AP254" s="852">
        <v>0.0</v>
      </c>
      <c r="AQ254" s="852">
        <v>0.0</v>
      </c>
      <c r="AR254" s="852">
        <v>7.0</v>
      </c>
      <c r="AS254" s="852">
        <v>0.0</v>
      </c>
      <c r="AT254" s="852">
        <v>1.0</v>
      </c>
      <c r="AU254" s="852">
        <f t="shared" si="48"/>
        <v>187</v>
      </c>
      <c r="AV254" s="1043">
        <f t="shared" si="49"/>
        <v>137</v>
      </c>
      <c r="AW254" s="1033">
        <f>AU254/(Results!$V$245*(70/190))</f>
        <v>0.6705038687</v>
      </c>
      <c r="AX254" s="1034" t="str">
        <f t="shared" si="53"/>
        <v>C</v>
      </c>
      <c r="AY254" s="447"/>
      <c r="AZ254" s="447"/>
      <c r="BA254" s="447"/>
      <c r="BB254" s="224"/>
      <c r="BC254" s="746">
        <f>AU254/Results!$B$158</f>
        <v>623.3333333</v>
      </c>
      <c r="BD254" s="461"/>
      <c r="BE254" s="447"/>
      <c r="BF254" s="488"/>
    </row>
    <row r="255">
      <c r="A255" s="151"/>
      <c r="B255" s="459"/>
      <c r="C255" s="151"/>
      <c r="D255" s="818" t="s">
        <v>206</v>
      </c>
      <c r="E255" s="854">
        <v>25.0</v>
      </c>
      <c r="F255" s="855">
        <v>0.0</v>
      </c>
      <c r="G255" s="855">
        <v>128.0</v>
      </c>
      <c r="H255" s="855">
        <v>0.0</v>
      </c>
      <c r="I255" s="855">
        <v>0.0</v>
      </c>
      <c r="J255" s="855">
        <v>0.0</v>
      </c>
      <c r="K255" s="855">
        <v>4.0</v>
      </c>
      <c r="L255" s="855">
        <v>11.0</v>
      </c>
      <c r="M255" s="855">
        <v>0.0</v>
      </c>
      <c r="N255" s="855">
        <v>0.0</v>
      </c>
      <c r="O255" s="855">
        <v>20.0</v>
      </c>
      <c r="P255" s="855">
        <v>0.0</v>
      </c>
      <c r="Q255" s="855">
        <v>2.0</v>
      </c>
      <c r="R255" s="854">
        <f t="shared" si="45"/>
        <v>190</v>
      </c>
      <c r="S255" s="1118">
        <f t="shared" si="46"/>
        <v>152.5</v>
      </c>
      <c r="T255" s="821">
        <f>R255/(Results!$T$246*(70/190))</f>
        <v>0.3568956995</v>
      </c>
      <c r="U255" s="819" t="str">
        <f t="shared" si="47"/>
        <v>B</v>
      </c>
      <c r="V255" s="641">
        <f>SUM(R255:R258)</f>
        <v>707</v>
      </c>
      <c r="W255" s="642">
        <f>V255/(4*(MAX(R255:R258)))</f>
        <v>0.9205729167</v>
      </c>
      <c r="X255" s="642">
        <f>AVERAGE(S255:S258)</f>
        <v>132.2</v>
      </c>
      <c r="Y255" s="1112">
        <f>V255/(((V255/2))*2)</f>
        <v>1</v>
      </c>
      <c r="Z255" s="731">
        <f>R255/Results!$B$158</f>
        <v>633.3333333</v>
      </c>
      <c r="AA255" s="1113">
        <f>sum(Z255:Z258)/4</f>
        <v>589.1666667</v>
      </c>
      <c r="AB255" s="643">
        <v>532.0</v>
      </c>
      <c r="AC255" s="817">
        <f>4*max(R255:R258)/Results!T246</f>
        <v>0.5314878893</v>
      </c>
      <c r="AD255" s="459"/>
      <c r="AE255" s="459"/>
      <c r="AF255" s="151"/>
      <c r="AG255" s="818" t="s">
        <v>206</v>
      </c>
      <c r="AH255" s="854">
        <v>45.0</v>
      </c>
      <c r="AI255" s="855">
        <v>0.0</v>
      </c>
      <c r="AJ255" s="855">
        <v>132.0</v>
      </c>
      <c r="AK255" s="855">
        <v>0.0</v>
      </c>
      <c r="AL255" s="855">
        <v>0.0</v>
      </c>
      <c r="AM255" s="855">
        <v>0.0</v>
      </c>
      <c r="AN255" s="855">
        <v>0.0</v>
      </c>
      <c r="AO255" s="855">
        <v>9.0</v>
      </c>
      <c r="AP255" s="855">
        <v>0.0</v>
      </c>
      <c r="AQ255" s="855">
        <v>0.0</v>
      </c>
      <c r="AR255" s="855">
        <v>9.0</v>
      </c>
      <c r="AS255" s="855">
        <v>0.0</v>
      </c>
      <c r="AT255" s="855">
        <v>0.0</v>
      </c>
      <c r="AU255" s="855">
        <f t="shared" si="48"/>
        <v>195</v>
      </c>
      <c r="AV255" s="855">
        <f t="shared" si="49"/>
        <v>142.5</v>
      </c>
      <c r="AW255" s="821">
        <f>AU255/(Results!$V$246*(70/190))</f>
        <v>0.7171893148</v>
      </c>
      <c r="AX255" s="819" t="str">
        <f t="shared" si="53"/>
        <v>D</v>
      </c>
      <c r="AY255" s="641">
        <f>SUM(AU255:AU258)</f>
        <v>738</v>
      </c>
      <c r="AZ255" s="642">
        <f>AY255/(4*(MAX(AU255:AU258)))</f>
        <v>0.9461538462</v>
      </c>
      <c r="BA255" s="642">
        <f>AVERAGE(AV255:AV258)</f>
        <v>143.325</v>
      </c>
      <c r="BB255" s="1112">
        <f>AY255/(((AY255))*1)</f>
        <v>1</v>
      </c>
      <c r="BC255" s="731">
        <f>AU255/Results!$B$158</f>
        <v>650</v>
      </c>
      <c r="BD255" s="1113">
        <f>sum(BC255:BC258)/4</f>
        <v>615</v>
      </c>
      <c r="BE255" s="643">
        <v>272.0</v>
      </c>
      <c r="BF255" s="817">
        <f>4*max(AU255:AU258)/Results!V246</f>
        <v>1.056910569</v>
      </c>
    </row>
    <row r="256">
      <c r="A256" s="151"/>
      <c r="B256" s="459"/>
      <c r="C256" s="151"/>
      <c r="D256" s="784" t="s">
        <v>207</v>
      </c>
      <c r="E256" s="854">
        <v>26.0</v>
      </c>
      <c r="F256" s="855">
        <v>1.0</v>
      </c>
      <c r="G256" s="855">
        <v>132.0</v>
      </c>
      <c r="H256" s="855">
        <v>0.0</v>
      </c>
      <c r="I256" s="855">
        <v>0.0</v>
      </c>
      <c r="J256" s="855">
        <v>1.0</v>
      </c>
      <c r="K256" s="855">
        <v>2.0</v>
      </c>
      <c r="L256" s="855">
        <v>6.0</v>
      </c>
      <c r="M256" s="855">
        <v>0.0</v>
      </c>
      <c r="N256" s="855">
        <v>0.0</v>
      </c>
      <c r="O256" s="855">
        <v>6.0</v>
      </c>
      <c r="P256" s="855">
        <v>0.0</v>
      </c>
      <c r="Q256" s="855">
        <v>9.0</v>
      </c>
      <c r="R256" s="833">
        <f t="shared" si="45"/>
        <v>183</v>
      </c>
      <c r="S256" s="1119">
        <f t="shared" si="46"/>
        <v>122.8</v>
      </c>
      <c r="T256" s="1037">
        <f>R256/(Results!$T$246*(70/190))</f>
        <v>0.3437469105</v>
      </c>
      <c r="U256" s="787" t="str">
        <f t="shared" si="47"/>
        <v>B</v>
      </c>
      <c r="V256" s="151"/>
      <c r="W256" s="151"/>
      <c r="X256" s="151"/>
      <c r="Y256" s="195"/>
      <c r="Z256" s="737">
        <f>R256/Results!$B$158</f>
        <v>610</v>
      </c>
      <c r="AA256" s="459"/>
      <c r="AB256" s="151"/>
      <c r="AC256" s="703"/>
      <c r="AD256" s="459"/>
      <c r="AE256" s="459"/>
      <c r="AF256" s="151"/>
      <c r="AG256" s="784" t="s">
        <v>207</v>
      </c>
      <c r="AH256" s="854">
        <v>39.0</v>
      </c>
      <c r="AI256" s="855">
        <v>1.0</v>
      </c>
      <c r="AJ256" s="855">
        <v>128.0</v>
      </c>
      <c r="AK256" s="855">
        <v>0.0</v>
      </c>
      <c r="AL256" s="855">
        <v>0.0</v>
      </c>
      <c r="AM256" s="855">
        <v>0.0</v>
      </c>
      <c r="AN256" s="855">
        <v>0.0</v>
      </c>
      <c r="AO256" s="855">
        <v>8.0</v>
      </c>
      <c r="AP256" s="855">
        <v>0.0</v>
      </c>
      <c r="AQ256" s="855">
        <v>0.0</v>
      </c>
      <c r="AR256" s="855">
        <v>12.0</v>
      </c>
      <c r="AS256" s="855">
        <v>0.0</v>
      </c>
      <c r="AT256" s="855">
        <v>1.0</v>
      </c>
      <c r="AU256" s="855">
        <f t="shared" si="48"/>
        <v>189</v>
      </c>
      <c r="AV256" s="1028">
        <f t="shared" si="49"/>
        <v>140.3</v>
      </c>
      <c r="AW256" s="1037">
        <f>AU256/(Results!$V$246*(70/190))</f>
        <v>0.6951219512</v>
      </c>
      <c r="AX256" s="787" t="str">
        <f t="shared" si="53"/>
        <v>C</v>
      </c>
      <c r="AY256" s="151"/>
      <c r="AZ256" s="151"/>
      <c r="BA256" s="151"/>
      <c r="BB256" s="195"/>
      <c r="BC256" s="737">
        <f>AU256/Results!$B$158</f>
        <v>630</v>
      </c>
      <c r="BD256" s="459"/>
      <c r="BE256" s="151"/>
      <c r="BF256" s="703"/>
    </row>
    <row r="257">
      <c r="A257" s="151"/>
      <c r="B257" s="459"/>
      <c r="C257" s="151"/>
      <c r="D257" s="784" t="s">
        <v>208</v>
      </c>
      <c r="E257" s="854">
        <v>25.0</v>
      </c>
      <c r="F257" s="855">
        <v>0.0</v>
      </c>
      <c r="G257" s="855">
        <v>138.0</v>
      </c>
      <c r="H257" s="855">
        <v>0.0</v>
      </c>
      <c r="I257" s="855">
        <v>0.0</v>
      </c>
      <c r="J257" s="855">
        <v>0.0</v>
      </c>
      <c r="K257" s="855">
        <v>1.0</v>
      </c>
      <c r="L257" s="855">
        <v>12.0</v>
      </c>
      <c r="M257" s="855">
        <v>0.0</v>
      </c>
      <c r="N257" s="855">
        <v>0.0</v>
      </c>
      <c r="O257" s="855">
        <v>12.0</v>
      </c>
      <c r="P257" s="855">
        <v>0.0</v>
      </c>
      <c r="Q257" s="855">
        <v>4.0</v>
      </c>
      <c r="R257" s="833">
        <f t="shared" si="45"/>
        <v>192</v>
      </c>
      <c r="S257" s="1119">
        <f t="shared" si="46"/>
        <v>139.5</v>
      </c>
      <c r="T257" s="1037">
        <f>R257/(Results!$T$246*(70/190))</f>
        <v>0.3606524963</v>
      </c>
      <c r="U257" s="787" t="str">
        <f t="shared" si="47"/>
        <v>B</v>
      </c>
      <c r="V257" s="151"/>
      <c r="W257" s="151"/>
      <c r="X257" s="151"/>
      <c r="Y257" s="195"/>
      <c r="Z257" s="737">
        <f>R257/Results!$B$158</f>
        <v>640</v>
      </c>
      <c r="AA257" s="459"/>
      <c r="AB257" s="151"/>
      <c r="AC257" s="703"/>
      <c r="AD257" s="459"/>
      <c r="AE257" s="459"/>
      <c r="AF257" s="151"/>
      <c r="AG257" s="784" t="s">
        <v>208</v>
      </c>
      <c r="AH257" s="854">
        <v>35.0</v>
      </c>
      <c r="AI257" s="855">
        <v>0.0</v>
      </c>
      <c r="AJ257" s="855">
        <v>123.0</v>
      </c>
      <c r="AK257" s="855">
        <v>0.0</v>
      </c>
      <c r="AL257" s="855">
        <v>0.0</v>
      </c>
      <c r="AM257" s="855">
        <v>0.0</v>
      </c>
      <c r="AN257" s="855">
        <v>0.0</v>
      </c>
      <c r="AO257" s="855">
        <v>11.0</v>
      </c>
      <c r="AP257" s="855">
        <v>0.0</v>
      </c>
      <c r="AQ257" s="855">
        <v>0.0</v>
      </c>
      <c r="AR257" s="855">
        <v>18.0</v>
      </c>
      <c r="AS257" s="855">
        <v>0.0</v>
      </c>
      <c r="AT257" s="855">
        <v>1.0</v>
      </c>
      <c r="AU257" s="855">
        <f t="shared" si="48"/>
        <v>188</v>
      </c>
      <c r="AV257" s="1028">
        <f t="shared" si="49"/>
        <v>149.5</v>
      </c>
      <c r="AW257" s="1037">
        <f>AU257/(Results!$V$246*(70/190))</f>
        <v>0.6914440573</v>
      </c>
      <c r="AX257" s="787" t="str">
        <f t="shared" si="53"/>
        <v>C</v>
      </c>
      <c r="AY257" s="151"/>
      <c r="AZ257" s="151"/>
      <c r="BA257" s="151"/>
      <c r="BB257" s="195"/>
      <c r="BC257" s="737">
        <f>AU257/Results!$B$158</f>
        <v>626.6666667</v>
      </c>
      <c r="BD257" s="459"/>
      <c r="BE257" s="151"/>
      <c r="BF257" s="703"/>
    </row>
    <row r="258">
      <c r="A258" s="151"/>
      <c r="B258" s="459"/>
      <c r="C258" s="151"/>
      <c r="D258" s="790" t="s">
        <v>209</v>
      </c>
      <c r="E258" s="1029">
        <v>12.0</v>
      </c>
      <c r="F258" s="1076">
        <v>0.0</v>
      </c>
      <c r="G258" s="1076">
        <v>102.0</v>
      </c>
      <c r="H258" s="1076">
        <v>0.0</v>
      </c>
      <c r="I258" s="1076">
        <v>0.0</v>
      </c>
      <c r="J258" s="1076">
        <v>0.0</v>
      </c>
      <c r="K258" s="1076">
        <v>1.0</v>
      </c>
      <c r="L258" s="1076">
        <v>9.0</v>
      </c>
      <c r="M258" s="1076">
        <v>0.0</v>
      </c>
      <c r="N258" s="1076">
        <v>0.0</v>
      </c>
      <c r="O258" s="1076">
        <v>18.0</v>
      </c>
      <c r="P258" s="1076">
        <v>0.0</v>
      </c>
      <c r="Q258" s="1076">
        <v>0.0</v>
      </c>
      <c r="R258" s="835">
        <f t="shared" si="45"/>
        <v>142</v>
      </c>
      <c r="S258" s="1120">
        <f t="shared" si="46"/>
        <v>114</v>
      </c>
      <c r="T258" s="1039">
        <f>R258/(Results!$T$246*(70/190))</f>
        <v>0.2667325754</v>
      </c>
      <c r="U258" s="793" t="str">
        <f t="shared" si="47"/>
        <v>B</v>
      </c>
      <c r="V258" s="37"/>
      <c r="W258" s="37"/>
      <c r="X258" s="37"/>
      <c r="Y258" s="59"/>
      <c r="Z258" s="738">
        <f>R258/Results!$B$158</f>
        <v>473.3333333</v>
      </c>
      <c r="AA258" s="60"/>
      <c r="AB258" s="37"/>
      <c r="AC258" s="789"/>
      <c r="AD258" s="459"/>
      <c r="AE258" s="459"/>
      <c r="AF258" s="151"/>
      <c r="AG258" s="790" t="s">
        <v>209</v>
      </c>
      <c r="AH258" s="1029">
        <v>31.0</v>
      </c>
      <c r="AI258" s="1076">
        <v>0.0</v>
      </c>
      <c r="AJ258" s="1076">
        <v>102.0</v>
      </c>
      <c r="AK258" s="1076">
        <v>0.0</v>
      </c>
      <c r="AL258" s="1076">
        <v>0.0</v>
      </c>
      <c r="AM258" s="1076">
        <v>0.0</v>
      </c>
      <c r="AN258" s="1076">
        <v>0.0</v>
      </c>
      <c r="AO258" s="1076">
        <v>9.0</v>
      </c>
      <c r="AP258" s="1076">
        <v>0.0</v>
      </c>
      <c r="AQ258" s="1076">
        <v>1.0</v>
      </c>
      <c r="AR258" s="1076">
        <v>21.0</v>
      </c>
      <c r="AS258" s="1076">
        <v>0.0</v>
      </c>
      <c r="AT258" s="1076">
        <v>2.0</v>
      </c>
      <c r="AU258" s="1076">
        <f t="shared" si="48"/>
        <v>166</v>
      </c>
      <c r="AV258" s="1082">
        <f t="shared" si="49"/>
        <v>141</v>
      </c>
      <c r="AW258" s="1039">
        <f>AU258/(Results!$V$246*(70/190))</f>
        <v>0.610530391</v>
      </c>
      <c r="AX258" s="793" t="str">
        <f t="shared" si="53"/>
        <v>C</v>
      </c>
      <c r="AY258" s="37"/>
      <c r="AZ258" s="37"/>
      <c r="BA258" s="37"/>
      <c r="BB258" s="59"/>
      <c r="BC258" s="738">
        <f>AU258/Results!$B$158</f>
        <v>553.3333333</v>
      </c>
      <c r="BD258" s="60"/>
      <c r="BE258" s="37"/>
      <c r="BF258" s="789"/>
    </row>
    <row r="259">
      <c r="A259" s="151"/>
      <c r="B259" s="459"/>
      <c r="C259" s="151"/>
      <c r="D259" s="797" t="s">
        <v>210</v>
      </c>
      <c r="E259" s="824">
        <v>15.0</v>
      </c>
      <c r="F259" s="850">
        <v>0.0</v>
      </c>
      <c r="G259" s="850">
        <v>98.0</v>
      </c>
      <c r="H259" s="850">
        <v>0.0</v>
      </c>
      <c r="I259" s="850">
        <v>0.0</v>
      </c>
      <c r="J259" s="850">
        <v>0.0</v>
      </c>
      <c r="K259" s="850">
        <v>3.0</v>
      </c>
      <c r="L259" s="850">
        <v>10.0</v>
      </c>
      <c r="M259" s="850">
        <v>0.0</v>
      </c>
      <c r="N259" s="850">
        <v>1.0</v>
      </c>
      <c r="O259" s="850">
        <v>7.0</v>
      </c>
      <c r="P259" s="850">
        <v>0.0</v>
      </c>
      <c r="Q259" s="850">
        <v>1.0</v>
      </c>
      <c r="R259" s="824">
        <f t="shared" si="45"/>
        <v>135</v>
      </c>
      <c r="S259" s="1121">
        <f t="shared" si="46"/>
        <v>100.5</v>
      </c>
      <c r="T259" s="802">
        <f>R259/(Results!$T$247*(70/190))</f>
        <v>0.2662998339</v>
      </c>
      <c r="U259" s="828" t="str">
        <f t="shared" si="47"/>
        <v>B</v>
      </c>
      <c r="V259" s="538">
        <f>SUM(R259:R262)</f>
        <v>609</v>
      </c>
      <c r="W259" s="539">
        <f>V259/(4*(MAX(R259:R262)))</f>
        <v>0.9227272727</v>
      </c>
      <c r="X259" s="539">
        <f>AVERAGE(S259:S262)</f>
        <v>114.275</v>
      </c>
      <c r="Y259" s="1110">
        <f>V259/(((V259/2))*2)</f>
        <v>1</v>
      </c>
      <c r="Z259" s="1012">
        <f>R259/Results!$B$158</f>
        <v>450</v>
      </c>
      <c r="AA259" s="1111">
        <f>sum(Z259:Z262)/4</f>
        <v>507.5</v>
      </c>
      <c r="AB259" s="541">
        <v>507.0</v>
      </c>
      <c r="AC259" s="706">
        <f>4*max(R259:R262)/Results!T247</f>
        <v>0.4796511628</v>
      </c>
      <c r="AD259" s="459"/>
      <c r="AE259" s="459"/>
      <c r="AF259" s="151"/>
      <c r="AG259" s="797" t="s">
        <v>210</v>
      </c>
      <c r="AH259" s="824">
        <v>37.0</v>
      </c>
      <c r="AI259" s="850">
        <v>0.0</v>
      </c>
      <c r="AJ259" s="850">
        <v>133.0</v>
      </c>
      <c r="AK259" s="850">
        <v>0.0</v>
      </c>
      <c r="AL259" s="850">
        <v>0.0</v>
      </c>
      <c r="AM259" s="850">
        <v>0.0</v>
      </c>
      <c r="AN259" s="850">
        <v>0.0</v>
      </c>
      <c r="AO259" s="850">
        <v>9.0</v>
      </c>
      <c r="AP259" s="850">
        <v>0.0</v>
      </c>
      <c r="AQ259" s="850">
        <v>1.0</v>
      </c>
      <c r="AR259" s="850">
        <v>19.0</v>
      </c>
      <c r="AS259" s="850">
        <v>0.0</v>
      </c>
      <c r="AT259" s="850">
        <v>2.0</v>
      </c>
      <c r="AU259" s="850">
        <f t="shared" si="48"/>
        <v>201</v>
      </c>
      <c r="AV259" s="850">
        <f t="shared" si="49"/>
        <v>158.5</v>
      </c>
      <c r="AW259" s="802">
        <f>AU259/(Results!$V$247*(70/190))</f>
        <v>0.7113056435</v>
      </c>
      <c r="AX259" s="828" t="str">
        <f t="shared" si="53"/>
        <v>D</v>
      </c>
      <c r="AY259" s="538">
        <f>SUM(AU259:AU262)</f>
        <v>767</v>
      </c>
      <c r="AZ259" s="539">
        <f>AY259/(4*(MAX(AU259:AU262)))</f>
        <v>0.9539800995</v>
      </c>
      <c r="BA259" s="539">
        <f>AVERAGE(AV259:AV262)</f>
        <v>153.95</v>
      </c>
      <c r="BB259" s="1110">
        <f>AY259/(((AY259))*1)</f>
        <v>1</v>
      </c>
      <c r="BC259" s="1012">
        <f>AU259/Results!$B$158</f>
        <v>670</v>
      </c>
      <c r="BD259" s="1111">
        <f>sum(BC259:BC262)/4</f>
        <v>639.1666667</v>
      </c>
      <c r="BE259" s="541">
        <v>283.0</v>
      </c>
      <c r="BF259" s="706">
        <f>4*max(AU259:AU262)/Results!V247</f>
        <v>1.048239896</v>
      </c>
    </row>
    <row r="260">
      <c r="A260" s="151"/>
      <c r="B260" s="459"/>
      <c r="C260" s="151"/>
      <c r="D260" s="804" t="s">
        <v>211</v>
      </c>
      <c r="E260" s="824">
        <v>13.0</v>
      </c>
      <c r="F260" s="850">
        <v>0.0</v>
      </c>
      <c r="G260" s="850">
        <v>121.0</v>
      </c>
      <c r="H260" s="850">
        <v>0.0</v>
      </c>
      <c r="I260" s="850">
        <v>0.0</v>
      </c>
      <c r="J260" s="850">
        <v>0.0</v>
      </c>
      <c r="K260" s="850">
        <v>2.0</v>
      </c>
      <c r="L260" s="850">
        <v>8.0</v>
      </c>
      <c r="M260" s="850">
        <v>0.0</v>
      </c>
      <c r="N260" s="850">
        <v>0.0</v>
      </c>
      <c r="O260" s="850">
        <v>12.0</v>
      </c>
      <c r="P260" s="850">
        <v>0.0</v>
      </c>
      <c r="Q260" s="850">
        <v>3.0</v>
      </c>
      <c r="R260" s="826">
        <f t="shared" si="45"/>
        <v>159</v>
      </c>
      <c r="S260" s="1123">
        <f t="shared" si="46"/>
        <v>114</v>
      </c>
      <c r="T260" s="1032">
        <f>R260/(Results!$T$247*(70/190))</f>
        <v>0.3136420266</v>
      </c>
      <c r="U260" s="807" t="str">
        <f t="shared" si="47"/>
        <v>B</v>
      </c>
      <c r="V260" s="151"/>
      <c r="W260" s="151"/>
      <c r="X260" s="151"/>
      <c r="Y260" s="195"/>
      <c r="Z260" s="740">
        <f>R260/Results!$B$158</f>
        <v>530</v>
      </c>
      <c r="AA260" s="459"/>
      <c r="AB260" s="151"/>
      <c r="AC260" s="703"/>
      <c r="AD260" s="459"/>
      <c r="AE260" s="459"/>
      <c r="AF260" s="151"/>
      <c r="AG260" s="804" t="s">
        <v>211</v>
      </c>
      <c r="AH260" s="824">
        <v>34.0</v>
      </c>
      <c r="AI260" s="850">
        <v>1.0</v>
      </c>
      <c r="AJ260" s="850">
        <v>124.0</v>
      </c>
      <c r="AK260" s="850">
        <v>0.0</v>
      </c>
      <c r="AL260" s="850">
        <v>0.0</v>
      </c>
      <c r="AM260" s="850">
        <v>0.0</v>
      </c>
      <c r="AN260" s="850">
        <v>0.0</v>
      </c>
      <c r="AO260" s="850">
        <v>10.0</v>
      </c>
      <c r="AP260" s="850">
        <v>0.0</v>
      </c>
      <c r="AQ260" s="850">
        <v>0.0</v>
      </c>
      <c r="AR260" s="850">
        <v>23.0</v>
      </c>
      <c r="AS260" s="850">
        <v>0.0</v>
      </c>
      <c r="AT260" s="850">
        <v>1.0</v>
      </c>
      <c r="AU260" s="850">
        <f t="shared" si="48"/>
        <v>193</v>
      </c>
      <c r="AV260" s="1031">
        <f t="shared" si="49"/>
        <v>158.3</v>
      </c>
      <c r="AW260" s="1032">
        <f>AU260/(Results!$V$247*(70/190))</f>
        <v>0.6829949711</v>
      </c>
      <c r="AX260" s="807" t="str">
        <f t="shared" si="53"/>
        <v>C</v>
      </c>
      <c r="AY260" s="151"/>
      <c r="AZ260" s="151"/>
      <c r="BA260" s="151"/>
      <c r="BB260" s="195"/>
      <c r="BC260" s="740">
        <f>AU260/Results!$B$158</f>
        <v>643.3333333</v>
      </c>
      <c r="BD260" s="459"/>
      <c r="BE260" s="151"/>
      <c r="BF260" s="703"/>
    </row>
    <row r="261">
      <c r="A261" s="151"/>
      <c r="B261" s="459"/>
      <c r="C261" s="151"/>
      <c r="D261" s="804" t="s">
        <v>212</v>
      </c>
      <c r="E261" s="824">
        <v>15.0</v>
      </c>
      <c r="F261" s="850">
        <v>1.0</v>
      </c>
      <c r="G261" s="850">
        <v>117.0</v>
      </c>
      <c r="H261" s="850">
        <v>0.0</v>
      </c>
      <c r="I261" s="850">
        <v>0.0</v>
      </c>
      <c r="J261" s="850">
        <v>0.0</v>
      </c>
      <c r="K261" s="850">
        <v>1.0</v>
      </c>
      <c r="L261" s="850">
        <v>11.0</v>
      </c>
      <c r="M261" s="850">
        <v>1.0</v>
      </c>
      <c r="N261" s="850">
        <v>0.0</v>
      </c>
      <c r="O261" s="850">
        <v>18.0</v>
      </c>
      <c r="P261" s="850">
        <v>0.0</v>
      </c>
      <c r="Q261" s="850">
        <v>1.0</v>
      </c>
      <c r="R261" s="826">
        <f t="shared" si="45"/>
        <v>165</v>
      </c>
      <c r="S261" s="1123">
        <f t="shared" si="46"/>
        <v>131.3</v>
      </c>
      <c r="T261" s="1032">
        <f>R261/(Results!$T$247*(70/190))</f>
        <v>0.3254775748</v>
      </c>
      <c r="U261" s="807" t="str">
        <f t="shared" si="47"/>
        <v>B</v>
      </c>
      <c r="V261" s="151"/>
      <c r="W261" s="151"/>
      <c r="X261" s="151"/>
      <c r="Y261" s="195"/>
      <c r="Z261" s="740">
        <f>R261/Results!$B$158</f>
        <v>550</v>
      </c>
      <c r="AA261" s="459"/>
      <c r="AB261" s="151"/>
      <c r="AC261" s="703"/>
      <c r="AD261" s="459"/>
      <c r="AE261" s="459"/>
      <c r="AF261" s="151"/>
      <c r="AG261" s="804" t="s">
        <v>212</v>
      </c>
      <c r="AH261" s="824">
        <v>31.0</v>
      </c>
      <c r="AI261" s="850">
        <v>0.0</v>
      </c>
      <c r="AJ261" s="850">
        <v>123.0</v>
      </c>
      <c r="AK261" s="850">
        <v>0.0</v>
      </c>
      <c r="AL261" s="850">
        <v>0.0</v>
      </c>
      <c r="AM261" s="850">
        <v>1.0</v>
      </c>
      <c r="AN261" s="850">
        <v>0.0</v>
      </c>
      <c r="AO261" s="850">
        <v>7.0</v>
      </c>
      <c r="AP261" s="850">
        <v>0.0</v>
      </c>
      <c r="AQ261" s="850">
        <v>0.0</v>
      </c>
      <c r="AR261" s="850">
        <v>18.0</v>
      </c>
      <c r="AS261" s="850">
        <v>0.0</v>
      </c>
      <c r="AT261" s="850">
        <v>2.0</v>
      </c>
      <c r="AU261" s="850">
        <f t="shared" si="48"/>
        <v>182</v>
      </c>
      <c r="AV261" s="1031">
        <f t="shared" si="49"/>
        <v>141.5</v>
      </c>
      <c r="AW261" s="1032">
        <f>AU261/(Results!$V$247*(70/190))</f>
        <v>0.6440677966</v>
      </c>
      <c r="AX261" s="807" t="str">
        <f t="shared" si="53"/>
        <v>C</v>
      </c>
      <c r="AY261" s="151"/>
      <c r="AZ261" s="151"/>
      <c r="BA261" s="151"/>
      <c r="BB261" s="195"/>
      <c r="BC261" s="740">
        <f>AU261/Results!$B$158</f>
        <v>606.6666667</v>
      </c>
      <c r="BD261" s="459"/>
      <c r="BE261" s="151"/>
      <c r="BF261" s="703"/>
    </row>
    <row r="262">
      <c r="A262" s="151"/>
      <c r="B262" s="459"/>
      <c r="C262" s="151"/>
      <c r="D262" s="809" t="s">
        <v>213</v>
      </c>
      <c r="E262" s="851">
        <v>13.0</v>
      </c>
      <c r="F262" s="852">
        <v>1.0</v>
      </c>
      <c r="G262" s="852">
        <v>110.0</v>
      </c>
      <c r="H262" s="852">
        <v>0.0</v>
      </c>
      <c r="I262" s="852">
        <v>0.0</v>
      </c>
      <c r="J262" s="852">
        <v>0.0</v>
      </c>
      <c r="K262" s="852">
        <v>0.0</v>
      </c>
      <c r="L262" s="852">
        <v>7.0</v>
      </c>
      <c r="M262" s="852">
        <v>0.0</v>
      </c>
      <c r="N262" s="852">
        <v>0.0</v>
      </c>
      <c r="O262" s="852">
        <v>15.0</v>
      </c>
      <c r="P262" s="852">
        <v>0.0</v>
      </c>
      <c r="Q262" s="852">
        <v>4.0</v>
      </c>
      <c r="R262" s="840">
        <f t="shared" si="45"/>
        <v>150</v>
      </c>
      <c r="S262" s="1125">
        <f t="shared" si="46"/>
        <v>111.3</v>
      </c>
      <c r="T262" s="1033">
        <f>R262/(Results!$T$247*(70/190))</f>
        <v>0.2958887043</v>
      </c>
      <c r="U262" s="1034" t="str">
        <f t="shared" si="47"/>
        <v>B</v>
      </c>
      <c r="V262" s="447"/>
      <c r="W262" s="447"/>
      <c r="X262" s="447"/>
      <c r="Y262" s="224"/>
      <c r="Z262" s="746">
        <f>R262/Results!$B$158</f>
        <v>500</v>
      </c>
      <c r="AA262" s="461"/>
      <c r="AB262" s="447"/>
      <c r="AC262" s="488"/>
      <c r="AD262" s="459"/>
      <c r="AE262" s="459"/>
      <c r="AF262" s="151"/>
      <c r="AG262" s="809" t="s">
        <v>213</v>
      </c>
      <c r="AH262" s="851">
        <v>30.0</v>
      </c>
      <c r="AI262" s="852">
        <v>0.0</v>
      </c>
      <c r="AJ262" s="852">
        <v>127.0</v>
      </c>
      <c r="AK262" s="852">
        <v>0.0</v>
      </c>
      <c r="AL262" s="852">
        <v>0.0</v>
      </c>
      <c r="AM262" s="852">
        <v>0.0</v>
      </c>
      <c r="AN262" s="852">
        <v>0.0</v>
      </c>
      <c r="AO262" s="852">
        <v>6.0</v>
      </c>
      <c r="AP262" s="852">
        <v>0.0</v>
      </c>
      <c r="AQ262" s="852">
        <v>0.0</v>
      </c>
      <c r="AR262" s="852">
        <v>26.0</v>
      </c>
      <c r="AS262" s="852">
        <v>1.0</v>
      </c>
      <c r="AT262" s="852">
        <v>1.0</v>
      </c>
      <c r="AU262" s="852">
        <f t="shared" si="48"/>
        <v>191</v>
      </c>
      <c r="AV262" s="1043">
        <f t="shared" si="49"/>
        <v>157.5</v>
      </c>
      <c r="AW262" s="1033">
        <f>AU262/(Results!$V$247*(70/190))</f>
        <v>0.675917303</v>
      </c>
      <c r="AX262" s="1034" t="str">
        <f t="shared" si="53"/>
        <v>C</v>
      </c>
      <c r="AY262" s="447"/>
      <c r="AZ262" s="447"/>
      <c r="BA262" s="447"/>
      <c r="BB262" s="224"/>
      <c r="BC262" s="746">
        <f>AU262/Results!$B$158</f>
        <v>636.6666667</v>
      </c>
      <c r="BD262" s="461"/>
      <c r="BE262" s="447"/>
      <c r="BF262" s="488"/>
    </row>
    <row r="263">
      <c r="A263" s="151"/>
      <c r="B263" s="459"/>
      <c r="C263" s="151"/>
      <c r="D263" s="818" t="s">
        <v>214</v>
      </c>
      <c r="E263" s="854">
        <v>15.0</v>
      </c>
      <c r="F263" s="855">
        <v>0.0</v>
      </c>
      <c r="G263" s="855">
        <v>104.0</v>
      </c>
      <c r="H263" s="855">
        <v>0.0</v>
      </c>
      <c r="I263" s="855">
        <v>0.0</v>
      </c>
      <c r="J263" s="855">
        <v>0.0</v>
      </c>
      <c r="K263" s="855">
        <v>0.0</v>
      </c>
      <c r="L263" s="855">
        <v>8.0</v>
      </c>
      <c r="M263" s="855">
        <v>0.0</v>
      </c>
      <c r="N263" s="855">
        <v>0.0</v>
      </c>
      <c r="O263" s="855">
        <v>12.0</v>
      </c>
      <c r="P263" s="855">
        <v>0.0</v>
      </c>
      <c r="Q263" s="855">
        <v>6.0</v>
      </c>
      <c r="R263" s="854">
        <f t="shared" si="45"/>
        <v>145</v>
      </c>
      <c r="S263" s="1118">
        <f t="shared" si="46"/>
        <v>106</v>
      </c>
      <c r="T263" s="821">
        <f>R263/(Results!$T$248*(70/190))</f>
        <v>0.3077180833</v>
      </c>
      <c r="U263" s="819" t="str">
        <f t="shared" si="47"/>
        <v>B</v>
      </c>
      <c r="V263" s="641">
        <f>SUM(R263:R266)</f>
        <v>526</v>
      </c>
      <c r="W263" s="642">
        <f>V263/(4*(MAX(R263:R266)))</f>
        <v>0.9068965517</v>
      </c>
      <c r="X263" s="642">
        <f>AVERAGE(S263:S266)</f>
        <v>93.95</v>
      </c>
      <c r="Y263" s="1112">
        <f>V263/(((V263/2))*2)</f>
        <v>1</v>
      </c>
      <c r="Z263" s="731">
        <f>R263/Results!$B$158</f>
        <v>483.3333333</v>
      </c>
      <c r="AA263" s="1113">
        <f>sum(Z263:Z266)/4</f>
        <v>438.3333333</v>
      </c>
      <c r="AB263" s="643">
        <v>471.0</v>
      </c>
      <c r="AC263" s="817">
        <f>4*max(R263:R266)/Results!T248</f>
        <v>0.4534792807</v>
      </c>
      <c r="AD263" s="459"/>
      <c r="AE263" s="459"/>
      <c r="AF263" s="151"/>
      <c r="AG263" s="818" t="s">
        <v>214</v>
      </c>
      <c r="AH263" s="854">
        <v>35.0</v>
      </c>
      <c r="AI263" s="855">
        <v>0.0</v>
      </c>
      <c r="AJ263" s="855">
        <v>126.0</v>
      </c>
      <c r="AK263" s="855">
        <v>0.0</v>
      </c>
      <c r="AL263" s="855">
        <v>0.0</v>
      </c>
      <c r="AM263" s="855">
        <v>0.0</v>
      </c>
      <c r="AN263" s="855">
        <v>0.0</v>
      </c>
      <c r="AO263" s="855">
        <v>9.0</v>
      </c>
      <c r="AP263" s="855">
        <v>0.0</v>
      </c>
      <c r="AQ263" s="855">
        <v>0.0</v>
      </c>
      <c r="AR263" s="855">
        <v>18.0</v>
      </c>
      <c r="AS263" s="855">
        <v>0.0</v>
      </c>
      <c r="AT263" s="855">
        <v>1.0</v>
      </c>
      <c r="AU263" s="855">
        <f t="shared" si="48"/>
        <v>189</v>
      </c>
      <c r="AV263" s="855">
        <f t="shared" si="49"/>
        <v>148</v>
      </c>
      <c r="AW263" s="821">
        <f>AU263/(Results!$V$248*(70/190))</f>
        <v>0.6812749004</v>
      </c>
      <c r="AX263" s="819" t="str">
        <f t="shared" si="53"/>
        <v>C</v>
      </c>
      <c r="AY263" s="641">
        <f>SUM(AU263:AU266)</f>
        <v>753</v>
      </c>
      <c r="AZ263" s="642">
        <f>AY263/(4*(MAX(AU263:AU266)))</f>
        <v>0.9703608247</v>
      </c>
      <c r="BA263" s="642">
        <f>AVERAGE(AV263:AV266)</f>
        <v>148.375</v>
      </c>
      <c r="BB263" s="1112">
        <f>AY263/(((AY263))*1)</f>
        <v>1</v>
      </c>
      <c r="BC263" s="731">
        <f>AU263/Results!$B$158</f>
        <v>630</v>
      </c>
      <c r="BD263" s="1113">
        <f>sum(BC263:BC266)/4</f>
        <v>627.5</v>
      </c>
      <c r="BE263" s="643">
        <v>277.0</v>
      </c>
      <c r="BF263" s="817">
        <f>4*max(AU263:AU266)/Results!V248</f>
        <v>1.030544489</v>
      </c>
    </row>
    <row r="264">
      <c r="A264" s="151"/>
      <c r="B264" s="459"/>
      <c r="C264" s="151"/>
      <c r="D264" s="784" t="s">
        <v>215</v>
      </c>
      <c r="E264" s="854">
        <v>11.0</v>
      </c>
      <c r="F264" s="855">
        <v>0.0</v>
      </c>
      <c r="G264" s="855">
        <v>96.0</v>
      </c>
      <c r="H264" s="855">
        <v>0.0</v>
      </c>
      <c r="I264" s="855">
        <v>0.0</v>
      </c>
      <c r="J264" s="855">
        <v>0.0</v>
      </c>
      <c r="K264" s="855">
        <v>0.0</v>
      </c>
      <c r="L264" s="855">
        <v>6.0</v>
      </c>
      <c r="M264" s="855">
        <v>0.0</v>
      </c>
      <c r="N264" s="855">
        <v>0.0</v>
      </c>
      <c r="O264" s="855">
        <v>9.0</v>
      </c>
      <c r="P264" s="855">
        <v>0.0</v>
      </c>
      <c r="Q264" s="855">
        <v>3.0</v>
      </c>
      <c r="R264" s="833">
        <f t="shared" si="45"/>
        <v>125</v>
      </c>
      <c r="S264" s="1119">
        <f t="shared" si="46"/>
        <v>87.5</v>
      </c>
      <c r="T264" s="1037">
        <f>R264/(Results!$T$248*(70/190))</f>
        <v>0.2652742098</v>
      </c>
      <c r="U264" s="787" t="str">
        <f t="shared" si="47"/>
        <v>B</v>
      </c>
      <c r="V264" s="151"/>
      <c r="W264" s="151"/>
      <c r="X264" s="151"/>
      <c r="Y264" s="195"/>
      <c r="Z264" s="737">
        <f>R264/Results!$B$158</f>
        <v>416.6666667</v>
      </c>
      <c r="AA264" s="459"/>
      <c r="AB264" s="151"/>
      <c r="AC264" s="703"/>
      <c r="AD264" s="459"/>
      <c r="AE264" s="459"/>
      <c r="AF264" s="151"/>
      <c r="AG264" s="784" t="s">
        <v>215</v>
      </c>
      <c r="AH264" s="854">
        <v>32.0</v>
      </c>
      <c r="AI264" s="855">
        <v>0.0</v>
      </c>
      <c r="AJ264" s="855">
        <v>121.0</v>
      </c>
      <c r="AK264" s="855">
        <v>0.0</v>
      </c>
      <c r="AL264" s="855">
        <v>0.0</v>
      </c>
      <c r="AM264" s="855">
        <v>0.0</v>
      </c>
      <c r="AN264" s="855">
        <v>0.0</v>
      </c>
      <c r="AO264" s="855">
        <v>8.0</v>
      </c>
      <c r="AP264" s="855">
        <v>0.0</v>
      </c>
      <c r="AQ264" s="855">
        <v>0.0</v>
      </c>
      <c r="AR264" s="855">
        <v>17.0</v>
      </c>
      <c r="AS264" s="855">
        <v>0.0</v>
      </c>
      <c r="AT264" s="855">
        <v>3.0</v>
      </c>
      <c r="AU264" s="855">
        <f t="shared" si="48"/>
        <v>181</v>
      </c>
      <c r="AV264" s="1028">
        <f t="shared" si="49"/>
        <v>140</v>
      </c>
      <c r="AW264" s="1037">
        <f>AU264/(Results!$V$248*(70/190))</f>
        <v>0.6524378676</v>
      </c>
      <c r="AX264" s="787" t="str">
        <f t="shared" si="53"/>
        <v>C</v>
      </c>
      <c r="AY264" s="151"/>
      <c r="AZ264" s="151"/>
      <c r="BA264" s="151"/>
      <c r="BB264" s="195"/>
      <c r="BC264" s="737">
        <f>AU264/Results!$B$158</f>
        <v>603.3333333</v>
      </c>
      <c r="BD264" s="459"/>
      <c r="BE264" s="151"/>
      <c r="BF264" s="703"/>
    </row>
    <row r="265">
      <c r="A265" s="151"/>
      <c r="B265" s="459"/>
      <c r="C265" s="151"/>
      <c r="D265" s="784" t="s">
        <v>216</v>
      </c>
      <c r="E265" s="854">
        <v>18.0</v>
      </c>
      <c r="F265" s="855">
        <v>1.0</v>
      </c>
      <c r="G265" s="855">
        <v>93.0</v>
      </c>
      <c r="H265" s="855">
        <v>0.0</v>
      </c>
      <c r="I265" s="855">
        <v>0.0</v>
      </c>
      <c r="J265" s="855">
        <v>0.0</v>
      </c>
      <c r="K265" s="855">
        <v>1.0</v>
      </c>
      <c r="L265" s="855">
        <v>4.0</v>
      </c>
      <c r="M265" s="855">
        <v>0.0</v>
      </c>
      <c r="N265" s="855">
        <v>3.0</v>
      </c>
      <c r="O265" s="855">
        <v>10.0</v>
      </c>
      <c r="P265" s="855">
        <v>0.0</v>
      </c>
      <c r="Q265" s="855">
        <v>1.0</v>
      </c>
      <c r="R265" s="833">
        <f t="shared" si="45"/>
        <v>131</v>
      </c>
      <c r="S265" s="1119">
        <f t="shared" si="46"/>
        <v>100.8</v>
      </c>
      <c r="T265" s="1037">
        <f>R265/(Results!$T$248*(70/190))</f>
        <v>0.2780073718</v>
      </c>
      <c r="U265" s="787" t="str">
        <f t="shared" si="47"/>
        <v>B</v>
      </c>
      <c r="V265" s="151"/>
      <c r="W265" s="151"/>
      <c r="X265" s="151"/>
      <c r="Y265" s="195"/>
      <c r="Z265" s="737">
        <f>R265/Results!$B$158</f>
        <v>436.6666667</v>
      </c>
      <c r="AA265" s="459"/>
      <c r="AB265" s="151"/>
      <c r="AC265" s="703"/>
      <c r="AD265" s="459"/>
      <c r="AE265" s="459"/>
      <c r="AF265" s="151"/>
      <c r="AG265" s="784" t="s">
        <v>216</v>
      </c>
      <c r="AH265" s="854">
        <v>36.0</v>
      </c>
      <c r="AI265" s="855">
        <v>0.0</v>
      </c>
      <c r="AJ265" s="855">
        <v>128.0</v>
      </c>
      <c r="AK265" s="855">
        <v>0.0</v>
      </c>
      <c r="AL265" s="855">
        <v>0.0</v>
      </c>
      <c r="AM265" s="855">
        <v>0.0</v>
      </c>
      <c r="AN265" s="855">
        <v>0.0</v>
      </c>
      <c r="AO265" s="855">
        <v>9.0</v>
      </c>
      <c r="AP265" s="855">
        <v>0.0</v>
      </c>
      <c r="AQ265" s="855">
        <v>1.0</v>
      </c>
      <c r="AR265" s="855">
        <v>15.0</v>
      </c>
      <c r="AS265" s="855">
        <v>0.0</v>
      </c>
      <c r="AT265" s="855">
        <v>0.0</v>
      </c>
      <c r="AU265" s="855">
        <f t="shared" si="48"/>
        <v>189</v>
      </c>
      <c r="AV265" s="1028">
        <f t="shared" si="49"/>
        <v>146</v>
      </c>
      <c r="AW265" s="1037">
        <f>AU265/(Results!$V$248*(70/190))</f>
        <v>0.6812749004</v>
      </c>
      <c r="AX265" s="787" t="str">
        <f t="shared" si="53"/>
        <v>C</v>
      </c>
      <c r="AY265" s="151"/>
      <c r="AZ265" s="151"/>
      <c r="BA265" s="151"/>
      <c r="BB265" s="195"/>
      <c r="BC265" s="737">
        <f>AU265/Results!$B$158</f>
        <v>630</v>
      </c>
      <c r="BD265" s="459"/>
      <c r="BE265" s="151"/>
      <c r="BF265" s="703"/>
    </row>
    <row r="266">
      <c r="A266" s="151"/>
      <c r="B266" s="459"/>
      <c r="C266" s="151"/>
      <c r="D266" s="790" t="s">
        <v>217</v>
      </c>
      <c r="E266" s="1029">
        <v>21.0</v>
      </c>
      <c r="F266" s="1076">
        <v>0.0</v>
      </c>
      <c r="G266" s="1076">
        <v>91.0</v>
      </c>
      <c r="H266" s="1076">
        <v>0.0</v>
      </c>
      <c r="I266" s="1076">
        <v>0.0</v>
      </c>
      <c r="J266" s="1076">
        <v>0.0</v>
      </c>
      <c r="K266" s="1076">
        <v>2.0</v>
      </c>
      <c r="L266" s="1076">
        <v>2.0</v>
      </c>
      <c r="M266" s="1076">
        <v>0.0</v>
      </c>
      <c r="N266" s="1076">
        <v>0.0</v>
      </c>
      <c r="O266" s="1076">
        <v>3.0</v>
      </c>
      <c r="P266" s="1076">
        <v>0.0</v>
      </c>
      <c r="Q266" s="1076">
        <v>6.0</v>
      </c>
      <c r="R266" s="835">
        <f t="shared" si="45"/>
        <v>125</v>
      </c>
      <c r="S266" s="1120">
        <f t="shared" si="46"/>
        <v>81.5</v>
      </c>
      <c r="T266" s="1039">
        <f>R266/(Results!$T$248*(70/190))</f>
        <v>0.2652742098</v>
      </c>
      <c r="U266" s="793" t="str">
        <f t="shared" si="47"/>
        <v>B</v>
      </c>
      <c r="V266" s="37"/>
      <c r="W266" s="37"/>
      <c r="X266" s="37"/>
      <c r="Y266" s="59"/>
      <c r="Z266" s="738">
        <f>R266/Results!$B$158</f>
        <v>416.6666667</v>
      </c>
      <c r="AA266" s="60"/>
      <c r="AB266" s="37"/>
      <c r="AC266" s="789"/>
      <c r="AD266" s="459"/>
      <c r="AE266" s="459"/>
      <c r="AF266" s="151"/>
      <c r="AG266" s="790" t="s">
        <v>217</v>
      </c>
      <c r="AH266" s="1029">
        <v>39.0</v>
      </c>
      <c r="AI266" s="1076">
        <v>0.0</v>
      </c>
      <c r="AJ266" s="1076">
        <v>124.0</v>
      </c>
      <c r="AK266" s="1076">
        <v>0.0</v>
      </c>
      <c r="AL266" s="1076">
        <v>0.0</v>
      </c>
      <c r="AM266" s="1076">
        <v>0.0</v>
      </c>
      <c r="AN266" s="1076">
        <v>0.0</v>
      </c>
      <c r="AO266" s="1076">
        <v>7.0</v>
      </c>
      <c r="AP266" s="1076">
        <v>0.0</v>
      </c>
      <c r="AQ266" s="1076">
        <v>0.0</v>
      </c>
      <c r="AR266" s="1076">
        <v>24.0</v>
      </c>
      <c r="AS266" s="1076">
        <v>0.0</v>
      </c>
      <c r="AT266" s="1076">
        <v>0.0</v>
      </c>
      <c r="AU266" s="1076">
        <f t="shared" si="48"/>
        <v>194</v>
      </c>
      <c r="AV266" s="1082">
        <f t="shared" si="49"/>
        <v>159.5</v>
      </c>
      <c r="AW266" s="1039">
        <f>AU266/(Results!$V$248*(70/190))</f>
        <v>0.6992980459</v>
      </c>
      <c r="AX266" s="793" t="str">
        <f t="shared" si="53"/>
        <v>C</v>
      </c>
      <c r="AY266" s="37"/>
      <c r="AZ266" s="37"/>
      <c r="BA266" s="37"/>
      <c r="BB266" s="59"/>
      <c r="BC266" s="738">
        <f>AU266/Results!$B$158</f>
        <v>646.6666667</v>
      </c>
      <c r="BD266" s="60"/>
      <c r="BE266" s="37"/>
      <c r="BF266" s="789"/>
    </row>
    <row r="267">
      <c r="A267" s="151"/>
      <c r="B267" s="459"/>
      <c r="C267" s="151"/>
      <c r="D267" s="797" t="s">
        <v>218</v>
      </c>
      <c r="E267" s="824">
        <v>17.0</v>
      </c>
      <c r="F267" s="850">
        <v>0.0</v>
      </c>
      <c r="G267" s="850">
        <v>87.0</v>
      </c>
      <c r="H267" s="850">
        <v>0.0</v>
      </c>
      <c r="I267" s="850">
        <v>0.0</v>
      </c>
      <c r="J267" s="850">
        <v>0.0</v>
      </c>
      <c r="K267" s="850">
        <v>1.0</v>
      </c>
      <c r="L267" s="850">
        <v>5.0</v>
      </c>
      <c r="M267" s="850">
        <v>0.0</v>
      </c>
      <c r="N267" s="850">
        <v>0.0</v>
      </c>
      <c r="O267" s="850">
        <v>5.0</v>
      </c>
      <c r="P267" s="850">
        <v>0.0</v>
      </c>
      <c r="Q267" s="850">
        <v>3.0</v>
      </c>
      <c r="R267" s="824">
        <f t="shared" si="45"/>
        <v>118</v>
      </c>
      <c r="S267" s="1121">
        <f t="shared" si="46"/>
        <v>81</v>
      </c>
      <c r="T267" s="802">
        <f>R267/(Results!$T$249*(70/190))</f>
        <v>0.2938401048</v>
      </c>
      <c r="U267" s="828" t="str">
        <f t="shared" si="47"/>
        <v>B</v>
      </c>
      <c r="V267" s="538">
        <f>SUM(R267:R270)</f>
        <v>422</v>
      </c>
      <c r="W267" s="539">
        <f>V267/(4*(MAX(R267:R270)))</f>
        <v>0.8940677966</v>
      </c>
      <c r="X267" s="539">
        <f>AVERAGE(S267:S270)</f>
        <v>73.15</v>
      </c>
      <c r="Y267" s="1110">
        <f>V267/(((V267/2))*2)</f>
        <v>1</v>
      </c>
      <c r="Z267" s="1012">
        <f>R267/Results!$B$158</f>
        <v>393.3333333</v>
      </c>
      <c r="AA267" s="1111">
        <f>sum(Z267:Z270)/4</f>
        <v>351.6666667</v>
      </c>
      <c r="AB267" s="541">
        <v>402.0</v>
      </c>
      <c r="AC267" s="706">
        <f>4*MAX(R267:R270)/Results!T249</f>
        <v>0.4330275229</v>
      </c>
      <c r="AD267" s="459"/>
      <c r="AE267" s="459"/>
      <c r="AF267" s="151"/>
      <c r="AG267" s="797" t="s">
        <v>218</v>
      </c>
      <c r="AH267" s="824">
        <v>35.0</v>
      </c>
      <c r="AI267" s="850">
        <v>0.0</v>
      </c>
      <c r="AJ267" s="850">
        <v>130.0</v>
      </c>
      <c r="AK267" s="850">
        <v>0.0</v>
      </c>
      <c r="AL267" s="850">
        <v>0.0</v>
      </c>
      <c r="AM267" s="850">
        <v>0.0</v>
      </c>
      <c r="AN267" s="850">
        <v>0.0</v>
      </c>
      <c r="AO267" s="850">
        <v>4.0</v>
      </c>
      <c r="AP267" s="850">
        <v>0.0</v>
      </c>
      <c r="AQ267" s="850">
        <v>0.0</v>
      </c>
      <c r="AR267" s="850">
        <v>9.0</v>
      </c>
      <c r="AS267" s="850">
        <v>0.0</v>
      </c>
      <c r="AT267" s="850">
        <v>1.0</v>
      </c>
      <c r="AU267" s="850">
        <f t="shared" si="48"/>
        <v>179</v>
      </c>
      <c r="AV267" s="850">
        <f t="shared" si="49"/>
        <v>124.5</v>
      </c>
      <c r="AW267" s="802">
        <f>AU267/(Results!$V$249*(70/190))</f>
        <v>0.7273310522</v>
      </c>
      <c r="AX267" s="828" t="str">
        <f t="shared" si="53"/>
        <v>D</v>
      </c>
      <c r="AY267" s="538">
        <f>SUM(AU267:AU270)</f>
        <v>668</v>
      </c>
      <c r="AZ267" s="539">
        <f>AY267/(4*(MAX(AU267:AU270)))</f>
        <v>0.9329608939</v>
      </c>
      <c r="BA267" s="539">
        <f>AVERAGE(AV267:AV270)</f>
        <v>118.575</v>
      </c>
      <c r="BB267" s="1110">
        <f>AY267/(((AY267))*1)</f>
        <v>1</v>
      </c>
      <c r="BC267" s="1012">
        <f>AU267/Results!$B$158</f>
        <v>596.6666667</v>
      </c>
      <c r="BD267" s="1111">
        <f>sum(BC267:BC270)/4</f>
        <v>556.6666667</v>
      </c>
      <c r="BE267" s="541">
        <v>246.0</v>
      </c>
      <c r="BF267" s="706">
        <f>4*MAX(AU267:AU270)/Results!V249</f>
        <v>1.071856287</v>
      </c>
    </row>
    <row r="268">
      <c r="A268" s="151"/>
      <c r="B268" s="459"/>
      <c r="C268" s="151"/>
      <c r="D268" s="804" t="s">
        <v>219</v>
      </c>
      <c r="E268" s="824">
        <v>14.0</v>
      </c>
      <c r="F268" s="850">
        <v>0.0</v>
      </c>
      <c r="G268" s="850">
        <v>83.0</v>
      </c>
      <c r="H268" s="850">
        <v>0.0</v>
      </c>
      <c r="I268" s="850">
        <v>0.0</v>
      </c>
      <c r="J268" s="850">
        <v>0.0</v>
      </c>
      <c r="K268" s="850">
        <v>0.0</v>
      </c>
      <c r="L268" s="850">
        <v>3.0</v>
      </c>
      <c r="M268" s="850">
        <v>0.0</v>
      </c>
      <c r="N268" s="850">
        <v>0.0</v>
      </c>
      <c r="O268" s="850">
        <v>8.0</v>
      </c>
      <c r="P268" s="850">
        <v>0.0</v>
      </c>
      <c r="Q268" s="850">
        <v>2.0</v>
      </c>
      <c r="R268" s="826">
        <f t="shared" si="45"/>
        <v>110</v>
      </c>
      <c r="S268" s="1123">
        <f t="shared" si="46"/>
        <v>77</v>
      </c>
      <c r="T268" s="1032">
        <f>R268/(Results!$T$249*(70/190))</f>
        <v>0.2739187418</v>
      </c>
      <c r="U268" s="807" t="str">
        <f t="shared" si="47"/>
        <v>B</v>
      </c>
      <c r="V268" s="151"/>
      <c r="W268" s="151"/>
      <c r="X268" s="151"/>
      <c r="Y268" s="195"/>
      <c r="Z268" s="740">
        <f>R268/Results!$B$158</f>
        <v>366.6666667</v>
      </c>
      <c r="AA268" s="459"/>
      <c r="AB268" s="151"/>
      <c r="AC268" s="703"/>
      <c r="AD268" s="459"/>
      <c r="AE268" s="459"/>
      <c r="AF268" s="151"/>
      <c r="AG268" s="804" t="s">
        <v>219</v>
      </c>
      <c r="AH268" s="824">
        <v>34.0</v>
      </c>
      <c r="AI268" s="850">
        <v>1.0</v>
      </c>
      <c r="AJ268" s="850">
        <v>109.0</v>
      </c>
      <c r="AK268" s="850">
        <v>0.0</v>
      </c>
      <c r="AL268" s="850">
        <v>0.0</v>
      </c>
      <c r="AM268" s="850">
        <v>0.0</v>
      </c>
      <c r="AN268" s="850">
        <v>0.0</v>
      </c>
      <c r="AO268" s="850">
        <v>8.0</v>
      </c>
      <c r="AP268" s="850">
        <v>0.0</v>
      </c>
      <c r="AQ268" s="850">
        <v>0.0</v>
      </c>
      <c r="AR268" s="850">
        <v>7.0</v>
      </c>
      <c r="AS268" s="850">
        <v>0.0</v>
      </c>
      <c r="AT268" s="850">
        <v>1.0</v>
      </c>
      <c r="AU268" s="850">
        <f t="shared" si="48"/>
        <v>160</v>
      </c>
      <c r="AV268" s="1031">
        <f t="shared" si="49"/>
        <v>115.8</v>
      </c>
      <c r="AW268" s="1032">
        <f>AU268/(Results!$V$249*(70/190))</f>
        <v>0.6501283148</v>
      </c>
      <c r="AX268" s="807" t="str">
        <f t="shared" si="53"/>
        <v>C</v>
      </c>
      <c r="AY268" s="151"/>
      <c r="AZ268" s="151"/>
      <c r="BA268" s="151"/>
      <c r="BB268" s="195"/>
      <c r="BC268" s="740">
        <f>AU268/Results!$B$158</f>
        <v>533.3333333</v>
      </c>
      <c r="BD268" s="459"/>
      <c r="BE268" s="151"/>
      <c r="BF268" s="703"/>
    </row>
    <row r="269">
      <c r="A269" s="151"/>
      <c r="B269" s="459"/>
      <c r="C269" s="151"/>
      <c r="D269" s="804" t="s">
        <v>220</v>
      </c>
      <c r="E269" s="824">
        <v>11.0</v>
      </c>
      <c r="F269" s="850">
        <v>1.0</v>
      </c>
      <c r="G269" s="850">
        <v>74.0</v>
      </c>
      <c r="H269" s="850">
        <v>0.0</v>
      </c>
      <c r="I269" s="850">
        <v>0.0</v>
      </c>
      <c r="J269" s="850">
        <v>0.0</v>
      </c>
      <c r="K269" s="850">
        <v>0.0</v>
      </c>
      <c r="L269" s="850">
        <v>3.0</v>
      </c>
      <c r="M269" s="850">
        <v>0.0</v>
      </c>
      <c r="N269" s="850">
        <v>0.0</v>
      </c>
      <c r="O269" s="850">
        <v>9.0</v>
      </c>
      <c r="P269" s="850">
        <v>0.0</v>
      </c>
      <c r="Q269" s="850">
        <v>5.0</v>
      </c>
      <c r="R269" s="826">
        <f t="shared" si="45"/>
        <v>103</v>
      </c>
      <c r="S269" s="1123">
        <f t="shared" si="46"/>
        <v>73.8</v>
      </c>
      <c r="T269" s="1032">
        <f>R269/(Results!$T$249*(70/190))</f>
        <v>0.2564875491</v>
      </c>
      <c r="U269" s="807" t="str">
        <f t="shared" si="47"/>
        <v>B</v>
      </c>
      <c r="V269" s="151"/>
      <c r="W269" s="151"/>
      <c r="X269" s="151"/>
      <c r="Y269" s="195"/>
      <c r="Z269" s="740">
        <f>R269/Results!$B$158</f>
        <v>343.3333333</v>
      </c>
      <c r="AA269" s="459"/>
      <c r="AB269" s="151"/>
      <c r="AC269" s="703"/>
      <c r="AD269" s="459"/>
      <c r="AE269" s="459"/>
      <c r="AF269" s="151"/>
      <c r="AG269" s="804" t="s">
        <v>220</v>
      </c>
      <c r="AH269" s="824">
        <v>31.0</v>
      </c>
      <c r="AI269" s="850">
        <v>0.0</v>
      </c>
      <c r="AJ269" s="850">
        <v>118.0</v>
      </c>
      <c r="AK269" s="850">
        <v>0.0</v>
      </c>
      <c r="AL269" s="850">
        <v>0.0</v>
      </c>
      <c r="AM269" s="850">
        <v>0.0</v>
      </c>
      <c r="AN269" s="850">
        <v>0.0</v>
      </c>
      <c r="AO269" s="850">
        <v>3.0</v>
      </c>
      <c r="AP269" s="850">
        <v>0.0</v>
      </c>
      <c r="AQ269" s="850">
        <v>0.0</v>
      </c>
      <c r="AR269" s="850">
        <v>12.0</v>
      </c>
      <c r="AS269" s="850">
        <v>0.0</v>
      </c>
      <c r="AT269" s="850">
        <v>2.0</v>
      </c>
      <c r="AU269" s="850">
        <f t="shared" si="48"/>
        <v>166</v>
      </c>
      <c r="AV269" s="1031">
        <f t="shared" si="49"/>
        <v>119.5</v>
      </c>
      <c r="AW269" s="1032">
        <f>AU269/(Results!$V$249*(70/190))</f>
        <v>0.6745081266</v>
      </c>
      <c r="AX269" s="807" t="str">
        <f t="shared" si="53"/>
        <v>C</v>
      </c>
      <c r="AY269" s="151"/>
      <c r="AZ269" s="151"/>
      <c r="BA269" s="151"/>
      <c r="BB269" s="195"/>
      <c r="BC269" s="740">
        <f>AU269/Results!$B$158</f>
        <v>553.3333333</v>
      </c>
      <c r="BD269" s="459"/>
      <c r="BE269" s="151"/>
      <c r="BF269" s="703"/>
    </row>
    <row r="270">
      <c r="A270" s="37"/>
      <c r="B270" s="60"/>
      <c r="C270" s="37"/>
      <c r="D270" s="809" t="s">
        <v>221</v>
      </c>
      <c r="E270" s="851">
        <v>14.0</v>
      </c>
      <c r="F270" s="852">
        <v>1.0</v>
      </c>
      <c r="G270" s="852">
        <v>70.0</v>
      </c>
      <c r="H270" s="852">
        <v>0.0</v>
      </c>
      <c r="I270" s="852">
        <v>0.0</v>
      </c>
      <c r="J270" s="852">
        <v>0.0</v>
      </c>
      <c r="K270" s="852">
        <v>1.0</v>
      </c>
      <c r="L270" s="852">
        <v>1.0</v>
      </c>
      <c r="M270" s="852">
        <v>0.0</v>
      </c>
      <c r="N270" s="852">
        <v>0.0</v>
      </c>
      <c r="O270" s="852">
        <v>4.0</v>
      </c>
      <c r="P270" s="852">
        <v>0.0</v>
      </c>
      <c r="Q270" s="1132">
        <v>0.0</v>
      </c>
      <c r="R270" s="840">
        <f t="shared" si="45"/>
        <v>91</v>
      </c>
      <c r="S270" s="1125">
        <f t="shared" si="46"/>
        <v>60.8</v>
      </c>
      <c r="T270" s="1044">
        <f>R270/(Results!$T$249*(70/190))</f>
        <v>0.2266055046</v>
      </c>
      <c r="U270" s="812" t="str">
        <f t="shared" si="47"/>
        <v>B</v>
      </c>
      <c r="V270" s="447"/>
      <c r="W270" s="447"/>
      <c r="X270" s="447"/>
      <c r="Y270" s="224"/>
      <c r="Z270" s="746">
        <f>R270/Results!$B$158</f>
        <v>303.3333333</v>
      </c>
      <c r="AA270" s="461"/>
      <c r="AB270" s="447"/>
      <c r="AC270" s="488"/>
      <c r="AD270" s="60"/>
      <c r="AE270" s="60"/>
      <c r="AF270" s="37"/>
      <c r="AG270" s="809" t="s">
        <v>221</v>
      </c>
      <c r="AH270" s="851">
        <v>28.0</v>
      </c>
      <c r="AI270" s="852">
        <v>0.0</v>
      </c>
      <c r="AJ270" s="852">
        <v>120.0</v>
      </c>
      <c r="AK270" s="852">
        <v>0.0</v>
      </c>
      <c r="AL270" s="852">
        <v>0.0</v>
      </c>
      <c r="AM270" s="852">
        <v>0.0</v>
      </c>
      <c r="AN270" s="852">
        <v>0.0</v>
      </c>
      <c r="AO270" s="852">
        <v>4.0</v>
      </c>
      <c r="AP270" s="852">
        <v>0.0</v>
      </c>
      <c r="AQ270" s="852">
        <v>0.0</v>
      </c>
      <c r="AR270" s="852">
        <v>10.0</v>
      </c>
      <c r="AS270" s="852">
        <v>0.0</v>
      </c>
      <c r="AT270" s="852">
        <v>1.0</v>
      </c>
      <c r="AU270" s="852">
        <f t="shared" si="48"/>
        <v>163</v>
      </c>
      <c r="AV270" s="1043">
        <f t="shared" si="49"/>
        <v>114.5</v>
      </c>
      <c r="AW270" s="1044">
        <f>AU270/(Results!$V$249*(70/190))</f>
        <v>0.6623182207</v>
      </c>
      <c r="AX270" s="812" t="str">
        <f t="shared" si="53"/>
        <v>C</v>
      </c>
      <c r="AY270" s="447"/>
      <c r="AZ270" s="447"/>
      <c r="BA270" s="447"/>
      <c r="BB270" s="224"/>
      <c r="BC270" s="746">
        <f>AU270/Results!$B$158</f>
        <v>543.3333333</v>
      </c>
      <c r="BD270" s="461"/>
      <c r="BE270" s="447"/>
      <c r="BF270" s="488"/>
    </row>
    <row r="271">
      <c r="A271" s="1087"/>
      <c r="B271" s="1087"/>
      <c r="C271" s="1087"/>
      <c r="D271" s="1087"/>
      <c r="E271" s="1087">
        <f t="shared" ref="E271:Q271" si="54">sum(E207:E270)</f>
        <v>1993</v>
      </c>
      <c r="F271" s="1087">
        <f t="shared" si="54"/>
        <v>24</v>
      </c>
      <c r="G271" s="1087">
        <f t="shared" si="54"/>
        <v>7141</v>
      </c>
      <c r="H271" s="1087">
        <f t="shared" si="54"/>
        <v>1</v>
      </c>
      <c r="I271" s="1087">
        <f t="shared" si="54"/>
        <v>1</v>
      </c>
      <c r="J271" s="1087">
        <f t="shared" si="54"/>
        <v>5</v>
      </c>
      <c r="K271" s="1087">
        <f t="shared" si="54"/>
        <v>92</v>
      </c>
      <c r="L271" s="1087">
        <f t="shared" si="54"/>
        <v>290</v>
      </c>
      <c r="M271" s="1087">
        <f t="shared" si="54"/>
        <v>15</v>
      </c>
      <c r="N271" s="1087">
        <f t="shared" si="54"/>
        <v>18</v>
      </c>
      <c r="O271" s="1087">
        <f t="shared" si="54"/>
        <v>711</v>
      </c>
      <c r="P271" s="1087">
        <f t="shared" si="54"/>
        <v>82</v>
      </c>
      <c r="Q271" s="1088">
        <f t="shared" si="54"/>
        <v>334</v>
      </c>
      <c r="R271" s="1087">
        <f>SUM(R207:R270)</f>
        <v>10707</v>
      </c>
      <c r="S271" s="409"/>
      <c r="T271" s="1087"/>
      <c r="U271" s="1087"/>
      <c r="V271" s="1087"/>
      <c r="W271" s="1087"/>
      <c r="X271" s="1087"/>
      <c r="Y271" s="1087"/>
      <c r="Z271" s="1087"/>
      <c r="AA271" s="1087"/>
      <c r="AB271" s="762"/>
      <c r="AC271" s="1087"/>
      <c r="AD271" s="1087"/>
      <c r="AE271" s="1087"/>
      <c r="AF271" s="1087"/>
      <c r="AG271" s="1087"/>
      <c r="AH271" s="1087">
        <f t="shared" ref="AH271:AT271" si="55">sum(AH207:AH270)</f>
        <v>1834</v>
      </c>
      <c r="AI271" s="1087">
        <f t="shared" si="55"/>
        <v>11</v>
      </c>
      <c r="AJ271" s="1087">
        <f t="shared" si="55"/>
        <v>8392</v>
      </c>
      <c r="AK271" s="1087">
        <f t="shared" si="55"/>
        <v>0</v>
      </c>
      <c r="AL271" s="1087">
        <f t="shared" si="55"/>
        <v>0</v>
      </c>
      <c r="AM271" s="1087">
        <f t="shared" si="55"/>
        <v>7</v>
      </c>
      <c r="AN271" s="1087">
        <f t="shared" si="55"/>
        <v>0</v>
      </c>
      <c r="AO271" s="1087">
        <f t="shared" si="55"/>
        <v>507</v>
      </c>
      <c r="AP271" s="1087">
        <f t="shared" si="55"/>
        <v>0</v>
      </c>
      <c r="AQ271" s="1087">
        <f t="shared" si="55"/>
        <v>6</v>
      </c>
      <c r="AR271" s="1087">
        <f t="shared" si="55"/>
        <v>573</v>
      </c>
      <c r="AS271" s="1087">
        <f t="shared" si="55"/>
        <v>85</v>
      </c>
      <c r="AT271" s="1088">
        <f t="shared" si="55"/>
        <v>67</v>
      </c>
      <c r="AU271" s="1087">
        <f>SUM(AU207:AU270)</f>
        <v>11482</v>
      </c>
      <c r="AV271" s="1087"/>
      <c r="AW271" s="1087"/>
      <c r="AX271" s="1087"/>
      <c r="AY271" s="1087"/>
      <c r="AZ271" s="1087"/>
      <c r="BA271" s="1087"/>
      <c r="BB271" s="1087"/>
      <c r="BC271" s="1087"/>
      <c r="BD271" s="1087"/>
      <c r="BE271" s="1133"/>
      <c r="BF271" s="1087"/>
    </row>
    <row r="272">
      <c r="A272" s="1087"/>
      <c r="B272" s="1087"/>
      <c r="C272" s="1087"/>
      <c r="D272" s="1087"/>
      <c r="E272" s="1087"/>
      <c r="F272" s="1087"/>
      <c r="G272" s="1087"/>
      <c r="H272" s="1087"/>
      <c r="I272" s="1087"/>
      <c r="J272" s="1087"/>
      <c r="K272" s="1087"/>
      <c r="L272" s="1087"/>
      <c r="M272" s="1087"/>
      <c r="N272" s="1087"/>
      <c r="O272" s="1087"/>
      <c r="P272" s="1087"/>
      <c r="Q272" s="1087"/>
      <c r="R272" s="1087"/>
      <c r="S272" s="1087"/>
      <c r="T272" s="1087"/>
      <c r="U272" s="1087"/>
      <c r="V272" s="1087"/>
      <c r="W272" s="1087"/>
      <c r="X272" s="1087"/>
      <c r="Y272" s="1087"/>
      <c r="Z272" s="1087"/>
      <c r="AA272" s="1087"/>
      <c r="AB272" s="762"/>
      <c r="AC272" s="1087"/>
      <c r="AD272" s="1087"/>
      <c r="AE272" s="1087"/>
      <c r="AF272" s="1087"/>
      <c r="AG272" s="1087"/>
      <c r="AH272" s="1087"/>
      <c r="AI272" s="1087"/>
      <c r="AJ272" s="1087"/>
      <c r="AK272" s="1087"/>
      <c r="AL272" s="1087"/>
      <c r="AM272" s="1087"/>
      <c r="AN272" s="1087"/>
      <c r="AO272" s="1087"/>
      <c r="AP272" s="1087"/>
      <c r="AQ272" s="1087"/>
      <c r="AR272" s="1087"/>
      <c r="AS272" s="1087"/>
      <c r="AT272" s="1087"/>
      <c r="AU272" s="1087"/>
      <c r="AV272" s="1087"/>
      <c r="AW272" s="1087"/>
      <c r="AX272" s="1087"/>
      <c r="AY272" s="1087"/>
      <c r="AZ272" s="1087"/>
      <c r="BA272" s="1087"/>
      <c r="BB272" s="1087"/>
      <c r="BC272" s="1087"/>
      <c r="BD272" s="1087"/>
      <c r="BE272" s="1133"/>
      <c r="BF272" s="1087"/>
    </row>
    <row r="273">
      <c r="AB273" s="762"/>
      <c r="BE273" s="358"/>
    </row>
    <row r="274">
      <c r="AB274" s="762"/>
      <c r="BE274" s="358"/>
    </row>
    <row r="275">
      <c r="AB275" s="762"/>
      <c r="BE275" s="358"/>
    </row>
    <row r="276">
      <c r="AB276" s="762"/>
      <c r="BE276" s="358"/>
    </row>
    <row r="277">
      <c r="AB277" s="762"/>
      <c r="BE277" s="358"/>
    </row>
    <row r="278">
      <c r="AB278" s="762"/>
      <c r="BE278" s="358"/>
    </row>
    <row r="279">
      <c r="AB279" s="762"/>
      <c r="BE279" s="358"/>
    </row>
    <row r="280">
      <c r="AB280" s="762"/>
      <c r="BE280" s="358"/>
    </row>
    <row r="281">
      <c r="AB281" s="762"/>
      <c r="BE281" s="358"/>
    </row>
    <row r="282">
      <c r="AB282" s="762"/>
      <c r="BE282" s="358"/>
    </row>
    <row r="283">
      <c r="AB283" s="762"/>
      <c r="BE283" s="358"/>
    </row>
    <row r="284">
      <c r="AB284" s="762"/>
      <c r="BE284" s="358"/>
    </row>
    <row r="285">
      <c r="AB285" s="762"/>
      <c r="BE285" s="358"/>
    </row>
    <row r="286">
      <c r="AB286" s="762"/>
      <c r="BE286" s="358"/>
    </row>
    <row r="287">
      <c r="AB287" s="762"/>
      <c r="BE287" s="358"/>
    </row>
    <row r="288">
      <c r="AB288" s="762"/>
      <c r="BE288" s="358"/>
    </row>
    <row r="289">
      <c r="AB289" s="762"/>
      <c r="BE289" s="358"/>
    </row>
    <row r="290">
      <c r="AB290" s="762"/>
      <c r="BE290" s="358"/>
    </row>
    <row r="291">
      <c r="AB291" s="762"/>
      <c r="BE291" s="358"/>
    </row>
    <row r="292">
      <c r="AB292" s="762"/>
      <c r="BE292" s="358"/>
    </row>
    <row r="293">
      <c r="AB293" s="762"/>
      <c r="BE293" s="358"/>
    </row>
    <row r="294">
      <c r="AB294" s="762"/>
      <c r="BE294" s="358"/>
    </row>
    <row r="295">
      <c r="AB295" s="762"/>
      <c r="BE295" s="358"/>
    </row>
    <row r="296">
      <c r="AB296" s="762"/>
      <c r="BE296" s="358"/>
    </row>
    <row r="297">
      <c r="AB297" s="762"/>
      <c r="BE297" s="358"/>
    </row>
    <row r="298">
      <c r="F298" s="12" t="s">
        <v>107</v>
      </c>
      <c r="G298" s="14">
        <f>SUM(BI3:BI66,V3:V66)</f>
        <v>23430</v>
      </c>
      <c r="AB298" s="762"/>
      <c r="BE298" s="358"/>
    </row>
    <row r="299">
      <c r="F299" s="12" t="s">
        <v>108</v>
      </c>
      <c r="G299" s="14">
        <f>SUM(V71:V134,BI71:BI134)</f>
        <v>21733</v>
      </c>
      <c r="AB299" s="762"/>
      <c r="BE299" s="358"/>
    </row>
    <row r="300">
      <c r="F300" s="12" t="s">
        <v>109</v>
      </c>
      <c r="G300" s="14">
        <f>SUM(V139:V202,BI139:BI202)</f>
        <v>16397</v>
      </c>
      <c r="AB300" s="762"/>
      <c r="BE300" s="358"/>
    </row>
    <row r="301">
      <c r="F301" s="12" t="s">
        <v>110</v>
      </c>
      <c r="G301" s="14">
        <f>SUM(V207:V270,BI211:BI270)</f>
        <v>10707</v>
      </c>
      <c r="AB301" s="762"/>
      <c r="BE301" s="358"/>
    </row>
    <row r="302">
      <c r="AB302" s="762"/>
      <c r="BE302" s="358"/>
    </row>
    <row r="303">
      <c r="AB303" s="762"/>
      <c r="BE303" s="358"/>
    </row>
    <row r="304">
      <c r="AB304" s="762"/>
      <c r="BE304" s="358"/>
    </row>
    <row r="305">
      <c r="AB305" s="762"/>
      <c r="BE305" s="358"/>
    </row>
    <row r="306">
      <c r="AB306" s="762"/>
      <c r="BE306" s="358"/>
    </row>
    <row r="307">
      <c r="AB307" s="762"/>
      <c r="BE307" s="358"/>
    </row>
    <row r="308">
      <c r="AB308" s="762"/>
      <c r="BE308" s="358"/>
    </row>
    <row r="309">
      <c r="AB309" s="762"/>
      <c r="BE309" s="358"/>
    </row>
    <row r="310">
      <c r="AB310" s="762"/>
      <c r="BE310" s="358"/>
    </row>
    <row r="311">
      <c r="AB311" s="762"/>
      <c r="BE311" s="358"/>
    </row>
    <row r="312">
      <c r="AB312" s="762"/>
      <c r="BE312" s="358"/>
    </row>
    <row r="313">
      <c r="AB313" s="762"/>
      <c r="BE313" s="358"/>
    </row>
    <row r="314">
      <c r="AB314" s="762"/>
      <c r="BE314" s="358"/>
    </row>
    <row r="315">
      <c r="AB315" s="762"/>
      <c r="BE315" s="358"/>
    </row>
    <row r="316">
      <c r="AB316" s="762"/>
      <c r="BE316" s="358"/>
    </row>
    <row r="317">
      <c r="AB317" s="762"/>
      <c r="BE317" s="358"/>
    </row>
    <row r="318">
      <c r="AB318" s="762"/>
      <c r="BE318" s="358"/>
    </row>
    <row r="319">
      <c r="AB319" s="762"/>
      <c r="BE319" s="358"/>
    </row>
    <row r="320">
      <c r="AB320" s="762"/>
      <c r="BE320" s="358"/>
    </row>
    <row r="321">
      <c r="AB321" s="762"/>
      <c r="BE321" s="358"/>
    </row>
    <row r="322">
      <c r="AB322" s="762"/>
      <c r="BE322" s="358"/>
    </row>
    <row r="323">
      <c r="AB323" s="762"/>
      <c r="BE323" s="358"/>
    </row>
    <row r="324">
      <c r="AB324" s="762"/>
      <c r="BE324" s="358"/>
    </row>
    <row r="325">
      <c r="AB325" s="762"/>
      <c r="BE325" s="358"/>
    </row>
    <row r="326">
      <c r="AB326" s="762"/>
      <c r="BE326" s="358"/>
    </row>
    <row r="327">
      <c r="AB327" s="762"/>
      <c r="BE327" s="358"/>
    </row>
    <row r="328">
      <c r="AB328" s="762"/>
      <c r="BE328" s="358"/>
    </row>
    <row r="329">
      <c r="AB329" s="762"/>
      <c r="BE329" s="358"/>
    </row>
    <row r="330">
      <c r="AB330" s="762"/>
      <c r="BE330" s="358"/>
    </row>
    <row r="331">
      <c r="AB331" s="762"/>
      <c r="BE331" s="358"/>
    </row>
    <row r="332">
      <c r="AB332" s="762"/>
      <c r="BE332" s="358"/>
    </row>
    <row r="333">
      <c r="AB333" s="762"/>
      <c r="BE333" s="358"/>
    </row>
    <row r="334">
      <c r="AB334" s="762"/>
      <c r="BE334" s="358"/>
    </row>
    <row r="335">
      <c r="AB335" s="762"/>
      <c r="BE335" s="358"/>
    </row>
    <row r="336">
      <c r="AB336" s="762"/>
      <c r="BE336" s="358"/>
    </row>
    <row r="337">
      <c r="AB337" s="762"/>
      <c r="BE337" s="358"/>
    </row>
    <row r="338">
      <c r="AB338" s="762"/>
      <c r="BE338" s="358"/>
    </row>
    <row r="339">
      <c r="AB339" s="762"/>
      <c r="BE339" s="358"/>
    </row>
    <row r="340">
      <c r="AB340" s="762"/>
      <c r="BE340" s="358"/>
    </row>
    <row r="341">
      <c r="AB341" s="762"/>
      <c r="BE341" s="358"/>
    </row>
    <row r="342">
      <c r="AB342" s="762"/>
      <c r="BE342" s="358"/>
    </row>
    <row r="343">
      <c r="AB343" s="762"/>
      <c r="BE343" s="358"/>
    </row>
    <row r="344">
      <c r="AB344" s="762"/>
      <c r="BE344" s="358"/>
    </row>
    <row r="345">
      <c r="AB345" s="762"/>
      <c r="BE345" s="358"/>
    </row>
    <row r="346">
      <c r="AB346" s="762"/>
      <c r="BE346" s="358"/>
    </row>
    <row r="347">
      <c r="AB347" s="762"/>
      <c r="BE347" s="358"/>
    </row>
    <row r="348">
      <c r="AB348" s="762"/>
      <c r="BE348" s="358"/>
    </row>
    <row r="349">
      <c r="AB349" s="762"/>
      <c r="BE349" s="358"/>
    </row>
    <row r="350">
      <c r="AB350" s="762"/>
      <c r="BE350" s="358"/>
    </row>
    <row r="351">
      <c r="AB351" s="762"/>
      <c r="BE351" s="358"/>
    </row>
    <row r="352">
      <c r="AB352" s="762"/>
      <c r="BE352" s="358"/>
    </row>
    <row r="353">
      <c r="AB353" s="762"/>
      <c r="BE353" s="358"/>
    </row>
    <row r="354">
      <c r="AB354" s="762"/>
      <c r="BE354" s="358"/>
    </row>
    <row r="355">
      <c r="AB355" s="762"/>
      <c r="BE355" s="358"/>
    </row>
    <row r="356">
      <c r="AB356" s="762"/>
      <c r="BE356" s="358"/>
    </row>
    <row r="357">
      <c r="AB357" s="762"/>
      <c r="BE357" s="358"/>
    </row>
    <row r="358">
      <c r="AB358" s="762"/>
      <c r="BE358" s="358"/>
    </row>
    <row r="359">
      <c r="AB359" s="762"/>
      <c r="BE359" s="358"/>
    </row>
    <row r="360">
      <c r="AB360" s="762"/>
      <c r="BE360" s="358"/>
    </row>
    <row r="361">
      <c r="AB361" s="762"/>
      <c r="BE361" s="358"/>
    </row>
    <row r="362">
      <c r="AB362" s="762"/>
      <c r="BE362" s="358"/>
    </row>
    <row r="363">
      <c r="AB363" s="762"/>
      <c r="BE363" s="358"/>
    </row>
    <row r="364">
      <c r="AB364" s="762"/>
      <c r="BE364" s="358"/>
    </row>
    <row r="365">
      <c r="AB365" s="762"/>
      <c r="BE365" s="358"/>
    </row>
    <row r="366">
      <c r="AB366" s="762"/>
      <c r="BE366" s="358"/>
    </row>
    <row r="367">
      <c r="AB367" s="762"/>
      <c r="BE367" s="358"/>
    </row>
    <row r="368">
      <c r="AB368" s="762"/>
      <c r="BE368" s="358"/>
    </row>
    <row r="369">
      <c r="AB369" s="762"/>
      <c r="BE369" s="358"/>
    </row>
    <row r="370">
      <c r="AB370" s="762"/>
      <c r="BE370" s="358"/>
    </row>
    <row r="371">
      <c r="AB371" s="762"/>
      <c r="BE371" s="358"/>
    </row>
    <row r="372">
      <c r="AB372" s="762"/>
      <c r="BE372" s="358"/>
    </row>
    <row r="373">
      <c r="AB373" s="762"/>
      <c r="BE373" s="358"/>
    </row>
    <row r="374">
      <c r="AB374" s="762"/>
      <c r="BE374" s="358"/>
    </row>
    <row r="375">
      <c r="AB375" s="762"/>
      <c r="BE375" s="358"/>
    </row>
    <row r="376">
      <c r="AB376" s="762"/>
      <c r="BE376" s="358"/>
    </row>
    <row r="377">
      <c r="AB377" s="762"/>
      <c r="BE377" s="358"/>
    </row>
    <row r="378">
      <c r="AB378" s="762"/>
      <c r="BE378" s="358"/>
    </row>
    <row r="379">
      <c r="AB379" s="762"/>
      <c r="BE379" s="358"/>
    </row>
    <row r="380">
      <c r="AB380" s="762"/>
      <c r="BE380" s="358"/>
    </row>
    <row r="381">
      <c r="AB381" s="762"/>
      <c r="BE381" s="358"/>
    </row>
    <row r="382">
      <c r="AB382" s="762"/>
      <c r="BE382" s="358"/>
    </row>
    <row r="383">
      <c r="AB383" s="762"/>
      <c r="BE383" s="358"/>
    </row>
    <row r="384">
      <c r="AB384" s="762"/>
      <c r="BE384" s="358"/>
    </row>
    <row r="385">
      <c r="AB385" s="762"/>
      <c r="BE385" s="358"/>
    </row>
    <row r="386">
      <c r="AB386" s="762"/>
      <c r="BE386" s="358"/>
    </row>
    <row r="387">
      <c r="AB387" s="762"/>
      <c r="BE387" s="358"/>
    </row>
    <row r="388">
      <c r="AB388" s="762"/>
      <c r="BE388" s="358"/>
    </row>
    <row r="389">
      <c r="AB389" s="762"/>
      <c r="BE389" s="358"/>
    </row>
    <row r="390">
      <c r="AB390" s="762"/>
      <c r="BE390" s="358"/>
    </row>
    <row r="391">
      <c r="AB391" s="762"/>
      <c r="BE391" s="358"/>
    </row>
    <row r="392">
      <c r="AB392" s="762"/>
      <c r="BE392" s="358"/>
    </row>
    <row r="393">
      <c r="AB393" s="762"/>
      <c r="BE393" s="358"/>
    </row>
    <row r="394">
      <c r="AB394" s="762"/>
      <c r="BE394" s="358"/>
    </row>
    <row r="395">
      <c r="AB395" s="762"/>
      <c r="BE395" s="358"/>
    </row>
    <row r="396">
      <c r="AB396" s="762"/>
      <c r="BE396" s="358"/>
    </row>
    <row r="397">
      <c r="AB397" s="762"/>
      <c r="BE397" s="358"/>
    </row>
    <row r="398">
      <c r="AB398" s="762"/>
      <c r="BE398" s="358"/>
    </row>
    <row r="399">
      <c r="AB399" s="762"/>
      <c r="BE399" s="358"/>
    </row>
    <row r="400">
      <c r="AB400" s="762"/>
      <c r="BE400" s="358"/>
    </row>
    <row r="401">
      <c r="AB401" s="762"/>
      <c r="BE401" s="358"/>
    </row>
    <row r="402">
      <c r="AB402" s="762"/>
      <c r="BE402" s="358"/>
    </row>
    <row r="403">
      <c r="AB403" s="762"/>
      <c r="BE403" s="358"/>
    </row>
    <row r="404">
      <c r="AB404" s="762"/>
      <c r="BE404" s="358"/>
    </row>
    <row r="405">
      <c r="AB405" s="762"/>
      <c r="BE405" s="358"/>
    </row>
    <row r="406">
      <c r="AB406" s="762"/>
      <c r="BE406" s="358"/>
    </row>
    <row r="407">
      <c r="AB407" s="762"/>
      <c r="BE407" s="358"/>
    </row>
    <row r="408">
      <c r="AB408" s="762"/>
      <c r="BE408" s="358"/>
    </row>
    <row r="409">
      <c r="AB409" s="762"/>
      <c r="BE409" s="358"/>
    </row>
    <row r="410">
      <c r="AB410" s="762"/>
      <c r="BE410" s="358"/>
    </row>
    <row r="411">
      <c r="AB411" s="762"/>
      <c r="BE411" s="358"/>
    </row>
    <row r="412">
      <c r="AB412" s="762"/>
      <c r="BE412" s="358"/>
    </row>
    <row r="413">
      <c r="AB413" s="762"/>
      <c r="BE413" s="358"/>
    </row>
    <row r="414">
      <c r="AB414" s="762"/>
      <c r="BE414" s="358"/>
    </row>
    <row r="415">
      <c r="AB415" s="762"/>
      <c r="BE415" s="358"/>
    </row>
    <row r="416">
      <c r="AB416" s="762"/>
      <c r="BE416" s="358"/>
    </row>
    <row r="417">
      <c r="AB417" s="762"/>
      <c r="BE417" s="358"/>
    </row>
    <row r="418">
      <c r="AB418" s="762"/>
      <c r="BE418" s="358"/>
    </row>
    <row r="419">
      <c r="AB419" s="762"/>
      <c r="BE419" s="358"/>
    </row>
    <row r="420">
      <c r="AB420" s="762"/>
      <c r="BE420" s="358"/>
    </row>
    <row r="421">
      <c r="AB421" s="762"/>
      <c r="BE421" s="358"/>
    </row>
    <row r="422">
      <c r="AB422" s="762"/>
      <c r="BE422" s="358"/>
    </row>
    <row r="423">
      <c r="AB423" s="762"/>
      <c r="BE423" s="358"/>
    </row>
    <row r="424">
      <c r="AB424" s="762"/>
      <c r="BE424" s="358"/>
    </row>
    <row r="425">
      <c r="AB425" s="762"/>
      <c r="BE425" s="358"/>
    </row>
    <row r="426">
      <c r="AB426" s="762"/>
      <c r="BE426" s="358"/>
    </row>
    <row r="427">
      <c r="AB427" s="762"/>
      <c r="BE427" s="358"/>
    </row>
    <row r="428">
      <c r="AB428" s="762"/>
      <c r="BE428" s="358"/>
    </row>
    <row r="429">
      <c r="AB429" s="762"/>
      <c r="BE429" s="358"/>
    </row>
    <row r="430">
      <c r="AB430" s="762"/>
      <c r="BE430" s="358"/>
    </row>
    <row r="431">
      <c r="AB431" s="762"/>
      <c r="BE431" s="358"/>
    </row>
    <row r="432">
      <c r="AB432" s="762"/>
      <c r="BE432" s="358"/>
    </row>
    <row r="433">
      <c r="AB433" s="762"/>
      <c r="BE433" s="358"/>
    </row>
    <row r="434">
      <c r="AB434" s="762"/>
      <c r="BE434" s="358"/>
    </row>
    <row r="435">
      <c r="AB435" s="762"/>
      <c r="BE435" s="358"/>
    </row>
    <row r="436">
      <c r="AB436" s="762"/>
      <c r="BE436" s="358"/>
    </row>
    <row r="437">
      <c r="AB437" s="762"/>
      <c r="BE437" s="358"/>
    </row>
    <row r="438">
      <c r="AB438" s="762"/>
      <c r="BE438" s="358"/>
    </row>
    <row r="439">
      <c r="AB439" s="762"/>
      <c r="BE439" s="358"/>
    </row>
    <row r="440">
      <c r="AB440" s="762"/>
      <c r="BE440" s="358"/>
    </row>
    <row r="441">
      <c r="AB441" s="762"/>
      <c r="BE441" s="358"/>
    </row>
    <row r="442">
      <c r="AB442" s="762"/>
      <c r="BE442" s="358"/>
    </row>
    <row r="443">
      <c r="AB443" s="762"/>
      <c r="BE443" s="358"/>
    </row>
    <row r="444">
      <c r="AB444" s="762"/>
      <c r="BE444" s="358"/>
    </row>
    <row r="445">
      <c r="AB445" s="762"/>
      <c r="BE445" s="358"/>
    </row>
    <row r="446">
      <c r="AB446" s="762"/>
      <c r="BE446" s="358"/>
    </row>
    <row r="447">
      <c r="AB447" s="762"/>
      <c r="BE447" s="358"/>
    </row>
    <row r="448">
      <c r="AB448" s="762"/>
      <c r="BE448" s="358"/>
    </row>
    <row r="449">
      <c r="AB449" s="762"/>
      <c r="BE449" s="358"/>
    </row>
    <row r="450">
      <c r="AB450" s="762"/>
      <c r="BE450" s="358"/>
    </row>
    <row r="451">
      <c r="AB451" s="762"/>
      <c r="BE451" s="358"/>
    </row>
    <row r="452">
      <c r="AB452" s="762"/>
      <c r="BE452" s="358"/>
    </row>
    <row r="453">
      <c r="AB453" s="762"/>
      <c r="BE453" s="358"/>
    </row>
    <row r="454">
      <c r="AB454" s="762"/>
      <c r="BE454" s="358"/>
    </row>
    <row r="455">
      <c r="AB455" s="762"/>
      <c r="BE455" s="358"/>
    </row>
    <row r="456">
      <c r="AB456" s="762"/>
      <c r="BE456" s="358"/>
    </row>
    <row r="457">
      <c r="AB457" s="762"/>
      <c r="BE457" s="358"/>
    </row>
    <row r="458">
      <c r="AB458" s="762"/>
      <c r="BE458" s="358"/>
    </row>
    <row r="459">
      <c r="AB459" s="762"/>
      <c r="BE459" s="358"/>
    </row>
    <row r="460">
      <c r="AB460" s="762"/>
      <c r="BE460" s="358"/>
    </row>
    <row r="461">
      <c r="AB461" s="762"/>
      <c r="BE461" s="358"/>
    </row>
    <row r="462">
      <c r="AB462" s="762"/>
      <c r="BE462" s="358"/>
    </row>
    <row r="463">
      <c r="AB463" s="762"/>
      <c r="BE463" s="358"/>
    </row>
    <row r="464">
      <c r="AB464" s="762"/>
      <c r="BE464" s="358"/>
    </row>
    <row r="465">
      <c r="AB465" s="762"/>
      <c r="BE465" s="358"/>
    </row>
    <row r="466">
      <c r="AB466" s="762"/>
      <c r="BE466" s="358"/>
    </row>
    <row r="467">
      <c r="AB467" s="762"/>
      <c r="BE467" s="358"/>
    </row>
    <row r="468">
      <c r="AB468" s="762"/>
      <c r="BE468" s="358"/>
    </row>
    <row r="469">
      <c r="AB469" s="762"/>
      <c r="BE469" s="358"/>
    </row>
    <row r="470">
      <c r="AB470" s="762"/>
      <c r="BE470" s="358"/>
    </row>
    <row r="471">
      <c r="AB471" s="762"/>
      <c r="BE471" s="358"/>
    </row>
    <row r="472">
      <c r="AB472" s="762"/>
      <c r="BE472" s="358"/>
    </row>
    <row r="473">
      <c r="AB473" s="762"/>
      <c r="BE473" s="358"/>
    </row>
    <row r="474">
      <c r="AB474" s="762"/>
      <c r="BE474" s="358"/>
    </row>
    <row r="475">
      <c r="AB475" s="762"/>
      <c r="BE475" s="358"/>
    </row>
    <row r="476">
      <c r="AB476" s="762"/>
      <c r="BE476" s="358"/>
    </row>
    <row r="477">
      <c r="AB477" s="762"/>
      <c r="BE477" s="358"/>
    </row>
    <row r="478">
      <c r="AB478" s="762"/>
      <c r="BE478" s="358"/>
    </row>
    <row r="479">
      <c r="AB479" s="762"/>
      <c r="BE479" s="358"/>
    </row>
    <row r="480">
      <c r="AB480" s="762"/>
      <c r="BE480" s="358"/>
    </row>
    <row r="481">
      <c r="AB481" s="762"/>
      <c r="BE481" s="358"/>
    </row>
    <row r="482">
      <c r="AB482" s="762"/>
      <c r="BE482" s="358"/>
    </row>
    <row r="483">
      <c r="AB483" s="762"/>
      <c r="BE483" s="358"/>
    </row>
    <row r="484">
      <c r="AB484" s="762"/>
      <c r="BE484" s="358"/>
    </row>
    <row r="485">
      <c r="AB485" s="762"/>
      <c r="BE485" s="358"/>
    </row>
    <row r="486">
      <c r="AB486" s="762"/>
      <c r="BE486" s="358"/>
    </row>
    <row r="487">
      <c r="AB487" s="762"/>
      <c r="BE487" s="358"/>
    </row>
    <row r="488">
      <c r="AB488" s="762"/>
      <c r="BE488" s="358"/>
    </row>
    <row r="489">
      <c r="AB489" s="762"/>
      <c r="BE489" s="358"/>
    </row>
    <row r="490">
      <c r="AB490" s="762"/>
      <c r="BE490" s="358"/>
    </row>
    <row r="491">
      <c r="AB491" s="762"/>
      <c r="BE491" s="358"/>
    </row>
    <row r="492">
      <c r="AB492" s="762"/>
      <c r="BE492" s="358"/>
    </row>
    <row r="493">
      <c r="AB493" s="762"/>
      <c r="BE493" s="358"/>
    </row>
    <row r="494">
      <c r="AB494" s="762"/>
      <c r="BE494" s="358"/>
    </row>
    <row r="495">
      <c r="AB495" s="762"/>
      <c r="BE495" s="358"/>
    </row>
    <row r="496">
      <c r="AB496" s="762"/>
      <c r="BE496" s="358"/>
    </row>
    <row r="497">
      <c r="AB497" s="762"/>
      <c r="BE497" s="358"/>
    </row>
    <row r="498">
      <c r="AB498" s="762"/>
      <c r="BE498" s="358"/>
    </row>
    <row r="499">
      <c r="AB499" s="762"/>
      <c r="BE499" s="358"/>
    </row>
    <row r="500">
      <c r="AB500" s="762"/>
      <c r="BE500" s="358"/>
    </row>
    <row r="501">
      <c r="AB501" s="762"/>
      <c r="BE501" s="358"/>
    </row>
    <row r="502">
      <c r="AB502" s="762"/>
      <c r="BE502" s="358"/>
    </row>
    <row r="503">
      <c r="AB503" s="762"/>
      <c r="BE503" s="358"/>
    </row>
    <row r="504">
      <c r="AB504" s="762"/>
      <c r="BE504" s="358"/>
    </row>
    <row r="505">
      <c r="AB505" s="762"/>
      <c r="BE505" s="358"/>
    </row>
    <row r="506">
      <c r="AB506" s="762"/>
      <c r="BE506" s="358"/>
    </row>
    <row r="507">
      <c r="AB507" s="762"/>
      <c r="BE507" s="358"/>
    </row>
    <row r="508">
      <c r="AB508" s="762"/>
      <c r="BE508" s="358"/>
    </row>
    <row r="509">
      <c r="AB509" s="762"/>
      <c r="BE509" s="358"/>
    </row>
    <row r="510">
      <c r="AB510" s="762"/>
      <c r="BE510" s="358"/>
    </row>
    <row r="511">
      <c r="AB511" s="762"/>
      <c r="BE511" s="358"/>
    </row>
    <row r="512">
      <c r="AB512" s="762"/>
      <c r="BE512" s="358"/>
    </row>
    <row r="513">
      <c r="AB513" s="762"/>
      <c r="BE513" s="358"/>
    </row>
    <row r="514">
      <c r="AB514" s="762"/>
      <c r="BE514" s="358"/>
    </row>
    <row r="515">
      <c r="AB515" s="762"/>
      <c r="BE515" s="358"/>
    </row>
    <row r="516">
      <c r="AB516" s="762"/>
      <c r="BE516" s="358"/>
    </row>
    <row r="517">
      <c r="AB517" s="762"/>
      <c r="BE517" s="358"/>
    </row>
    <row r="518">
      <c r="AB518" s="762"/>
      <c r="BE518" s="358"/>
    </row>
    <row r="519">
      <c r="AB519" s="762"/>
      <c r="BE519" s="358"/>
    </row>
    <row r="520">
      <c r="AB520" s="762"/>
      <c r="BE520" s="358"/>
    </row>
    <row r="521">
      <c r="AB521" s="762"/>
      <c r="BE521" s="358"/>
    </row>
    <row r="522">
      <c r="AB522" s="762"/>
      <c r="BE522" s="358"/>
    </row>
    <row r="523">
      <c r="AB523" s="762"/>
      <c r="BE523" s="358"/>
    </row>
    <row r="524">
      <c r="AB524" s="762"/>
      <c r="BE524" s="358"/>
    </row>
    <row r="525">
      <c r="AB525" s="762"/>
      <c r="BE525" s="358"/>
    </row>
    <row r="526">
      <c r="AB526" s="762"/>
      <c r="BE526" s="358"/>
    </row>
    <row r="527">
      <c r="AB527" s="762"/>
      <c r="BE527" s="358"/>
    </row>
    <row r="528">
      <c r="AB528" s="762"/>
      <c r="BE528" s="358"/>
    </row>
    <row r="529">
      <c r="AB529" s="762"/>
      <c r="BE529" s="358"/>
    </row>
    <row r="530">
      <c r="AB530" s="762"/>
      <c r="BE530" s="358"/>
    </row>
    <row r="531">
      <c r="AB531" s="762"/>
      <c r="BE531" s="358"/>
    </row>
    <row r="532">
      <c r="AB532" s="762"/>
      <c r="BE532" s="358"/>
    </row>
    <row r="533">
      <c r="AB533" s="762"/>
      <c r="BE533" s="358"/>
    </row>
    <row r="534">
      <c r="AB534" s="762"/>
      <c r="BE534" s="358"/>
    </row>
    <row r="535">
      <c r="AB535" s="762"/>
      <c r="BE535" s="358"/>
    </row>
    <row r="536">
      <c r="AB536" s="762"/>
      <c r="BE536" s="358"/>
    </row>
    <row r="537">
      <c r="AB537" s="762"/>
      <c r="BE537" s="358"/>
    </row>
    <row r="538">
      <c r="AB538" s="762"/>
      <c r="BE538" s="358"/>
    </row>
    <row r="539">
      <c r="AB539" s="762"/>
      <c r="BE539" s="358"/>
    </row>
    <row r="540">
      <c r="AB540" s="762"/>
      <c r="BE540" s="358"/>
    </row>
    <row r="541">
      <c r="AB541" s="762"/>
      <c r="BE541" s="358"/>
    </row>
    <row r="542">
      <c r="AB542" s="762"/>
      <c r="BE542" s="358"/>
    </row>
    <row r="543">
      <c r="AB543" s="762"/>
      <c r="BE543" s="358"/>
    </row>
    <row r="544">
      <c r="AB544" s="762"/>
      <c r="BE544" s="358"/>
    </row>
    <row r="545">
      <c r="AB545" s="762"/>
      <c r="BE545" s="358"/>
    </row>
    <row r="546">
      <c r="AB546" s="762"/>
      <c r="BE546" s="358"/>
    </row>
    <row r="547">
      <c r="AB547" s="762"/>
      <c r="BE547" s="358"/>
    </row>
    <row r="548">
      <c r="AB548" s="762"/>
      <c r="BE548" s="358"/>
    </row>
    <row r="549">
      <c r="AB549" s="762"/>
      <c r="BE549" s="358"/>
    </row>
    <row r="550">
      <c r="AB550" s="762"/>
      <c r="BE550" s="358"/>
    </row>
    <row r="551">
      <c r="AB551" s="762"/>
      <c r="BE551" s="358"/>
    </row>
    <row r="552">
      <c r="AB552" s="762"/>
      <c r="BE552" s="358"/>
    </row>
    <row r="553">
      <c r="AB553" s="762"/>
      <c r="BE553" s="358"/>
    </row>
    <row r="554">
      <c r="AB554" s="762"/>
      <c r="BE554" s="358"/>
    </row>
    <row r="555">
      <c r="AB555" s="762"/>
      <c r="BE555" s="358"/>
    </row>
    <row r="556">
      <c r="AB556" s="762"/>
      <c r="BE556" s="358"/>
    </row>
    <row r="557">
      <c r="AB557" s="762"/>
      <c r="BE557" s="358"/>
    </row>
    <row r="558">
      <c r="AB558" s="762"/>
      <c r="BE558" s="358"/>
    </row>
    <row r="559">
      <c r="AB559" s="762"/>
      <c r="BE559" s="358"/>
    </row>
    <row r="560">
      <c r="AB560" s="762"/>
      <c r="BE560" s="358"/>
    </row>
    <row r="561">
      <c r="AB561" s="762"/>
      <c r="BE561" s="358"/>
    </row>
    <row r="562">
      <c r="AB562" s="762"/>
      <c r="BE562" s="358"/>
    </row>
    <row r="563">
      <c r="AB563" s="762"/>
      <c r="BE563" s="358"/>
    </row>
    <row r="564">
      <c r="AB564" s="762"/>
      <c r="BE564" s="358"/>
    </row>
    <row r="565">
      <c r="AB565" s="762"/>
      <c r="BE565" s="358"/>
    </row>
    <row r="566">
      <c r="AB566" s="762"/>
      <c r="BE566" s="358"/>
    </row>
    <row r="567">
      <c r="AB567" s="762"/>
      <c r="BE567" s="358"/>
    </row>
    <row r="568">
      <c r="AB568" s="762"/>
      <c r="BE568" s="358"/>
    </row>
    <row r="569">
      <c r="AB569" s="762"/>
      <c r="BE569" s="358"/>
    </row>
    <row r="570">
      <c r="AB570" s="762"/>
      <c r="BE570" s="358"/>
    </row>
    <row r="571">
      <c r="AB571" s="762"/>
      <c r="BE571" s="358"/>
    </row>
    <row r="572">
      <c r="AB572" s="762"/>
      <c r="BE572" s="358"/>
    </row>
    <row r="573">
      <c r="AB573" s="762"/>
      <c r="BE573" s="358"/>
    </row>
    <row r="574">
      <c r="AB574" s="762"/>
      <c r="BE574" s="358"/>
    </row>
    <row r="575">
      <c r="AB575" s="762"/>
      <c r="BE575" s="358"/>
    </row>
    <row r="576">
      <c r="AB576" s="762"/>
      <c r="BE576" s="358"/>
    </row>
    <row r="577">
      <c r="AB577" s="762"/>
      <c r="BE577" s="358"/>
    </row>
    <row r="578">
      <c r="AB578" s="762"/>
      <c r="BE578" s="358"/>
    </row>
    <row r="579">
      <c r="AB579" s="762"/>
      <c r="BE579" s="358"/>
    </row>
    <row r="580">
      <c r="AB580" s="762"/>
      <c r="BE580" s="358"/>
    </row>
    <row r="581">
      <c r="AB581" s="762"/>
      <c r="BE581" s="358"/>
    </row>
    <row r="582">
      <c r="AB582" s="762"/>
      <c r="BE582" s="358"/>
    </row>
    <row r="583">
      <c r="AB583" s="762"/>
      <c r="BE583" s="358"/>
    </row>
    <row r="584">
      <c r="AB584" s="762"/>
      <c r="BE584" s="358"/>
    </row>
    <row r="585">
      <c r="AB585" s="762"/>
      <c r="BE585" s="358"/>
    </row>
    <row r="586">
      <c r="AB586" s="762"/>
      <c r="BE586" s="358"/>
    </row>
    <row r="587">
      <c r="AB587" s="762"/>
      <c r="BE587" s="358"/>
    </row>
    <row r="588">
      <c r="AB588" s="762"/>
      <c r="BE588" s="358"/>
    </row>
    <row r="589">
      <c r="AB589" s="762"/>
      <c r="BE589" s="358"/>
    </row>
    <row r="590">
      <c r="AB590" s="762"/>
      <c r="BE590" s="358"/>
    </row>
    <row r="591">
      <c r="AB591" s="762"/>
      <c r="BE591" s="358"/>
    </row>
    <row r="592">
      <c r="AB592" s="762"/>
      <c r="BE592" s="358"/>
    </row>
    <row r="593">
      <c r="AB593" s="762"/>
      <c r="BE593" s="358"/>
    </row>
    <row r="594">
      <c r="AB594" s="762"/>
      <c r="BE594" s="358"/>
    </row>
    <row r="595">
      <c r="AB595" s="762"/>
      <c r="BE595" s="358"/>
    </row>
    <row r="596">
      <c r="AB596" s="762"/>
      <c r="BE596" s="358"/>
    </row>
    <row r="597">
      <c r="AB597" s="762"/>
      <c r="BE597" s="358"/>
    </row>
    <row r="598">
      <c r="AB598" s="762"/>
      <c r="BE598" s="358"/>
    </row>
    <row r="599">
      <c r="AB599" s="762"/>
      <c r="BE599" s="358"/>
    </row>
    <row r="600">
      <c r="AB600" s="762"/>
      <c r="BE600" s="358"/>
    </row>
    <row r="601">
      <c r="AB601" s="762"/>
      <c r="BE601" s="358"/>
    </row>
    <row r="602">
      <c r="AB602" s="762"/>
      <c r="BE602" s="358"/>
    </row>
    <row r="603">
      <c r="AB603" s="762"/>
      <c r="BE603" s="358"/>
    </row>
    <row r="604">
      <c r="AB604" s="762"/>
      <c r="BE604" s="358"/>
    </row>
    <row r="605">
      <c r="AB605" s="762"/>
      <c r="BE605" s="358"/>
    </row>
    <row r="606">
      <c r="AB606" s="762"/>
      <c r="BE606" s="358"/>
    </row>
    <row r="607">
      <c r="AB607" s="762"/>
      <c r="BE607" s="358"/>
    </row>
    <row r="608">
      <c r="AB608" s="762"/>
      <c r="BE608" s="358"/>
    </row>
    <row r="609">
      <c r="AB609" s="762"/>
      <c r="BE609" s="358"/>
    </row>
    <row r="610">
      <c r="AB610" s="762"/>
      <c r="BE610" s="358"/>
    </row>
    <row r="611">
      <c r="AB611" s="762"/>
      <c r="BE611" s="358"/>
    </row>
    <row r="612">
      <c r="AB612" s="762"/>
      <c r="BE612" s="358"/>
    </row>
    <row r="613">
      <c r="AB613" s="762"/>
      <c r="BE613" s="358"/>
    </row>
    <row r="614">
      <c r="AB614" s="762"/>
      <c r="BE614" s="358"/>
    </row>
    <row r="615">
      <c r="AB615" s="762"/>
      <c r="BE615" s="358"/>
    </row>
    <row r="616">
      <c r="AB616" s="762"/>
      <c r="BE616" s="358"/>
    </row>
    <row r="617">
      <c r="AB617" s="762"/>
      <c r="BE617" s="358"/>
    </row>
    <row r="618">
      <c r="AB618" s="762"/>
      <c r="BE618" s="358"/>
    </row>
    <row r="619">
      <c r="AB619" s="762"/>
      <c r="BE619" s="358"/>
    </row>
    <row r="620">
      <c r="AB620" s="762"/>
      <c r="BE620" s="358"/>
    </row>
    <row r="621">
      <c r="AB621" s="762"/>
      <c r="BE621" s="358"/>
    </row>
    <row r="622">
      <c r="AB622" s="762"/>
      <c r="BE622" s="358"/>
    </row>
    <row r="623">
      <c r="AB623" s="762"/>
      <c r="BE623" s="358"/>
    </row>
    <row r="624">
      <c r="AB624" s="762"/>
      <c r="BE624" s="358"/>
    </row>
    <row r="625">
      <c r="AB625" s="762"/>
      <c r="BE625" s="358"/>
    </row>
    <row r="626">
      <c r="AB626" s="762"/>
      <c r="BE626" s="358"/>
    </row>
    <row r="627">
      <c r="AB627" s="762"/>
      <c r="BE627" s="358"/>
    </row>
    <row r="628">
      <c r="AB628" s="762"/>
      <c r="BE628" s="358"/>
    </row>
    <row r="629">
      <c r="AB629" s="762"/>
      <c r="BE629" s="358"/>
    </row>
    <row r="630">
      <c r="AB630" s="762"/>
      <c r="BE630" s="358"/>
    </row>
    <row r="631">
      <c r="AB631" s="762"/>
      <c r="BE631" s="358"/>
    </row>
    <row r="632">
      <c r="AB632" s="762"/>
      <c r="BE632" s="358"/>
    </row>
    <row r="633">
      <c r="AB633" s="762"/>
      <c r="BE633" s="358"/>
    </row>
    <row r="634">
      <c r="AB634" s="762"/>
      <c r="BE634" s="358"/>
    </row>
    <row r="635">
      <c r="AB635" s="762"/>
      <c r="BE635" s="358"/>
    </row>
    <row r="636">
      <c r="AB636" s="762"/>
      <c r="BE636" s="358"/>
    </row>
    <row r="637">
      <c r="AB637" s="762"/>
      <c r="BE637" s="358"/>
    </row>
    <row r="638">
      <c r="AB638" s="762"/>
      <c r="BE638" s="358"/>
    </row>
    <row r="639">
      <c r="AB639" s="762"/>
      <c r="BE639" s="358"/>
    </row>
    <row r="640">
      <c r="AB640" s="762"/>
      <c r="BE640" s="358"/>
    </row>
    <row r="641">
      <c r="AB641" s="762"/>
      <c r="BE641" s="358"/>
    </row>
    <row r="642">
      <c r="AB642" s="762"/>
      <c r="BE642" s="358"/>
    </row>
    <row r="643">
      <c r="AB643" s="762"/>
      <c r="BE643" s="358"/>
    </row>
    <row r="644">
      <c r="AB644" s="762"/>
      <c r="BE644" s="358"/>
    </row>
    <row r="645">
      <c r="AB645" s="762"/>
      <c r="BE645" s="358"/>
    </row>
    <row r="646">
      <c r="AB646" s="762"/>
      <c r="BE646" s="358"/>
    </row>
    <row r="647">
      <c r="AB647" s="762"/>
      <c r="BE647" s="358"/>
    </row>
    <row r="648">
      <c r="AB648" s="762"/>
      <c r="BE648" s="358"/>
    </row>
    <row r="649">
      <c r="AB649" s="762"/>
      <c r="BE649" s="358"/>
    </row>
    <row r="650">
      <c r="AB650" s="762"/>
      <c r="BE650" s="358"/>
    </row>
    <row r="651">
      <c r="AB651" s="762"/>
      <c r="BE651" s="358"/>
    </row>
    <row r="652">
      <c r="AB652" s="762"/>
      <c r="BE652" s="358"/>
    </row>
    <row r="653">
      <c r="AB653" s="762"/>
      <c r="BE653" s="358"/>
    </row>
    <row r="654">
      <c r="AB654" s="762"/>
      <c r="BE654" s="358"/>
    </row>
    <row r="655">
      <c r="AB655" s="762"/>
      <c r="BE655" s="358"/>
    </row>
    <row r="656">
      <c r="AB656" s="762"/>
      <c r="BE656" s="358"/>
    </row>
    <row r="657">
      <c r="AB657" s="762"/>
      <c r="BE657" s="358"/>
    </row>
    <row r="658">
      <c r="AB658" s="762"/>
      <c r="BE658" s="358"/>
    </row>
    <row r="659">
      <c r="AB659" s="762"/>
      <c r="BE659" s="358"/>
    </row>
    <row r="660">
      <c r="AB660" s="762"/>
      <c r="BE660" s="358"/>
    </row>
    <row r="661">
      <c r="AB661" s="762"/>
      <c r="BE661" s="358"/>
    </row>
    <row r="662">
      <c r="AB662" s="762"/>
      <c r="BE662" s="358"/>
    </row>
    <row r="663">
      <c r="AB663" s="762"/>
      <c r="BE663" s="358"/>
    </row>
    <row r="664">
      <c r="AB664" s="762"/>
      <c r="BE664" s="358"/>
    </row>
    <row r="665">
      <c r="AB665" s="762"/>
      <c r="BE665" s="358"/>
    </row>
    <row r="666">
      <c r="AB666" s="762"/>
      <c r="BE666" s="358"/>
    </row>
    <row r="667">
      <c r="AB667" s="762"/>
      <c r="BE667" s="358"/>
    </row>
    <row r="668">
      <c r="AB668" s="762"/>
      <c r="BE668" s="358"/>
    </row>
    <row r="669">
      <c r="AB669" s="762"/>
      <c r="BE669" s="358"/>
    </row>
    <row r="670">
      <c r="AB670" s="762"/>
      <c r="BE670" s="358"/>
    </row>
    <row r="671">
      <c r="AB671" s="762"/>
      <c r="BE671" s="358"/>
    </row>
    <row r="672">
      <c r="AB672" s="762"/>
      <c r="BE672" s="358"/>
    </row>
    <row r="673">
      <c r="AB673" s="762"/>
      <c r="BE673" s="358"/>
    </row>
    <row r="674">
      <c r="AB674" s="762"/>
      <c r="BE674" s="358"/>
    </row>
    <row r="675">
      <c r="AB675" s="762"/>
      <c r="BE675" s="358"/>
    </row>
    <row r="676">
      <c r="AB676" s="762"/>
      <c r="BE676" s="358"/>
    </row>
    <row r="677">
      <c r="AB677" s="762"/>
      <c r="BE677" s="358"/>
    </row>
    <row r="678">
      <c r="AB678" s="762"/>
      <c r="BE678" s="358"/>
    </row>
    <row r="679">
      <c r="AB679" s="762"/>
      <c r="BE679" s="358"/>
    </row>
    <row r="680">
      <c r="AB680" s="762"/>
      <c r="BE680" s="358"/>
    </row>
    <row r="681">
      <c r="AB681" s="762"/>
      <c r="BE681" s="358"/>
    </row>
    <row r="682">
      <c r="AB682" s="762"/>
      <c r="BE682" s="358"/>
    </row>
    <row r="683">
      <c r="AB683" s="762"/>
      <c r="BE683" s="358"/>
    </row>
    <row r="684">
      <c r="AB684" s="762"/>
      <c r="BE684" s="358"/>
    </row>
    <row r="685">
      <c r="AB685" s="762"/>
      <c r="BE685" s="358"/>
    </row>
    <row r="686">
      <c r="AB686" s="762"/>
      <c r="BE686" s="358"/>
    </row>
    <row r="687">
      <c r="AB687" s="762"/>
      <c r="BE687" s="358"/>
    </row>
    <row r="688">
      <c r="AB688" s="762"/>
      <c r="BE688" s="358"/>
    </row>
    <row r="689">
      <c r="AB689" s="762"/>
      <c r="BE689" s="358"/>
    </row>
    <row r="690">
      <c r="AB690" s="762"/>
      <c r="BE690" s="358"/>
    </row>
    <row r="691">
      <c r="AB691" s="762"/>
      <c r="BE691" s="358"/>
    </row>
    <row r="692">
      <c r="AB692" s="762"/>
      <c r="BE692" s="358"/>
    </row>
    <row r="693">
      <c r="AB693" s="762"/>
      <c r="BE693" s="358"/>
    </row>
    <row r="694">
      <c r="AB694" s="762"/>
      <c r="BE694" s="358"/>
    </row>
    <row r="695">
      <c r="AB695" s="762"/>
      <c r="BE695" s="358"/>
    </row>
    <row r="696">
      <c r="AB696" s="762"/>
      <c r="BE696" s="358"/>
    </row>
    <row r="697">
      <c r="AB697" s="762"/>
      <c r="BE697" s="358"/>
    </row>
    <row r="698">
      <c r="AB698" s="762"/>
      <c r="BE698" s="358"/>
    </row>
    <row r="699">
      <c r="AB699" s="762"/>
      <c r="BE699" s="358"/>
    </row>
    <row r="700">
      <c r="AB700" s="762"/>
      <c r="BE700" s="358"/>
    </row>
    <row r="701">
      <c r="AB701" s="762"/>
      <c r="BE701" s="358"/>
    </row>
    <row r="702">
      <c r="AB702" s="762"/>
      <c r="BE702" s="358"/>
    </row>
    <row r="703">
      <c r="AB703" s="762"/>
      <c r="BE703" s="358"/>
    </row>
    <row r="704">
      <c r="AB704" s="762"/>
      <c r="BE704" s="358"/>
    </row>
    <row r="705">
      <c r="AB705" s="762"/>
      <c r="BE705" s="358"/>
    </row>
    <row r="706">
      <c r="AB706" s="762"/>
      <c r="BE706" s="358"/>
    </row>
    <row r="707">
      <c r="AB707" s="762"/>
      <c r="BE707" s="358"/>
    </row>
    <row r="708">
      <c r="AB708" s="762"/>
      <c r="BE708" s="358"/>
    </row>
    <row r="709">
      <c r="AB709" s="762"/>
      <c r="BE709" s="358"/>
    </row>
    <row r="710">
      <c r="AB710" s="762"/>
      <c r="BE710" s="358"/>
    </row>
    <row r="711">
      <c r="AB711" s="762"/>
      <c r="BE711" s="358"/>
    </row>
    <row r="712">
      <c r="AB712" s="762"/>
      <c r="BE712" s="358"/>
    </row>
    <row r="713">
      <c r="AB713" s="762"/>
      <c r="BE713" s="358"/>
    </row>
    <row r="714">
      <c r="AB714" s="762"/>
      <c r="BE714" s="358"/>
    </row>
    <row r="715">
      <c r="AB715" s="762"/>
      <c r="BE715" s="358"/>
    </row>
    <row r="716">
      <c r="AB716" s="762"/>
      <c r="BE716" s="358"/>
    </row>
    <row r="717">
      <c r="AB717" s="762"/>
      <c r="BE717" s="358"/>
    </row>
    <row r="718">
      <c r="AB718" s="762"/>
      <c r="BE718" s="358"/>
    </row>
    <row r="719">
      <c r="AB719" s="762"/>
      <c r="BE719" s="358"/>
    </row>
    <row r="720">
      <c r="AB720" s="762"/>
      <c r="BE720" s="358"/>
    </row>
    <row r="721">
      <c r="AB721" s="762"/>
      <c r="BE721" s="358"/>
    </row>
    <row r="722">
      <c r="AB722" s="762"/>
      <c r="BE722" s="358"/>
    </row>
    <row r="723">
      <c r="AB723" s="762"/>
      <c r="BE723" s="358"/>
    </row>
    <row r="724">
      <c r="AB724" s="762"/>
      <c r="BE724" s="358"/>
    </row>
    <row r="725">
      <c r="AB725" s="762"/>
      <c r="BE725" s="358"/>
    </row>
    <row r="726">
      <c r="AB726" s="762"/>
      <c r="BE726" s="358"/>
    </row>
    <row r="727">
      <c r="AB727" s="762"/>
      <c r="BE727" s="358"/>
    </row>
    <row r="728">
      <c r="AB728" s="762"/>
      <c r="BE728" s="358"/>
    </row>
    <row r="729">
      <c r="AB729" s="762"/>
      <c r="BE729" s="358"/>
    </row>
    <row r="730">
      <c r="AB730" s="762"/>
      <c r="BE730" s="358"/>
    </row>
    <row r="731">
      <c r="AB731" s="762"/>
      <c r="BE731" s="358"/>
    </row>
    <row r="732">
      <c r="AB732" s="762"/>
      <c r="BE732" s="358"/>
    </row>
    <row r="733">
      <c r="AB733" s="762"/>
      <c r="BE733" s="358"/>
    </row>
    <row r="734">
      <c r="AB734" s="762"/>
      <c r="BE734" s="358"/>
    </row>
    <row r="735">
      <c r="AB735" s="762"/>
      <c r="BE735" s="358"/>
    </row>
    <row r="736">
      <c r="AB736" s="762"/>
      <c r="BE736" s="358"/>
    </row>
    <row r="737">
      <c r="AB737" s="762"/>
      <c r="BE737" s="358"/>
    </row>
    <row r="738">
      <c r="AB738" s="762"/>
      <c r="BE738" s="358"/>
    </row>
    <row r="739">
      <c r="AB739" s="762"/>
      <c r="BE739" s="358"/>
    </row>
    <row r="740">
      <c r="AB740" s="762"/>
      <c r="BE740" s="358"/>
    </row>
    <row r="741">
      <c r="AB741" s="762"/>
      <c r="BE741" s="358"/>
    </row>
    <row r="742">
      <c r="AB742" s="762"/>
      <c r="BE742" s="358"/>
    </row>
    <row r="743">
      <c r="AB743" s="762"/>
      <c r="BE743" s="358"/>
    </row>
    <row r="744">
      <c r="AB744" s="762"/>
      <c r="BE744" s="358"/>
    </row>
    <row r="745">
      <c r="AB745" s="762"/>
      <c r="BE745" s="358"/>
    </row>
    <row r="746">
      <c r="AB746" s="762"/>
      <c r="BE746" s="358"/>
    </row>
    <row r="747">
      <c r="AB747" s="762"/>
      <c r="BE747" s="358"/>
    </row>
    <row r="748">
      <c r="AB748" s="762"/>
      <c r="BE748" s="358"/>
    </row>
    <row r="749">
      <c r="AB749" s="762"/>
      <c r="BE749" s="358"/>
    </row>
    <row r="750">
      <c r="AB750" s="762"/>
      <c r="BE750" s="358"/>
    </row>
    <row r="751">
      <c r="AB751" s="762"/>
      <c r="BE751" s="358"/>
    </row>
    <row r="752">
      <c r="AB752" s="762"/>
      <c r="BE752" s="358"/>
    </row>
    <row r="753">
      <c r="AB753" s="762"/>
      <c r="BE753" s="358"/>
    </row>
    <row r="754">
      <c r="AB754" s="762"/>
      <c r="BE754" s="358"/>
    </row>
    <row r="755">
      <c r="AB755" s="762"/>
      <c r="BE755" s="358"/>
    </row>
    <row r="756">
      <c r="AB756" s="762"/>
      <c r="BE756" s="358"/>
    </row>
    <row r="757">
      <c r="AB757" s="762"/>
      <c r="BE757" s="358"/>
    </row>
    <row r="758">
      <c r="AB758" s="762"/>
      <c r="BE758" s="358"/>
    </row>
    <row r="759">
      <c r="AB759" s="762"/>
      <c r="BE759" s="358"/>
    </row>
    <row r="760">
      <c r="AB760" s="762"/>
      <c r="BE760" s="358"/>
    </row>
    <row r="761">
      <c r="AB761" s="762"/>
      <c r="BE761" s="358"/>
    </row>
    <row r="762">
      <c r="AB762" s="762"/>
      <c r="BE762" s="358"/>
    </row>
    <row r="763">
      <c r="AB763" s="762"/>
      <c r="BE763" s="358"/>
    </row>
    <row r="764">
      <c r="AB764" s="762"/>
      <c r="BE764" s="358"/>
    </row>
    <row r="765">
      <c r="AB765" s="762"/>
      <c r="BE765" s="358"/>
    </row>
    <row r="766">
      <c r="AB766" s="762"/>
      <c r="BE766" s="358"/>
    </row>
    <row r="767">
      <c r="AB767" s="762"/>
      <c r="BE767" s="358"/>
    </row>
    <row r="768">
      <c r="AB768" s="762"/>
      <c r="BE768" s="358"/>
    </row>
    <row r="769">
      <c r="AB769" s="762"/>
      <c r="BE769" s="358"/>
    </row>
    <row r="770">
      <c r="AB770" s="762"/>
      <c r="BE770" s="358"/>
    </row>
    <row r="771">
      <c r="AB771" s="762"/>
      <c r="BE771" s="358"/>
    </row>
    <row r="772">
      <c r="AB772" s="762"/>
      <c r="BE772" s="358"/>
    </row>
    <row r="773">
      <c r="AB773" s="762"/>
      <c r="BE773" s="358"/>
    </row>
    <row r="774">
      <c r="AB774" s="762"/>
      <c r="BE774" s="358"/>
    </row>
    <row r="775">
      <c r="AB775" s="762"/>
      <c r="BE775" s="358"/>
    </row>
    <row r="776">
      <c r="AB776" s="762"/>
      <c r="BE776" s="358"/>
    </row>
    <row r="777">
      <c r="AB777" s="762"/>
      <c r="BE777" s="358"/>
    </row>
    <row r="778">
      <c r="AB778" s="762"/>
      <c r="BE778" s="358"/>
    </row>
    <row r="779">
      <c r="AB779" s="762"/>
      <c r="BE779" s="358"/>
    </row>
    <row r="780">
      <c r="AB780" s="762"/>
      <c r="BE780" s="358"/>
    </row>
    <row r="781">
      <c r="AB781" s="762"/>
      <c r="BE781" s="358"/>
    </row>
    <row r="782">
      <c r="AB782" s="762"/>
      <c r="BE782" s="358"/>
    </row>
    <row r="783">
      <c r="AB783" s="762"/>
      <c r="BE783" s="358"/>
    </row>
    <row r="784">
      <c r="AB784" s="762"/>
      <c r="BE784" s="358"/>
    </row>
    <row r="785">
      <c r="AB785" s="762"/>
      <c r="BE785" s="358"/>
    </row>
    <row r="786">
      <c r="AB786" s="762"/>
      <c r="BE786" s="358"/>
    </row>
    <row r="787">
      <c r="AB787" s="762"/>
      <c r="BE787" s="358"/>
    </row>
    <row r="788">
      <c r="AB788" s="762"/>
      <c r="BE788" s="358"/>
    </row>
    <row r="789">
      <c r="AB789" s="762"/>
      <c r="BE789" s="358"/>
    </row>
    <row r="790">
      <c r="AB790" s="762"/>
      <c r="BE790" s="358"/>
    </row>
    <row r="791">
      <c r="AB791" s="762"/>
      <c r="BE791" s="358"/>
    </row>
    <row r="792">
      <c r="AB792" s="762"/>
      <c r="BE792" s="358"/>
    </row>
    <row r="793">
      <c r="AB793" s="762"/>
      <c r="BE793" s="358"/>
    </row>
    <row r="794">
      <c r="AB794" s="762"/>
      <c r="BE794" s="358"/>
    </row>
    <row r="795">
      <c r="AB795" s="762"/>
      <c r="BE795" s="358"/>
    </row>
    <row r="796">
      <c r="AB796" s="762"/>
      <c r="BE796" s="358"/>
    </row>
    <row r="797">
      <c r="AB797" s="762"/>
      <c r="BE797" s="358"/>
    </row>
    <row r="798">
      <c r="AB798" s="762"/>
      <c r="BE798" s="358"/>
    </row>
    <row r="799">
      <c r="AB799" s="762"/>
      <c r="BE799" s="358"/>
    </row>
    <row r="800">
      <c r="AB800" s="762"/>
      <c r="BE800" s="358"/>
    </row>
    <row r="801">
      <c r="AB801" s="762"/>
      <c r="BE801" s="358"/>
    </row>
    <row r="802">
      <c r="AB802" s="762"/>
      <c r="BE802" s="358"/>
    </row>
    <row r="803">
      <c r="AB803" s="762"/>
      <c r="BE803" s="358"/>
    </row>
    <row r="804">
      <c r="AB804" s="762"/>
      <c r="BE804" s="358"/>
    </row>
    <row r="805">
      <c r="AB805" s="762"/>
      <c r="BE805" s="358"/>
    </row>
    <row r="806">
      <c r="AB806" s="762"/>
      <c r="BE806" s="358"/>
    </row>
    <row r="807">
      <c r="AB807" s="762"/>
      <c r="BE807" s="358"/>
    </row>
    <row r="808">
      <c r="AB808" s="762"/>
      <c r="BE808" s="358"/>
    </row>
    <row r="809">
      <c r="AB809" s="762"/>
      <c r="BE809" s="358"/>
    </row>
    <row r="810">
      <c r="AB810" s="762"/>
      <c r="BE810" s="358"/>
    </row>
    <row r="811">
      <c r="AB811" s="762"/>
      <c r="BE811" s="358"/>
    </row>
    <row r="812">
      <c r="AB812" s="762"/>
      <c r="BE812" s="358"/>
    </row>
    <row r="813">
      <c r="AB813" s="762"/>
      <c r="BE813" s="358"/>
    </row>
    <row r="814">
      <c r="AB814" s="762"/>
      <c r="BE814" s="358"/>
    </row>
    <row r="815">
      <c r="AB815" s="762"/>
      <c r="BE815" s="358"/>
    </row>
    <row r="816">
      <c r="AB816" s="762"/>
      <c r="BE816" s="358"/>
    </row>
    <row r="817">
      <c r="AB817" s="762"/>
      <c r="BE817" s="358"/>
    </row>
    <row r="818">
      <c r="AB818" s="762"/>
      <c r="BE818" s="358"/>
    </row>
    <row r="819">
      <c r="AB819" s="762"/>
      <c r="BE819" s="358"/>
    </row>
    <row r="820">
      <c r="AB820" s="762"/>
      <c r="BE820" s="358"/>
    </row>
    <row r="821">
      <c r="AB821" s="762"/>
      <c r="BE821" s="358"/>
    </row>
    <row r="822">
      <c r="AB822" s="762"/>
      <c r="BE822" s="358"/>
    </row>
    <row r="823">
      <c r="AB823" s="762"/>
      <c r="BE823" s="358"/>
    </row>
    <row r="824">
      <c r="AB824" s="762"/>
      <c r="BE824" s="358"/>
    </row>
    <row r="825">
      <c r="AB825" s="762"/>
      <c r="BE825" s="358"/>
    </row>
    <row r="826">
      <c r="AB826" s="762"/>
      <c r="BE826" s="358"/>
    </row>
    <row r="827">
      <c r="AB827" s="762"/>
      <c r="BE827" s="358"/>
    </row>
    <row r="828">
      <c r="AB828" s="762"/>
      <c r="BE828" s="358"/>
    </row>
    <row r="829">
      <c r="AB829" s="762"/>
      <c r="BE829" s="358"/>
    </row>
    <row r="830">
      <c r="AB830" s="762"/>
      <c r="BE830" s="358"/>
    </row>
    <row r="831">
      <c r="AB831" s="762"/>
      <c r="BE831" s="358"/>
    </row>
    <row r="832">
      <c r="AB832" s="762"/>
      <c r="BE832" s="358"/>
    </row>
    <row r="833">
      <c r="AB833" s="762"/>
      <c r="BE833" s="358"/>
    </row>
    <row r="834">
      <c r="AB834" s="762"/>
      <c r="BE834" s="358"/>
    </row>
    <row r="835">
      <c r="AB835" s="762"/>
      <c r="BE835" s="358"/>
    </row>
    <row r="836">
      <c r="AB836" s="762"/>
      <c r="BE836" s="358"/>
    </row>
    <row r="837">
      <c r="AB837" s="762"/>
      <c r="BE837" s="358"/>
    </row>
    <row r="838">
      <c r="AB838" s="762"/>
      <c r="BE838" s="358"/>
    </row>
    <row r="839">
      <c r="AB839" s="762"/>
      <c r="BE839" s="358"/>
    </row>
    <row r="840">
      <c r="AB840" s="762"/>
      <c r="BE840" s="358"/>
    </row>
    <row r="841">
      <c r="AB841" s="762"/>
      <c r="BE841" s="358"/>
    </row>
    <row r="842">
      <c r="AB842" s="762"/>
      <c r="BE842" s="358"/>
    </row>
    <row r="843">
      <c r="AB843" s="762"/>
      <c r="BE843" s="358"/>
    </row>
    <row r="844">
      <c r="AB844" s="762"/>
      <c r="BE844" s="358"/>
    </row>
    <row r="845">
      <c r="AB845" s="762"/>
      <c r="BE845" s="358"/>
    </row>
    <row r="846">
      <c r="AB846" s="762"/>
      <c r="BE846" s="358"/>
    </row>
    <row r="847">
      <c r="AB847" s="762"/>
      <c r="BE847" s="358"/>
    </row>
    <row r="848">
      <c r="AB848" s="762"/>
      <c r="BE848" s="358"/>
    </row>
    <row r="849">
      <c r="AB849" s="762"/>
      <c r="BE849" s="358"/>
    </row>
    <row r="850">
      <c r="AB850" s="762"/>
      <c r="BE850" s="358"/>
    </row>
    <row r="851">
      <c r="AB851" s="762"/>
      <c r="BE851" s="358"/>
    </row>
    <row r="852">
      <c r="AB852" s="762"/>
      <c r="BE852" s="358"/>
    </row>
    <row r="853">
      <c r="AB853" s="762"/>
      <c r="BE853" s="358"/>
    </row>
    <row r="854">
      <c r="AB854" s="762"/>
      <c r="BE854" s="358"/>
    </row>
    <row r="855">
      <c r="AB855" s="762"/>
      <c r="BE855" s="358"/>
    </row>
    <row r="856">
      <c r="AB856" s="762"/>
      <c r="BE856" s="358"/>
    </row>
    <row r="857">
      <c r="AB857" s="762"/>
      <c r="BE857" s="358"/>
    </row>
    <row r="858">
      <c r="AB858" s="762"/>
      <c r="BE858" s="358"/>
    </row>
    <row r="859">
      <c r="AB859" s="762"/>
      <c r="BE859" s="358"/>
    </row>
    <row r="860">
      <c r="AB860" s="762"/>
      <c r="BE860" s="358"/>
    </row>
    <row r="861">
      <c r="AB861" s="762"/>
      <c r="BE861" s="358"/>
    </row>
    <row r="862">
      <c r="AB862" s="762"/>
      <c r="BE862" s="358"/>
    </row>
    <row r="863">
      <c r="AB863" s="762"/>
      <c r="BE863" s="358"/>
    </row>
    <row r="864">
      <c r="AB864" s="762"/>
      <c r="BE864" s="358"/>
    </row>
    <row r="865">
      <c r="AB865" s="762"/>
      <c r="BE865" s="358"/>
    </row>
    <row r="866">
      <c r="AB866" s="762"/>
      <c r="BE866" s="358"/>
    </row>
    <row r="867">
      <c r="AB867" s="762"/>
      <c r="BE867" s="358"/>
    </row>
    <row r="868">
      <c r="AB868" s="762"/>
      <c r="BE868" s="358"/>
    </row>
    <row r="869">
      <c r="AB869" s="762"/>
      <c r="BE869" s="358"/>
    </row>
    <row r="870">
      <c r="AB870" s="762"/>
      <c r="BE870" s="358"/>
    </row>
    <row r="871">
      <c r="AB871" s="762"/>
      <c r="BE871" s="358"/>
    </row>
    <row r="872">
      <c r="AB872" s="762"/>
      <c r="BE872" s="358"/>
    </row>
    <row r="873">
      <c r="AB873" s="762"/>
      <c r="BE873" s="358"/>
    </row>
    <row r="874">
      <c r="AB874" s="762"/>
      <c r="BE874" s="358"/>
    </row>
    <row r="875">
      <c r="AB875" s="762"/>
      <c r="BE875" s="358"/>
    </row>
    <row r="876">
      <c r="AB876" s="762"/>
      <c r="BE876" s="358"/>
    </row>
    <row r="877">
      <c r="AB877" s="762"/>
      <c r="BE877" s="358"/>
    </row>
    <row r="878">
      <c r="AB878" s="762"/>
      <c r="BE878" s="358"/>
    </row>
    <row r="879">
      <c r="AB879" s="762"/>
      <c r="BE879" s="358"/>
    </row>
    <row r="880">
      <c r="AB880" s="762"/>
      <c r="BE880" s="358"/>
    </row>
    <row r="881">
      <c r="AB881" s="762"/>
      <c r="BE881" s="358"/>
    </row>
    <row r="882">
      <c r="AB882" s="762"/>
      <c r="BE882" s="358"/>
    </row>
    <row r="883">
      <c r="AB883" s="762"/>
      <c r="BE883" s="358"/>
    </row>
    <row r="884">
      <c r="AB884" s="762"/>
      <c r="BE884" s="358"/>
    </row>
    <row r="885">
      <c r="AB885" s="762"/>
      <c r="BE885" s="358"/>
    </row>
    <row r="886">
      <c r="AB886" s="762"/>
      <c r="BE886" s="358"/>
    </row>
    <row r="887">
      <c r="AB887" s="762"/>
      <c r="BE887" s="358"/>
    </row>
    <row r="888">
      <c r="AB888" s="762"/>
      <c r="BE888" s="358"/>
    </row>
    <row r="889">
      <c r="AB889" s="762"/>
      <c r="BE889" s="358"/>
    </row>
    <row r="890">
      <c r="AB890" s="762"/>
      <c r="BE890" s="358"/>
    </row>
    <row r="891">
      <c r="AB891" s="762"/>
      <c r="BE891" s="358"/>
    </row>
    <row r="892">
      <c r="AB892" s="762"/>
      <c r="BE892" s="358"/>
    </row>
    <row r="893">
      <c r="AB893" s="762"/>
      <c r="BE893" s="358"/>
    </row>
    <row r="894">
      <c r="AB894" s="762"/>
      <c r="BE894" s="358"/>
    </row>
    <row r="895">
      <c r="AB895" s="762"/>
      <c r="BE895" s="358"/>
    </row>
    <row r="896">
      <c r="AB896" s="762"/>
      <c r="BE896" s="358"/>
    </row>
    <row r="897">
      <c r="AB897" s="762"/>
      <c r="BE897" s="358"/>
    </row>
    <row r="898">
      <c r="AB898" s="762"/>
      <c r="BE898" s="358"/>
    </row>
    <row r="899">
      <c r="AB899" s="762"/>
      <c r="BE899" s="358"/>
    </row>
    <row r="900">
      <c r="AB900" s="762"/>
      <c r="BE900" s="358"/>
    </row>
    <row r="901">
      <c r="AB901" s="762"/>
      <c r="BE901" s="358"/>
    </row>
    <row r="902">
      <c r="AB902" s="762"/>
      <c r="BE902" s="358"/>
    </row>
    <row r="903">
      <c r="AB903" s="762"/>
      <c r="BE903" s="358"/>
    </row>
    <row r="904">
      <c r="AB904" s="762"/>
      <c r="BE904" s="358"/>
    </row>
    <row r="905">
      <c r="AB905" s="762"/>
      <c r="BE905" s="358"/>
    </row>
    <row r="906">
      <c r="AB906" s="762"/>
      <c r="BE906" s="358"/>
    </row>
    <row r="907">
      <c r="AB907" s="762"/>
      <c r="BE907" s="358"/>
    </row>
    <row r="908">
      <c r="AB908" s="762"/>
      <c r="BE908" s="358"/>
    </row>
    <row r="909">
      <c r="AB909" s="762"/>
      <c r="BE909" s="358"/>
    </row>
    <row r="910">
      <c r="AB910" s="762"/>
      <c r="BE910" s="358"/>
    </row>
    <row r="911">
      <c r="AB911" s="762"/>
      <c r="BE911" s="358"/>
    </row>
    <row r="912">
      <c r="AB912" s="762"/>
      <c r="BE912" s="358"/>
    </row>
    <row r="913">
      <c r="AB913" s="762"/>
      <c r="BE913" s="358"/>
    </row>
    <row r="914">
      <c r="AB914" s="762"/>
      <c r="BE914" s="358"/>
    </row>
    <row r="915">
      <c r="AB915" s="762"/>
      <c r="BE915" s="358"/>
    </row>
    <row r="916">
      <c r="AB916" s="762"/>
      <c r="BE916" s="358"/>
    </row>
    <row r="917">
      <c r="AB917" s="762"/>
      <c r="BE917" s="358"/>
    </row>
    <row r="918">
      <c r="AB918" s="762"/>
      <c r="BE918" s="358"/>
    </row>
    <row r="919">
      <c r="AB919" s="762"/>
      <c r="BE919" s="358"/>
    </row>
    <row r="920">
      <c r="AB920" s="762"/>
      <c r="BE920" s="358"/>
    </row>
    <row r="921">
      <c r="AB921" s="762"/>
      <c r="BE921" s="358"/>
    </row>
    <row r="922">
      <c r="AB922" s="762"/>
      <c r="BE922" s="358"/>
    </row>
    <row r="923">
      <c r="AB923" s="762"/>
      <c r="BE923" s="358"/>
    </row>
    <row r="924">
      <c r="AB924" s="762"/>
      <c r="BE924" s="358"/>
    </row>
    <row r="925">
      <c r="AB925" s="762"/>
      <c r="BE925" s="358"/>
    </row>
    <row r="926">
      <c r="AB926" s="762"/>
      <c r="BE926" s="358"/>
    </row>
    <row r="927">
      <c r="AB927" s="762"/>
      <c r="BE927" s="358"/>
    </row>
    <row r="928">
      <c r="AB928" s="762"/>
      <c r="BE928" s="358"/>
    </row>
    <row r="929">
      <c r="AB929" s="762"/>
      <c r="BE929" s="358"/>
    </row>
    <row r="930">
      <c r="AB930" s="762"/>
      <c r="BE930" s="358"/>
    </row>
    <row r="931">
      <c r="AB931" s="762"/>
      <c r="BE931" s="358"/>
    </row>
    <row r="932">
      <c r="AB932" s="762"/>
      <c r="BE932" s="358"/>
    </row>
    <row r="933">
      <c r="AB933" s="762"/>
      <c r="BE933" s="358"/>
    </row>
    <row r="934">
      <c r="AB934" s="762"/>
      <c r="BE934" s="358"/>
    </row>
    <row r="935">
      <c r="AB935" s="762"/>
      <c r="BE935" s="358"/>
    </row>
    <row r="936">
      <c r="AB936" s="762"/>
      <c r="BE936" s="358"/>
    </row>
    <row r="937">
      <c r="AB937" s="762"/>
      <c r="BE937" s="358"/>
    </row>
    <row r="938">
      <c r="AB938" s="762"/>
      <c r="BE938" s="358"/>
    </row>
    <row r="939">
      <c r="AB939" s="762"/>
      <c r="BE939" s="358"/>
    </row>
    <row r="940">
      <c r="AB940" s="762"/>
      <c r="BE940" s="358"/>
    </row>
    <row r="941">
      <c r="AB941" s="762"/>
      <c r="BE941" s="358"/>
    </row>
    <row r="942">
      <c r="AB942" s="762"/>
      <c r="BE942" s="358"/>
    </row>
    <row r="943">
      <c r="AB943" s="762"/>
      <c r="BE943" s="358"/>
    </row>
    <row r="944">
      <c r="AB944" s="762"/>
      <c r="BE944" s="358"/>
    </row>
    <row r="945">
      <c r="AB945" s="762"/>
      <c r="BE945" s="358"/>
    </row>
    <row r="946">
      <c r="AB946" s="762"/>
      <c r="BE946" s="358"/>
    </row>
    <row r="947">
      <c r="AB947" s="762"/>
      <c r="BE947" s="358"/>
    </row>
    <row r="948">
      <c r="AB948" s="762"/>
      <c r="BE948" s="358"/>
    </row>
    <row r="949">
      <c r="AB949" s="762"/>
      <c r="BE949" s="358"/>
    </row>
    <row r="950">
      <c r="AB950" s="762"/>
      <c r="BE950" s="358"/>
    </row>
    <row r="951">
      <c r="AB951" s="762"/>
      <c r="BE951" s="358"/>
    </row>
    <row r="952">
      <c r="AB952" s="762"/>
      <c r="BE952" s="358"/>
    </row>
    <row r="953">
      <c r="AB953" s="762"/>
      <c r="BE953" s="358"/>
    </row>
    <row r="954">
      <c r="AB954" s="762"/>
      <c r="BE954" s="358"/>
    </row>
    <row r="955">
      <c r="AB955" s="762"/>
      <c r="BE955" s="358"/>
    </row>
    <row r="956">
      <c r="AB956" s="762"/>
      <c r="BE956" s="358"/>
    </row>
    <row r="957">
      <c r="AB957" s="762"/>
      <c r="BE957" s="358"/>
    </row>
    <row r="958">
      <c r="AB958" s="762"/>
      <c r="BE958" s="358"/>
    </row>
    <row r="959">
      <c r="AB959" s="762"/>
      <c r="BE959" s="358"/>
    </row>
    <row r="960">
      <c r="AB960" s="762"/>
      <c r="BE960" s="358"/>
    </row>
    <row r="961">
      <c r="AB961" s="762"/>
      <c r="BE961" s="358"/>
    </row>
    <row r="962">
      <c r="AB962" s="762"/>
      <c r="BE962" s="358"/>
    </row>
    <row r="963">
      <c r="AB963" s="762"/>
      <c r="BE963" s="358"/>
    </row>
    <row r="964">
      <c r="AB964" s="762"/>
      <c r="BE964" s="358"/>
    </row>
    <row r="965">
      <c r="AB965" s="762"/>
      <c r="BE965" s="358"/>
    </row>
    <row r="966">
      <c r="AB966" s="762"/>
      <c r="BE966" s="358"/>
    </row>
    <row r="967">
      <c r="AB967" s="762"/>
      <c r="BE967" s="358"/>
    </row>
    <row r="968">
      <c r="AB968" s="762"/>
      <c r="BE968" s="358"/>
    </row>
    <row r="969">
      <c r="AB969" s="762"/>
      <c r="BE969" s="358"/>
    </row>
    <row r="970">
      <c r="AB970" s="762"/>
      <c r="BE970" s="358"/>
    </row>
    <row r="971">
      <c r="AB971" s="762"/>
      <c r="BE971" s="358"/>
    </row>
    <row r="972">
      <c r="AB972" s="762"/>
      <c r="BE972" s="358"/>
    </row>
    <row r="973">
      <c r="AB973" s="762"/>
      <c r="BE973" s="358"/>
    </row>
    <row r="974">
      <c r="AB974" s="762"/>
      <c r="BE974" s="358"/>
    </row>
    <row r="975">
      <c r="AB975" s="762"/>
      <c r="BE975" s="358"/>
    </row>
    <row r="976">
      <c r="AB976" s="762"/>
      <c r="BE976" s="358"/>
    </row>
    <row r="977">
      <c r="AB977" s="762"/>
      <c r="BE977" s="358"/>
    </row>
    <row r="978">
      <c r="AB978" s="762"/>
      <c r="BE978" s="358"/>
    </row>
    <row r="979">
      <c r="AB979" s="762"/>
      <c r="BE979" s="358"/>
    </row>
    <row r="980">
      <c r="AB980" s="762"/>
      <c r="BE980" s="358"/>
    </row>
    <row r="981">
      <c r="AB981" s="762"/>
      <c r="BE981" s="358"/>
    </row>
    <row r="982">
      <c r="AB982" s="762"/>
      <c r="BE982" s="358"/>
    </row>
    <row r="983">
      <c r="AB983" s="762"/>
      <c r="BE983" s="358"/>
    </row>
    <row r="984">
      <c r="AB984" s="762"/>
      <c r="BE984" s="358"/>
    </row>
    <row r="985">
      <c r="AB985" s="762"/>
      <c r="BE985" s="358"/>
    </row>
    <row r="986">
      <c r="AB986" s="762"/>
      <c r="BE986" s="358"/>
    </row>
    <row r="987">
      <c r="AB987" s="762"/>
      <c r="BE987" s="358"/>
    </row>
    <row r="988">
      <c r="AB988" s="762"/>
      <c r="BE988" s="358"/>
    </row>
    <row r="989">
      <c r="AB989" s="762"/>
      <c r="BE989" s="358"/>
    </row>
    <row r="990">
      <c r="AB990" s="762"/>
      <c r="BE990" s="358"/>
    </row>
    <row r="991">
      <c r="AB991" s="762"/>
      <c r="BE991" s="358"/>
    </row>
    <row r="992">
      <c r="AB992" s="762"/>
      <c r="BE992" s="358"/>
    </row>
    <row r="993">
      <c r="AB993" s="762"/>
      <c r="BE993" s="358"/>
    </row>
    <row r="994">
      <c r="AB994" s="762"/>
      <c r="BE994" s="358"/>
    </row>
    <row r="995">
      <c r="AB995" s="762"/>
      <c r="BE995" s="358"/>
    </row>
    <row r="996">
      <c r="AB996" s="762"/>
      <c r="BE996" s="358"/>
    </row>
    <row r="997">
      <c r="AB997" s="762"/>
      <c r="BE997" s="358"/>
    </row>
    <row r="998">
      <c r="AB998" s="762"/>
      <c r="BE998" s="358"/>
    </row>
    <row r="999">
      <c r="AB999" s="762"/>
      <c r="BE999" s="358"/>
    </row>
    <row r="1000">
      <c r="AB1000" s="762"/>
      <c r="BE1000" s="358"/>
    </row>
  </sheetData>
  <mergeCells count="1056">
    <mergeCell ref="AY195:AY198"/>
    <mergeCell ref="AZ199:AZ202"/>
    <mergeCell ref="BA199:BA202"/>
    <mergeCell ref="BB199:BB202"/>
    <mergeCell ref="BD199:BD202"/>
    <mergeCell ref="BE199:BE202"/>
    <mergeCell ref="BF199:BF202"/>
    <mergeCell ref="AY199:AY202"/>
    <mergeCell ref="AY205:AY206"/>
    <mergeCell ref="AZ205:AZ206"/>
    <mergeCell ref="BA205:BA206"/>
    <mergeCell ref="BB205:BB206"/>
    <mergeCell ref="BC205:BC206"/>
    <mergeCell ref="BD205:BD206"/>
    <mergeCell ref="BD115:BD118"/>
    <mergeCell ref="BE115:BE118"/>
    <mergeCell ref="BD119:BD122"/>
    <mergeCell ref="BE119:BE122"/>
    <mergeCell ref="BF119:BF122"/>
    <mergeCell ref="BD111:BD114"/>
    <mergeCell ref="BE111:BE114"/>
    <mergeCell ref="BF111:BF114"/>
    <mergeCell ref="AZ115:AZ118"/>
    <mergeCell ref="BA115:BA118"/>
    <mergeCell ref="BB115:BB118"/>
    <mergeCell ref="BF115:BF118"/>
    <mergeCell ref="BA123:BA126"/>
    <mergeCell ref="BB123:BB126"/>
    <mergeCell ref="BD123:BD126"/>
    <mergeCell ref="BE123:BE126"/>
    <mergeCell ref="BF123:BF126"/>
    <mergeCell ref="AY127:AY130"/>
    <mergeCell ref="AZ127:AZ130"/>
    <mergeCell ref="BA127:BA130"/>
    <mergeCell ref="BB127:BB130"/>
    <mergeCell ref="BD127:BD130"/>
    <mergeCell ref="BE127:BE130"/>
    <mergeCell ref="BF127:BF130"/>
    <mergeCell ref="AY115:AY118"/>
    <mergeCell ref="AY119:AY122"/>
    <mergeCell ref="AZ119:AZ122"/>
    <mergeCell ref="BA119:BA122"/>
    <mergeCell ref="BB119:BB122"/>
    <mergeCell ref="AY123:AY126"/>
    <mergeCell ref="AZ123:AZ126"/>
    <mergeCell ref="AY131:AY134"/>
    <mergeCell ref="AZ131:AZ134"/>
    <mergeCell ref="BA131:BA134"/>
    <mergeCell ref="BB131:BB134"/>
    <mergeCell ref="BD131:BD134"/>
    <mergeCell ref="BE131:BE134"/>
    <mergeCell ref="BF131:BF134"/>
    <mergeCell ref="AY235:AY238"/>
    <mergeCell ref="AZ235:AZ238"/>
    <mergeCell ref="BA235:BA238"/>
    <mergeCell ref="BB235:BB238"/>
    <mergeCell ref="BD235:BD238"/>
    <mergeCell ref="BE235:BE238"/>
    <mergeCell ref="BF235:BF238"/>
    <mergeCell ref="AY171:AY174"/>
    <mergeCell ref="AZ175:AZ178"/>
    <mergeCell ref="BA175:BA178"/>
    <mergeCell ref="BB175:BB178"/>
    <mergeCell ref="BD175:BD178"/>
    <mergeCell ref="BE175:BE178"/>
    <mergeCell ref="BF175:BF178"/>
    <mergeCell ref="AY175:AY178"/>
    <mergeCell ref="AZ179:AZ182"/>
    <mergeCell ref="BA179:BA182"/>
    <mergeCell ref="BB179:BB182"/>
    <mergeCell ref="BD179:BD182"/>
    <mergeCell ref="BE179:BE182"/>
    <mergeCell ref="BF179:BF182"/>
    <mergeCell ref="AY179:AY182"/>
    <mergeCell ref="AZ183:AZ186"/>
    <mergeCell ref="BA183:BA186"/>
    <mergeCell ref="BB183:BB186"/>
    <mergeCell ref="BD183:BD186"/>
    <mergeCell ref="BE183:BE186"/>
    <mergeCell ref="BF183:BF186"/>
    <mergeCell ref="AY183:AY186"/>
    <mergeCell ref="AZ187:AZ190"/>
    <mergeCell ref="BA187:BA190"/>
    <mergeCell ref="BB187:BB190"/>
    <mergeCell ref="BD187:BD190"/>
    <mergeCell ref="BE187:BE190"/>
    <mergeCell ref="BF187:BF190"/>
    <mergeCell ref="AY187:AY190"/>
    <mergeCell ref="AZ191:AZ194"/>
    <mergeCell ref="BA191:BA194"/>
    <mergeCell ref="BB191:BB194"/>
    <mergeCell ref="BD191:BD194"/>
    <mergeCell ref="BE191:BE194"/>
    <mergeCell ref="BF191:BF194"/>
    <mergeCell ref="AY191:AY194"/>
    <mergeCell ref="AZ195:AZ198"/>
    <mergeCell ref="BA195:BA198"/>
    <mergeCell ref="BB195:BB198"/>
    <mergeCell ref="BD195:BD198"/>
    <mergeCell ref="BE195:BE198"/>
    <mergeCell ref="BF195:BF198"/>
    <mergeCell ref="BE207:BE210"/>
    <mergeCell ref="BF207:BF210"/>
    <mergeCell ref="BE205:BE206"/>
    <mergeCell ref="BF205:BF206"/>
    <mergeCell ref="AY207:AY210"/>
    <mergeCell ref="AZ207:AZ210"/>
    <mergeCell ref="BA207:BA210"/>
    <mergeCell ref="BB207:BB210"/>
    <mergeCell ref="BD207:BD210"/>
    <mergeCell ref="AY211:AY214"/>
    <mergeCell ref="AZ211:AZ214"/>
    <mergeCell ref="BA211:BA214"/>
    <mergeCell ref="BB211:BB214"/>
    <mergeCell ref="BD211:BD214"/>
    <mergeCell ref="BE211:BE214"/>
    <mergeCell ref="BF211:BF214"/>
    <mergeCell ref="AY215:AY218"/>
    <mergeCell ref="AZ215:AZ218"/>
    <mergeCell ref="BA215:BA218"/>
    <mergeCell ref="BB215:BB218"/>
    <mergeCell ref="BD215:BD218"/>
    <mergeCell ref="BE215:BE218"/>
    <mergeCell ref="BF215:BF218"/>
    <mergeCell ref="AY219:AY222"/>
    <mergeCell ref="AZ219:AZ222"/>
    <mergeCell ref="BA219:BA222"/>
    <mergeCell ref="BB219:BB222"/>
    <mergeCell ref="BD219:BD222"/>
    <mergeCell ref="BE219:BE222"/>
    <mergeCell ref="BF219:BF222"/>
    <mergeCell ref="AY223:AY226"/>
    <mergeCell ref="AZ223:AZ226"/>
    <mergeCell ref="BA223:BA226"/>
    <mergeCell ref="BB223:BB226"/>
    <mergeCell ref="BD223:BD226"/>
    <mergeCell ref="BE223:BE226"/>
    <mergeCell ref="BF223:BF226"/>
    <mergeCell ref="AY227:AY230"/>
    <mergeCell ref="AZ227:AZ230"/>
    <mergeCell ref="BA227:BA230"/>
    <mergeCell ref="BB227:BB230"/>
    <mergeCell ref="BD227:BD230"/>
    <mergeCell ref="BE227:BE230"/>
    <mergeCell ref="BF227:BF230"/>
    <mergeCell ref="AY231:AY234"/>
    <mergeCell ref="AZ231:AZ234"/>
    <mergeCell ref="BA231:BA234"/>
    <mergeCell ref="BB231:BB234"/>
    <mergeCell ref="BD231:BD234"/>
    <mergeCell ref="BE231:BE234"/>
    <mergeCell ref="BF231:BF234"/>
    <mergeCell ref="V3:V6"/>
    <mergeCell ref="W3:W6"/>
    <mergeCell ref="X3:X6"/>
    <mergeCell ref="Y3:Y6"/>
    <mergeCell ref="AA3:AA6"/>
    <mergeCell ref="AB3:AB6"/>
    <mergeCell ref="AC3:AC6"/>
    <mergeCell ref="V7:V10"/>
    <mergeCell ref="W7:W10"/>
    <mergeCell ref="X7:X10"/>
    <mergeCell ref="Y7:Y10"/>
    <mergeCell ref="AA7:AA10"/>
    <mergeCell ref="AB7:AB10"/>
    <mergeCell ref="AC7:AC10"/>
    <mergeCell ref="V15:V18"/>
    <mergeCell ref="W15:W18"/>
    <mergeCell ref="X15:X18"/>
    <mergeCell ref="Y15:Y18"/>
    <mergeCell ref="AA15:AA18"/>
    <mergeCell ref="AB15:AB18"/>
    <mergeCell ref="AC15:AC18"/>
    <mergeCell ref="V11:V14"/>
    <mergeCell ref="W11:W14"/>
    <mergeCell ref="X11:X14"/>
    <mergeCell ref="Y11:Y14"/>
    <mergeCell ref="AA11:AA14"/>
    <mergeCell ref="AB11:AB14"/>
    <mergeCell ref="AC11:AC14"/>
    <mergeCell ref="V23:V26"/>
    <mergeCell ref="W23:W26"/>
    <mergeCell ref="X23:X26"/>
    <mergeCell ref="Y23:Y26"/>
    <mergeCell ref="AA23:AA26"/>
    <mergeCell ref="AB23:AB26"/>
    <mergeCell ref="AC23:AC26"/>
    <mergeCell ref="V19:V22"/>
    <mergeCell ref="W19:W22"/>
    <mergeCell ref="X19:X22"/>
    <mergeCell ref="Y19:Y22"/>
    <mergeCell ref="AA19:AA22"/>
    <mergeCell ref="AB19:AB22"/>
    <mergeCell ref="AC19:AC22"/>
    <mergeCell ref="AA1:AA2"/>
    <mergeCell ref="AB1:AB2"/>
    <mergeCell ref="AC1:AC2"/>
    <mergeCell ref="AD1:AD2"/>
    <mergeCell ref="AE1:AE2"/>
    <mergeCell ref="AF1:AF2"/>
    <mergeCell ref="AG1:AG2"/>
    <mergeCell ref="T1:T2"/>
    <mergeCell ref="U1:U2"/>
    <mergeCell ref="V1:V2"/>
    <mergeCell ref="W1:W2"/>
    <mergeCell ref="X1:X2"/>
    <mergeCell ref="Y1:Y2"/>
    <mergeCell ref="Z1:Z2"/>
    <mergeCell ref="V31:V34"/>
    <mergeCell ref="W31:W34"/>
    <mergeCell ref="X31:X34"/>
    <mergeCell ref="Y31:Y34"/>
    <mergeCell ref="AA31:AA34"/>
    <mergeCell ref="AB31:AB34"/>
    <mergeCell ref="AC31:AC34"/>
    <mergeCell ref="V27:V30"/>
    <mergeCell ref="W27:W30"/>
    <mergeCell ref="X27:X30"/>
    <mergeCell ref="Y27:Y30"/>
    <mergeCell ref="AA27:AA30"/>
    <mergeCell ref="AB27:AB30"/>
    <mergeCell ref="AC27:AC30"/>
    <mergeCell ref="BD27:BD30"/>
    <mergeCell ref="BD31:BD34"/>
    <mergeCell ref="BD1:BD2"/>
    <mergeCell ref="BD3:BD6"/>
    <mergeCell ref="BD7:BD10"/>
    <mergeCell ref="BD11:BD14"/>
    <mergeCell ref="BD15:BD18"/>
    <mergeCell ref="BD19:BD22"/>
    <mergeCell ref="BD23:BD26"/>
    <mergeCell ref="BA1:BA2"/>
    <mergeCell ref="BB1:BB2"/>
    <mergeCell ref="BC1:BC2"/>
    <mergeCell ref="BE1:BE2"/>
    <mergeCell ref="BF1:BF2"/>
    <mergeCell ref="AY3:AY6"/>
    <mergeCell ref="BB3:BB6"/>
    <mergeCell ref="AZ3:AZ6"/>
    <mergeCell ref="BA3:BA6"/>
    <mergeCell ref="BA7:BA10"/>
    <mergeCell ref="BB7:BB10"/>
    <mergeCell ref="BA11:BA14"/>
    <mergeCell ref="BB11:BB14"/>
    <mergeCell ref="BB15:BB18"/>
    <mergeCell ref="BE15:BE18"/>
    <mergeCell ref="BE19:BE22"/>
    <mergeCell ref="BE23:BE26"/>
    <mergeCell ref="BE27:BE30"/>
    <mergeCell ref="BE31:BE34"/>
    <mergeCell ref="BF19:BF22"/>
    <mergeCell ref="BF23:BF26"/>
    <mergeCell ref="BF27:BF30"/>
    <mergeCell ref="BF31:BF34"/>
    <mergeCell ref="BE3:BE6"/>
    <mergeCell ref="BF3:BF6"/>
    <mergeCell ref="BE7:BE10"/>
    <mergeCell ref="BF7:BF10"/>
    <mergeCell ref="BE11:BE14"/>
    <mergeCell ref="BF11:BF14"/>
    <mergeCell ref="BF15:BF18"/>
    <mergeCell ref="BA31:BA34"/>
    <mergeCell ref="BB31:BB34"/>
    <mergeCell ref="BA15:BA18"/>
    <mergeCell ref="BA19:BA22"/>
    <mergeCell ref="BB19:BB22"/>
    <mergeCell ref="BA23:BA26"/>
    <mergeCell ref="BB23:BB26"/>
    <mergeCell ref="BA27:BA30"/>
    <mergeCell ref="BB27:BB30"/>
    <mergeCell ref="AZ31:AZ34"/>
    <mergeCell ref="AY35:AY38"/>
    <mergeCell ref="AZ35:AZ38"/>
    <mergeCell ref="BA35:BA38"/>
    <mergeCell ref="BB35:BB38"/>
    <mergeCell ref="BD35:BD38"/>
    <mergeCell ref="BE35:BE38"/>
    <mergeCell ref="BF35:BF38"/>
    <mergeCell ref="AZ23:AZ26"/>
    <mergeCell ref="AZ27:AZ30"/>
    <mergeCell ref="V35:V38"/>
    <mergeCell ref="W35:W38"/>
    <mergeCell ref="X35:X38"/>
    <mergeCell ref="Y35:Y38"/>
    <mergeCell ref="AC35:AC38"/>
    <mergeCell ref="AY7:AY10"/>
    <mergeCell ref="AZ7:AZ10"/>
    <mergeCell ref="AY11:AY14"/>
    <mergeCell ref="AZ11:AZ14"/>
    <mergeCell ref="AY15:AY18"/>
    <mergeCell ref="AZ15:AZ18"/>
    <mergeCell ref="AZ19:AZ22"/>
    <mergeCell ref="BA47:BA50"/>
    <mergeCell ref="BA51:BA54"/>
    <mergeCell ref="BA55:BA58"/>
    <mergeCell ref="BA59:BA62"/>
    <mergeCell ref="BA63:BA66"/>
    <mergeCell ref="BA69:BA70"/>
    <mergeCell ref="AY19:AY22"/>
    <mergeCell ref="AY23:AY26"/>
    <mergeCell ref="AY27:AY30"/>
    <mergeCell ref="AY31:AY34"/>
    <mergeCell ref="AY39:AY42"/>
    <mergeCell ref="AZ39:AZ42"/>
    <mergeCell ref="BA39:BA42"/>
    <mergeCell ref="V43:V46"/>
    <mergeCell ref="W43:W46"/>
    <mergeCell ref="X43:X46"/>
    <mergeCell ref="Y43:Y46"/>
    <mergeCell ref="AA43:AA46"/>
    <mergeCell ref="AB43:AB46"/>
    <mergeCell ref="AC43:AC46"/>
    <mergeCell ref="V47:V50"/>
    <mergeCell ref="W47:W50"/>
    <mergeCell ref="X47:X50"/>
    <mergeCell ref="Y47:Y50"/>
    <mergeCell ref="AA47:AA50"/>
    <mergeCell ref="AB47:AB50"/>
    <mergeCell ref="AC47:AC50"/>
    <mergeCell ref="V55:V58"/>
    <mergeCell ref="W55:W58"/>
    <mergeCell ref="X55:X58"/>
    <mergeCell ref="Y55:Y58"/>
    <mergeCell ref="AA55:AA58"/>
    <mergeCell ref="AB55:AB58"/>
    <mergeCell ref="AC55:AC58"/>
    <mergeCell ref="V51:V54"/>
    <mergeCell ref="W51:W54"/>
    <mergeCell ref="X51:X54"/>
    <mergeCell ref="Y51:Y54"/>
    <mergeCell ref="AA51:AA54"/>
    <mergeCell ref="AB51:AB54"/>
    <mergeCell ref="AC51:AC54"/>
    <mergeCell ref="V63:V66"/>
    <mergeCell ref="W63:W66"/>
    <mergeCell ref="X63:X66"/>
    <mergeCell ref="Y63:Y66"/>
    <mergeCell ref="AA63:AA66"/>
    <mergeCell ref="AB63:AB66"/>
    <mergeCell ref="AC63:AC66"/>
    <mergeCell ref="V59:V62"/>
    <mergeCell ref="W59:W62"/>
    <mergeCell ref="X59:X62"/>
    <mergeCell ref="Y59:Y62"/>
    <mergeCell ref="AA59:AA62"/>
    <mergeCell ref="AB59:AB62"/>
    <mergeCell ref="AC59:AC62"/>
    <mergeCell ref="AH69:AT69"/>
    <mergeCell ref="AU69:AU70"/>
    <mergeCell ref="AY59:AY62"/>
    <mergeCell ref="AY63:AY66"/>
    <mergeCell ref="E69:Q69"/>
    <mergeCell ref="R69:R70"/>
    <mergeCell ref="S69:S70"/>
    <mergeCell ref="T69:T70"/>
    <mergeCell ref="U69:U70"/>
    <mergeCell ref="BD99:BD102"/>
    <mergeCell ref="BD103:BD106"/>
    <mergeCell ref="BF103:BF106"/>
    <mergeCell ref="BD83:BD86"/>
    <mergeCell ref="BD87:BD90"/>
    <mergeCell ref="BD91:BD94"/>
    <mergeCell ref="BE91:BE94"/>
    <mergeCell ref="BD95:BD98"/>
    <mergeCell ref="BE95:BE98"/>
    <mergeCell ref="BE99:BE102"/>
    <mergeCell ref="BE103:BE106"/>
    <mergeCell ref="AH1:AT1"/>
    <mergeCell ref="AU1:AU2"/>
    <mergeCell ref="AV1:AV2"/>
    <mergeCell ref="AW1:AW2"/>
    <mergeCell ref="AX1:AX2"/>
    <mergeCell ref="AY1:AY2"/>
    <mergeCell ref="AZ1:AZ2"/>
    <mergeCell ref="A3:A66"/>
    <mergeCell ref="B3:B66"/>
    <mergeCell ref="C3:C66"/>
    <mergeCell ref="A69:A70"/>
    <mergeCell ref="B69:B70"/>
    <mergeCell ref="C69:C70"/>
    <mergeCell ref="D69:D70"/>
    <mergeCell ref="A1:A2"/>
    <mergeCell ref="B1:B2"/>
    <mergeCell ref="C1:C2"/>
    <mergeCell ref="D1:D2"/>
    <mergeCell ref="E1:Q1"/>
    <mergeCell ref="R1:R2"/>
    <mergeCell ref="S1:S2"/>
    <mergeCell ref="AD3:AD66"/>
    <mergeCell ref="AE3:AE66"/>
    <mergeCell ref="AF3:AF66"/>
    <mergeCell ref="AB39:AB42"/>
    <mergeCell ref="AC39:AC42"/>
    <mergeCell ref="AA35:AA38"/>
    <mergeCell ref="AB35:AB38"/>
    <mergeCell ref="V39:V42"/>
    <mergeCell ref="W39:W42"/>
    <mergeCell ref="X39:X42"/>
    <mergeCell ref="Y39:Y42"/>
    <mergeCell ref="AA39:AA42"/>
    <mergeCell ref="AZ63:AZ66"/>
    <mergeCell ref="AX69:AX70"/>
    <mergeCell ref="AY69:AY70"/>
    <mergeCell ref="AZ69:AZ70"/>
    <mergeCell ref="AY47:AY50"/>
    <mergeCell ref="AZ47:AZ50"/>
    <mergeCell ref="AY51:AY54"/>
    <mergeCell ref="AZ51:AZ54"/>
    <mergeCell ref="AY55:AY58"/>
    <mergeCell ref="AZ55:AZ58"/>
    <mergeCell ref="AZ59:AZ62"/>
    <mergeCell ref="X87:X90"/>
    <mergeCell ref="X91:X94"/>
    <mergeCell ref="X69:X70"/>
    <mergeCell ref="Y69:Y70"/>
    <mergeCell ref="X71:X74"/>
    <mergeCell ref="Y71:Y74"/>
    <mergeCell ref="X83:X86"/>
    <mergeCell ref="Y83:Y86"/>
    <mergeCell ref="Y87:Y90"/>
    <mergeCell ref="Y91:Y94"/>
    <mergeCell ref="AA83:AA86"/>
    <mergeCell ref="AB83:AB86"/>
    <mergeCell ref="AC83:AC86"/>
    <mergeCell ref="AA87:AA90"/>
    <mergeCell ref="AB87:AB90"/>
    <mergeCell ref="AC87:AC90"/>
    <mergeCell ref="AA91:AA94"/>
    <mergeCell ref="AB91:AB94"/>
    <mergeCell ref="AC91:AC94"/>
    <mergeCell ref="X95:X98"/>
    <mergeCell ref="Y95:Y98"/>
    <mergeCell ref="AA95:AA98"/>
    <mergeCell ref="AB95:AB98"/>
    <mergeCell ref="AC95:AC98"/>
    <mergeCell ref="AA103:AA106"/>
    <mergeCell ref="AB103:AB106"/>
    <mergeCell ref="X99:X102"/>
    <mergeCell ref="Y99:Y102"/>
    <mergeCell ref="AA99:AA102"/>
    <mergeCell ref="AB99:AB102"/>
    <mergeCell ref="AC99:AC102"/>
    <mergeCell ref="Y103:Y106"/>
    <mergeCell ref="AC103:AC106"/>
    <mergeCell ref="V83:V86"/>
    <mergeCell ref="W83:W86"/>
    <mergeCell ref="V87:V90"/>
    <mergeCell ref="W87:W90"/>
    <mergeCell ref="V91:V94"/>
    <mergeCell ref="W91:W94"/>
    <mergeCell ref="V95:V98"/>
    <mergeCell ref="W95:W98"/>
    <mergeCell ref="V99:V102"/>
    <mergeCell ref="W99:W102"/>
    <mergeCell ref="V103:V106"/>
    <mergeCell ref="W103:W106"/>
    <mergeCell ref="V107:V110"/>
    <mergeCell ref="W107:W110"/>
    <mergeCell ref="AB111:AB114"/>
    <mergeCell ref="AC111:AC114"/>
    <mergeCell ref="X103:X106"/>
    <mergeCell ref="X107:X110"/>
    <mergeCell ref="Y107:Y110"/>
    <mergeCell ref="AB107:AB110"/>
    <mergeCell ref="AC107:AC110"/>
    <mergeCell ref="X111:X114"/>
    <mergeCell ref="Y111:Y114"/>
    <mergeCell ref="AY95:AY98"/>
    <mergeCell ref="AZ95:AZ98"/>
    <mergeCell ref="BA95:BA98"/>
    <mergeCell ref="BB95:BB98"/>
    <mergeCell ref="AZ99:AZ102"/>
    <mergeCell ref="BA99:BA102"/>
    <mergeCell ref="BB99:BB102"/>
    <mergeCell ref="AY99:AY102"/>
    <mergeCell ref="AY103:AY106"/>
    <mergeCell ref="AZ103:AZ106"/>
    <mergeCell ref="BA103:BA106"/>
    <mergeCell ref="BB103:BB106"/>
    <mergeCell ref="AY107:AY110"/>
    <mergeCell ref="AZ107:AZ110"/>
    <mergeCell ref="AV69:AV70"/>
    <mergeCell ref="AW69:AW70"/>
    <mergeCell ref="AY71:AY74"/>
    <mergeCell ref="AZ71:AZ74"/>
    <mergeCell ref="BA71:BA74"/>
    <mergeCell ref="BB71:BB74"/>
    <mergeCell ref="AY75:AY78"/>
    <mergeCell ref="BB75:BB78"/>
    <mergeCell ref="AZ83:AZ86"/>
    <mergeCell ref="BA83:BA86"/>
    <mergeCell ref="AZ75:AZ78"/>
    <mergeCell ref="BA75:BA78"/>
    <mergeCell ref="AY79:AY82"/>
    <mergeCell ref="AZ79:AZ82"/>
    <mergeCell ref="BA79:BA82"/>
    <mergeCell ref="BB79:BB82"/>
    <mergeCell ref="BB83:BB86"/>
    <mergeCell ref="BA91:BA94"/>
    <mergeCell ref="BB91:BB94"/>
    <mergeCell ref="AY83:AY86"/>
    <mergeCell ref="AY87:AY90"/>
    <mergeCell ref="AZ87:AZ90"/>
    <mergeCell ref="BA87:BA90"/>
    <mergeCell ref="BB87:BB90"/>
    <mergeCell ref="AY91:AY94"/>
    <mergeCell ref="AZ91:AZ94"/>
    <mergeCell ref="BA107:BA110"/>
    <mergeCell ref="BB107:BB110"/>
    <mergeCell ref="AY111:AY114"/>
    <mergeCell ref="AZ111:AZ114"/>
    <mergeCell ref="BA111:BA114"/>
    <mergeCell ref="BB111:BB114"/>
    <mergeCell ref="X131:X134"/>
    <mergeCell ref="X139:X142"/>
    <mergeCell ref="Y139:Y142"/>
    <mergeCell ref="X143:X146"/>
    <mergeCell ref="Y143:Y146"/>
    <mergeCell ref="X147:X150"/>
    <mergeCell ref="Y147:Y150"/>
    <mergeCell ref="X151:X154"/>
    <mergeCell ref="Y151:Y154"/>
    <mergeCell ref="X155:X158"/>
    <mergeCell ref="Y155:Y158"/>
    <mergeCell ref="X159:X162"/>
    <mergeCell ref="Y159:Y162"/>
    <mergeCell ref="Y163:Y166"/>
    <mergeCell ref="X127:X130"/>
    <mergeCell ref="Y127:Y130"/>
    <mergeCell ref="AA127:AA130"/>
    <mergeCell ref="AB127:AB130"/>
    <mergeCell ref="AC127:AC130"/>
    <mergeCell ref="Y131:Y134"/>
    <mergeCell ref="AC131:AC134"/>
    <mergeCell ref="AA139:AA142"/>
    <mergeCell ref="AA143:AA146"/>
    <mergeCell ref="AB143:AB146"/>
    <mergeCell ref="AC143:AC146"/>
    <mergeCell ref="AA147:AA150"/>
    <mergeCell ref="AB147:AB150"/>
    <mergeCell ref="AA155:AA158"/>
    <mergeCell ref="AB155:AB158"/>
    <mergeCell ref="X163:X166"/>
    <mergeCell ref="X167:X170"/>
    <mergeCell ref="X171:X174"/>
    <mergeCell ref="Y167:Y170"/>
    <mergeCell ref="Y171:Y174"/>
    <mergeCell ref="AA171:AA174"/>
    <mergeCell ref="AB171:AB174"/>
    <mergeCell ref="AC171:AC174"/>
    <mergeCell ref="BE83:BE86"/>
    <mergeCell ref="BE87:BE90"/>
    <mergeCell ref="BE55:BE58"/>
    <mergeCell ref="BE59:BE62"/>
    <mergeCell ref="BE63:BE66"/>
    <mergeCell ref="BE69:BE70"/>
    <mergeCell ref="BE71:BE74"/>
    <mergeCell ref="BE75:BE78"/>
    <mergeCell ref="BE79:BE82"/>
    <mergeCell ref="BB39:BB42"/>
    <mergeCell ref="BE39:BE42"/>
    <mergeCell ref="BF39:BF42"/>
    <mergeCell ref="AY43:AY46"/>
    <mergeCell ref="AZ43:AZ46"/>
    <mergeCell ref="BA43:BA46"/>
    <mergeCell ref="BB43:BB46"/>
    <mergeCell ref="BB55:BB58"/>
    <mergeCell ref="BB59:BB62"/>
    <mergeCell ref="BB63:BB66"/>
    <mergeCell ref="BB69:BB70"/>
    <mergeCell ref="BD39:BD42"/>
    <mergeCell ref="BD43:BD46"/>
    <mergeCell ref="BB47:BB50"/>
    <mergeCell ref="BD47:BD50"/>
    <mergeCell ref="BB51:BB54"/>
    <mergeCell ref="BD51:BD54"/>
    <mergeCell ref="BD55:BD58"/>
    <mergeCell ref="BE43:BE46"/>
    <mergeCell ref="BF43:BF46"/>
    <mergeCell ref="BE47:BE50"/>
    <mergeCell ref="BF47:BF50"/>
    <mergeCell ref="BE51:BE54"/>
    <mergeCell ref="BF51:BF54"/>
    <mergeCell ref="BF55:BF58"/>
    <mergeCell ref="BD59:BD62"/>
    <mergeCell ref="BD63:BD66"/>
    <mergeCell ref="BC69:BC70"/>
    <mergeCell ref="BD69:BD70"/>
    <mergeCell ref="BD71:BD74"/>
    <mergeCell ref="BD75:BD78"/>
    <mergeCell ref="BD79:BD82"/>
    <mergeCell ref="BF59:BF62"/>
    <mergeCell ref="BF63:BF66"/>
    <mergeCell ref="BF69:BF70"/>
    <mergeCell ref="BF71:BF74"/>
    <mergeCell ref="BF75:BF78"/>
    <mergeCell ref="BF79:BF82"/>
    <mergeCell ref="BF83:BF86"/>
    <mergeCell ref="BF87:BF90"/>
    <mergeCell ref="BF91:BF94"/>
    <mergeCell ref="BF95:BF98"/>
    <mergeCell ref="BF99:BF102"/>
    <mergeCell ref="BD107:BD110"/>
    <mergeCell ref="BE107:BE110"/>
    <mergeCell ref="BF107:BF110"/>
    <mergeCell ref="AZ137:AZ138"/>
    <mergeCell ref="BA137:BA138"/>
    <mergeCell ref="BB137:BB138"/>
    <mergeCell ref="BC137:BC138"/>
    <mergeCell ref="BD137:BD138"/>
    <mergeCell ref="BE137:BE138"/>
    <mergeCell ref="BF137:BF138"/>
    <mergeCell ref="AY137:AY138"/>
    <mergeCell ref="AZ139:AZ142"/>
    <mergeCell ref="BA139:BA142"/>
    <mergeCell ref="BB139:BB142"/>
    <mergeCell ref="BD139:BD142"/>
    <mergeCell ref="BE139:BE142"/>
    <mergeCell ref="BF139:BF142"/>
    <mergeCell ref="AY139:AY142"/>
    <mergeCell ref="AZ143:AZ146"/>
    <mergeCell ref="BA143:BA146"/>
    <mergeCell ref="BB143:BB146"/>
    <mergeCell ref="BD143:BD146"/>
    <mergeCell ref="BE143:BE146"/>
    <mergeCell ref="BF143:BF146"/>
    <mergeCell ref="AY143:AY146"/>
    <mergeCell ref="AZ147:AZ150"/>
    <mergeCell ref="BA147:BA150"/>
    <mergeCell ref="BB147:BB150"/>
    <mergeCell ref="BD147:BD150"/>
    <mergeCell ref="BE147:BE150"/>
    <mergeCell ref="BF147:BF150"/>
    <mergeCell ref="AY147:AY150"/>
    <mergeCell ref="AZ151:AZ154"/>
    <mergeCell ref="BA151:BA154"/>
    <mergeCell ref="BB151:BB154"/>
    <mergeCell ref="BD151:BD154"/>
    <mergeCell ref="BE151:BE154"/>
    <mergeCell ref="BF151:BF154"/>
    <mergeCell ref="AY151:AY154"/>
    <mergeCell ref="AZ155:AZ158"/>
    <mergeCell ref="BA155:BA158"/>
    <mergeCell ref="BB155:BB158"/>
    <mergeCell ref="BD155:BD158"/>
    <mergeCell ref="BE155:BE158"/>
    <mergeCell ref="BF155:BF158"/>
    <mergeCell ref="AY155:AY158"/>
    <mergeCell ref="AZ159:AZ162"/>
    <mergeCell ref="BA159:BA162"/>
    <mergeCell ref="BB159:BB162"/>
    <mergeCell ref="BD159:BD162"/>
    <mergeCell ref="BE159:BE162"/>
    <mergeCell ref="BF159:BF162"/>
    <mergeCell ref="AY159:AY162"/>
    <mergeCell ref="AZ163:AZ166"/>
    <mergeCell ref="BA163:BA166"/>
    <mergeCell ref="BB163:BB166"/>
    <mergeCell ref="BD163:BD166"/>
    <mergeCell ref="BE163:BE166"/>
    <mergeCell ref="BF163:BF166"/>
    <mergeCell ref="AY255:AY258"/>
    <mergeCell ref="AZ255:AZ258"/>
    <mergeCell ref="BA255:BA258"/>
    <mergeCell ref="BB255:BB258"/>
    <mergeCell ref="BD255:BD258"/>
    <mergeCell ref="BE255:BE258"/>
    <mergeCell ref="BF255:BF258"/>
    <mergeCell ref="AY259:AY262"/>
    <mergeCell ref="AZ259:AZ262"/>
    <mergeCell ref="BA259:BA262"/>
    <mergeCell ref="BB259:BB262"/>
    <mergeCell ref="BD259:BD262"/>
    <mergeCell ref="BE259:BE262"/>
    <mergeCell ref="BF259:BF262"/>
    <mergeCell ref="AY163:AY166"/>
    <mergeCell ref="AZ167:AZ170"/>
    <mergeCell ref="BA167:BA170"/>
    <mergeCell ref="BB167:BB170"/>
    <mergeCell ref="BD167:BD170"/>
    <mergeCell ref="BE167:BE170"/>
    <mergeCell ref="BF167:BF170"/>
    <mergeCell ref="AY167:AY170"/>
    <mergeCell ref="AZ171:AZ174"/>
    <mergeCell ref="BA171:BA174"/>
    <mergeCell ref="BB171:BB174"/>
    <mergeCell ref="BD171:BD174"/>
    <mergeCell ref="BE171:BE174"/>
    <mergeCell ref="BF171:BF174"/>
    <mergeCell ref="AY239:AY242"/>
    <mergeCell ref="AZ239:AZ242"/>
    <mergeCell ref="BA239:BA242"/>
    <mergeCell ref="BB239:BB242"/>
    <mergeCell ref="BD239:BD242"/>
    <mergeCell ref="BE239:BE242"/>
    <mergeCell ref="BF239:BF242"/>
    <mergeCell ref="AY243:AY246"/>
    <mergeCell ref="AZ243:AZ246"/>
    <mergeCell ref="BA243:BA246"/>
    <mergeCell ref="BB243:BB246"/>
    <mergeCell ref="BD243:BD246"/>
    <mergeCell ref="BE243:BE246"/>
    <mergeCell ref="BF243:BF246"/>
    <mergeCell ref="AY247:AY250"/>
    <mergeCell ref="AZ247:AZ250"/>
    <mergeCell ref="BA247:BA250"/>
    <mergeCell ref="BB247:BB250"/>
    <mergeCell ref="BD247:BD250"/>
    <mergeCell ref="BE247:BE250"/>
    <mergeCell ref="BF247:BF250"/>
    <mergeCell ref="AY251:AY254"/>
    <mergeCell ref="AZ251:AZ254"/>
    <mergeCell ref="BA251:BA254"/>
    <mergeCell ref="BB251:BB254"/>
    <mergeCell ref="BD251:BD254"/>
    <mergeCell ref="BE251:BE254"/>
    <mergeCell ref="BF251:BF254"/>
    <mergeCell ref="AY267:AY270"/>
    <mergeCell ref="AZ267:AZ270"/>
    <mergeCell ref="BA267:BA270"/>
    <mergeCell ref="BB267:BB270"/>
    <mergeCell ref="BD267:BD270"/>
    <mergeCell ref="BE267:BE270"/>
    <mergeCell ref="BF267:BF270"/>
    <mergeCell ref="AY263:AY266"/>
    <mergeCell ref="AZ263:AZ266"/>
    <mergeCell ref="BA263:BA266"/>
    <mergeCell ref="BB263:BB266"/>
    <mergeCell ref="BD263:BD266"/>
    <mergeCell ref="BE263:BE266"/>
    <mergeCell ref="BF263:BF266"/>
    <mergeCell ref="AA123:AA126"/>
    <mergeCell ref="AB123:AB126"/>
    <mergeCell ref="X119:X122"/>
    <mergeCell ref="Y119:Y122"/>
    <mergeCell ref="AA119:AA122"/>
    <mergeCell ref="AB119:AB122"/>
    <mergeCell ref="AC119:AC122"/>
    <mergeCell ref="X123:X126"/>
    <mergeCell ref="Y123:Y126"/>
    <mergeCell ref="AC123:AC126"/>
    <mergeCell ref="Z69:Z70"/>
    <mergeCell ref="AA69:AA70"/>
    <mergeCell ref="AA71:AA74"/>
    <mergeCell ref="AB71:AB74"/>
    <mergeCell ref="AC71:AC74"/>
    <mergeCell ref="AB69:AB70"/>
    <mergeCell ref="AC69:AC70"/>
    <mergeCell ref="AD69:AD70"/>
    <mergeCell ref="AE69:AE70"/>
    <mergeCell ref="AD71:AD134"/>
    <mergeCell ref="AE71:AE134"/>
    <mergeCell ref="AF71:AF134"/>
    <mergeCell ref="AF69:AF70"/>
    <mergeCell ref="AG69:AG70"/>
    <mergeCell ref="V75:V78"/>
    <mergeCell ref="W75:W78"/>
    <mergeCell ref="X75:X78"/>
    <mergeCell ref="Y75:Y78"/>
    <mergeCell ref="AA75:AA78"/>
    <mergeCell ref="AB75:AB78"/>
    <mergeCell ref="AC75:AC78"/>
    <mergeCell ref="V79:V82"/>
    <mergeCell ref="W79:W82"/>
    <mergeCell ref="X79:X82"/>
    <mergeCell ref="Y79:Y82"/>
    <mergeCell ref="AA79:AA82"/>
    <mergeCell ref="AB79:AB82"/>
    <mergeCell ref="AC79:AC82"/>
    <mergeCell ref="AA107:AA110"/>
    <mergeCell ref="AA111:AA114"/>
    <mergeCell ref="X115:X118"/>
    <mergeCell ref="Y115:Y118"/>
    <mergeCell ref="AA115:AA118"/>
    <mergeCell ref="AB115:AB118"/>
    <mergeCell ref="AC115:AC118"/>
    <mergeCell ref="A137:A138"/>
    <mergeCell ref="B137:B138"/>
    <mergeCell ref="C137:C138"/>
    <mergeCell ref="D137:D138"/>
    <mergeCell ref="E137:Q137"/>
    <mergeCell ref="R137:R138"/>
    <mergeCell ref="S137:S138"/>
    <mergeCell ref="T137:T138"/>
    <mergeCell ref="U137:U138"/>
    <mergeCell ref="V137:V138"/>
    <mergeCell ref="W137:W138"/>
    <mergeCell ref="X137:X138"/>
    <mergeCell ref="Y137:Y138"/>
    <mergeCell ref="Z137:Z138"/>
    <mergeCell ref="AH137:AT137"/>
    <mergeCell ref="AU137:AU138"/>
    <mergeCell ref="AV137:AV138"/>
    <mergeCell ref="AW137:AW138"/>
    <mergeCell ref="AX137:AX138"/>
    <mergeCell ref="AA137:AA138"/>
    <mergeCell ref="AB137:AB138"/>
    <mergeCell ref="AC137:AC138"/>
    <mergeCell ref="AD137:AD138"/>
    <mergeCell ref="AE137:AE138"/>
    <mergeCell ref="AF137:AF138"/>
    <mergeCell ref="AG137:AG138"/>
    <mergeCell ref="V123:V126"/>
    <mergeCell ref="W123:W126"/>
    <mergeCell ref="V127:V130"/>
    <mergeCell ref="W127:W130"/>
    <mergeCell ref="V155:V158"/>
    <mergeCell ref="W155:W158"/>
    <mergeCell ref="V159:V162"/>
    <mergeCell ref="W159:W162"/>
    <mergeCell ref="W163:W166"/>
    <mergeCell ref="X187:X190"/>
    <mergeCell ref="X191:X194"/>
    <mergeCell ref="X195:X198"/>
    <mergeCell ref="X199:X202"/>
    <mergeCell ref="Y191:Y194"/>
    <mergeCell ref="Y195:Y198"/>
    <mergeCell ref="Y199:Y202"/>
    <mergeCell ref="X175:X178"/>
    <mergeCell ref="Y175:Y178"/>
    <mergeCell ref="X179:X182"/>
    <mergeCell ref="Y179:Y182"/>
    <mergeCell ref="X183:X186"/>
    <mergeCell ref="Y183:Y186"/>
    <mergeCell ref="Y187:Y190"/>
    <mergeCell ref="AC183:AC186"/>
    <mergeCell ref="AA187:AA190"/>
    <mergeCell ref="AB187:AB190"/>
    <mergeCell ref="AC187:AC190"/>
    <mergeCell ref="AA191:AA194"/>
    <mergeCell ref="AB191:AB194"/>
    <mergeCell ref="AC191:AC194"/>
    <mergeCell ref="AA195:AA198"/>
    <mergeCell ref="AB195:AB198"/>
    <mergeCell ref="AC195:AC198"/>
    <mergeCell ref="AA199:AA202"/>
    <mergeCell ref="AB199:AB202"/>
    <mergeCell ref="AA131:AA134"/>
    <mergeCell ref="AB131:AB134"/>
    <mergeCell ref="AB139:AB142"/>
    <mergeCell ref="AC139:AC142"/>
    <mergeCell ref="AD139:AD202"/>
    <mergeCell ref="AE139:AE202"/>
    <mergeCell ref="AF139:AF202"/>
    <mergeCell ref="AC199:AC202"/>
    <mergeCell ref="AC147:AC150"/>
    <mergeCell ref="AA151:AA154"/>
    <mergeCell ref="AB151:AB154"/>
    <mergeCell ref="AC151:AC154"/>
    <mergeCell ref="AC155:AC158"/>
    <mergeCell ref="AA159:AA162"/>
    <mergeCell ref="AB159:AB162"/>
    <mergeCell ref="AC159:AC162"/>
    <mergeCell ref="AA163:AA166"/>
    <mergeCell ref="AB163:AB166"/>
    <mergeCell ref="AC163:AC166"/>
    <mergeCell ref="AA167:AA170"/>
    <mergeCell ref="AB167:AB170"/>
    <mergeCell ref="AC167:AC170"/>
    <mergeCell ref="AA175:AA178"/>
    <mergeCell ref="AB175:AB178"/>
    <mergeCell ref="AC175:AC178"/>
    <mergeCell ref="AA179:AA182"/>
    <mergeCell ref="AB179:AB182"/>
    <mergeCell ref="AC179:AC182"/>
    <mergeCell ref="AA183:AA186"/>
    <mergeCell ref="AB183:AB186"/>
    <mergeCell ref="W195:W198"/>
    <mergeCell ref="W199:W202"/>
    <mergeCell ref="AH205:AT205"/>
    <mergeCell ref="AU205:AU206"/>
    <mergeCell ref="AV205:AV206"/>
    <mergeCell ref="AW205:AW206"/>
    <mergeCell ref="AX205:AX206"/>
    <mergeCell ref="W167:W170"/>
    <mergeCell ref="W171:W174"/>
    <mergeCell ref="W175:W178"/>
    <mergeCell ref="W179:W182"/>
    <mergeCell ref="W183:W186"/>
    <mergeCell ref="W187:W190"/>
    <mergeCell ref="W191:W194"/>
    <mergeCell ref="X207:X210"/>
    <mergeCell ref="X223:X226"/>
    <mergeCell ref="AC227:AC230"/>
    <mergeCell ref="X231:X234"/>
    <mergeCell ref="Y231:Y234"/>
    <mergeCell ref="AA231:AA234"/>
    <mergeCell ref="AB231:AB234"/>
    <mergeCell ref="AC231:AC234"/>
    <mergeCell ref="AA235:AA238"/>
    <mergeCell ref="AB235:AB238"/>
    <mergeCell ref="W207:W210"/>
    <mergeCell ref="W239:W242"/>
    <mergeCell ref="W243:W246"/>
    <mergeCell ref="W247:W250"/>
    <mergeCell ref="AA239:AA242"/>
    <mergeCell ref="AB239:AB242"/>
    <mergeCell ref="AA247:AA250"/>
    <mergeCell ref="AB247:AB250"/>
    <mergeCell ref="X247:X250"/>
    <mergeCell ref="X251:X254"/>
    <mergeCell ref="X255:X258"/>
    <mergeCell ref="X259:X262"/>
    <mergeCell ref="X263:X266"/>
    <mergeCell ref="X235:X238"/>
    <mergeCell ref="Y235:Y238"/>
    <mergeCell ref="X239:X242"/>
    <mergeCell ref="Y239:Y242"/>
    <mergeCell ref="X243:X246"/>
    <mergeCell ref="Y243:Y246"/>
    <mergeCell ref="Y247:Y250"/>
    <mergeCell ref="AC239:AC242"/>
    <mergeCell ref="AA243:AA246"/>
    <mergeCell ref="AB243:AB246"/>
    <mergeCell ref="AC243:AC246"/>
    <mergeCell ref="Y255:Y258"/>
    <mergeCell ref="AA255:AA258"/>
    <mergeCell ref="AB255:AB258"/>
    <mergeCell ref="AC255:AC258"/>
    <mergeCell ref="Y259:Y262"/>
    <mergeCell ref="AA259:AA262"/>
    <mergeCell ref="AB259:AB262"/>
    <mergeCell ref="AC259:AC262"/>
    <mergeCell ref="Y263:Y266"/>
    <mergeCell ref="AA263:AA266"/>
    <mergeCell ref="AB263:AB266"/>
    <mergeCell ref="AC263:AC266"/>
    <mergeCell ref="V147:V150"/>
    <mergeCell ref="V151:V154"/>
    <mergeCell ref="V131:V134"/>
    <mergeCell ref="W131:W134"/>
    <mergeCell ref="V139:V142"/>
    <mergeCell ref="W139:W142"/>
    <mergeCell ref="V143:V146"/>
    <mergeCell ref="W143:W146"/>
    <mergeCell ref="W147:W150"/>
    <mergeCell ref="W151:W154"/>
    <mergeCell ref="AB205:AB206"/>
    <mergeCell ref="AC205:AC206"/>
    <mergeCell ref="AD205:AD206"/>
    <mergeCell ref="AE205:AE206"/>
    <mergeCell ref="AF205:AF206"/>
    <mergeCell ref="AG205:AG206"/>
    <mergeCell ref="AA207:AA210"/>
    <mergeCell ref="AB207:AB210"/>
    <mergeCell ref="AC207:AC210"/>
    <mergeCell ref="U205:U206"/>
    <mergeCell ref="V205:V206"/>
    <mergeCell ref="W205:W206"/>
    <mergeCell ref="X205:X206"/>
    <mergeCell ref="Y205:Y206"/>
    <mergeCell ref="Z205:Z206"/>
    <mergeCell ref="AA205:AA206"/>
    <mergeCell ref="V163:V166"/>
    <mergeCell ref="V167:V170"/>
    <mergeCell ref="V171:V174"/>
    <mergeCell ref="V175:V178"/>
    <mergeCell ref="V179:V182"/>
    <mergeCell ref="V183:V186"/>
    <mergeCell ref="V187:V190"/>
    <mergeCell ref="V211:V214"/>
    <mergeCell ref="W211:W214"/>
    <mergeCell ref="X211:X214"/>
    <mergeCell ref="Y211:Y214"/>
    <mergeCell ref="AA211:AA214"/>
    <mergeCell ref="AB211:AB214"/>
    <mergeCell ref="V207:V210"/>
    <mergeCell ref="V215:V218"/>
    <mergeCell ref="W215:W218"/>
    <mergeCell ref="X215:X218"/>
    <mergeCell ref="AB215:AB218"/>
    <mergeCell ref="AC215:AC218"/>
    <mergeCell ref="Y215:Y218"/>
    <mergeCell ref="AA215:AA218"/>
    <mergeCell ref="X219:X222"/>
    <mergeCell ref="Y219:Y222"/>
    <mergeCell ref="AA219:AA222"/>
    <mergeCell ref="AB219:AB222"/>
    <mergeCell ref="Y223:Y226"/>
    <mergeCell ref="AA223:AA226"/>
    <mergeCell ref="AB223:AB226"/>
    <mergeCell ref="AC223:AC226"/>
    <mergeCell ref="X227:X230"/>
    <mergeCell ref="Y227:Y230"/>
    <mergeCell ref="AA227:AA230"/>
    <mergeCell ref="AB227:AB230"/>
    <mergeCell ref="V115:V118"/>
    <mergeCell ref="W115:W118"/>
    <mergeCell ref="V119:V122"/>
    <mergeCell ref="W119:W122"/>
    <mergeCell ref="V219:V222"/>
    <mergeCell ref="W219:W222"/>
    <mergeCell ref="V223:V226"/>
    <mergeCell ref="W223:W226"/>
    <mergeCell ref="W227:W230"/>
    <mergeCell ref="V111:V114"/>
    <mergeCell ref="W111:W114"/>
    <mergeCell ref="V69:V70"/>
    <mergeCell ref="W69:W70"/>
    <mergeCell ref="A71:A134"/>
    <mergeCell ref="B71:B134"/>
    <mergeCell ref="C71:C134"/>
    <mergeCell ref="V71:V74"/>
    <mergeCell ref="W71:W74"/>
    <mergeCell ref="V191:V194"/>
    <mergeCell ref="V195:V198"/>
    <mergeCell ref="V199:V202"/>
    <mergeCell ref="E205:Q205"/>
    <mergeCell ref="R205:R206"/>
    <mergeCell ref="S205:S206"/>
    <mergeCell ref="T205:T206"/>
    <mergeCell ref="A207:A270"/>
    <mergeCell ref="B207:B270"/>
    <mergeCell ref="C207:C270"/>
    <mergeCell ref="A139:A202"/>
    <mergeCell ref="B139:B202"/>
    <mergeCell ref="C139:C202"/>
    <mergeCell ref="A205:A206"/>
    <mergeCell ref="B205:B206"/>
    <mergeCell ref="C205:C206"/>
    <mergeCell ref="D205:D206"/>
    <mergeCell ref="W231:W234"/>
    <mergeCell ref="W235:W238"/>
    <mergeCell ref="W251:W254"/>
    <mergeCell ref="W255:W258"/>
    <mergeCell ref="W259:W262"/>
    <mergeCell ref="W263:W266"/>
    <mergeCell ref="W267:W270"/>
    <mergeCell ref="V255:V258"/>
    <mergeCell ref="V259:V262"/>
    <mergeCell ref="V263:V266"/>
    <mergeCell ref="V267:V270"/>
    <mergeCell ref="V227:V230"/>
    <mergeCell ref="V231:V234"/>
    <mergeCell ref="V235:V238"/>
    <mergeCell ref="V239:V242"/>
    <mergeCell ref="V243:V246"/>
    <mergeCell ref="V247:V250"/>
    <mergeCell ref="V251:V254"/>
    <mergeCell ref="AC247:AC250"/>
    <mergeCell ref="Y251:Y254"/>
    <mergeCell ref="AA251:AA254"/>
    <mergeCell ref="AB251:AB254"/>
    <mergeCell ref="AC251:AC254"/>
    <mergeCell ref="X267:X270"/>
    <mergeCell ref="Y267:Y270"/>
    <mergeCell ref="AA267:AA270"/>
    <mergeCell ref="AB267:AB270"/>
    <mergeCell ref="Y207:Y210"/>
    <mergeCell ref="AD207:AD270"/>
    <mergeCell ref="AE207:AE270"/>
    <mergeCell ref="AF207:AF270"/>
    <mergeCell ref="AC211:AC214"/>
    <mergeCell ref="AC219:AC222"/>
    <mergeCell ref="AC235:AC238"/>
    <mergeCell ref="AC267:AC270"/>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13"/>
  </cols>
  <sheetData>
    <row r="1">
      <c r="A1" s="1134" t="s">
        <v>227</v>
      </c>
      <c r="B1" s="1134" t="s">
        <v>258</v>
      </c>
      <c r="C1" s="1134" t="s">
        <v>259</v>
      </c>
      <c r="D1" s="1134" t="s">
        <v>156</v>
      </c>
      <c r="E1" s="1135" t="s">
        <v>260</v>
      </c>
      <c r="F1" s="44"/>
      <c r="G1" s="44"/>
      <c r="H1" s="44"/>
      <c r="I1" s="44"/>
      <c r="J1" s="44"/>
      <c r="K1" s="44"/>
      <c r="L1" s="44"/>
      <c r="M1" s="44"/>
      <c r="N1" s="44"/>
      <c r="O1" s="44"/>
      <c r="P1" s="45"/>
      <c r="Q1" s="1136" t="s">
        <v>261</v>
      </c>
      <c r="R1" s="1137" t="s">
        <v>262</v>
      </c>
      <c r="S1" s="1138" t="s">
        <v>263</v>
      </c>
      <c r="T1" s="1139" t="s">
        <v>157</v>
      </c>
      <c r="U1" s="1140" t="s">
        <v>291</v>
      </c>
      <c r="V1" s="1141"/>
      <c r="W1" s="1141"/>
    </row>
    <row r="2">
      <c r="A2" s="37"/>
      <c r="B2" s="37"/>
      <c r="C2" s="37"/>
      <c r="D2" s="37"/>
      <c r="E2" s="1142" t="s">
        <v>271</v>
      </c>
      <c r="F2" s="1143" t="s">
        <v>272</v>
      </c>
      <c r="G2" s="1143" t="s">
        <v>273</v>
      </c>
      <c r="H2" s="1143" t="s">
        <v>274</v>
      </c>
      <c r="I2" s="1143" t="s">
        <v>275</v>
      </c>
      <c r="J2" s="1143" t="s">
        <v>276</v>
      </c>
      <c r="K2" s="1143" t="s">
        <v>277</v>
      </c>
      <c r="L2" s="1143" t="s">
        <v>278</v>
      </c>
      <c r="M2" s="1143" t="s">
        <v>279</v>
      </c>
      <c r="N2" s="1142" t="s">
        <v>280</v>
      </c>
      <c r="O2" s="1142" t="s">
        <v>281</v>
      </c>
      <c r="P2" s="1143" t="s">
        <v>282</v>
      </c>
      <c r="Q2" s="37"/>
      <c r="R2" s="37"/>
      <c r="S2" s="37"/>
      <c r="T2" s="59"/>
      <c r="U2" s="59"/>
    </row>
    <row r="3">
      <c r="A3" s="1144" t="s">
        <v>292</v>
      </c>
      <c r="B3" s="1145">
        <v>44886.0</v>
      </c>
      <c r="C3" s="1146" t="s">
        <v>293</v>
      </c>
      <c r="D3" s="1147" t="s">
        <v>248</v>
      </c>
      <c r="E3" s="1148">
        <v>155.0</v>
      </c>
      <c r="F3" s="1148">
        <v>0.0</v>
      </c>
      <c r="G3" s="1148">
        <v>470.0</v>
      </c>
      <c r="H3" s="1148">
        <v>1.0</v>
      </c>
      <c r="I3" s="1148">
        <v>0.0</v>
      </c>
      <c r="J3" s="1149">
        <v>0.0</v>
      </c>
      <c r="K3" s="1148">
        <v>45.0</v>
      </c>
      <c r="L3" s="1148">
        <v>75.0</v>
      </c>
      <c r="M3" s="1148">
        <v>0.0</v>
      </c>
      <c r="N3" s="1148">
        <v>0.0</v>
      </c>
      <c r="O3" s="1148">
        <v>0.0</v>
      </c>
      <c r="P3" s="1148">
        <v>0.0</v>
      </c>
      <c r="Q3" s="1148">
        <f t="shared" ref="Q3:Q56" si="1">SUM(E3:P3)</f>
        <v>746</v>
      </c>
      <c r="R3" s="1148">
        <f t="shared" ref="R3:R56" si="2">SUM(E3*1+F3*0.8+G3*0.5+H3*1.5+I3*2+J3*1.5+K3*1.5+L3*1.5+M3*2.5+N3*2.5+O3*2+P3*2.5)</f>
        <v>571.5</v>
      </c>
      <c r="S3" s="1150">
        <f>R3/Results!$B$4</f>
        <v>1.905</v>
      </c>
      <c r="T3" s="1151" t="s">
        <v>249</v>
      </c>
      <c r="U3" s="1152" t="str">
        <f t="shared" ref="U3:U56" si="3">IFS(S3&lt;0.2,"A",AND(S3&gt;=0.21,S3&lt;=0.5),"B",AND(S3&gt;=0.51,S3&lt;=0.7),"C",AND(S3&gt;=0.71,S3&lt;=0.85),"D",AND(S3&gt;=0.86,S3&lt;=1),"E",S3&gt;1,"F")</f>
        <v>F</v>
      </c>
      <c r="V3" s="1153"/>
      <c r="W3" s="1153"/>
    </row>
    <row r="4">
      <c r="A4" s="151"/>
      <c r="B4" s="151"/>
      <c r="C4" s="151"/>
      <c r="D4" s="1147" t="s">
        <v>251</v>
      </c>
      <c r="E4" s="1148">
        <v>183.0</v>
      </c>
      <c r="F4" s="1148">
        <v>0.0</v>
      </c>
      <c r="G4" s="1148">
        <v>460.0</v>
      </c>
      <c r="H4" s="1148">
        <v>0.0</v>
      </c>
      <c r="I4" s="1148">
        <v>0.0</v>
      </c>
      <c r="J4" s="1148">
        <v>0.0</v>
      </c>
      <c r="K4" s="1148">
        <v>56.0</v>
      </c>
      <c r="L4" s="1148">
        <v>85.0</v>
      </c>
      <c r="M4" s="1148">
        <v>0.0</v>
      </c>
      <c r="N4" s="1148">
        <v>0.0</v>
      </c>
      <c r="O4" s="1148">
        <v>0.0</v>
      </c>
      <c r="P4" s="1148">
        <v>0.0</v>
      </c>
      <c r="Q4" s="1148">
        <f t="shared" si="1"/>
        <v>784</v>
      </c>
      <c r="R4" s="1148">
        <f t="shared" si="2"/>
        <v>624.5</v>
      </c>
      <c r="S4" s="1150">
        <f>R4/Results!$B$4</f>
        <v>2.081666667</v>
      </c>
      <c r="T4" s="1154" t="s">
        <v>249</v>
      </c>
      <c r="U4" s="1152" t="str">
        <f t="shared" si="3"/>
        <v>F</v>
      </c>
      <c r="V4" s="1153"/>
      <c r="W4" s="1153"/>
    </row>
    <row r="5">
      <c r="A5" s="151"/>
      <c r="B5" s="151"/>
      <c r="C5" s="1155"/>
      <c r="D5" s="1147" t="s">
        <v>252</v>
      </c>
      <c r="E5" s="1148">
        <v>164.0</v>
      </c>
      <c r="F5" s="1148">
        <v>0.0</v>
      </c>
      <c r="G5" s="1148">
        <v>575.0</v>
      </c>
      <c r="H5" s="1148">
        <v>0.0</v>
      </c>
      <c r="I5" s="1148">
        <v>0.0</v>
      </c>
      <c r="J5" s="1148">
        <v>0.0</v>
      </c>
      <c r="K5" s="1148">
        <v>40.0</v>
      </c>
      <c r="L5" s="1148">
        <v>80.0</v>
      </c>
      <c r="M5" s="1148">
        <v>0.0</v>
      </c>
      <c r="N5" s="1148">
        <v>0.0</v>
      </c>
      <c r="O5" s="1148">
        <v>0.0</v>
      </c>
      <c r="P5" s="1148">
        <v>0.0</v>
      </c>
      <c r="Q5" s="1148">
        <f t="shared" si="1"/>
        <v>859</v>
      </c>
      <c r="R5" s="1148">
        <f t="shared" si="2"/>
        <v>631.5</v>
      </c>
      <c r="S5" s="1150">
        <f>R5/Results!$B$4</f>
        <v>2.105</v>
      </c>
      <c r="T5" s="1154" t="s">
        <v>249</v>
      </c>
      <c r="U5" s="1152" t="str">
        <f t="shared" si="3"/>
        <v>F</v>
      </c>
      <c r="V5" s="1153"/>
      <c r="W5" s="1153"/>
    </row>
    <row r="6">
      <c r="A6" s="151"/>
      <c r="B6" s="151"/>
      <c r="C6" s="1146" t="s">
        <v>293</v>
      </c>
      <c r="D6" s="1156" t="s">
        <v>253</v>
      </c>
      <c r="E6" s="1148">
        <v>146.0</v>
      </c>
      <c r="F6" s="1148">
        <v>1.0</v>
      </c>
      <c r="G6" s="1148">
        <v>558.0</v>
      </c>
      <c r="H6" s="1148">
        <v>0.0</v>
      </c>
      <c r="I6" s="1148">
        <v>0.0</v>
      </c>
      <c r="J6" s="1148">
        <v>0.0</v>
      </c>
      <c r="K6" s="1148">
        <v>9.0</v>
      </c>
      <c r="L6" s="1148">
        <v>27.0</v>
      </c>
      <c r="M6" s="1148">
        <v>0.0</v>
      </c>
      <c r="N6" s="1148">
        <v>0.0</v>
      </c>
      <c r="O6" s="1148">
        <v>22.0</v>
      </c>
      <c r="P6" s="1148">
        <v>0.0</v>
      </c>
      <c r="Q6" s="1148">
        <f t="shared" si="1"/>
        <v>763</v>
      </c>
      <c r="R6" s="1148">
        <f t="shared" si="2"/>
        <v>523.8</v>
      </c>
      <c r="S6" s="1150">
        <f>R6/Results!$B$4</f>
        <v>1.746</v>
      </c>
      <c r="T6" s="1154" t="s">
        <v>250</v>
      </c>
      <c r="U6" s="1152" t="str">
        <f t="shared" si="3"/>
        <v>F</v>
      </c>
      <c r="V6" s="1153"/>
      <c r="W6" s="1153"/>
    </row>
    <row r="7">
      <c r="A7" s="151"/>
      <c r="B7" s="151"/>
      <c r="C7" s="151"/>
      <c r="D7" s="1156" t="s">
        <v>254</v>
      </c>
      <c r="E7" s="1148">
        <v>184.0</v>
      </c>
      <c r="F7" s="1148">
        <v>1.0</v>
      </c>
      <c r="G7" s="1148">
        <v>646.0</v>
      </c>
      <c r="H7" s="1148">
        <v>0.0</v>
      </c>
      <c r="I7" s="1148">
        <v>0.0</v>
      </c>
      <c r="J7" s="1148">
        <v>1.0</v>
      </c>
      <c r="K7" s="1148">
        <v>5.0</v>
      </c>
      <c r="L7" s="1148">
        <v>31.0</v>
      </c>
      <c r="M7" s="1148">
        <v>0.0</v>
      </c>
      <c r="N7" s="1148">
        <v>0.0</v>
      </c>
      <c r="O7" s="1148">
        <v>6.0</v>
      </c>
      <c r="P7" s="1148">
        <v>0.0</v>
      </c>
      <c r="Q7" s="1148">
        <f t="shared" si="1"/>
        <v>874</v>
      </c>
      <c r="R7" s="1148">
        <f t="shared" si="2"/>
        <v>575.3</v>
      </c>
      <c r="S7" s="1150">
        <f>R7/Results!$B$4</f>
        <v>1.917666667</v>
      </c>
      <c r="T7" s="1154" t="s">
        <v>249</v>
      </c>
      <c r="U7" s="1152" t="str">
        <f t="shared" si="3"/>
        <v>F</v>
      </c>
      <c r="V7" s="1153"/>
      <c r="W7" s="1153"/>
    </row>
    <row r="8">
      <c r="A8" s="151"/>
      <c r="B8" s="151"/>
      <c r="C8" s="1155"/>
      <c r="D8" s="1156" t="s">
        <v>255</v>
      </c>
      <c r="E8" s="1148">
        <v>192.0</v>
      </c>
      <c r="F8" s="1148">
        <v>0.0</v>
      </c>
      <c r="G8" s="1148">
        <v>705.0</v>
      </c>
      <c r="H8" s="1148">
        <v>0.0</v>
      </c>
      <c r="I8" s="1148">
        <v>0.0</v>
      </c>
      <c r="J8" s="1148">
        <v>0.0</v>
      </c>
      <c r="K8" s="1148">
        <v>3.0</v>
      </c>
      <c r="L8" s="1148">
        <v>36.0</v>
      </c>
      <c r="M8" s="1148">
        <v>0.0</v>
      </c>
      <c r="N8" s="1148">
        <v>9.0</v>
      </c>
      <c r="O8" s="1148">
        <v>5.0</v>
      </c>
      <c r="P8" s="1148">
        <v>0.0</v>
      </c>
      <c r="Q8" s="1148">
        <f t="shared" si="1"/>
        <v>950</v>
      </c>
      <c r="R8" s="1148">
        <f t="shared" si="2"/>
        <v>635.5</v>
      </c>
      <c r="S8" s="1150">
        <f>R8/Results!$B$4</f>
        <v>2.118333333</v>
      </c>
      <c r="T8" s="1154" t="s">
        <v>249</v>
      </c>
      <c r="U8" s="1152" t="str">
        <f t="shared" si="3"/>
        <v>F</v>
      </c>
      <c r="V8" s="1153"/>
      <c r="W8" s="1153"/>
    </row>
    <row r="9">
      <c r="A9" s="151"/>
      <c r="B9" s="151"/>
      <c r="C9" s="1146" t="s">
        <v>294</v>
      </c>
      <c r="D9" s="1147" t="s">
        <v>248</v>
      </c>
      <c r="E9" s="1148">
        <v>49.0</v>
      </c>
      <c r="F9" s="1148">
        <v>0.0</v>
      </c>
      <c r="G9" s="1148">
        <v>281.0</v>
      </c>
      <c r="H9" s="1148">
        <v>0.0</v>
      </c>
      <c r="I9" s="1148">
        <v>0.0</v>
      </c>
      <c r="J9" s="1148">
        <v>0.0</v>
      </c>
      <c r="K9" s="1148">
        <v>0.0</v>
      </c>
      <c r="L9" s="1148">
        <v>5.0</v>
      </c>
      <c r="M9" s="1148">
        <v>0.0</v>
      </c>
      <c r="N9" s="1148">
        <v>0.0</v>
      </c>
      <c r="O9" s="1148">
        <v>0.0</v>
      </c>
      <c r="P9" s="1148">
        <v>0.0</v>
      </c>
      <c r="Q9" s="1148">
        <f t="shared" si="1"/>
        <v>335</v>
      </c>
      <c r="R9" s="1148">
        <f t="shared" si="2"/>
        <v>197</v>
      </c>
      <c r="S9" s="1150">
        <f>R9/Results!$B$4</f>
        <v>0.6566666667</v>
      </c>
      <c r="T9" s="1154" t="s">
        <v>69</v>
      </c>
      <c r="U9" s="1152" t="str">
        <f t="shared" si="3"/>
        <v>C</v>
      </c>
      <c r="V9" s="1157"/>
      <c r="W9" s="1157"/>
    </row>
    <row r="10">
      <c r="A10" s="151"/>
      <c r="B10" s="151"/>
      <c r="C10" s="151"/>
      <c r="D10" s="1147" t="s">
        <v>251</v>
      </c>
      <c r="E10" s="1148">
        <v>43.0</v>
      </c>
      <c r="F10" s="1148">
        <v>0.0</v>
      </c>
      <c r="G10" s="1148">
        <v>271.0</v>
      </c>
      <c r="H10" s="1148">
        <v>0.0</v>
      </c>
      <c r="I10" s="1148">
        <v>0.0</v>
      </c>
      <c r="J10" s="1148">
        <v>0.0</v>
      </c>
      <c r="K10" s="1148">
        <v>0.0</v>
      </c>
      <c r="L10" s="1148">
        <v>6.0</v>
      </c>
      <c r="M10" s="1148">
        <v>0.0</v>
      </c>
      <c r="N10" s="1148">
        <v>0.0</v>
      </c>
      <c r="O10" s="1148">
        <v>0.0</v>
      </c>
      <c r="P10" s="1148">
        <v>0.0</v>
      </c>
      <c r="Q10" s="1148">
        <f t="shared" si="1"/>
        <v>320</v>
      </c>
      <c r="R10" s="1148">
        <f t="shared" si="2"/>
        <v>187.5</v>
      </c>
      <c r="S10" s="1150">
        <f>R10/Results!$B$4</f>
        <v>0.625</v>
      </c>
      <c r="T10" s="1154" t="s">
        <v>69</v>
      </c>
      <c r="U10" s="1152" t="str">
        <f t="shared" si="3"/>
        <v>C</v>
      </c>
      <c r="V10" s="1157"/>
      <c r="W10" s="1157"/>
    </row>
    <row r="11">
      <c r="A11" s="151"/>
      <c r="B11" s="151"/>
      <c r="C11" s="1155"/>
      <c r="D11" s="1147" t="s">
        <v>252</v>
      </c>
      <c r="E11" s="1148">
        <v>41.0</v>
      </c>
      <c r="F11" s="1148">
        <v>0.0</v>
      </c>
      <c r="G11" s="1148">
        <v>264.0</v>
      </c>
      <c r="H11" s="1148">
        <v>0.0</v>
      </c>
      <c r="I11" s="1148">
        <v>0.0</v>
      </c>
      <c r="J11" s="1148">
        <v>0.0</v>
      </c>
      <c r="K11" s="1148">
        <v>0.0</v>
      </c>
      <c r="L11" s="1148">
        <v>2.0</v>
      </c>
      <c r="M11" s="1148">
        <v>0.0</v>
      </c>
      <c r="N11" s="1148">
        <v>0.0</v>
      </c>
      <c r="O11" s="1148">
        <v>0.0</v>
      </c>
      <c r="P11" s="1148">
        <v>0.0</v>
      </c>
      <c r="Q11" s="1148">
        <f t="shared" si="1"/>
        <v>307</v>
      </c>
      <c r="R11" s="1148">
        <f t="shared" si="2"/>
        <v>176</v>
      </c>
      <c r="S11" s="1150">
        <f>R11/Results!$B$4</f>
        <v>0.5866666667</v>
      </c>
      <c r="T11" s="1154" t="s">
        <v>69</v>
      </c>
      <c r="U11" s="1152" t="str">
        <f t="shared" si="3"/>
        <v>C</v>
      </c>
      <c r="V11" s="1157"/>
      <c r="W11" s="1157"/>
    </row>
    <row r="12">
      <c r="A12" s="151"/>
      <c r="B12" s="151"/>
      <c r="C12" s="1146" t="s">
        <v>294</v>
      </c>
      <c r="D12" s="1156" t="s">
        <v>253</v>
      </c>
      <c r="E12" s="1148">
        <v>70.0</v>
      </c>
      <c r="F12" s="1148">
        <v>0.0</v>
      </c>
      <c r="G12" s="1148">
        <v>214.0</v>
      </c>
      <c r="H12" s="1148">
        <v>0.0</v>
      </c>
      <c r="I12" s="1148">
        <v>0.0</v>
      </c>
      <c r="J12" s="1149">
        <v>1.0</v>
      </c>
      <c r="K12" s="1148">
        <v>9.0</v>
      </c>
      <c r="L12" s="1148">
        <v>16.0</v>
      </c>
      <c r="M12" s="1148">
        <v>2.0</v>
      </c>
      <c r="N12" s="1148">
        <v>1.0</v>
      </c>
      <c r="O12" s="1148">
        <v>6.0</v>
      </c>
      <c r="P12" s="1148">
        <v>1.0</v>
      </c>
      <c r="Q12" s="1148">
        <f t="shared" si="1"/>
        <v>320</v>
      </c>
      <c r="R12" s="1148">
        <f t="shared" si="2"/>
        <v>238</v>
      </c>
      <c r="S12" s="1150">
        <f>R12/Results!$B$4</f>
        <v>0.7933333333</v>
      </c>
      <c r="T12" s="1154" t="s">
        <v>69</v>
      </c>
      <c r="U12" s="1152" t="str">
        <f t="shared" si="3"/>
        <v>D</v>
      </c>
      <c r="V12" s="1157"/>
      <c r="W12" s="1157"/>
    </row>
    <row r="13">
      <c r="A13" s="151"/>
      <c r="B13" s="151"/>
      <c r="C13" s="151"/>
      <c r="D13" s="1156" t="s">
        <v>254</v>
      </c>
      <c r="E13" s="1148">
        <v>87.0</v>
      </c>
      <c r="F13" s="1148">
        <v>1.0</v>
      </c>
      <c r="G13" s="1148">
        <v>174.0</v>
      </c>
      <c r="H13" s="1148">
        <v>0.0</v>
      </c>
      <c r="I13" s="1148">
        <v>0.0</v>
      </c>
      <c r="J13" s="1149">
        <v>0.0</v>
      </c>
      <c r="K13" s="1148">
        <v>5.0</v>
      </c>
      <c r="L13" s="1148">
        <v>19.0</v>
      </c>
      <c r="M13" s="1148">
        <v>0.0</v>
      </c>
      <c r="N13" s="1148">
        <v>1.0</v>
      </c>
      <c r="O13" s="1148">
        <v>2.0</v>
      </c>
      <c r="P13" s="1148">
        <v>0.0</v>
      </c>
      <c r="Q13" s="1148">
        <f t="shared" si="1"/>
        <v>289</v>
      </c>
      <c r="R13" s="1148">
        <f t="shared" si="2"/>
        <v>217.3</v>
      </c>
      <c r="S13" s="1150">
        <f>R13/Results!$B$4</f>
        <v>0.7243333333</v>
      </c>
      <c r="T13" s="1154" t="s">
        <v>69</v>
      </c>
      <c r="U13" s="1152" t="str">
        <f t="shared" si="3"/>
        <v>D</v>
      </c>
      <c r="V13" s="1157"/>
      <c r="W13" s="1157"/>
    </row>
    <row r="14">
      <c r="A14" s="151"/>
      <c r="B14" s="151"/>
      <c r="C14" s="1155"/>
      <c r="D14" s="1156" t="s">
        <v>255</v>
      </c>
      <c r="E14" s="1148">
        <v>52.0</v>
      </c>
      <c r="F14" s="1148">
        <v>0.0</v>
      </c>
      <c r="G14" s="1148">
        <v>128.0</v>
      </c>
      <c r="H14" s="1148">
        <v>0.0</v>
      </c>
      <c r="I14" s="1148">
        <v>0.0</v>
      </c>
      <c r="J14" s="1149">
        <v>0.0</v>
      </c>
      <c r="K14" s="1148">
        <v>7.0</v>
      </c>
      <c r="L14" s="1148">
        <v>12.0</v>
      </c>
      <c r="M14" s="1148">
        <v>0.0</v>
      </c>
      <c r="N14" s="1148">
        <v>0.0</v>
      </c>
      <c r="O14" s="1148">
        <v>8.0</v>
      </c>
      <c r="P14" s="1148">
        <v>0.0</v>
      </c>
      <c r="Q14" s="1148">
        <f t="shared" si="1"/>
        <v>207</v>
      </c>
      <c r="R14" s="1148">
        <f t="shared" si="2"/>
        <v>160.5</v>
      </c>
      <c r="S14" s="1150">
        <f>R14/Results!$B$4</f>
        <v>0.535</v>
      </c>
      <c r="T14" s="1154" t="s">
        <v>69</v>
      </c>
      <c r="U14" s="1152" t="str">
        <f t="shared" si="3"/>
        <v>C</v>
      </c>
      <c r="V14" s="1157"/>
      <c r="W14" s="1157"/>
    </row>
    <row r="15">
      <c r="A15" s="151"/>
      <c r="B15" s="151"/>
      <c r="C15" s="1158" t="s">
        <v>295</v>
      </c>
      <c r="D15" s="1159" t="s">
        <v>248</v>
      </c>
      <c r="E15" s="1160">
        <v>91.0</v>
      </c>
      <c r="F15" s="1160">
        <v>0.0</v>
      </c>
      <c r="G15" s="1160">
        <v>235.0</v>
      </c>
      <c r="H15" s="1160">
        <v>0.0</v>
      </c>
      <c r="I15" s="1160">
        <v>2.0</v>
      </c>
      <c r="J15" s="1161">
        <v>0.0</v>
      </c>
      <c r="K15" s="1160">
        <v>0.0</v>
      </c>
      <c r="L15" s="1160">
        <v>7.0</v>
      </c>
      <c r="M15" s="1160">
        <v>1.0</v>
      </c>
      <c r="N15" s="1160">
        <v>2.0</v>
      </c>
      <c r="O15" s="1160">
        <v>3.0</v>
      </c>
      <c r="P15" s="1160">
        <v>0.0</v>
      </c>
      <c r="Q15" s="1160">
        <f t="shared" si="1"/>
        <v>341</v>
      </c>
      <c r="R15" s="1160">
        <f t="shared" si="2"/>
        <v>236.5</v>
      </c>
      <c r="S15" s="1162">
        <f>R15/Results!$B$4</f>
        <v>0.7883333333</v>
      </c>
      <c r="T15" s="1163" t="s">
        <v>69</v>
      </c>
      <c r="U15" s="1152" t="str">
        <f t="shared" si="3"/>
        <v>D</v>
      </c>
      <c r="V15" s="1157"/>
      <c r="W15" s="1157"/>
    </row>
    <row r="16">
      <c r="A16" s="151"/>
      <c r="B16" s="151"/>
      <c r="C16" s="151"/>
      <c r="D16" s="1159" t="s">
        <v>251</v>
      </c>
      <c r="E16" s="1160">
        <v>126.0</v>
      </c>
      <c r="F16" s="1160">
        <v>0.0</v>
      </c>
      <c r="G16" s="1160">
        <v>272.0</v>
      </c>
      <c r="H16" s="1160">
        <v>0.0</v>
      </c>
      <c r="I16" s="1160">
        <v>1.0</v>
      </c>
      <c r="J16" s="1160">
        <v>0.0</v>
      </c>
      <c r="K16" s="1160">
        <v>0.0</v>
      </c>
      <c r="L16" s="1160">
        <v>11.0</v>
      </c>
      <c r="M16" s="1160">
        <v>2.0</v>
      </c>
      <c r="N16" s="1160">
        <v>2.0</v>
      </c>
      <c r="O16" s="1160">
        <v>5.0</v>
      </c>
      <c r="P16" s="1160">
        <v>0.0</v>
      </c>
      <c r="Q16" s="1160">
        <f t="shared" si="1"/>
        <v>419</v>
      </c>
      <c r="R16" s="1160">
        <f t="shared" si="2"/>
        <v>300.5</v>
      </c>
      <c r="S16" s="1162">
        <f>R16/Results!$B$4</f>
        <v>1.001666667</v>
      </c>
      <c r="T16" s="1163" t="s">
        <v>69</v>
      </c>
      <c r="U16" s="1152" t="str">
        <f t="shared" si="3"/>
        <v>F</v>
      </c>
      <c r="V16" s="1157"/>
      <c r="W16" s="1157"/>
    </row>
    <row r="17">
      <c r="A17" s="151"/>
      <c r="B17" s="151"/>
      <c r="C17" s="1155"/>
      <c r="D17" s="1159" t="s">
        <v>252</v>
      </c>
      <c r="E17" s="1160">
        <v>111.0</v>
      </c>
      <c r="F17" s="1160">
        <v>0.0</v>
      </c>
      <c r="G17" s="1160">
        <v>261.0</v>
      </c>
      <c r="H17" s="1160">
        <v>0.0</v>
      </c>
      <c r="I17" s="1160">
        <v>5.0</v>
      </c>
      <c r="J17" s="1160">
        <v>0.0</v>
      </c>
      <c r="K17" s="1160">
        <v>0.0</v>
      </c>
      <c r="L17" s="1160">
        <v>8.0</v>
      </c>
      <c r="M17" s="1160">
        <v>1.0</v>
      </c>
      <c r="N17" s="1160">
        <v>1.0</v>
      </c>
      <c r="O17" s="1160">
        <v>2.0</v>
      </c>
      <c r="P17" s="1160">
        <v>0.0</v>
      </c>
      <c r="Q17" s="1160">
        <f t="shared" si="1"/>
        <v>389</v>
      </c>
      <c r="R17" s="1160">
        <f t="shared" si="2"/>
        <v>272.5</v>
      </c>
      <c r="S17" s="1162">
        <f>R17/Results!$B$4</f>
        <v>0.9083333333</v>
      </c>
      <c r="T17" s="1163" t="s">
        <v>69</v>
      </c>
      <c r="U17" s="1152" t="str">
        <f t="shared" si="3"/>
        <v>E</v>
      </c>
      <c r="V17" s="1157"/>
      <c r="W17" s="1157"/>
    </row>
    <row r="18">
      <c r="A18" s="151"/>
      <c r="B18" s="151"/>
      <c r="C18" s="1158" t="s">
        <v>295</v>
      </c>
      <c r="D18" s="1164" t="s">
        <v>253</v>
      </c>
      <c r="E18" s="1160">
        <v>124.0</v>
      </c>
      <c r="F18" s="1160">
        <v>0.0</v>
      </c>
      <c r="G18" s="1160">
        <v>135.0</v>
      </c>
      <c r="H18" s="1160">
        <v>0.0</v>
      </c>
      <c r="I18" s="1160">
        <v>0.0</v>
      </c>
      <c r="J18" s="1160">
        <v>0.0</v>
      </c>
      <c r="K18" s="1160">
        <v>0.0</v>
      </c>
      <c r="L18" s="1160">
        <v>14.0</v>
      </c>
      <c r="M18" s="1160">
        <v>0.0</v>
      </c>
      <c r="N18" s="1160">
        <v>0.0</v>
      </c>
      <c r="O18" s="1160">
        <v>15.0</v>
      </c>
      <c r="P18" s="1160">
        <v>0.0</v>
      </c>
      <c r="Q18" s="1160">
        <f t="shared" si="1"/>
        <v>288</v>
      </c>
      <c r="R18" s="1160">
        <f t="shared" si="2"/>
        <v>242.5</v>
      </c>
      <c r="S18" s="1162">
        <f>R18/Results!$B$4</f>
        <v>0.8083333333</v>
      </c>
      <c r="T18" s="1163" t="s">
        <v>69</v>
      </c>
      <c r="U18" s="1152" t="str">
        <f t="shared" si="3"/>
        <v>D</v>
      </c>
      <c r="V18" s="1157"/>
      <c r="W18" s="1157"/>
    </row>
    <row r="19">
      <c r="A19" s="151"/>
      <c r="B19" s="151"/>
      <c r="C19" s="151"/>
      <c r="D19" s="1164" t="s">
        <v>254</v>
      </c>
      <c r="E19" s="1160">
        <v>143.0</v>
      </c>
      <c r="F19" s="1160">
        <v>0.0</v>
      </c>
      <c r="G19" s="1160">
        <v>237.0</v>
      </c>
      <c r="H19" s="1160">
        <v>0.0</v>
      </c>
      <c r="I19" s="1160">
        <v>0.0</v>
      </c>
      <c r="J19" s="1160">
        <v>0.0</v>
      </c>
      <c r="K19" s="1160">
        <v>0.0</v>
      </c>
      <c r="L19" s="1160">
        <v>5.0</v>
      </c>
      <c r="M19" s="1160">
        <v>0.0</v>
      </c>
      <c r="N19" s="1160">
        <v>0.0</v>
      </c>
      <c r="O19" s="1160">
        <v>5.0</v>
      </c>
      <c r="P19" s="1160">
        <v>0.0</v>
      </c>
      <c r="Q19" s="1160">
        <f t="shared" si="1"/>
        <v>390</v>
      </c>
      <c r="R19" s="1160">
        <f t="shared" si="2"/>
        <v>279</v>
      </c>
      <c r="S19" s="1162">
        <f>R19/Results!$B$4</f>
        <v>0.93</v>
      </c>
      <c r="T19" s="1163" t="s">
        <v>69</v>
      </c>
      <c r="U19" s="1152" t="str">
        <f t="shared" si="3"/>
        <v>E</v>
      </c>
      <c r="V19" s="1157"/>
      <c r="W19" s="1157"/>
    </row>
    <row r="20">
      <c r="A20" s="151"/>
      <c r="B20" s="151"/>
      <c r="C20" s="1155"/>
      <c r="D20" s="1164" t="s">
        <v>255</v>
      </c>
      <c r="E20" s="1160">
        <v>160.0</v>
      </c>
      <c r="F20" s="1160">
        <v>0.0</v>
      </c>
      <c r="G20" s="1160">
        <v>225.0</v>
      </c>
      <c r="H20" s="1160">
        <v>0.0</v>
      </c>
      <c r="I20" s="1160">
        <v>0.0</v>
      </c>
      <c r="J20" s="1160">
        <v>0.0</v>
      </c>
      <c r="K20" s="1160">
        <v>0.0</v>
      </c>
      <c r="L20" s="1160">
        <v>10.0</v>
      </c>
      <c r="M20" s="1160">
        <v>0.0</v>
      </c>
      <c r="N20" s="1160">
        <v>0.0</v>
      </c>
      <c r="O20" s="1160">
        <v>1.0</v>
      </c>
      <c r="P20" s="1160">
        <v>0.0</v>
      </c>
      <c r="Q20" s="1160">
        <f t="shared" si="1"/>
        <v>396</v>
      </c>
      <c r="R20" s="1160">
        <f t="shared" si="2"/>
        <v>289.5</v>
      </c>
      <c r="S20" s="1162">
        <f>R20/Results!$B$4</f>
        <v>0.965</v>
      </c>
      <c r="T20" s="1163" t="s">
        <v>69</v>
      </c>
      <c r="U20" s="1152" t="str">
        <f t="shared" si="3"/>
        <v>E</v>
      </c>
      <c r="V20" s="1157"/>
      <c r="W20" s="1157"/>
    </row>
    <row r="21">
      <c r="A21" s="151"/>
      <c r="B21" s="151"/>
      <c r="C21" s="1158" t="s">
        <v>296</v>
      </c>
      <c r="D21" s="1147" t="s">
        <v>248</v>
      </c>
      <c r="E21" s="1148">
        <v>56.0</v>
      </c>
      <c r="F21" s="1148">
        <v>0.0</v>
      </c>
      <c r="G21" s="1148">
        <v>281.0</v>
      </c>
      <c r="H21" s="1148">
        <v>0.0</v>
      </c>
      <c r="I21" s="1148">
        <v>0.0</v>
      </c>
      <c r="J21" s="1149">
        <v>0.0</v>
      </c>
      <c r="K21" s="1148">
        <v>0.0</v>
      </c>
      <c r="L21" s="1148">
        <v>13.0</v>
      </c>
      <c r="M21" s="1148">
        <v>0.0</v>
      </c>
      <c r="N21" s="1148">
        <v>1.0</v>
      </c>
      <c r="O21" s="1148">
        <v>0.0</v>
      </c>
      <c r="P21" s="1148">
        <v>0.0</v>
      </c>
      <c r="Q21" s="1148">
        <f t="shared" si="1"/>
        <v>351</v>
      </c>
      <c r="R21" s="1148">
        <f t="shared" si="2"/>
        <v>218.5</v>
      </c>
      <c r="S21" s="1150">
        <f>R21/Results!$B$4</f>
        <v>0.7283333333</v>
      </c>
      <c r="T21" s="1154" t="s">
        <v>69</v>
      </c>
      <c r="U21" s="1152" t="str">
        <f t="shared" si="3"/>
        <v>D</v>
      </c>
      <c r="V21" s="1157"/>
      <c r="W21" s="1157"/>
    </row>
    <row r="22">
      <c r="A22" s="151"/>
      <c r="B22" s="151"/>
      <c r="C22" s="151"/>
      <c r="D22" s="1147" t="s">
        <v>251</v>
      </c>
      <c r="E22" s="1148">
        <v>51.0</v>
      </c>
      <c r="F22" s="1148">
        <v>0.0</v>
      </c>
      <c r="G22" s="1148">
        <v>236.0</v>
      </c>
      <c r="H22" s="1148">
        <v>0.0</v>
      </c>
      <c r="I22" s="1148">
        <v>0.0</v>
      </c>
      <c r="J22" s="1148">
        <v>0.0</v>
      </c>
      <c r="K22" s="1148">
        <v>0.0</v>
      </c>
      <c r="L22" s="1148">
        <v>19.0</v>
      </c>
      <c r="M22" s="1148">
        <v>0.0</v>
      </c>
      <c r="N22" s="1148">
        <v>0.0</v>
      </c>
      <c r="O22" s="1148">
        <v>1.0</v>
      </c>
      <c r="P22" s="1148">
        <v>0.0</v>
      </c>
      <c r="Q22" s="1148">
        <f t="shared" si="1"/>
        <v>307</v>
      </c>
      <c r="R22" s="1148">
        <f t="shared" si="2"/>
        <v>199.5</v>
      </c>
      <c r="S22" s="1150">
        <f>R22/Results!$B$4</f>
        <v>0.665</v>
      </c>
      <c r="T22" s="1154" t="s">
        <v>69</v>
      </c>
      <c r="U22" s="1152" t="str">
        <f t="shared" si="3"/>
        <v>C</v>
      </c>
      <c r="V22" s="1157"/>
      <c r="W22" s="1157"/>
    </row>
    <row r="23">
      <c r="A23" s="151"/>
      <c r="B23" s="151"/>
      <c r="C23" s="1155"/>
      <c r="D23" s="1147" t="s">
        <v>252</v>
      </c>
      <c r="E23" s="1148">
        <v>63.0</v>
      </c>
      <c r="F23" s="1148">
        <v>0.0</v>
      </c>
      <c r="G23" s="1148">
        <v>297.0</v>
      </c>
      <c r="H23" s="1148">
        <v>0.0</v>
      </c>
      <c r="I23" s="1148">
        <v>0.0</v>
      </c>
      <c r="J23" s="1148">
        <v>0.0</v>
      </c>
      <c r="K23" s="1148">
        <v>0.0</v>
      </c>
      <c r="L23" s="1148">
        <v>21.0</v>
      </c>
      <c r="M23" s="1148">
        <v>0.0</v>
      </c>
      <c r="N23" s="1148">
        <v>0.0</v>
      </c>
      <c r="O23" s="1148">
        <v>2.0</v>
      </c>
      <c r="P23" s="1148">
        <v>1.0</v>
      </c>
      <c r="Q23" s="1148">
        <f t="shared" si="1"/>
        <v>384</v>
      </c>
      <c r="R23" s="1148">
        <f t="shared" si="2"/>
        <v>249.5</v>
      </c>
      <c r="S23" s="1150">
        <f>R23/Results!$B$4</f>
        <v>0.8316666667</v>
      </c>
      <c r="T23" s="1154" t="s">
        <v>69</v>
      </c>
      <c r="U23" s="1152" t="str">
        <f t="shared" si="3"/>
        <v>D</v>
      </c>
      <c r="V23" s="1157"/>
      <c r="W23" s="1157"/>
    </row>
    <row r="24">
      <c r="A24" s="151"/>
      <c r="B24" s="151"/>
      <c r="C24" s="1158" t="s">
        <v>296</v>
      </c>
      <c r="D24" s="1156" t="s">
        <v>253</v>
      </c>
      <c r="E24" s="1148">
        <v>48.0</v>
      </c>
      <c r="F24" s="1148">
        <v>0.0</v>
      </c>
      <c r="G24" s="1148">
        <v>221.0</v>
      </c>
      <c r="H24" s="1148">
        <v>0.0</v>
      </c>
      <c r="I24" s="1148">
        <v>0.0</v>
      </c>
      <c r="J24" s="1148">
        <v>0.0</v>
      </c>
      <c r="K24" s="1148">
        <v>2.0</v>
      </c>
      <c r="L24" s="1148">
        <v>8.0</v>
      </c>
      <c r="M24" s="1148">
        <v>3.0</v>
      </c>
      <c r="N24" s="1148">
        <v>1.0</v>
      </c>
      <c r="O24" s="1148">
        <v>8.0</v>
      </c>
      <c r="P24" s="1148">
        <v>0.0</v>
      </c>
      <c r="Q24" s="1148">
        <f t="shared" si="1"/>
        <v>291</v>
      </c>
      <c r="R24" s="1148">
        <f t="shared" si="2"/>
        <v>199.5</v>
      </c>
      <c r="S24" s="1150">
        <f>R24/Results!$B$4</f>
        <v>0.665</v>
      </c>
      <c r="T24" s="1154" t="s">
        <v>69</v>
      </c>
      <c r="U24" s="1152" t="str">
        <f t="shared" si="3"/>
        <v>C</v>
      </c>
      <c r="V24" s="1157"/>
      <c r="W24" s="1157"/>
    </row>
    <row r="25">
      <c r="A25" s="151"/>
      <c r="B25" s="151"/>
      <c r="C25" s="151"/>
      <c r="D25" s="1156" t="s">
        <v>254</v>
      </c>
      <c r="E25" s="1148">
        <v>68.0</v>
      </c>
      <c r="F25" s="1148">
        <v>0.0</v>
      </c>
      <c r="G25" s="1148">
        <v>188.0</v>
      </c>
      <c r="H25" s="1148">
        <v>0.0</v>
      </c>
      <c r="I25" s="1148">
        <v>0.0</v>
      </c>
      <c r="J25" s="1148">
        <v>0.0</v>
      </c>
      <c r="K25" s="1148">
        <v>0.0</v>
      </c>
      <c r="L25" s="1148">
        <v>11.0</v>
      </c>
      <c r="M25" s="1148">
        <v>0.0</v>
      </c>
      <c r="N25" s="1148">
        <v>0.0</v>
      </c>
      <c r="O25" s="1148">
        <v>3.0</v>
      </c>
      <c r="P25" s="1148">
        <v>0.0</v>
      </c>
      <c r="Q25" s="1148">
        <f t="shared" si="1"/>
        <v>270</v>
      </c>
      <c r="R25" s="1148">
        <f t="shared" si="2"/>
        <v>184.5</v>
      </c>
      <c r="S25" s="1150">
        <f>R25/Results!$B$4</f>
        <v>0.615</v>
      </c>
      <c r="T25" s="1154" t="s">
        <v>69</v>
      </c>
      <c r="U25" s="1152" t="str">
        <f t="shared" si="3"/>
        <v>C</v>
      </c>
      <c r="V25" s="1157"/>
      <c r="W25" s="1157"/>
    </row>
    <row r="26">
      <c r="A26" s="151"/>
      <c r="B26" s="151"/>
      <c r="C26" s="1155"/>
      <c r="D26" s="1156" t="s">
        <v>255</v>
      </c>
      <c r="E26" s="1148">
        <v>53.0</v>
      </c>
      <c r="F26" s="1148">
        <v>0.0</v>
      </c>
      <c r="G26" s="1148">
        <v>166.0</v>
      </c>
      <c r="H26" s="1148">
        <v>0.0</v>
      </c>
      <c r="I26" s="1148">
        <v>0.0</v>
      </c>
      <c r="J26" s="1148">
        <v>0.0</v>
      </c>
      <c r="K26" s="1148">
        <v>0.0</v>
      </c>
      <c r="L26" s="1148">
        <v>4.0</v>
      </c>
      <c r="M26" s="1148">
        <v>0.0</v>
      </c>
      <c r="N26" s="1148">
        <v>0.0</v>
      </c>
      <c r="O26" s="1148">
        <v>6.0</v>
      </c>
      <c r="P26" s="1148">
        <v>0.0</v>
      </c>
      <c r="Q26" s="1148">
        <f t="shared" si="1"/>
        <v>229</v>
      </c>
      <c r="R26" s="1148">
        <f t="shared" si="2"/>
        <v>154</v>
      </c>
      <c r="S26" s="1150">
        <f>R26/Results!$B$4</f>
        <v>0.5133333333</v>
      </c>
      <c r="T26" s="1154" t="s">
        <v>69</v>
      </c>
      <c r="U26" s="1152" t="str">
        <f t="shared" si="3"/>
        <v>C</v>
      </c>
      <c r="V26" s="1157"/>
      <c r="W26" s="1157"/>
    </row>
    <row r="27">
      <c r="A27" s="151"/>
      <c r="B27" s="151"/>
      <c r="C27" s="1158" t="s">
        <v>297</v>
      </c>
      <c r="D27" s="1147" t="s">
        <v>248</v>
      </c>
      <c r="E27" s="1148">
        <v>135.0</v>
      </c>
      <c r="F27" s="1148">
        <v>0.0</v>
      </c>
      <c r="G27" s="1148">
        <v>295.0</v>
      </c>
      <c r="H27" s="1148">
        <v>4.0</v>
      </c>
      <c r="I27" s="1148">
        <v>2.0</v>
      </c>
      <c r="J27" s="1148">
        <v>0.0</v>
      </c>
      <c r="K27" s="1148">
        <v>0.0</v>
      </c>
      <c r="L27" s="1148">
        <v>13.0</v>
      </c>
      <c r="M27" s="1148">
        <v>0.0</v>
      </c>
      <c r="N27" s="1148">
        <v>0.0</v>
      </c>
      <c r="O27" s="1148">
        <v>0.0</v>
      </c>
      <c r="P27" s="1148">
        <v>0.0</v>
      </c>
      <c r="Q27" s="1148">
        <f t="shared" si="1"/>
        <v>449</v>
      </c>
      <c r="R27" s="1148">
        <f t="shared" si="2"/>
        <v>312</v>
      </c>
      <c r="S27" s="1150">
        <f>R27/Results!$B$4</f>
        <v>1.04</v>
      </c>
      <c r="T27" s="1154" t="s">
        <v>250</v>
      </c>
      <c r="U27" s="1152" t="str">
        <f t="shared" si="3"/>
        <v>F</v>
      </c>
      <c r="V27" s="1157"/>
      <c r="W27" s="1157"/>
    </row>
    <row r="28">
      <c r="A28" s="151"/>
      <c r="B28" s="151"/>
      <c r="C28" s="151"/>
      <c r="D28" s="1147" t="s">
        <v>251</v>
      </c>
      <c r="E28" s="1148">
        <v>95.0</v>
      </c>
      <c r="F28" s="1148">
        <v>7.0</v>
      </c>
      <c r="G28" s="1148">
        <v>315.0</v>
      </c>
      <c r="H28" s="1148">
        <v>8.0</v>
      </c>
      <c r="I28" s="1148">
        <v>0.0</v>
      </c>
      <c r="J28" s="1148">
        <v>0.0</v>
      </c>
      <c r="K28" s="1148">
        <v>0.0</v>
      </c>
      <c r="L28" s="1148">
        <v>15.0</v>
      </c>
      <c r="M28" s="1148">
        <v>1.0</v>
      </c>
      <c r="N28" s="1148">
        <v>0.0</v>
      </c>
      <c r="O28" s="1148">
        <v>1.0</v>
      </c>
      <c r="P28" s="1148">
        <v>0.0</v>
      </c>
      <c r="Q28" s="1148">
        <f t="shared" si="1"/>
        <v>442</v>
      </c>
      <c r="R28" s="1148">
        <f t="shared" si="2"/>
        <v>297.1</v>
      </c>
      <c r="S28" s="1150">
        <f>R28/Results!$B$4</f>
        <v>0.9903333333</v>
      </c>
      <c r="T28" s="1154" t="s">
        <v>250</v>
      </c>
      <c r="U28" s="1152" t="str">
        <f t="shared" si="3"/>
        <v>E</v>
      </c>
      <c r="V28" s="1157"/>
      <c r="W28" s="1157"/>
    </row>
    <row r="29">
      <c r="A29" s="151"/>
      <c r="B29" s="151"/>
      <c r="C29" s="1155"/>
      <c r="D29" s="1147" t="s">
        <v>252</v>
      </c>
      <c r="E29" s="1148">
        <v>173.0</v>
      </c>
      <c r="F29" s="1148">
        <v>0.0</v>
      </c>
      <c r="G29" s="1148">
        <v>431.0</v>
      </c>
      <c r="H29" s="1148">
        <v>10.0</v>
      </c>
      <c r="I29" s="1148">
        <v>0.0</v>
      </c>
      <c r="J29" s="1148">
        <v>0.0</v>
      </c>
      <c r="K29" s="1148">
        <v>2.0</v>
      </c>
      <c r="L29" s="1148">
        <v>31.0</v>
      </c>
      <c r="M29" s="1148">
        <v>3.0</v>
      </c>
      <c r="N29" s="1148">
        <v>2.0</v>
      </c>
      <c r="O29" s="1148">
        <v>11.0</v>
      </c>
      <c r="P29" s="1148">
        <v>0.0</v>
      </c>
      <c r="Q29" s="1148">
        <f t="shared" si="1"/>
        <v>663</v>
      </c>
      <c r="R29" s="1148">
        <f t="shared" si="2"/>
        <v>487.5</v>
      </c>
      <c r="S29" s="1150">
        <f>R29/Results!$B$4</f>
        <v>1.625</v>
      </c>
      <c r="T29" s="1154" t="s">
        <v>250</v>
      </c>
      <c r="U29" s="1152" t="str">
        <f t="shared" si="3"/>
        <v>F</v>
      </c>
      <c r="V29" s="1157"/>
      <c r="W29" s="1157"/>
    </row>
    <row r="30">
      <c r="A30" s="151"/>
      <c r="B30" s="151"/>
      <c r="C30" s="1158" t="s">
        <v>297</v>
      </c>
      <c r="D30" s="1156" t="s">
        <v>253</v>
      </c>
      <c r="E30" s="1148">
        <v>166.0</v>
      </c>
      <c r="F30" s="1148">
        <v>6.0</v>
      </c>
      <c r="G30" s="1148">
        <v>323.0</v>
      </c>
      <c r="H30" s="1148">
        <v>4.0</v>
      </c>
      <c r="I30" s="1148">
        <v>0.0</v>
      </c>
      <c r="J30" s="1148">
        <v>0.0</v>
      </c>
      <c r="K30" s="1148">
        <v>6.0</v>
      </c>
      <c r="L30" s="1148">
        <v>16.0</v>
      </c>
      <c r="M30" s="1148">
        <v>3.0</v>
      </c>
      <c r="N30" s="1148">
        <v>0.0</v>
      </c>
      <c r="O30" s="1148">
        <v>25.0</v>
      </c>
      <c r="P30" s="1148">
        <v>0.0</v>
      </c>
      <c r="Q30" s="1148">
        <f t="shared" si="1"/>
        <v>549</v>
      </c>
      <c r="R30" s="1148">
        <f t="shared" si="2"/>
        <v>428.8</v>
      </c>
      <c r="S30" s="1150">
        <f>R30/Results!$B$4</f>
        <v>1.429333333</v>
      </c>
      <c r="T30" s="1154" t="s">
        <v>250</v>
      </c>
      <c r="U30" s="1152" t="str">
        <f t="shared" si="3"/>
        <v>F</v>
      </c>
      <c r="V30" s="1157"/>
      <c r="W30" s="1157"/>
    </row>
    <row r="31">
      <c r="A31" s="151"/>
      <c r="B31" s="151"/>
      <c r="C31" s="151"/>
      <c r="D31" s="1156" t="s">
        <v>254</v>
      </c>
      <c r="E31" s="1148">
        <v>216.0</v>
      </c>
      <c r="F31" s="1148">
        <v>0.0</v>
      </c>
      <c r="G31" s="1148">
        <v>398.0</v>
      </c>
      <c r="H31" s="1148">
        <v>0.0</v>
      </c>
      <c r="I31" s="1148">
        <v>0.0</v>
      </c>
      <c r="J31" s="1148">
        <v>0.0</v>
      </c>
      <c r="K31" s="1148">
        <v>6.0</v>
      </c>
      <c r="L31" s="1148">
        <v>21.0</v>
      </c>
      <c r="M31" s="1148">
        <v>1.0</v>
      </c>
      <c r="N31" s="1148">
        <v>0.0</v>
      </c>
      <c r="O31" s="1148">
        <v>13.0</v>
      </c>
      <c r="P31" s="1148">
        <v>0.0</v>
      </c>
      <c r="Q31" s="1148">
        <f t="shared" si="1"/>
        <v>655</v>
      </c>
      <c r="R31" s="1148">
        <f t="shared" si="2"/>
        <v>484</v>
      </c>
      <c r="S31" s="1150">
        <f>R31/Results!$B$4</f>
        <v>1.613333333</v>
      </c>
      <c r="T31" s="1154" t="s">
        <v>250</v>
      </c>
      <c r="U31" s="1152" t="str">
        <f t="shared" si="3"/>
        <v>F</v>
      </c>
      <c r="V31" s="1157"/>
      <c r="W31" s="1157"/>
    </row>
    <row r="32">
      <c r="A32" s="151"/>
      <c r="B32" s="151"/>
      <c r="C32" s="1155"/>
      <c r="D32" s="1165" t="s">
        <v>255</v>
      </c>
      <c r="E32" s="1166">
        <v>210.0</v>
      </c>
      <c r="F32" s="1166">
        <v>0.0</v>
      </c>
      <c r="G32" s="1166">
        <v>489.0</v>
      </c>
      <c r="H32" s="1166">
        <v>0.0</v>
      </c>
      <c r="I32" s="1166">
        <v>0.0</v>
      </c>
      <c r="J32" s="1166">
        <v>0.0</v>
      </c>
      <c r="K32" s="1166">
        <v>9.0</v>
      </c>
      <c r="L32" s="1166">
        <v>32.0</v>
      </c>
      <c r="M32" s="1166">
        <v>0.0</v>
      </c>
      <c r="N32" s="1166">
        <v>2.0</v>
      </c>
      <c r="O32" s="1166">
        <v>12.0</v>
      </c>
      <c r="P32" s="1166">
        <v>0.0</v>
      </c>
      <c r="Q32" s="1166">
        <f t="shared" si="1"/>
        <v>754</v>
      </c>
      <c r="R32" s="1166">
        <f t="shared" si="2"/>
        <v>545</v>
      </c>
      <c r="S32" s="1167">
        <f>R32/Results!$B$4</f>
        <v>1.816666667</v>
      </c>
      <c r="T32" s="1168" t="s">
        <v>249</v>
      </c>
      <c r="U32" s="1169" t="str">
        <f t="shared" si="3"/>
        <v>F</v>
      </c>
      <c r="V32" s="1157"/>
      <c r="W32" s="1157"/>
    </row>
    <row r="33">
      <c r="A33" s="151"/>
      <c r="B33" s="151"/>
      <c r="C33" s="1170" t="s">
        <v>298</v>
      </c>
      <c r="D33" s="1171" t="s">
        <v>248</v>
      </c>
      <c r="E33" s="1172">
        <v>57.0</v>
      </c>
      <c r="F33" s="1172">
        <v>0.0</v>
      </c>
      <c r="G33" s="1172">
        <v>255.0</v>
      </c>
      <c r="H33" s="1172">
        <v>0.0</v>
      </c>
      <c r="I33" s="1172">
        <v>0.0</v>
      </c>
      <c r="J33" s="1172">
        <v>0.0</v>
      </c>
      <c r="K33" s="1172">
        <v>0.0</v>
      </c>
      <c r="L33" s="1172">
        <v>12.0</v>
      </c>
      <c r="M33" s="1172">
        <v>0.0</v>
      </c>
      <c r="N33" s="1172">
        <v>0.0</v>
      </c>
      <c r="O33" s="1172">
        <v>0.0</v>
      </c>
      <c r="P33" s="1172">
        <v>0.0</v>
      </c>
      <c r="Q33" s="1172">
        <f t="shared" si="1"/>
        <v>324</v>
      </c>
      <c r="R33" s="1172">
        <f t="shared" si="2"/>
        <v>202.5</v>
      </c>
      <c r="S33" s="1173">
        <f>R33/Results!$D$5</f>
        <v>0.3375</v>
      </c>
      <c r="T33" s="1174" t="s">
        <v>69</v>
      </c>
      <c r="U33" s="1175" t="str">
        <f t="shared" si="3"/>
        <v>B</v>
      </c>
      <c r="V33" s="1157"/>
      <c r="W33" s="1157"/>
    </row>
    <row r="34">
      <c r="A34" s="151"/>
      <c r="B34" s="151"/>
      <c r="C34" s="151"/>
      <c r="D34" s="1147" t="s">
        <v>251</v>
      </c>
      <c r="E34" s="1148">
        <v>43.0</v>
      </c>
      <c r="F34" s="1148">
        <v>0.0</v>
      </c>
      <c r="G34" s="1148">
        <v>263.0</v>
      </c>
      <c r="H34" s="1148">
        <v>0.0</v>
      </c>
      <c r="I34" s="1148">
        <v>0.0</v>
      </c>
      <c r="J34" s="1148">
        <v>0.0</v>
      </c>
      <c r="K34" s="1148">
        <v>0.0</v>
      </c>
      <c r="L34" s="1148">
        <v>11.0</v>
      </c>
      <c r="M34" s="1148">
        <v>0.0</v>
      </c>
      <c r="N34" s="1148">
        <v>0.0</v>
      </c>
      <c r="O34" s="1148">
        <v>0.0</v>
      </c>
      <c r="P34" s="1148">
        <v>0.0</v>
      </c>
      <c r="Q34" s="1148">
        <f t="shared" si="1"/>
        <v>317</v>
      </c>
      <c r="R34" s="1148">
        <f t="shared" si="2"/>
        <v>191</v>
      </c>
      <c r="S34" s="1150">
        <f>R34/Results!$D$5</f>
        <v>0.3183333333</v>
      </c>
      <c r="T34" s="1154" t="s">
        <v>69</v>
      </c>
      <c r="U34" s="1152" t="str">
        <f t="shared" si="3"/>
        <v>B</v>
      </c>
      <c r="V34" s="1157"/>
      <c r="W34" s="1157"/>
    </row>
    <row r="35">
      <c r="A35" s="151"/>
      <c r="B35" s="151"/>
      <c r="C35" s="37"/>
      <c r="D35" s="1147" t="s">
        <v>252</v>
      </c>
      <c r="E35" s="1148">
        <v>42.0</v>
      </c>
      <c r="F35" s="1148">
        <v>0.0</v>
      </c>
      <c r="G35" s="1148">
        <v>270.0</v>
      </c>
      <c r="H35" s="1148">
        <v>0.0</v>
      </c>
      <c r="I35" s="1148">
        <v>0.0</v>
      </c>
      <c r="J35" s="1148">
        <v>0.0</v>
      </c>
      <c r="K35" s="1148">
        <v>0.0</v>
      </c>
      <c r="L35" s="1148">
        <v>15.0</v>
      </c>
      <c r="M35" s="1148">
        <v>0.0</v>
      </c>
      <c r="N35" s="1148">
        <v>0.0</v>
      </c>
      <c r="O35" s="1148">
        <v>0.0</v>
      </c>
      <c r="P35" s="1148">
        <v>0.0</v>
      </c>
      <c r="Q35" s="1148">
        <f t="shared" si="1"/>
        <v>327</v>
      </c>
      <c r="R35" s="1148">
        <f t="shared" si="2"/>
        <v>199.5</v>
      </c>
      <c r="S35" s="1150">
        <f>R35/Results!$D$5</f>
        <v>0.3325</v>
      </c>
      <c r="T35" s="1154" t="s">
        <v>69</v>
      </c>
      <c r="U35" s="1152" t="str">
        <f t="shared" si="3"/>
        <v>B</v>
      </c>
      <c r="V35" s="1157"/>
      <c r="W35" s="1157"/>
    </row>
    <row r="36">
      <c r="A36" s="151"/>
      <c r="B36" s="151"/>
      <c r="C36" s="1176" t="s">
        <v>298</v>
      </c>
      <c r="D36" s="1156" t="s">
        <v>253</v>
      </c>
      <c r="E36" s="1148">
        <v>151.0</v>
      </c>
      <c r="F36" s="1148">
        <v>0.0</v>
      </c>
      <c r="G36" s="1148">
        <v>264.0</v>
      </c>
      <c r="H36" s="1148">
        <v>0.0</v>
      </c>
      <c r="I36" s="1148">
        <v>0.0</v>
      </c>
      <c r="J36" s="1148">
        <v>0.0</v>
      </c>
      <c r="K36" s="1148">
        <v>0.0</v>
      </c>
      <c r="L36" s="1148">
        <v>19.0</v>
      </c>
      <c r="M36" s="1148">
        <v>0.0</v>
      </c>
      <c r="N36" s="1148">
        <v>0.0</v>
      </c>
      <c r="O36" s="1148">
        <v>9.0</v>
      </c>
      <c r="P36" s="1148">
        <v>0.0</v>
      </c>
      <c r="Q36" s="1148">
        <f t="shared" si="1"/>
        <v>443</v>
      </c>
      <c r="R36" s="1148">
        <f t="shared" si="2"/>
        <v>329.5</v>
      </c>
      <c r="S36" s="1150">
        <f>R36/Results!$D$5</f>
        <v>0.5491666667</v>
      </c>
      <c r="T36" s="1154" t="s">
        <v>250</v>
      </c>
      <c r="U36" s="1152" t="str">
        <f t="shared" si="3"/>
        <v>C</v>
      </c>
      <c r="V36" s="1157"/>
      <c r="W36" s="1157"/>
    </row>
    <row r="37">
      <c r="A37" s="151"/>
      <c r="B37" s="151"/>
      <c r="C37" s="151"/>
      <c r="D37" s="1156" t="s">
        <v>254</v>
      </c>
      <c r="E37" s="1148">
        <v>199.0</v>
      </c>
      <c r="F37" s="1148">
        <v>0.0</v>
      </c>
      <c r="G37" s="1148">
        <v>246.0</v>
      </c>
      <c r="H37" s="1148">
        <v>0.0</v>
      </c>
      <c r="I37" s="1148">
        <v>0.0</v>
      </c>
      <c r="J37" s="1148">
        <v>0.0</v>
      </c>
      <c r="K37" s="1148">
        <v>0.0</v>
      </c>
      <c r="L37" s="1148">
        <v>15.0</v>
      </c>
      <c r="M37" s="1148">
        <v>0.0</v>
      </c>
      <c r="N37" s="1148">
        <v>0.0</v>
      </c>
      <c r="O37" s="1148">
        <v>4.0</v>
      </c>
      <c r="P37" s="1148">
        <v>0.0</v>
      </c>
      <c r="Q37" s="1148">
        <f t="shared" si="1"/>
        <v>464</v>
      </c>
      <c r="R37" s="1148">
        <f t="shared" si="2"/>
        <v>352.5</v>
      </c>
      <c r="S37" s="1150">
        <f>R37/Results!$D$5</f>
        <v>0.5875</v>
      </c>
      <c r="T37" s="1154" t="s">
        <v>250</v>
      </c>
      <c r="U37" s="1152" t="str">
        <f t="shared" si="3"/>
        <v>C</v>
      </c>
      <c r="V37" s="1157"/>
      <c r="W37" s="1157"/>
    </row>
    <row r="38">
      <c r="A38" s="151"/>
      <c r="B38" s="151"/>
      <c r="C38" s="37"/>
      <c r="D38" s="1156" t="s">
        <v>255</v>
      </c>
      <c r="E38" s="1148">
        <v>176.0</v>
      </c>
      <c r="F38" s="1148">
        <v>0.0</v>
      </c>
      <c r="G38" s="1148">
        <v>300.0</v>
      </c>
      <c r="H38" s="1148">
        <v>0.0</v>
      </c>
      <c r="I38" s="1148">
        <v>0.0</v>
      </c>
      <c r="J38" s="1148">
        <v>0.0</v>
      </c>
      <c r="K38" s="1148">
        <v>0.0</v>
      </c>
      <c r="L38" s="1148">
        <v>11.0</v>
      </c>
      <c r="M38" s="1148">
        <v>0.0</v>
      </c>
      <c r="N38" s="1148">
        <v>0.0</v>
      </c>
      <c r="O38" s="1148">
        <v>0.0</v>
      </c>
      <c r="P38" s="1148">
        <v>0.0</v>
      </c>
      <c r="Q38" s="1148">
        <f t="shared" si="1"/>
        <v>487</v>
      </c>
      <c r="R38" s="1148">
        <f t="shared" si="2"/>
        <v>342.5</v>
      </c>
      <c r="S38" s="1150">
        <f>R38/Results!$D$5</f>
        <v>0.5708333333</v>
      </c>
      <c r="T38" s="1154" t="s">
        <v>250</v>
      </c>
      <c r="U38" s="1152" t="str">
        <f t="shared" si="3"/>
        <v>C</v>
      </c>
      <c r="V38" s="1157"/>
      <c r="W38" s="1157"/>
    </row>
    <row r="39">
      <c r="A39" s="151"/>
      <c r="B39" s="151"/>
      <c r="C39" s="1176" t="s">
        <v>299</v>
      </c>
      <c r="D39" s="1147" t="s">
        <v>248</v>
      </c>
      <c r="E39" s="1148">
        <v>202.0</v>
      </c>
      <c r="F39" s="1148">
        <v>0.0</v>
      </c>
      <c r="G39" s="1148">
        <v>663.0</v>
      </c>
      <c r="H39" s="1148">
        <v>61.0</v>
      </c>
      <c r="I39" s="1148">
        <v>13.0</v>
      </c>
      <c r="J39" s="1148">
        <v>72.0</v>
      </c>
      <c r="K39" s="1148">
        <v>32.0</v>
      </c>
      <c r="L39" s="1148">
        <v>62.0</v>
      </c>
      <c r="M39" s="1148">
        <v>0.0</v>
      </c>
      <c r="N39" s="1148">
        <v>0.0</v>
      </c>
      <c r="O39" s="1148">
        <v>0.0</v>
      </c>
      <c r="P39" s="1148">
        <v>0.0</v>
      </c>
      <c r="Q39" s="1148">
        <f t="shared" si="1"/>
        <v>1105</v>
      </c>
      <c r="R39" s="1148">
        <f t="shared" si="2"/>
        <v>900</v>
      </c>
      <c r="S39" s="1150">
        <f>R39/Results!$D$5</f>
        <v>1.5</v>
      </c>
      <c r="T39" s="1154" t="s">
        <v>249</v>
      </c>
      <c r="U39" s="1152" t="str">
        <f t="shared" si="3"/>
        <v>F</v>
      </c>
      <c r="V39" s="1157"/>
      <c r="W39" s="1157"/>
    </row>
    <row r="40">
      <c r="A40" s="151"/>
      <c r="B40" s="151"/>
      <c r="C40" s="151"/>
      <c r="D40" s="1147" t="s">
        <v>251</v>
      </c>
      <c r="E40" s="1148">
        <v>232.0</v>
      </c>
      <c r="F40" s="1148">
        <v>0.0</v>
      </c>
      <c r="G40" s="1148">
        <v>862.0</v>
      </c>
      <c r="H40" s="1148">
        <v>24.0</v>
      </c>
      <c r="I40" s="1148">
        <v>19.0</v>
      </c>
      <c r="J40" s="1148">
        <v>62.0</v>
      </c>
      <c r="K40" s="1148">
        <v>36.0</v>
      </c>
      <c r="L40" s="1148">
        <v>81.0</v>
      </c>
      <c r="M40" s="1148">
        <v>0.0</v>
      </c>
      <c r="N40" s="1148">
        <v>2.0</v>
      </c>
      <c r="O40" s="1148">
        <v>3.0</v>
      </c>
      <c r="P40" s="1148">
        <v>2.0</v>
      </c>
      <c r="Q40" s="1148">
        <f t="shared" si="1"/>
        <v>1323</v>
      </c>
      <c r="R40" s="1148">
        <f t="shared" si="2"/>
        <v>1021.5</v>
      </c>
      <c r="S40" s="1150">
        <f>R40/Results!$D$5</f>
        <v>1.7025</v>
      </c>
      <c r="T40" s="1154" t="s">
        <v>249</v>
      </c>
      <c r="U40" s="1152" t="str">
        <f t="shared" si="3"/>
        <v>F</v>
      </c>
      <c r="V40" s="1157"/>
      <c r="W40" s="1157"/>
    </row>
    <row r="41">
      <c r="A41" s="151"/>
      <c r="B41" s="151"/>
      <c r="C41" s="37"/>
      <c r="D41" s="1147" t="s">
        <v>252</v>
      </c>
      <c r="E41" s="1148">
        <v>242.0</v>
      </c>
      <c r="F41" s="1148">
        <v>0.0</v>
      </c>
      <c r="G41" s="1148">
        <v>907.0</v>
      </c>
      <c r="H41" s="1148">
        <v>34.0</v>
      </c>
      <c r="I41" s="1148">
        <v>9.0</v>
      </c>
      <c r="J41" s="1148">
        <v>86.0</v>
      </c>
      <c r="K41" s="1148">
        <v>52.0</v>
      </c>
      <c r="L41" s="1148">
        <v>61.0</v>
      </c>
      <c r="M41" s="1148">
        <v>6.0</v>
      </c>
      <c r="N41" s="1148">
        <v>2.0</v>
      </c>
      <c r="O41" s="1148">
        <v>8.0</v>
      </c>
      <c r="P41" s="1148">
        <v>3.0</v>
      </c>
      <c r="Q41" s="1148">
        <f t="shared" si="1"/>
        <v>1410</v>
      </c>
      <c r="R41" s="1148">
        <f t="shared" si="2"/>
        <v>1106.5</v>
      </c>
      <c r="S41" s="1150">
        <f>R41/Results!$D$5</f>
        <v>1.844166667</v>
      </c>
      <c r="T41" s="1154" t="s">
        <v>249</v>
      </c>
      <c r="U41" s="1152" t="str">
        <f t="shared" si="3"/>
        <v>F</v>
      </c>
      <c r="V41" s="1157"/>
      <c r="W41" s="1157"/>
    </row>
    <row r="42">
      <c r="A42" s="151"/>
      <c r="B42" s="151"/>
      <c r="C42" s="1176" t="s">
        <v>299</v>
      </c>
      <c r="D42" s="1156" t="s">
        <v>253</v>
      </c>
      <c r="E42" s="1148">
        <v>440.0</v>
      </c>
      <c r="F42" s="1148">
        <v>1.0</v>
      </c>
      <c r="G42" s="1148">
        <v>590.0</v>
      </c>
      <c r="H42" s="1148">
        <v>0.0</v>
      </c>
      <c r="I42" s="1148">
        <v>0.0</v>
      </c>
      <c r="J42" s="1148">
        <v>0.0</v>
      </c>
      <c r="K42" s="1148">
        <v>23.0</v>
      </c>
      <c r="L42" s="1148">
        <v>35.0</v>
      </c>
      <c r="M42" s="1148">
        <v>1.0</v>
      </c>
      <c r="N42" s="1148">
        <v>2.0</v>
      </c>
      <c r="O42" s="1148">
        <v>26.0</v>
      </c>
      <c r="P42" s="1148">
        <v>0.0</v>
      </c>
      <c r="Q42" s="1148">
        <f t="shared" si="1"/>
        <v>1118</v>
      </c>
      <c r="R42" s="1148">
        <f t="shared" si="2"/>
        <v>882.3</v>
      </c>
      <c r="S42" s="1150">
        <f>R42/Results!$D$5</f>
        <v>1.4705</v>
      </c>
      <c r="T42" s="1154" t="s">
        <v>249</v>
      </c>
      <c r="U42" s="1152" t="str">
        <f t="shared" si="3"/>
        <v>F</v>
      </c>
      <c r="V42" s="1157"/>
      <c r="W42" s="1157"/>
    </row>
    <row r="43">
      <c r="A43" s="151"/>
      <c r="B43" s="151"/>
      <c r="C43" s="151"/>
      <c r="D43" s="1156" t="s">
        <v>254</v>
      </c>
      <c r="E43" s="1148">
        <v>442.0</v>
      </c>
      <c r="F43" s="1148">
        <v>0.0</v>
      </c>
      <c r="G43" s="1148">
        <v>753.0</v>
      </c>
      <c r="H43" s="1148">
        <v>1.0</v>
      </c>
      <c r="I43" s="1148">
        <v>0.0</v>
      </c>
      <c r="J43" s="1148">
        <v>0.0</v>
      </c>
      <c r="K43" s="1148">
        <v>19.0</v>
      </c>
      <c r="L43" s="1148">
        <v>35.0</v>
      </c>
      <c r="M43" s="1148">
        <v>0.0</v>
      </c>
      <c r="N43" s="1148">
        <v>1.0</v>
      </c>
      <c r="O43" s="1148">
        <v>7.0</v>
      </c>
      <c r="P43" s="1148">
        <v>0.0</v>
      </c>
      <c r="Q43" s="1148">
        <f t="shared" si="1"/>
        <v>1258</v>
      </c>
      <c r="R43" s="1148">
        <f t="shared" si="2"/>
        <v>917.5</v>
      </c>
      <c r="S43" s="1150">
        <f>R43/Results!$D$5</f>
        <v>1.529166667</v>
      </c>
      <c r="T43" s="1154" t="s">
        <v>249</v>
      </c>
      <c r="U43" s="1152" t="str">
        <f t="shared" si="3"/>
        <v>F</v>
      </c>
      <c r="V43" s="1157"/>
      <c r="W43" s="1157"/>
    </row>
    <row r="44">
      <c r="A44" s="151"/>
      <c r="B44" s="151"/>
      <c r="C44" s="37"/>
      <c r="D44" s="1156" t="s">
        <v>255</v>
      </c>
      <c r="E44" s="1148">
        <v>369.0</v>
      </c>
      <c r="F44" s="1148">
        <v>0.0</v>
      </c>
      <c r="G44" s="1148">
        <v>558.0</v>
      </c>
      <c r="H44" s="1148">
        <v>0.0</v>
      </c>
      <c r="I44" s="1148">
        <v>0.0</v>
      </c>
      <c r="J44" s="1148">
        <v>0.0</v>
      </c>
      <c r="K44" s="1148">
        <v>21.0</v>
      </c>
      <c r="L44" s="1148">
        <v>40.0</v>
      </c>
      <c r="M44" s="1148">
        <v>0.0</v>
      </c>
      <c r="N44" s="1148">
        <v>0.0</v>
      </c>
      <c r="O44" s="1148">
        <v>1.0</v>
      </c>
      <c r="P44" s="1148">
        <v>0.0</v>
      </c>
      <c r="Q44" s="1148">
        <f t="shared" si="1"/>
        <v>989</v>
      </c>
      <c r="R44" s="1148">
        <f t="shared" si="2"/>
        <v>741.5</v>
      </c>
      <c r="S44" s="1150">
        <f>R44/Results!$D$5</f>
        <v>1.235833333</v>
      </c>
      <c r="T44" s="1154" t="s">
        <v>249</v>
      </c>
      <c r="U44" s="1152" t="str">
        <f t="shared" si="3"/>
        <v>F</v>
      </c>
      <c r="V44" s="1157"/>
      <c r="W44" s="1157"/>
    </row>
    <row r="45">
      <c r="A45" s="151"/>
      <c r="B45" s="151"/>
      <c r="C45" s="1177" t="s">
        <v>300</v>
      </c>
      <c r="D45" s="1147" t="s">
        <v>248</v>
      </c>
      <c r="E45" s="1148">
        <v>175.0</v>
      </c>
      <c r="F45" s="1148">
        <v>0.0</v>
      </c>
      <c r="G45" s="1148">
        <v>567.0</v>
      </c>
      <c r="H45" s="1148">
        <v>40.0</v>
      </c>
      <c r="I45" s="1148">
        <v>12.0</v>
      </c>
      <c r="J45" s="1148">
        <v>60.0</v>
      </c>
      <c r="K45" s="1148">
        <v>30.0</v>
      </c>
      <c r="L45" s="1148">
        <v>65.0</v>
      </c>
      <c r="M45" s="1148">
        <v>0.0</v>
      </c>
      <c r="N45" s="1148">
        <v>0.0</v>
      </c>
      <c r="O45" s="1148">
        <v>17.0</v>
      </c>
      <c r="P45" s="1148">
        <v>0.0</v>
      </c>
      <c r="Q45" s="1148">
        <f t="shared" si="1"/>
        <v>966</v>
      </c>
      <c r="R45" s="1148">
        <f t="shared" si="2"/>
        <v>809</v>
      </c>
      <c r="S45" s="1150">
        <f>R45/Results!$D$5</f>
        <v>1.348333333</v>
      </c>
      <c r="T45" s="1154" t="s">
        <v>249</v>
      </c>
      <c r="U45" s="1152" t="str">
        <f t="shared" si="3"/>
        <v>F</v>
      </c>
      <c r="V45" s="1157"/>
      <c r="W45" s="1157"/>
    </row>
    <row r="46">
      <c r="A46" s="151"/>
      <c r="B46" s="151"/>
      <c r="C46" s="151"/>
      <c r="D46" s="1147" t="s">
        <v>251</v>
      </c>
      <c r="E46" s="1148">
        <v>205.0</v>
      </c>
      <c r="F46" s="1148">
        <v>0.0</v>
      </c>
      <c r="G46" s="1148">
        <v>588.0</v>
      </c>
      <c r="H46" s="1148">
        <v>50.0</v>
      </c>
      <c r="I46" s="1148">
        <v>15.0</v>
      </c>
      <c r="J46" s="1148">
        <v>48.0</v>
      </c>
      <c r="K46" s="1148">
        <v>39.0</v>
      </c>
      <c r="L46" s="1148">
        <v>70.0</v>
      </c>
      <c r="M46" s="1148">
        <v>0.0</v>
      </c>
      <c r="N46" s="1148">
        <v>0.0</v>
      </c>
      <c r="O46" s="1148">
        <v>2.0</v>
      </c>
      <c r="P46" s="1148">
        <v>0.0</v>
      </c>
      <c r="Q46" s="1148">
        <f t="shared" si="1"/>
        <v>1017</v>
      </c>
      <c r="R46" s="1148">
        <f t="shared" si="2"/>
        <v>843.5</v>
      </c>
      <c r="S46" s="1150">
        <f>R46/Results!$D$5</f>
        <v>1.405833333</v>
      </c>
      <c r="T46" s="1154" t="s">
        <v>249</v>
      </c>
      <c r="U46" s="1152" t="str">
        <f t="shared" si="3"/>
        <v>F</v>
      </c>
      <c r="V46" s="1157"/>
      <c r="W46" s="1157"/>
    </row>
    <row r="47">
      <c r="A47" s="151"/>
      <c r="B47" s="151"/>
      <c r="C47" s="37"/>
      <c r="D47" s="1147" t="s">
        <v>252</v>
      </c>
      <c r="E47" s="1148">
        <v>185.0</v>
      </c>
      <c r="F47" s="1148">
        <v>0.0</v>
      </c>
      <c r="G47" s="1148">
        <v>627.0</v>
      </c>
      <c r="H47" s="1148">
        <v>43.0</v>
      </c>
      <c r="I47" s="1148">
        <v>15.0</v>
      </c>
      <c r="J47" s="1148">
        <v>42.0</v>
      </c>
      <c r="K47" s="1148">
        <v>44.0</v>
      </c>
      <c r="L47" s="1148">
        <v>80.0</v>
      </c>
      <c r="M47" s="1148">
        <v>12.0</v>
      </c>
      <c r="N47" s="1148">
        <v>4.0</v>
      </c>
      <c r="O47" s="1148">
        <v>3.0</v>
      </c>
      <c r="P47" s="1148">
        <v>0.0</v>
      </c>
      <c r="Q47" s="1148">
        <f t="shared" si="1"/>
        <v>1055</v>
      </c>
      <c r="R47" s="1148">
        <f t="shared" si="2"/>
        <v>888</v>
      </c>
      <c r="S47" s="1150">
        <f>R47/Results!$D$5</f>
        <v>1.48</v>
      </c>
      <c r="T47" s="1154" t="s">
        <v>249</v>
      </c>
      <c r="U47" s="1152" t="str">
        <f t="shared" si="3"/>
        <v>F</v>
      </c>
      <c r="V47" s="1157"/>
      <c r="W47" s="1157"/>
    </row>
    <row r="48">
      <c r="A48" s="151"/>
      <c r="B48" s="151"/>
      <c r="C48" s="1177" t="s">
        <v>300</v>
      </c>
      <c r="D48" s="1156" t="s">
        <v>253</v>
      </c>
      <c r="E48" s="1148">
        <v>365.0</v>
      </c>
      <c r="F48" s="1148">
        <v>0.0</v>
      </c>
      <c r="G48" s="1148">
        <v>639.0</v>
      </c>
      <c r="H48" s="1148">
        <v>1.0</v>
      </c>
      <c r="I48" s="1148">
        <v>0.0</v>
      </c>
      <c r="J48" s="1148">
        <v>0.0</v>
      </c>
      <c r="K48" s="1148">
        <v>19.0</v>
      </c>
      <c r="L48" s="1148">
        <v>37.0</v>
      </c>
      <c r="M48" s="1148">
        <v>3.0</v>
      </c>
      <c r="N48" s="1148">
        <v>5.0</v>
      </c>
      <c r="O48" s="1148">
        <v>19.0</v>
      </c>
      <c r="P48" s="1148">
        <v>0.0</v>
      </c>
      <c r="Q48" s="1148">
        <f t="shared" si="1"/>
        <v>1088</v>
      </c>
      <c r="R48" s="1148">
        <f t="shared" si="2"/>
        <v>828</v>
      </c>
      <c r="S48" s="1150">
        <f>R48/Results!$D$5</f>
        <v>1.38</v>
      </c>
      <c r="T48" s="1154" t="s">
        <v>249</v>
      </c>
      <c r="U48" s="1152" t="str">
        <f t="shared" si="3"/>
        <v>F</v>
      </c>
      <c r="V48" s="1157"/>
      <c r="W48" s="1157"/>
    </row>
    <row r="49">
      <c r="A49" s="151"/>
      <c r="B49" s="151"/>
      <c r="C49" s="151"/>
      <c r="D49" s="1156" t="s">
        <v>254</v>
      </c>
      <c r="E49" s="1148">
        <v>425.0</v>
      </c>
      <c r="F49" s="1148">
        <v>1.0</v>
      </c>
      <c r="G49" s="1148">
        <v>1028.0</v>
      </c>
      <c r="H49" s="1148">
        <v>0.0</v>
      </c>
      <c r="I49" s="1148">
        <v>0.0</v>
      </c>
      <c r="J49" s="1148">
        <v>0.0</v>
      </c>
      <c r="K49" s="1148">
        <v>23.0</v>
      </c>
      <c r="L49" s="1148">
        <v>32.0</v>
      </c>
      <c r="M49" s="1148">
        <v>0.0</v>
      </c>
      <c r="N49" s="1148">
        <v>2.0</v>
      </c>
      <c r="O49" s="1148">
        <v>10.0</v>
      </c>
      <c r="P49" s="1148">
        <v>0.0</v>
      </c>
      <c r="Q49" s="1148">
        <f t="shared" si="1"/>
        <v>1521</v>
      </c>
      <c r="R49" s="1148">
        <f t="shared" si="2"/>
        <v>1047.3</v>
      </c>
      <c r="S49" s="1150">
        <f>R49/Results!$D$5</f>
        <v>1.7455</v>
      </c>
      <c r="T49" s="1154" t="s">
        <v>249</v>
      </c>
      <c r="U49" s="1152" t="str">
        <f t="shared" si="3"/>
        <v>F</v>
      </c>
      <c r="V49" s="1157"/>
      <c r="W49" s="1157"/>
    </row>
    <row r="50">
      <c r="A50" s="151"/>
      <c r="B50" s="151"/>
      <c r="C50" s="37"/>
      <c r="D50" s="1156" t="s">
        <v>255</v>
      </c>
      <c r="E50" s="1148">
        <v>366.0</v>
      </c>
      <c r="F50" s="1148">
        <v>0.0</v>
      </c>
      <c r="G50" s="1148">
        <v>781.0</v>
      </c>
      <c r="H50" s="1148">
        <v>1.0</v>
      </c>
      <c r="I50" s="1148">
        <v>0.0</v>
      </c>
      <c r="J50" s="1148">
        <v>0.0</v>
      </c>
      <c r="K50" s="1148">
        <v>17.0</v>
      </c>
      <c r="L50" s="1148">
        <v>43.0</v>
      </c>
      <c r="M50" s="1148">
        <v>1.0</v>
      </c>
      <c r="N50" s="1148">
        <v>0.0</v>
      </c>
      <c r="O50" s="1148">
        <v>5.0</v>
      </c>
      <c r="P50" s="1148">
        <v>0.0</v>
      </c>
      <c r="Q50" s="1148">
        <f t="shared" si="1"/>
        <v>1214</v>
      </c>
      <c r="R50" s="1148">
        <f t="shared" si="2"/>
        <v>860.5</v>
      </c>
      <c r="S50" s="1150">
        <f>R50/Results!$D$5</f>
        <v>1.434166667</v>
      </c>
      <c r="T50" s="1154" t="s">
        <v>249</v>
      </c>
      <c r="U50" s="1152" t="str">
        <f t="shared" si="3"/>
        <v>F</v>
      </c>
      <c r="V50" s="1157"/>
      <c r="W50" s="1157"/>
    </row>
    <row r="51">
      <c r="A51" s="151"/>
      <c r="B51" s="151"/>
      <c r="C51" s="1177" t="s">
        <v>301</v>
      </c>
      <c r="D51" s="1147" t="s">
        <v>248</v>
      </c>
      <c r="E51" s="1148">
        <v>98.0</v>
      </c>
      <c r="F51" s="1148">
        <v>0.0</v>
      </c>
      <c r="G51" s="1148">
        <v>44.0</v>
      </c>
      <c r="H51" s="1148">
        <v>0.0</v>
      </c>
      <c r="I51" s="1148">
        <v>0.0</v>
      </c>
      <c r="J51" s="1148">
        <v>0.0</v>
      </c>
      <c r="K51" s="1148">
        <v>0.0</v>
      </c>
      <c r="L51" s="1148">
        <v>12.0</v>
      </c>
      <c r="M51" s="1148">
        <v>0.0</v>
      </c>
      <c r="N51" s="1148">
        <v>0.0</v>
      </c>
      <c r="O51" s="1148">
        <v>3.0</v>
      </c>
      <c r="P51" s="1148">
        <v>0.0</v>
      </c>
      <c r="Q51" s="1148">
        <f t="shared" si="1"/>
        <v>157</v>
      </c>
      <c r="R51" s="1148">
        <f t="shared" si="2"/>
        <v>144</v>
      </c>
      <c r="S51" s="1150">
        <f>R51/Results!$D$5</f>
        <v>0.24</v>
      </c>
      <c r="T51" s="1154" t="s">
        <v>69</v>
      </c>
      <c r="U51" s="1152" t="str">
        <f t="shared" si="3"/>
        <v>B</v>
      </c>
      <c r="V51" s="1157"/>
      <c r="W51" s="1157"/>
    </row>
    <row r="52">
      <c r="A52" s="151"/>
      <c r="B52" s="151"/>
      <c r="C52" s="151"/>
      <c r="D52" s="1147" t="s">
        <v>251</v>
      </c>
      <c r="E52" s="1148">
        <v>112.0</v>
      </c>
      <c r="F52" s="1148">
        <v>0.0</v>
      </c>
      <c r="G52" s="1148">
        <v>396.0</v>
      </c>
      <c r="H52" s="1148">
        <v>0.0</v>
      </c>
      <c r="I52" s="1148">
        <v>0.0</v>
      </c>
      <c r="J52" s="1148">
        <v>0.0</v>
      </c>
      <c r="K52" s="1148">
        <v>0.0</v>
      </c>
      <c r="L52" s="1148">
        <v>10.0</v>
      </c>
      <c r="M52" s="1148">
        <v>0.0</v>
      </c>
      <c r="N52" s="1148">
        <v>3.0</v>
      </c>
      <c r="O52" s="1148">
        <v>0.0</v>
      </c>
      <c r="P52" s="1148">
        <v>0.0</v>
      </c>
      <c r="Q52" s="1148">
        <f t="shared" si="1"/>
        <v>521</v>
      </c>
      <c r="R52" s="1148">
        <f t="shared" si="2"/>
        <v>332.5</v>
      </c>
      <c r="S52" s="1150">
        <f>R52/Results!$D$5</f>
        <v>0.5541666667</v>
      </c>
      <c r="T52" s="1154" t="s">
        <v>250</v>
      </c>
      <c r="U52" s="1152" t="str">
        <f t="shared" si="3"/>
        <v>C</v>
      </c>
      <c r="V52" s="1157"/>
      <c r="W52" s="1157"/>
    </row>
    <row r="53">
      <c r="A53" s="151"/>
      <c r="B53" s="151"/>
      <c r="C53" s="37"/>
      <c r="D53" s="1147" t="s">
        <v>252</v>
      </c>
      <c r="E53" s="1148">
        <v>110.0</v>
      </c>
      <c r="F53" s="1148">
        <v>0.0</v>
      </c>
      <c r="G53" s="1148">
        <v>410.0</v>
      </c>
      <c r="H53" s="1148">
        <v>0.0</v>
      </c>
      <c r="I53" s="1148">
        <v>0.0</v>
      </c>
      <c r="J53" s="1148">
        <v>0.0</v>
      </c>
      <c r="K53" s="1148">
        <v>0.0</v>
      </c>
      <c r="L53" s="1148">
        <v>9.0</v>
      </c>
      <c r="M53" s="1148">
        <v>0.0</v>
      </c>
      <c r="N53" s="1148">
        <v>0.0</v>
      </c>
      <c r="O53" s="1148">
        <v>2.0</v>
      </c>
      <c r="P53" s="1148">
        <v>0.0</v>
      </c>
      <c r="Q53" s="1148">
        <f t="shared" si="1"/>
        <v>531</v>
      </c>
      <c r="R53" s="1148">
        <f t="shared" si="2"/>
        <v>332.5</v>
      </c>
      <c r="S53" s="1150">
        <f>R53/Results!$D$5</f>
        <v>0.5541666667</v>
      </c>
      <c r="T53" s="1154" t="s">
        <v>250</v>
      </c>
      <c r="U53" s="1152" t="str">
        <f t="shared" si="3"/>
        <v>C</v>
      </c>
      <c r="V53" s="1157"/>
      <c r="W53" s="1157"/>
    </row>
    <row r="54">
      <c r="A54" s="151"/>
      <c r="B54" s="151"/>
      <c r="C54" s="1177" t="s">
        <v>301</v>
      </c>
      <c r="D54" s="1156" t="s">
        <v>253</v>
      </c>
      <c r="E54" s="1148">
        <v>110.0</v>
      </c>
      <c r="F54" s="1148">
        <v>0.0</v>
      </c>
      <c r="G54" s="1148">
        <v>175.0</v>
      </c>
      <c r="H54" s="1148">
        <v>0.0</v>
      </c>
      <c r="I54" s="1148">
        <v>0.0</v>
      </c>
      <c r="J54" s="1148">
        <v>0.0</v>
      </c>
      <c r="K54" s="1148">
        <v>0.0</v>
      </c>
      <c r="L54" s="1148">
        <v>19.0</v>
      </c>
      <c r="M54" s="1148">
        <v>0.0</v>
      </c>
      <c r="N54" s="1148">
        <v>0.0</v>
      </c>
      <c r="O54" s="1148">
        <v>13.0</v>
      </c>
      <c r="P54" s="1148">
        <v>0.0</v>
      </c>
      <c r="Q54" s="1148">
        <f t="shared" si="1"/>
        <v>317</v>
      </c>
      <c r="R54" s="1148">
        <f t="shared" si="2"/>
        <v>252</v>
      </c>
      <c r="S54" s="1150">
        <f>R54/Results!$D$5</f>
        <v>0.42</v>
      </c>
      <c r="T54" s="1154" t="s">
        <v>250</v>
      </c>
      <c r="U54" s="1152" t="str">
        <f t="shared" si="3"/>
        <v>B</v>
      </c>
      <c r="V54" s="1157"/>
      <c r="W54" s="1157"/>
    </row>
    <row r="55">
      <c r="A55" s="151"/>
      <c r="B55" s="151"/>
      <c r="C55" s="151"/>
      <c r="D55" s="1156" t="s">
        <v>254</v>
      </c>
      <c r="E55" s="1148">
        <v>135.0</v>
      </c>
      <c r="F55" s="1148">
        <v>1.0</v>
      </c>
      <c r="G55" s="1148">
        <v>245.0</v>
      </c>
      <c r="H55" s="1148">
        <v>0.0</v>
      </c>
      <c r="I55" s="1148">
        <v>0.0</v>
      </c>
      <c r="J55" s="1148">
        <v>0.0</v>
      </c>
      <c r="K55" s="1148">
        <v>0.0</v>
      </c>
      <c r="L55" s="1148">
        <v>7.0</v>
      </c>
      <c r="M55" s="1148">
        <v>0.0</v>
      </c>
      <c r="N55" s="1148">
        <v>0.0</v>
      </c>
      <c r="O55" s="1148">
        <v>11.0</v>
      </c>
      <c r="P55" s="1148">
        <v>0.0</v>
      </c>
      <c r="Q55" s="1148">
        <f t="shared" si="1"/>
        <v>399</v>
      </c>
      <c r="R55" s="1148">
        <f t="shared" si="2"/>
        <v>290.8</v>
      </c>
      <c r="S55" s="1150">
        <f>R55/Results!$D$5</f>
        <v>0.4846666667</v>
      </c>
      <c r="T55" s="1154" t="s">
        <v>250</v>
      </c>
      <c r="U55" s="1152" t="str">
        <f t="shared" si="3"/>
        <v>B</v>
      </c>
      <c r="V55" s="1157"/>
      <c r="W55" s="1157"/>
    </row>
    <row r="56">
      <c r="A56" s="37"/>
      <c r="B56" s="37"/>
      <c r="C56" s="37"/>
      <c r="D56" s="1165" t="s">
        <v>255</v>
      </c>
      <c r="E56" s="1166">
        <v>153.0</v>
      </c>
      <c r="F56" s="1166">
        <v>0.0</v>
      </c>
      <c r="G56" s="1166">
        <v>235.0</v>
      </c>
      <c r="H56" s="1166">
        <v>0.0</v>
      </c>
      <c r="I56" s="1166">
        <v>0.0</v>
      </c>
      <c r="J56" s="1166">
        <v>0.0</v>
      </c>
      <c r="K56" s="1166">
        <v>0.0</v>
      </c>
      <c r="L56" s="1166">
        <v>18.0</v>
      </c>
      <c r="M56" s="1166">
        <v>0.0</v>
      </c>
      <c r="N56" s="1166">
        <v>0.0</v>
      </c>
      <c r="O56" s="1166">
        <v>1.0</v>
      </c>
      <c r="P56" s="1166">
        <v>0.0</v>
      </c>
      <c r="Q56" s="1166">
        <f t="shared" si="1"/>
        <v>407</v>
      </c>
      <c r="R56" s="1166">
        <f t="shared" si="2"/>
        <v>299.5</v>
      </c>
      <c r="S56" s="1150">
        <f>R56/Results!$D$5</f>
        <v>0.4991666667</v>
      </c>
      <c r="T56" s="1168" t="s">
        <v>250</v>
      </c>
      <c r="U56" s="1152" t="str">
        <f t="shared" si="3"/>
        <v>B</v>
      </c>
      <c r="V56" s="1157"/>
      <c r="W56" s="1157"/>
    </row>
    <row r="57">
      <c r="A57" s="1178"/>
      <c r="B57" s="1179"/>
      <c r="C57" s="1180"/>
      <c r="D57" s="1181"/>
      <c r="E57" s="1180"/>
      <c r="F57" s="1180"/>
      <c r="G57" s="1180"/>
      <c r="H57" s="1180"/>
      <c r="I57" s="1180"/>
      <c r="J57" s="1180"/>
      <c r="K57" s="1180"/>
      <c r="L57" s="1180"/>
      <c r="M57" s="1180"/>
      <c r="N57" s="1180"/>
      <c r="O57" s="1180"/>
      <c r="P57" s="1180"/>
      <c r="Q57" s="1180"/>
      <c r="R57" s="1180"/>
      <c r="S57" s="1180"/>
      <c r="T57" s="1180"/>
      <c r="U57" s="1153"/>
      <c r="V57" s="1157"/>
      <c r="W57" s="1157"/>
    </row>
    <row r="58">
      <c r="A58" s="1182"/>
      <c r="B58" s="1183"/>
      <c r="D58" s="1184"/>
      <c r="E58" s="1153"/>
      <c r="F58" s="1153"/>
      <c r="G58" s="1153"/>
      <c r="H58" s="1153"/>
      <c r="I58" s="1153"/>
      <c r="J58" s="1153"/>
      <c r="K58" s="1153"/>
      <c r="L58" s="1153"/>
      <c r="M58" s="1153"/>
      <c r="N58" s="1153"/>
      <c r="O58" s="1153"/>
      <c r="P58" s="1153"/>
      <c r="Q58" s="1153"/>
      <c r="R58" s="1153"/>
      <c r="S58" s="1153"/>
      <c r="T58" s="1153"/>
      <c r="U58" s="1153"/>
      <c r="V58" s="1157"/>
      <c r="W58" s="1157"/>
    </row>
    <row r="59">
      <c r="A59" s="1182"/>
      <c r="B59" s="1183"/>
      <c r="D59" s="1184"/>
      <c r="E59" s="1153"/>
      <c r="F59" s="1153"/>
      <c r="G59" s="1153"/>
      <c r="H59" s="1153"/>
      <c r="I59" s="1153"/>
      <c r="J59" s="1153"/>
      <c r="K59" s="1153"/>
      <c r="L59" s="1153"/>
      <c r="M59" s="1153"/>
      <c r="N59" s="1153"/>
      <c r="O59" s="1153"/>
      <c r="P59" s="1153"/>
      <c r="Q59" s="1153"/>
      <c r="R59" s="1153"/>
      <c r="S59" s="1153"/>
      <c r="T59" s="1153"/>
      <c r="U59" s="1153"/>
      <c r="V59" s="1157"/>
      <c r="W59" s="1157"/>
    </row>
    <row r="61">
      <c r="A61" s="1134" t="s">
        <v>227</v>
      </c>
      <c r="B61" s="1134" t="s">
        <v>258</v>
      </c>
      <c r="C61" s="1134" t="s">
        <v>259</v>
      </c>
      <c r="D61" s="1134" t="s">
        <v>156</v>
      </c>
      <c r="E61" s="1135" t="s">
        <v>260</v>
      </c>
      <c r="F61" s="44"/>
      <c r="G61" s="44"/>
      <c r="H61" s="44"/>
      <c r="I61" s="44"/>
      <c r="J61" s="44"/>
      <c r="K61" s="44"/>
      <c r="L61" s="44"/>
      <c r="M61" s="44"/>
      <c r="N61" s="44"/>
      <c r="O61" s="44"/>
      <c r="P61" s="45"/>
      <c r="Q61" s="1136" t="s">
        <v>261</v>
      </c>
      <c r="R61" s="1137" t="s">
        <v>262</v>
      </c>
      <c r="S61" s="1138" t="s">
        <v>263</v>
      </c>
      <c r="T61" s="1139" t="s">
        <v>157</v>
      </c>
      <c r="U61" s="1140" t="s">
        <v>291</v>
      </c>
    </row>
    <row r="62">
      <c r="A62" s="37"/>
      <c r="B62" s="37"/>
      <c r="C62" s="37"/>
      <c r="D62" s="37"/>
      <c r="E62" s="1142" t="s">
        <v>271</v>
      </c>
      <c r="F62" s="1143" t="s">
        <v>272</v>
      </c>
      <c r="G62" s="1143" t="s">
        <v>273</v>
      </c>
      <c r="H62" s="1143" t="s">
        <v>274</v>
      </c>
      <c r="I62" s="1143" t="s">
        <v>275</v>
      </c>
      <c r="J62" s="1143" t="s">
        <v>276</v>
      </c>
      <c r="K62" s="1143" t="s">
        <v>277</v>
      </c>
      <c r="L62" s="1143" t="s">
        <v>278</v>
      </c>
      <c r="M62" s="1143" t="s">
        <v>279</v>
      </c>
      <c r="N62" s="1142" t="s">
        <v>280</v>
      </c>
      <c r="O62" s="1142" t="s">
        <v>281</v>
      </c>
      <c r="P62" s="1143" t="s">
        <v>282</v>
      </c>
      <c r="Q62" s="37"/>
      <c r="R62" s="37"/>
      <c r="S62" s="37"/>
      <c r="T62" s="59"/>
      <c r="U62" s="59"/>
    </row>
    <row r="63">
      <c r="A63" s="1144" t="s">
        <v>292</v>
      </c>
      <c r="B63" s="1185">
        <v>44890.0</v>
      </c>
      <c r="C63" s="1146" t="s">
        <v>293</v>
      </c>
      <c r="D63" s="1147" t="s">
        <v>248</v>
      </c>
      <c r="E63" s="1148">
        <v>157.0</v>
      </c>
      <c r="F63" s="1148">
        <v>0.0</v>
      </c>
      <c r="G63" s="1148">
        <v>479.0</v>
      </c>
      <c r="H63" s="1148">
        <v>2.0</v>
      </c>
      <c r="I63" s="1148">
        <v>0.0</v>
      </c>
      <c r="J63" s="1148">
        <v>0.0</v>
      </c>
      <c r="K63" s="1148">
        <v>47.0</v>
      </c>
      <c r="L63" s="1148">
        <v>78.0</v>
      </c>
      <c r="M63" s="1148">
        <v>0.0</v>
      </c>
      <c r="N63" s="1148">
        <v>0.0</v>
      </c>
      <c r="O63" s="1148">
        <v>0.0</v>
      </c>
      <c r="P63" s="1148">
        <v>0.0</v>
      </c>
      <c r="Q63" s="1166">
        <f t="shared" ref="Q63:Q71" si="4">SUM(E63:P63)</f>
        <v>763</v>
      </c>
      <c r="R63" s="1166">
        <f t="shared" ref="R63:R71" si="5">SUM(E63*1+F63*0.8+G63*0.5+H63*1.5+I63*2+J63*1.5+K63*1.5+L63*1.5+M63*2.5+N63*2.5+O63*2+P63*2.5)</f>
        <v>587</v>
      </c>
      <c r="S63" s="1150">
        <f>R63/Results!$B$4</f>
        <v>1.956666667</v>
      </c>
      <c r="T63" s="38" t="s">
        <v>302</v>
      </c>
      <c r="U63" s="1152" t="str">
        <f t="shared" ref="U63:U71" si="6">IFS(S63&lt;0.2,"A",AND(S63&gt;=0.21,S63&lt;=0.5),"B",AND(S63&gt;=0.51,S63&lt;=0.7),"C",AND(S63&gt;=0.71,S63&lt;=0.85),"D",AND(S63&gt;=0.86,S63&lt;=1),"E",S63&gt;1,"F")</f>
        <v>F</v>
      </c>
    </row>
    <row r="64">
      <c r="A64" s="151"/>
      <c r="B64" s="151"/>
      <c r="C64" s="151"/>
      <c r="D64" s="1147" t="s">
        <v>251</v>
      </c>
      <c r="E64" s="1148">
        <v>169.0</v>
      </c>
      <c r="F64" s="1148">
        <v>0.0</v>
      </c>
      <c r="G64" s="1148">
        <v>467.0</v>
      </c>
      <c r="H64" s="1148">
        <v>0.0</v>
      </c>
      <c r="I64" s="1148">
        <v>0.0</v>
      </c>
      <c r="J64" s="1148">
        <v>0.0</v>
      </c>
      <c r="K64" s="1148">
        <v>49.0</v>
      </c>
      <c r="L64" s="1148">
        <v>80.0</v>
      </c>
      <c r="M64" s="1148">
        <v>0.0</v>
      </c>
      <c r="N64" s="1148">
        <v>0.0</v>
      </c>
      <c r="O64" s="1148">
        <v>0.0</v>
      </c>
      <c r="P64" s="1148">
        <v>0.0</v>
      </c>
      <c r="Q64" s="1166">
        <f t="shared" si="4"/>
        <v>765</v>
      </c>
      <c r="R64" s="1166">
        <f t="shared" si="5"/>
        <v>596</v>
      </c>
      <c r="S64" s="1150">
        <f>R64/Results!$B$4</f>
        <v>1.986666667</v>
      </c>
      <c r="T64" s="1186"/>
      <c r="U64" s="1152" t="str">
        <f t="shared" si="6"/>
        <v>F</v>
      </c>
    </row>
    <row r="65">
      <c r="A65" s="151"/>
      <c r="B65" s="151"/>
      <c r="C65" s="1155"/>
      <c r="D65" s="1147" t="s">
        <v>252</v>
      </c>
      <c r="E65" s="1148">
        <v>146.0</v>
      </c>
      <c r="F65" s="1148">
        <v>0.0</v>
      </c>
      <c r="G65" s="1148">
        <v>577.0</v>
      </c>
      <c r="H65" s="1148">
        <v>1.0</v>
      </c>
      <c r="I65" s="1148">
        <v>0.0</v>
      </c>
      <c r="J65" s="1148">
        <v>0.0</v>
      </c>
      <c r="K65" s="1148">
        <v>46.0</v>
      </c>
      <c r="L65" s="1148">
        <v>81.0</v>
      </c>
      <c r="M65" s="1148">
        <v>0.0</v>
      </c>
      <c r="N65" s="1148">
        <v>0.0</v>
      </c>
      <c r="O65" s="1148">
        <v>0.0</v>
      </c>
      <c r="P65" s="1148">
        <v>0.0</v>
      </c>
      <c r="Q65" s="1166">
        <f t="shared" si="4"/>
        <v>851</v>
      </c>
      <c r="R65" s="1166">
        <f t="shared" si="5"/>
        <v>626.5</v>
      </c>
      <c r="S65" s="1150">
        <f>R65/Results!$B$4</f>
        <v>2.088333333</v>
      </c>
      <c r="T65" s="1186"/>
      <c r="U65" s="1152" t="str">
        <f t="shared" si="6"/>
        <v>F</v>
      </c>
    </row>
    <row r="66">
      <c r="A66" s="151"/>
      <c r="B66" s="151"/>
      <c r="C66" s="1146" t="s">
        <v>293</v>
      </c>
      <c r="D66" s="1156" t="s">
        <v>253</v>
      </c>
      <c r="E66" s="1148">
        <v>167.0</v>
      </c>
      <c r="F66" s="1148">
        <v>0.0</v>
      </c>
      <c r="G66" s="1148">
        <v>586.0</v>
      </c>
      <c r="H66" s="1148">
        <v>0.0</v>
      </c>
      <c r="I66" s="1148">
        <v>0.0</v>
      </c>
      <c r="J66" s="1148">
        <v>0.0</v>
      </c>
      <c r="K66" s="1148">
        <v>15.0</v>
      </c>
      <c r="L66" s="1148">
        <v>32.0</v>
      </c>
      <c r="M66" s="1148">
        <v>0.0</v>
      </c>
      <c r="N66" s="1148">
        <v>0.0</v>
      </c>
      <c r="O66" s="1148">
        <v>25.0</v>
      </c>
      <c r="P66" s="1148">
        <v>0.0</v>
      </c>
      <c r="Q66" s="1166">
        <f t="shared" si="4"/>
        <v>825</v>
      </c>
      <c r="R66" s="1166">
        <f t="shared" si="5"/>
        <v>580.5</v>
      </c>
      <c r="S66" s="1150">
        <f>R66/Results!$B$4</f>
        <v>1.935</v>
      </c>
      <c r="T66" s="1186"/>
      <c r="U66" s="1152" t="str">
        <f t="shared" si="6"/>
        <v>F</v>
      </c>
    </row>
    <row r="67">
      <c r="A67" s="151"/>
      <c r="B67" s="151"/>
      <c r="C67" s="151"/>
      <c r="D67" s="1156" t="s">
        <v>254</v>
      </c>
      <c r="E67" s="1148">
        <v>176.0</v>
      </c>
      <c r="F67" s="1148">
        <v>2.0</v>
      </c>
      <c r="G67" s="1148">
        <v>621.0</v>
      </c>
      <c r="H67" s="1148">
        <v>0.0</v>
      </c>
      <c r="I67" s="1148">
        <v>0.0</v>
      </c>
      <c r="J67" s="1148">
        <v>8.0</v>
      </c>
      <c r="K67" s="1148">
        <v>7.0</v>
      </c>
      <c r="L67" s="1148">
        <v>35.0</v>
      </c>
      <c r="M67" s="1148">
        <v>0.0</v>
      </c>
      <c r="N67" s="1148">
        <v>0.0</v>
      </c>
      <c r="O67" s="1148">
        <v>5.0</v>
      </c>
      <c r="P67" s="1148">
        <v>0.0</v>
      </c>
      <c r="Q67" s="1166">
        <f t="shared" si="4"/>
        <v>854</v>
      </c>
      <c r="R67" s="1166">
        <f t="shared" si="5"/>
        <v>573.1</v>
      </c>
      <c r="S67" s="1150">
        <f>R67/Results!$B$4</f>
        <v>1.910333333</v>
      </c>
      <c r="T67" s="1186"/>
      <c r="U67" s="1152" t="str">
        <f t="shared" si="6"/>
        <v>F</v>
      </c>
    </row>
    <row r="68">
      <c r="A68" s="151"/>
      <c r="B68" s="151"/>
      <c r="C68" s="1155"/>
      <c r="D68" s="1156" t="s">
        <v>255</v>
      </c>
      <c r="E68" s="1148">
        <v>190.0</v>
      </c>
      <c r="F68" s="1148">
        <v>0.0</v>
      </c>
      <c r="G68" s="1148">
        <v>658.0</v>
      </c>
      <c r="H68" s="1148">
        <v>0.0</v>
      </c>
      <c r="I68" s="1148">
        <v>0.0</v>
      </c>
      <c r="J68" s="1148">
        <v>0.0</v>
      </c>
      <c r="K68" s="1148">
        <v>7.0</v>
      </c>
      <c r="L68" s="1148">
        <v>32.0</v>
      </c>
      <c r="M68" s="1148">
        <v>0.0</v>
      </c>
      <c r="N68" s="1148">
        <v>5.0</v>
      </c>
      <c r="O68" s="1148">
        <v>8.0</v>
      </c>
      <c r="P68" s="1148">
        <v>0.0</v>
      </c>
      <c r="Q68" s="1166">
        <f t="shared" si="4"/>
        <v>900</v>
      </c>
      <c r="R68" s="1166">
        <f t="shared" si="5"/>
        <v>606</v>
      </c>
      <c r="S68" s="1150">
        <f>R68/Results!$B$4</f>
        <v>2.02</v>
      </c>
      <c r="T68" s="1186"/>
      <c r="U68" s="1152" t="str">
        <f t="shared" si="6"/>
        <v>F</v>
      </c>
    </row>
    <row r="69">
      <c r="A69" s="151"/>
      <c r="B69" s="151"/>
      <c r="C69" s="1146" t="s">
        <v>294</v>
      </c>
      <c r="D69" s="1147" t="s">
        <v>248</v>
      </c>
      <c r="E69" s="1148">
        <v>51.0</v>
      </c>
      <c r="F69" s="1148">
        <v>0.0</v>
      </c>
      <c r="G69" s="1148">
        <v>285.0</v>
      </c>
      <c r="H69" s="1148">
        <v>0.0</v>
      </c>
      <c r="I69" s="1148">
        <v>0.0</v>
      </c>
      <c r="J69" s="1149">
        <v>0.0</v>
      </c>
      <c r="K69" s="1148">
        <v>0.0</v>
      </c>
      <c r="L69" s="1148">
        <v>5.0</v>
      </c>
      <c r="M69" s="1148">
        <v>0.0</v>
      </c>
      <c r="N69" s="1148">
        <v>0.0</v>
      </c>
      <c r="O69" s="1148">
        <v>0.0</v>
      </c>
      <c r="P69" s="1148">
        <v>0.0</v>
      </c>
      <c r="Q69" s="1166">
        <f t="shared" si="4"/>
        <v>341</v>
      </c>
      <c r="R69" s="1166">
        <f t="shared" si="5"/>
        <v>201</v>
      </c>
      <c r="S69" s="1150">
        <f>R69/Results!$B$4</f>
        <v>0.67</v>
      </c>
      <c r="T69" s="1186"/>
      <c r="U69" s="1152" t="str">
        <f t="shared" si="6"/>
        <v>C</v>
      </c>
    </row>
    <row r="70">
      <c r="A70" s="151"/>
      <c r="B70" s="151"/>
      <c r="C70" s="151"/>
      <c r="D70" s="1147" t="s">
        <v>251</v>
      </c>
      <c r="E70" s="1148">
        <v>45.0</v>
      </c>
      <c r="F70" s="1148">
        <v>0.0</v>
      </c>
      <c r="G70" s="1148">
        <v>279.0</v>
      </c>
      <c r="H70" s="1148">
        <v>0.0</v>
      </c>
      <c r="I70" s="1148">
        <v>0.0</v>
      </c>
      <c r="J70" s="1149">
        <v>0.0</v>
      </c>
      <c r="K70" s="1148">
        <v>0.0</v>
      </c>
      <c r="L70" s="1148">
        <v>7.0</v>
      </c>
      <c r="M70" s="1148">
        <v>0.0</v>
      </c>
      <c r="N70" s="1148">
        <v>0.0</v>
      </c>
      <c r="O70" s="1148">
        <v>0.0</v>
      </c>
      <c r="P70" s="1148">
        <v>0.0</v>
      </c>
      <c r="Q70" s="1166">
        <f t="shared" si="4"/>
        <v>331</v>
      </c>
      <c r="R70" s="1166">
        <f t="shared" si="5"/>
        <v>195</v>
      </c>
      <c r="S70" s="1150">
        <f>R70/Results!$B$4</f>
        <v>0.65</v>
      </c>
      <c r="T70" s="1187"/>
      <c r="U70" s="1152" t="str">
        <f t="shared" si="6"/>
        <v>C</v>
      </c>
    </row>
    <row r="71">
      <c r="A71" s="151"/>
      <c r="B71" s="151"/>
      <c r="C71" s="1155"/>
      <c r="D71" s="1147" t="s">
        <v>252</v>
      </c>
      <c r="E71" s="1148">
        <v>46.0</v>
      </c>
      <c r="F71" s="1148">
        <v>0.0</v>
      </c>
      <c r="G71" s="1148">
        <v>269.0</v>
      </c>
      <c r="H71" s="1148">
        <v>0.0</v>
      </c>
      <c r="I71" s="1148">
        <v>0.0</v>
      </c>
      <c r="J71" s="1149">
        <v>0.0</v>
      </c>
      <c r="K71" s="1148">
        <v>0.0</v>
      </c>
      <c r="L71" s="1148">
        <v>4.0</v>
      </c>
      <c r="M71" s="1148">
        <v>0.0</v>
      </c>
      <c r="N71" s="1148">
        <v>0.0</v>
      </c>
      <c r="O71" s="1148">
        <v>0.0</v>
      </c>
      <c r="P71" s="1148">
        <v>0.0</v>
      </c>
      <c r="Q71" s="1166">
        <f t="shared" si="4"/>
        <v>319</v>
      </c>
      <c r="R71" s="1166">
        <f t="shared" si="5"/>
        <v>186.5</v>
      </c>
      <c r="S71" s="1150">
        <f>R71/Results!$B$4</f>
        <v>0.6216666667</v>
      </c>
      <c r="T71" s="1187"/>
      <c r="U71" s="1152" t="str">
        <f t="shared" si="6"/>
        <v>C</v>
      </c>
    </row>
    <row r="72">
      <c r="A72" s="151"/>
      <c r="B72" s="151"/>
      <c r="C72" s="1146" t="s">
        <v>294</v>
      </c>
      <c r="D72" s="1188" t="s">
        <v>253</v>
      </c>
      <c r="E72" s="1189"/>
      <c r="F72" s="1189"/>
      <c r="G72" s="1189"/>
      <c r="H72" s="1189"/>
      <c r="I72" s="1189"/>
      <c r="J72" s="1189"/>
      <c r="K72" s="1189"/>
      <c r="L72" s="1189"/>
      <c r="M72" s="1189"/>
      <c r="N72" s="1189"/>
      <c r="O72" s="1189"/>
      <c r="P72" s="1189"/>
      <c r="Q72" s="1190"/>
      <c r="R72" s="1190"/>
      <c r="S72" s="1191"/>
      <c r="T72" s="1192"/>
      <c r="U72" s="1193"/>
    </row>
    <row r="73">
      <c r="A73" s="151"/>
      <c r="B73" s="151"/>
      <c r="C73" s="151"/>
      <c r="D73" s="1188" t="s">
        <v>254</v>
      </c>
      <c r="E73" s="1189"/>
      <c r="F73" s="1189"/>
      <c r="G73" s="1189"/>
      <c r="H73" s="1189"/>
      <c r="I73" s="1189"/>
      <c r="J73" s="1189"/>
      <c r="K73" s="1189"/>
      <c r="L73" s="1189"/>
      <c r="M73" s="1189"/>
      <c r="N73" s="1189"/>
      <c r="O73" s="1189"/>
      <c r="P73" s="1189"/>
      <c r="Q73" s="1190"/>
      <c r="R73" s="1190"/>
      <c r="S73" s="1191"/>
      <c r="T73" s="1192"/>
      <c r="U73" s="1193"/>
    </row>
    <row r="74">
      <c r="A74" s="151"/>
      <c r="B74" s="151"/>
      <c r="C74" s="1155"/>
      <c r="D74" s="1188" t="s">
        <v>255</v>
      </c>
      <c r="E74" s="1189"/>
      <c r="F74" s="1189"/>
      <c r="G74" s="1189"/>
      <c r="H74" s="1189"/>
      <c r="I74" s="1189"/>
      <c r="J74" s="1189"/>
      <c r="K74" s="1189"/>
      <c r="L74" s="1189"/>
      <c r="M74" s="1189"/>
      <c r="N74" s="1189"/>
      <c r="O74" s="1189"/>
      <c r="P74" s="1189"/>
      <c r="Q74" s="1190"/>
      <c r="R74" s="1190"/>
      <c r="S74" s="1191"/>
      <c r="T74" s="1192"/>
      <c r="U74" s="1193"/>
    </row>
    <row r="75">
      <c r="A75" s="151"/>
      <c r="B75" s="151"/>
      <c r="C75" s="1158" t="s">
        <v>295</v>
      </c>
      <c r="D75" s="1147" t="s">
        <v>248</v>
      </c>
      <c r="E75" s="1148">
        <v>70.0</v>
      </c>
      <c r="F75" s="1148">
        <v>0.0</v>
      </c>
      <c r="G75" s="1148">
        <v>225.0</v>
      </c>
      <c r="H75" s="1148">
        <v>0.0</v>
      </c>
      <c r="I75" s="1148">
        <v>0.0</v>
      </c>
      <c r="J75" s="1149">
        <v>0.0</v>
      </c>
      <c r="K75" s="1148">
        <v>0.0</v>
      </c>
      <c r="L75" s="1148">
        <v>8.0</v>
      </c>
      <c r="M75" s="1148">
        <v>0.0</v>
      </c>
      <c r="N75" s="1148">
        <v>1.0</v>
      </c>
      <c r="O75" s="1148">
        <v>0.0</v>
      </c>
      <c r="P75" s="1148">
        <v>0.0</v>
      </c>
      <c r="Q75" s="1166">
        <f t="shared" ref="Q75:Q83" si="7">SUM(E75:P75)</f>
        <v>304</v>
      </c>
      <c r="R75" s="1166">
        <f t="shared" ref="R75:R83" si="8">SUM(E75*1+F75*0.8+G75*0.5+H75*1.5+I75*2+J75*1.5+K75*1.5+L75*1.5+M75*2.5+N75*2.5+O75*2+P75*2.5)</f>
        <v>197</v>
      </c>
      <c r="S75" s="1162">
        <f>R75/Results!$B$4</f>
        <v>0.6566666667</v>
      </c>
      <c r="T75" s="1194"/>
      <c r="U75" s="1152" t="str">
        <f t="shared" ref="U75:U83" si="9">IFS(S75&lt;0.2,"A",AND(S75&gt;=0.21,S75&lt;=0.5),"B",AND(S75&gt;=0.51,S75&lt;=0.7),"C",AND(S75&gt;=0.71,S75&lt;=0.85),"D",AND(S75&gt;=0.86,S75&lt;=1),"E",S75&gt;1,"F")</f>
        <v>C</v>
      </c>
    </row>
    <row r="76">
      <c r="A76" s="151"/>
      <c r="B76" s="151"/>
      <c r="C76" s="151"/>
      <c r="D76" s="1147" t="s">
        <v>251</v>
      </c>
      <c r="E76" s="1148">
        <v>68.0</v>
      </c>
      <c r="F76" s="1148">
        <v>0.0</v>
      </c>
      <c r="G76" s="1148">
        <v>236.0</v>
      </c>
      <c r="H76" s="1148">
        <v>0.0</v>
      </c>
      <c r="I76" s="1148">
        <v>0.0</v>
      </c>
      <c r="J76" s="1148">
        <v>0.0</v>
      </c>
      <c r="K76" s="1148">
        <v>0.0</v>
      </c>
      <c r="L76" s="1148">
        <v>12.0</v>
      </c>
      <c r="M76" s="1148">
        <v>0.0</v>
      </c>
      <c r="N76" s="1148">
        <v>2.0</v>
      </c>
      <c r="O76" s="1148">
        <v>0.0</v>
      </c>
      <c r="P76" s="1148">
        <v>0.0</v>
      </c>
      <c r="Q76" s="1166">
        <f t="shared" si="7"/>
        <v>318</v>
      </c>
      <c r="R76" s="1166">
        <f t="shared" si="8"/>
        <v>209</v>
      </c>
      <c r="S76" s="1162">
        <f>R76/Results!$B$4</f>
        <v>0.6966666667</v>
      </c>
      <c r="T76" s="1194"/>
      <c r="U76" s="1152" t="str">
        <f t="shared" si="9"/>
        <v>C</v>
      </c>
    </row>
    <row r="77">
      <c r="A77" s="151"/>
      <c r="B77" s="151"/>
      <c r="C77" s="1155"/>
      <c r="D77" s="1147" t="s">
        <v>252</v>
      </c>
      <c r="E77" s="1148">
        <v>72.0</v>
      </c>
      <c r="F77" s="1148">
        <v>0.0</v>
      </c>
      <c r="G77" s="1148">
        <v>271.0</v>
      </c>
      <c r="H77" s="1148">
        <v>0.0</v>
      </c>
      <c r="I77" s="1148">
        <v>0.0</v>
      </c>
      <c r="J77" s="1148">
        <v>0.0</v>
      </c>
      <c r="K77" s="1148">
        <v>0.0</v>
      </c>
      <c r="L77" s="1148">
        <v>9.0</v>
      </c>
      <c r="M77" s="1148">
        <v>0.0</v>
      </c>
      <c r="N77" s="1148">
        <v>3.0</v>
      </c>
      <c r="O77" s="1148">
        <v>0.0</v>
      </c>
      <c r="P77" s="1148">
        <v>0.0</v>
      </c>
      <c r="Q77" s="1166">
        <f t="shared" si="7"/>
        <v>355</v>
      </c>
      <c r="R77" s="1166">
        <f t="shared" si="8"/>
        <v>228.5</v>
      </c>
      <c r="S77" s="1162">
        <f>R77/Results!$B$4</f>
        <v>0.7616666667</v>
      </c>
      <c r="T77" s="1194"/>
      <c r="U77" s="1152" t="str">
        <f t="shared" si="9"/>
        <v>D</v>
      </c>
    </row>
    <row r="78">
      <c r="A78" s="151"/>
      <c r="B78" s="151"/>
      <c r="C78" s="1158" t="s">
        <v>295</v>
      </c>
      <c r="D78" s="1156" t="s">
        <v>253</v>
      </c>
      <c r="E78" s="1148">
        <v>75.0</v>
      </c>
      <c r="F78" s="1148">
        <v>0.0</v>
      </c>
      <c r="G78" s="1148">
        <v>122.0</v>
      </c>
      <c r="H78" s="1148">
        <v>0.0</v>
      </c>
      <c r="I78" s="1148">
        <v>0.0</v>
      </c>
      <c r="J78" s="1148">
        <v>0.0</v>
      </c>
      <c r="K78" s="1148">
        <v>0.0</v>
      </c>
      <c r="L78" s="1148">
        <v>17.0</v>
      </c>
      <c r="M78" s="1148">
        <v>0.0</v>
      </c>
      <c r="N78" s="1148">
        <v>0.0</v>
      </c>
      <c r="O78" s="1148">
        <v>12.0</v>
      </c>
      <c r="P78" s="1148">
        <v>0.0</v>
      </c>
      <c r="Q78" s="1166">
        <f t="shared" si="7"/>
        <v>226</v>
      </c>
      <c r="R78" s="1166">
        <f t="shared" si="8"/>
        <v>185.5</v>
      </c>
      <c r="S78" s="1162">
        <f>R78/Results!$B$4</f>
        <v>0.6183333333</v>
      </c>
      <c r="T78" s="1194"/>
      <c r="U78" s="1152" t="str">
        <f t="shared" si="9"/>
        <v>C</v>
      </c>
    </row>
    <row r="79">
      <c r="A79" s="151"/>
      <c r="B79" s="151"/>
      <c r="C79" s="151"/>
      <c r="D79" s="1156" t="s">
        <v>254</v>
      </c>
      <c r="E79" s="1148">
        <v>67.0</v>
      </c>
      <c r="F79" s="1148">
        <v>0.0</v>
      </c>
      <c r="G79" s="1148">
        <v>212.0</v>
      </c>
      <c r="H79" s="1148">
        <v>0.0</v>
      </c>
      <c r="I79" s="1148">
        <v>0.0</v>
      </c>
      <c r="J79" s="1148">
        <v>0.0</v>
      </c>
      <c r="K79" s="1148">
        <v>0.0</v>
      </c>
      <c r="L79" s="1148">
        <v>8.0</v>
      </c>
      <c r="M79" s="1148">
        <v>0.0</v>
      </c>
      <c r="N79" s="1148">
        <v>0.0</v>
      </c>
      <c r="O79" s="1148">
        <v>3.0</v>
      </c>
      <c r="P79" s="1148">
        <v>0.0</v>
      </c>
      <c r="Q79" s="1166">
        <f t="shared" si="7"/>
        <v>290</v>
      </c>
      <c r="R79" s="1166">
        <f t="shared" si="8"/>
        <v>191</v>
      </c>
      <c r="S79" s="1162">
        <f>R79/Results!$B$4</f>
        <v>0.6366666667</v>
      </c>
      <c r="T79" s="1194"/>
      <c r="U79" s="1152" t="str">
        <f t="shared" si="9"/>
        <v>C</v>
      </c>
    </row>
    <row r="80">
      <c r="A80" s="151"/>
      <c r="B80" s="151"/>
      <c r="C80" s="1155"/>
      <c r="D80" s="1156" t="s">
        <v>255</v>
      </c>
      <c r="E80" s="1148">
        <v>65.0</v>
      </c>
      <c r="F80" s="1148">
        <v>0.0</v>
      </c>
      <c r="G80" s="1148">
        <v>196.0</v>
      </c>
      <c r="H80" s="1148">
        <v>0.0</v>
      </c>
      <c r="I80" s="1148">
        <v>0.0</v>
      </c>
      <c r="J80" s="1148">
        <v>0.0</v>
      </c>
      <c r="K80" s="1148">
        <v>0.0</v>
      </c>
      <c r="L80" s="1148">
        <v>13.0</v>
      </c>
      <c r="M80" s="1148">
        <v>0.0</v>
      </c>
      <c r="N80" s="1148">
        <v>0.0</v>
      </c>
      <c r="O80" s="1148">
        <v>4.0</v>
      </c>
      <c r="P80" s="1148">
        <v>0.0</v>
      </c>
      <c r="Q80" s="1166">
        <f t="shared" si="7"/>
        <v>278</v>
      </c>
      <c r="R80" s="1166">
        <f t="shared" si="8"/>
        <v>190.5</v>
      </c>
      <c r="S80" s="1162">
        <f>R80/Results!$B$4</f>
        <v>0.635</v>
      </c>
      <c r="T80" s="1194"/>
      <c r="U80" s="1152" t="str">
        <f t="shared" si="9"/>
        <v>C</v>
      </c>
    </row>
    <row r="81">
      <c r="A81" s="151"/>
      <c r="B81" s="151"/>
      <c r="C81" s="1158" t="s">
        <v>296</v>
      </c>
      <c r="D81" s="1147" t="s">
        <v>248</v>
      </c>
      <c r="E81" s="1148">
        <v>57.0</v>
      </c>
      <c r="F81" s="1148">
        <v>0.0</v>
      </c>
      <c r="G81" s="1148">
        <v>282.0</v>
      </c>
      <c r="H81" s="1148">
        <v>0.0</v>
      </c>
      <c r="I81" s="1148">
        <v>0.0</v>
      </c>
      <c r="J81" s="1149">
        <v>0.0</v>
      </c>
      <c r="K81" s="1148">
        <v>0.0</v>
      </c>
      <c r="L81" s="1148">
        <v>12.0</v>
      </c>
      <c r="M81" s="1148">
        <v>0.0</v>
      </c>
      <c r="N81" s="1148">
        <v>2.0</v>
      </c>
      <c r="O81" s="1148">
        <v>0.0</v>
      </c>
      <c r="P81" s="1148">
        <v>0.0</v>
      </c>
      <c r="Q81" s="1166">
        <f t="shared" si="7"/>
        <v>353</v>
      </c>
      <c r="R81" s="1166">
        <f t="shared" si="8"/>
        <v>221</v>
      </c>
      <c r="S81" s="1150">
        <f>R81/Results!$B$4</f>
        <v>0.7366666667</v>
      </c>
      <c r="T81" s="1194"/>
      <c r="U81" s="1152" t="str">
        <f t="shared" si="9"/>
        <v>D</v>
      </c>
    </row>
    <row r="82">
      <c r="A82" s="151"/>
      <c r="B82" s="151"/>
      <c r="C82" s="151"/>
      <c r="D82" s="1147" t="s">
        <v>251</v>
      </c>
      <c r="E82" s="1148">
        <v>52.0</v>
      </c>
      <c r="F82" s="1148">
        <v>0.0</v>
      </c>
      <c r="G82" s="1148">
        <v>237.0</v>
      </c>
      <c r="H82" s="1148">
        <v>0.0</v>
      </c>
      <c r="I82" s="1148">
        <v>0.0</v>
      </c>
      <c r="J82" s="1148">
        <v>0.0</v>
      </c>
      <c r="K82" s="1148">
        <v>0.0</v>
      </c>
      <c r="L82" s="1148">
        <v>17.0</v>
      </c>
      <c r="M82" s="1148">
        <v>0.0</v>
      </c>
      <c r="N82" s="1148">
        <v>0.0</v>
      </c>
      <c r="O82" s="1148">
        <v>1.0</v>
      </c>
      <c r="P82" s="1148">
        <v>0.0</v>
      </c>
      <c r="Q82" s="1166">
        <f t="shared" si="7"/>
        <v>307</v>
      </c>
      <c r="R82" s="1166">
        <f t="shared" si="8"/>
        <v>198</v>
      </c>
      <c r="S82" s="1150">
        <f>R82/Results!$B$4</f>
        <v>0.66</v>
      </c>
      <c r="T82" s="1194"/>
      <c r="U82" s="1152" t="str">
        <f t="shared" si="9"/>
        <v>C</v>
      </c>
    </row>
    <row r="83">
      <c r="A83" s="151"/>
      <c r="B83" s="151"/>
      <c r="C83" s="1155"/>
      <c r="D83" s="1147" t="s">
        <v>252</v>
      </c>
      <c r="E83" s="1148">
        <v>64.0</v>
      </c>
      <c r="F83" s="1148">
        <v>0.0</v>
      </c>
      <c r="G83" s="1148">
        <v>298.0</v>
      </c>
      <c r="H83" s="1148">
        <v>0.0</v>
      </c>
      <c r="I83" s="1148">
        <v>0.0</v>
      </c>
      <c r="J83" s="1148">
        <v>0.0</v>
      </c>
      <c r="K83" s="1148">
        <v>0.0</v>
      </c>
      <c r="L83" s="1148">
        <v>20.0</v>
      </c>
      <c r="M83" s="1148">
        <v>0.0</v>
      </c>
      <c r="N83" s="1148">
        <v>0.0</v>
      </c>
      <c r="O83" s="1148">
        <v>2.0</v>
      </c>
      <c r="P83" s="1148">
        <v>0.0</v>
      </c>
      <c r="Q83" s="1166">
        <f t="shared" si="7"/>
        <v>384</v>
      </c>
      <c r="R83" s="1166">
        <f t="shared" si="8"/>
        <v>247</v>
      </c>
      <c r="S83" s="1150">
        <f>R83/Results!$B$4</f>
        <v>0.8233333333</v>
      </c>
      <c r="T83" s="1194"/>
      <c r="U83" s="1152" t="str">
        <f t="shared" si="9"/>
        <v>D</v>
      </c>
    </row>
    <row r="84">
      <c r="A84" s="151"/>
      <c r="B84" s="151"/>
      <c r="C84" s="1158" t="s">
        <v>296</v>
      </c>
      <c r="D84" s="1188" t="s">
        <v>253</v>
      </c>
      <c r="E84" s="1189"/>
      <c r="F84" s="1189"/>
      <c r="G84" s="1189"/>
      <c r="H84" s="1189"/>
      <c r="I84" s="1189"/>
      <c r="J84" s="1189"/>
      <c r="K84" s="1189"/>
      <c r="L84" s="1189"/>
      <c r="M84" s="1189"/>
      <c r="N84" s="1189"/>
      <c r="O84" s="1189"/>
      <c r="P84" s="1189"/>
      <c r="Q84" s="1190"/>
      <c r="R84" s="1190"/>
      <c r="S84" s="1191"/>
      <c r="T84" s="1195"/>
      <c r="U84" s="1193"/>
    </row>
    <row r="85">
      <c r="A85" s="151"/>
      <c r="B85" s="151"/>
      <c r="C85" s="151"/>
      <c r="D85" s="1188" t="s">
        <v>254</v>
      </c>
      <c r="E85" s="1189"/>
      <c r="F85" s="1189"/>
      <c r="G85" s="1189"/>
      <c r="H85" s="1189"/>
      <c r="I85" s="1189"/>
      <c r="J85" s="1189"/>
      <c r="K85" s="1189"/>
      <c r="L85" s="1189"/>
      <c r="M85" s="1189"/>
      <c r="N85" s="1189"/>
      <c r="O85" s="1189"/>
      <c r="P85" s="1189"/>
      <c r="Q85" s="1190"/>
      <c r="R85" s="1190"/>
      <c r="S85" s="1191"/>
      <c r="T85" s="1195"/>
      <c r="U85" s="1193"/>
    </row>
    <row r="86">
      <c r="A86" s="151"/>
      <c r="B86" s="151"/>
      <c r="C86" s="1155"/>
      <c r="D86" s="1188" t="s">
        <v>255</v>
      </c>
      <c r="E86" s="1189"/>
      <c r="F86" s="1189"/>
      <c r="G86" s="1189"/>
      <c r="H86" s="1189"/>
      <c r="I86" s="1189"/>
      <c r="J86" s="1189"/>
      <c r="K86" s="1189"/>
      <c r="L86" s="1189"/>
      <c r="M86" s="1189"/>
      <c r="N86" s="1189"/>
      <c r="O86" s="1189"/>
      <c r="P86" s="1189"/>
      <c r="Q86" s="1190"/>
      <c r="R86" s="1190"/>
      <c r="S86" s="1191"/>
      <c r="T86" s="1195"/>
      <c r="U86" s="1193"/>
    </row>
    <row r="87">
      <c r="A87" s="151"/>
      <c r="B87" s="151"/>
      <c r="C87" s="1158" t="s">
        <v>297</v>
      </c>
      <c r="D87" s="1147" t="s">
        <v>248</v>
      </c>
      <c r="E87" s="1148">
        <v>129.0</v>
      </c>
      <c r="F87" s="1148">
        <v>0.0</v>
      </c>
      <c r="G87" s="1148">
        <v>296.0</v>
      </c>
      <c r="H87" s="1148">
        <v>7.0</v>
      </c>
      <c r="I87" s="1148">
        <v>2.0</v>
      </c>
      <c r="J87" s="1149">
        <v>0.0</v>
      </c>
      <c r="K87" s="1148">
        <v>0.0</v>
      </c>
      <c r="L87" s="1148">
        <v>14.0</v>
      </c>
      <c r="M87" s="1148">
        <v>0.0</v>
      </c>
      <c r="N87" s="1148">
        <v>0.0</v>
      </c>
      <c r="O87" s="1148">
        <v>0.0</v>
      </c>
      <c r="P87" s="1148">
        <v>0.0</v>
      </c>
      <c r="Q87" s="1166">
        <f t="shared" ref="Q87:Q116" si="10">SUM(E87:P87)</f>
        <v>448</v>
      </c>
      <c r="R87" s="1166">
        <f t="shared" ref="R87:R116" si="11">SUM(E87*1+F87*0.8+G87*0.5+H87*1.5+I87*2+J87*1.5+K87*1.5+L87*1.5+M87*2.5+N87*2.5+O87*2+P87*2.5)</f>
        <v>312.5</v>
      </c>
      <c r="S87" s="1150">
        <f>R87/Results!$B$4</f>
        <v>1.041666667</v>
      </c>
      <c r="T87" s="1194"/>
      <c r="U87" s="1152" t="str">
        <f t="shared" ref="U87:U116" si="12">IFS(S87&lt;0.2,"A",AND(S87&gt;=0.21,S87&lt;=0.5),"B",AND(S87&gt;=0.51,S87&lt;=0.7),"C",AND(S87&gt;=0.71,S87&lt;=0.85),"D",AND(S87&gt;=0.86,S87&lt;=1),"E",S87&gt;1,"F")</f>
        <v>F</v>
      </c>
    </row>
    <row r="88">
      <c r="A88" s="151"/>
      <c r="B88" s="151"/>
      <c r="C88" s="151"/>
      <c r="D88" s="1147" t="s">
        <v>251</v>
      </c>
      <c r="E88" s="1148">
        <v>90.0</v>
      </c>
      <c r="F88" s="1148">
        <v>5.0</v>
      </c>
      <c r="G88" s="1148">
        <v>34.0</v>
      </c>
      <c r="H88" s="1148">
        <v>10.0</v>
      </c>
      <c r="I88" s="1148">
        <v>0.0</v>
      </c>
      <c r="J88" s="1149">
        <v>0.0</v>
      </c>
      <c r="K88" s="1148">
        <v>0.0</v>
      </c>
      <c r="L88" s="1148">
        <v>16.0</v>
      </c>
      <c r="M88" s="1148">
        <v>0.0</v>
      </c>
      <c r="N88" s="1148">
        <v>0.0</v>
      </c>
      <c r="O88" s="1148">
        <v>0.0</v>
      </c>
      <c r="P88" s="1148">
        <v>0.0</v>
      </c>
      <c r="Q88" s="1166">
        <f t="shared" si="10"/>
        <v>155</v>
      </c>
      <c r="R88" s="1166">
        <f t="shared" si="11"/>
        <v>150</v>
      </c>
      <c r="S88" s="1150">
        <f>R88/Results!$B$4</f>
        <v>0.5</v>
      </c>
      <c r="T88" s="1194"/>
      <c r="U88" s="1152" t="str">
        <f t="shared" si="12"/>
        <v>B</v>
      </c>
    </row>
    <row r="89">
      <c r="A89" s="151"/>
      <c r="B89" s="151"/>
      <c r="C89" s="1155"/>
      <c r="D89" s="1147" t="s">
        <v>252</v>
      </c>
      <c r="E89" s="1148">
        <v>190.0</v>
      </c>
      <c r="F89" s="1148">
        <v>0.0</v>
      </c>
      <c r="G89" s="1148">
        <v>190.0</v>
      </c>
      <c r="H89" s="1148">
        <v>9.0</v>
      </c>
      <c r="I89" s="1148">
        <v>0.0</v>
      </c>
      <c r="J89" s="1149">
        <v>0.0</v>
      </c>
      <c r="K89" s="1148">
        <v>3.0</v>
      </c>
      <c r="L89" s="1148">
        <v>30.0</v>
      </c>
      <c r="M89" s="1148">
        <v>5.0</v>
      </c>
      <c r="N89" s="1148">
        <v>2.0</v>
      </c>
      <c r="O89" s="1148">
        <v>8.0</v>
      </c>
      <c r="P89" s="1148">
        <v>0.0</v>
      </c>
      <c r="Q89" s="1166">
        <f t="shared" si="10"/>
        <v>437</v>
      </c>
      <c r="R89" s="1166">
        <f t="shared" si="11"/>
        <v>381.5</v>
      </c>
      <c r="S89" s="1150">
        <f>R89/Results!$B$4</f>
        <v>1.271666667</v>
      </c>
      <c r="T89" s="1194"/>
      <c r="U89" s="1152" t="str">
        <f t="shared" si="12"/>
        <v>F</v>
      </c>
    </row>
    <row r="90">
      <c r="A90" s="151"/>
      <c r="B90" s="151"/>
      <c r="C90" s="1158" t="s">
        <v>297</v>
      </c>
      <c r="D90" s="1156" t="s">
        <v>253</v>
      </c>
      <c r="E90" s="1148">
        <v>178.0</v>
      </c>
      <c r="F90" s="1148">
        <v>3.0</v>
      </c>
      <c r="G90" s="1148">
        <v>356.0</v>
      </c>
      <c r="H90" s="1148">
        <v>0.0</v>
      </c>
      <c r="I90" s="1148">
        <v>0.0</v>
      </c>
      <c r="J90" s="1148">
        <v>0.0</v>
      </c>
      <c r="K90" s="1148">
        <v>8.0</v>
      </c>
      <c r="L90" s="1148">
        <v>19.0</v>
      </c>
      <c r="M90" s="1148">
        <v>1.0</v>
      </c>
      <c r="N90" s="1148">
        <v>0.0</v>
      </c>
      <c r="O90" s="1148">
        <v>37.0</v>
      </c>
      <c r="P90" s="1148">
        <v>0.0</v>
      </c>
      <c r="Q90" s="1166">
        <f t="shared" si="10"/>
        <v>602</v>
      </c>
      <c r="R90" s="1166">
        <f t="shared" si="11"/>
        <v>475.4</v>
      </c>
      <c r="S90" s="1150">
        <f>R90/Results!$B$4</f>
        <v>1.584666667</v>
      </c>
      <c r="T90" s="1194"/>
      <c r="U90" s="1152" t="str">
        <f t="shared" si="12"/>
        <v>F</v>
      </c>
    </row>
    <row r="91">
      <c r="A91" s="151"/>
      <c r="B91" s="151"/>
      <c r="C91" s="151"/>
      <c r="D91" s="1156" t="s">
        <v>254</v>
      </c>
      <c r="E91" s="1148">
        <v>207.0</v>
      </c>
      <c r="F91" s="1148">
        <v>0.0</v>
      </c>
      <c r="G91" s="1148">
        <v>675.0</v>
      </c>
      <c r="H91" s="1148">
        <v>0.0</v>
      </c>
      <c r="I91" s="1148">
        <v>0.0</v>
      </c>
      <c r="J91" s="1148">
        <v>0.0</v>
      </c>
      <c r="K91" s="1148">
        <v>11.0</v>
      </c>
      <c r="L91" s="1148">
        <v>25.0</v>
      </c>
      <c r="M91" s="1148">
        <v>0.0</v>
      </c>
      <c r="N91" s="1148">
        <v>0.0</v>
      </c>
      <c r="O91" s="1148">
        <v>17.0</v>
      </c>
      <c r="P91" s="1148">
        <v>0.0</v>
      </c>
      <c r="Q91" s="1166">
        <f t="shared" si="10"/>
        <v>935</v>
      </c>
      <c r="R91" s="1166">
        <f t="shared" si="11"/>
        <v>632.5</v>
      </c>
      <c r="S91" s="1150">
        <f>R91/Results!$B$4</f>
        <v>2.108333333</v>
      </c>
      <c r="T91" s="1194"/>
      <c r="U91" s="1152" t="str">
        <f t="shared" si="12"/>
        <v>F</v>
      </c>
    </row>
    <row r="92">
      <c r="A92" s="151"/>
      <c r="B92" s="151"/>
      <c r="C92" s="1155"/>
      <c r="D92" s="1165" t="s">
        <v>255</v>
      </c>
      <c r="E92" s="1166">
        <v>237.0</v>
      </c>
      <c r="F92" s="1166">
        <v>0.0</v>
      </c>
      <c r="G92" s="1166">
        <v>537.0</v>
      </c>
      <c r="H92" s="1166">
        <v>0.0</v>
      </c>
      <c r="I92" s="1166">
        <v>0.0</v>
      </c>
      <c r="J92" s="1166">
        <v>0.0</v>
      </c>
      <c r="K92" s="1166">
        <v>7.0</v>
      </c>
      <c r="L92" s="1166">
        <v>28.0</v>
      </c>
      <c r="M92" s="1166">
        <v>0.0</v>
      </c>
      <c r="N92" s="1166">
        <v>1.0</v>
      </c>
      <c r="O92" s="1166">
        <v>15.0</v>
      </c>
      <c r="P92" s="1166">
        <v>0.0</v>
      </c>
      <c r="Q92" s="1166">
        <f t="shared" si="10"/>
        <v>825</v>
      </c>
      <c r="R92" s="1166">
        <f t="shared" si="11"/>
        <v>590.5</v>
      </c>
      <c r="S92" s="1167">
        <f>R92/Results!$B$4</f>
        <v>1.968333333</v>
      </c>
      <c r="T92" s="1196"/>
      <c r="U92" s="1169" t="str">
        <f t="shared" si="12"/>
        <v>F</v>
      </c>
    </row>
    <row r="93">
      <c r="A93" s="151"/>
      <c r="B93" s="151"/>
      <c r="C93" s="1170" t="s">
        <v>298</v>
      </c>
      <c r="D93" s="1171" t="s">
        <v>248</v>
      </c>
      <c r="E93" s="1172">
        <v>58.0</v>
      </c>
      <c r="F93" s="1172">
        <v>0.0</v>
      </c>
      <c r="G93" s="1172">
        <v>298.0</v>
      </c>
      <c r="H93" s="1172">
        <v>0.0</v>
      </c>
      <c r="I93" s="1172">
        <v>0.0</v>
      </c>
      <c r="J93" s="1172">
        <v>0.0</v>
      </c>
      <c r="K93" s="1172">
        <v>0.0</v>
      </c>
      <c r="L93" s="1172">
        <v>10.0</v>
      </c>
      <c r="M93" s="1172">
        <v>0.0</v>
      </c>
      <c r="N93" s="1172">
        <v>0.0</v>
      </c>
      <c r="O93" s="1172">
        <v>0.0</v>
      </c>
      <c r="P93" s="1172">
        <v>0.0</v>
      </c>
      <c r="Q93" s="1197">
        <f t="shared" si="10"/>
        <v>366</v>
      </c>
      <c r="R93" s="1197">
        <f t="shared" si="11"/>
        <v>222</v>
      </c>
      <c r="S93" s="1173">
        <f>R93/Results!$D$5</f>
        <v>0.37</v>
      </c>
      <c r="T93" s="1198"/>
      <c r="U93" s="1175" t="str">
        <f t="shared" si="12"/>
        <v>B</v>
      </c>
    </row>
    <row r="94">
      <c r="A94" s="151"/>
      <c r="B94" s="151"/>
      <c r="C94" s="151"/>
      <c r="D94" s="1147" t="s">
        <v>251</v>
      </c>
      <c r="E94" s="1148">
        <v>45.0</v>
      </c>
      <c r="F94" s="1148">
        <v>0.0</v>
      </c>
      <c r="G94" s="1148">
        <v>278.0</v>
      </c>
      <c r="H94" s="1148">
        <v>0.0</v>
      </c>
      <c r="I94" s="1148">
        <v>0.0</v>
      </c>
      <c r="J94" s="1148">
        <v>0.0</v>
      </c>
      <c r="K94" s="1148">
        <v>0.0</v>
      </c>
      <c r="L94" s="1148">
        <v>13.0</v>
      </c>
      <c r="M94" s="1148">
        <v>0.0</v>
      </c>
      <c r="N94" s="1148">
        <v>0.0</v>
      </c>
      <c r="O94" s="1148">
        <v>0.0</v>
      </c>
      <c r="P94" s="1148">
        <v>0.0</v>
      </c>
      <c r="Q94" s="1166">
        <f t="shared" si="10"/>
        <v>336</v>
      </c>
      <c r="R94" s="1166">
        <f t="shared" si="11"/>
        <v>203.5</v>
      </c>
      <c r="S94" s="1150">
        <f>R94/Results!$D$5</f>
        <v>0.3391666667</v>
      </c>
      <c r="T94" s="1194"/>
      <c r="U94" s="1152" t="str">
        <f t="shared" si="12"/>
        <v>B</v>
      </c>
    </row>
    <row r="95">
      <c r="A95" s="151"/>
      <c r="B95" s="151"/>
      <c r="C95" s="37"/>
      <c r="D95" s="1147" t="s">
        <v>252</v>
      </c>
      <c r="E95" s="1148">
        <v>47.0</v>
      </c>
      <c r="F95" s="1148">
        <v>0.0</v>
      </c>
      <c r="G95" s="1148">
        <v>298.0</v>
      </c>
      <c r="H95" s="1148">
        <v>0.0</v>
      </c>
      <c r="I95" s="1148">
        <v>0.0</v>
      </c>
      <c r="J95" s="1148">
        <v>0.0</v>
      </c>
      <c r="K95" s="1148">
        <v>0.0</v>
      </c>
      <c r="L95" s="1148">
        <v>14.0</v>
      </c>
      <c r="M95" s="1148">
        <v>0.0</v>
      </c>
      <c r="N95" s="1148">
        <v>0.0</v>
      </c>
      <c r="O95" s="1148">
        <v>0.0</v>
      </c>
      <c r="P95" s="1148">
        <v>0.0</v>
      </c>
      <c r="Q95" s="1166">
        <f t="shared" si="10"/>
        <v>359</v>
      </c>
      <c r="R95" s="1166">
        <f t="shared" si="11"/>
        <v>217</v>
      </c>
      <c r="S95" s="1150">
        <f>R95/Results!$D$5</f>
        <v>0.3616666667</v>
      </c>
      <c r="T95" s="1194"/>
      <c r="U95" s="1152" t="str">
        <f t="shared" si="12"/>
        <v>B</v>
      </c>
    </row>
    <row r="96">
      <c r="A96" s="151"/>
      <c r="B96" s="151"/>
      <c r="C96" s="1176" t="s">
        <v>298</v>
      </c>
      <c r="D96" s="1156" t="s">
        <v>253</v>
      </c>
      <c r="E96" s="1148">
        <v>49.0</v>
      </c>
      <c r="F96" s="1148">
        <v>0.0</v>
      </c>
      <c r="G96" s="1148">
        <v>248.0</v>
      </c>
      <c r="H96" s="1148">
        <v>0.0</v>
      </c>
      <c r="I96" s="1148">
        <v>0.0</v>
      </c>
      <c r="J96" s="1148">
        <v>0.0</v>
      </c>
      <c r="K96" s="1148">
        <v>0.0</v>
      </c>
      <c r="L96" s="1148">
        <v>8.0</v>
      </c>
      <c r="M96" s="1148">
        <v>0.0</v>
      </c>
      <c r="N96" s="1148">
        <v>1.0</v>
      </c>
      <c r="O96" s="1148">
        <v>10.0</v>
      </c>
      <c r="P96" s="1148">
        <v>0.0</v>
      </c>
      <c r="Q96" s="1166">
        <f t="shared" si="10"/>
        <v>316</v>
      </c>
      <c r="R96" s="1166">
        <f t="shared" si="11"/>
        <v>207.5</v>
      </c>
      <c r="S96" s="1150">
        <f>R96/Results!$D$5</f>
        <v>0.3458333333</v>
      </c>
      <c r="T96" s="1194"/>
      <c r="U96" s="1152" t="str">
        <f t="shared" si="12"/>
        <v>B</v>
      </c>
    </row>
    <row r="97">
      <c r="A97" s="151"/>
      <c r="B97" s="151"/>
      <c r="C97" s="151"/>
      <c r="D97" s="1156" t="s">
        <v>254</v>
      </c>
      <c r="E97" s="1148">
        <v>53.0</v>
      </c>
      <c r="F97" s="1148">
        <v>0.0</v>
      </c>
      <c r="G97" s="1148">
        <v>271.0</v>
      </c>
      <c r="H97" s="1148">
        <v>0.0</v>
      </c>
      <c r="I97" s="1148">
        <v>0.0</v>
      </c>
      <c r="J97" s="1148">
        <v>0.0</v>
      </c>
      <c r="K97" s="1148">
        <v>0.0</v>
      </c>
      <c r="L97" s="1148">
        <v>2.0</v>
      </c>
      <c r="M97" s="1148">
        <v>0.0</v>
      </c>
      <c r="N97" s="1148">
        <v>0.0</v>
      </c>
      <c r="O97" s="1148">
        <v>2.0</v>
      </c>
      <c r="P97" s="1148">
        <v>0.0</v>
      </c>
      <c r="Q97" s="1166">
        <f t="shared" si="10"/>
        <v>328</v>
      </c>
      <c r="R97" s="1166">
        <f t="shared" si="11"/>
        <v>195.5</v>
      </c>
      <c r="S97" s="1150">
        <f>R97/Results!$D$5</f>
        <v>0.3258333333</v>
      </c>
      <c r="T97" s="1194"/>
      <c r="U97" s="1152" t="str">
        <f t="shared" si="12"/>
        <v>B</v>
      </c>
    </row>
    <row r="98">
      <c r="A98" s="151"/>
      <c r="B98" s="151"/>
      <c r="C98" s="37"/>
      <c r="D98" s="1156" t="s">
        <v>255</v>
      </c>
      <c r="E98" s="1148">
        <v>42.0</v>
      </c>
      <c r="F98" s="1148">
        <v>0.0</v>
      </c>
      <c r="G98" s="1148">
        <v>305.0</v>
      </c>
      <c r="H98" s="1148">
        <v>0.0</v>
      </c>
      <c r="I98" s="1148">
        <v>0.0</v>
      </c>
      <c r="J98" s="1148">
        <v>0.0</v>
      </c>
      <c r="K98" s="1148">
        <v>0.0</v>
      </c>
      <c r="L98" s="1148">
        <v>7.0</v>
      </c>
      <c r="M98" s="1148">
        <v>0.0</v>
      </c>
      <c r="N98" s="1148">
        <v>0.0</v>
      </c>
      <c r="O98" s="1148">
        <v>3.0</v>
      </c>
      <c r="P98" s="1148">
        <v>0.0</v>
      </c>
      <c r="Q98" s="1166">
        <f t="shared" si="10"/>
        <v>357</v>
      </c>
      <c r="R98" s="1166">
        <f t="shared" si="11"/>
        <v>211</v>
      </c>
      <c r="S98" s="1150">
        <f>R98/Results!$D$5</f>
        <v>0.3516666667</v>
      </c>
      <c r="T98" s="1194"/>
      <c r="U98" s="1152" t="str">
        <f t="shared" si="12"/>
        <v>B</v>
      </c>
    </row>
    <row r="99">
      <c r="A99" s="151"/>
      <c r="B99" s="151"/>
      <c r="C99" s="1176" t="s">
        <v>299</v>
      </c>
      <c r="D99" s="1147" t="s">
        <v>248</v>
      </c>
      <c r="E99" s="1148">
        <v>202.0</v>
      </c>
      <c r="F99" s="1148">
        <v>0.0</v>
      </c>
      <c r="G99" s="1148">
        <v>660.0</v>
      </c>
      <c r="H99" s="1148">
        <v>60.0</v>
      </c>
      <c r="I99" s="1148">
        <v>13.0</v>
      </c>
      <c r="J99" s="1148">
        <v>75.0</v>
      </c>
      <c r="K99" s="1148">
        <v>30.0</v>
      </c>
      <c r="L99" s="1148">
        <v>65.0</v>
      </c>
      <c r="M99" s="1148">
        <v>11.0</v>
      </c>
      <c r="N99" s="1148">
        <v>0.0</v>
      </c>
      <c r="O99" s="1148">
        <v>8.0</v>
      </c>
      <c r="P99" s="1148">
        <v>3.0</v>
      </c>
      <c r="Q99" s="1166">
        <f t="shared" si="10"/>
        <v>1127</v>
      </c>
      <c r="R99" s="1166">
        <f t="shared" si="11"/>
        <v>954</v>
      </c>
      <c r="S99" s="1150">
        <f>R99/Results!$D$5</f>
        <v>1.59</v>
      </c>
      <c r="T99" s="1199"/>
      <c r="U99" s="1152" t="str">
        <f t="shared" si="12"/>
        <v>F</v>
      </c>
    </row>
    <row r="100">
      <c r="A100" s="151"/>
      <c r="B100" s="151"/>
      <c r="C100" s="151"/>
      <c r="D100" s="1147" t="s">
        <v>251</v>
      </c>
      <c r="E100" s="1148">
        <v>230.0</v>
      </c>
      <c r="F100" s="1148">
        <v>0.0</v>
      </c>
      <c r="G100" s="1148">
        <v>861.0</v>
      </c>
      <c r="H100" s="1148">
        <v>22.0</v>
      </c>
      <c r="I100" s="1148">
        <v>8.0</v>
      </c>
      <c r="J100" s="1148">
        <v>60.0</v>
      </c>
      <c r="K100" s="1148">
        <v>35.0</v>
      </c>
      <c r="L100" s="1148">
        <v>87.0</v>
      </c>
      <c r="M100" s="1148">
        <v>0.0</v>
      </c>
      <c r="N100" s="1148">
        <v>2.0</v>
      </c>
      <c r="O100" s="1148">
        <v>4.0</v>
      </c>
      <c r="P100" s="1148">
        <v>0.0</v>
      </c>
      <c r="Q100" s="1166">
        <f t="shared" si="10"/>
        <v>1309</v>
      </c>
      <c r="R100" s="1166">
        <f t="shared" si="11"/>
        <v>995.5</v>
      </c>
      <c r="S100" s="1150">
        <f>R100/Results!$D$5</f>
        <v>1.659166667</v>
      </c>
      <c r="T100" s="1199"/>
      <c r="U100" s="1152" t="str">
        <f t="shared" si="12"/>
        <v>F</v>
      </c>
    </row>
    <row r="101">
      <c r="A101" s="151"/>
      <c r="B101" s="151"/>
      <c r="C101" s="37"/>
      <c r="D101" s="1147" t="s">
        <v>252</v>
      </c>
      <c r="E101" s="1148">
        <v>240.0</v>
      </c>
      <c r="F101" s="1148">
        <v>0.0</v>
      </c>
      <c r="G101" s="1148">
        <v>906.0</v>
      </c>
      <c r="H101" s="1148">
        <v>33.0</v>
      </c>
      <c r="I101" s="1148">
        <v>8.0</v>
      </c>
      <c r="J101" s="1148">
        <v>85.0</v>
      </c>
      <c r="K101" s="1148">
        <v>50.0</v>
      </c>
      <c r="L101" s="1148">
        <v>120.0</v>
      </c>
      <c r="M101" s="1148">
        <v>4.0</v>
      </c>
      <c r="N101" s="1148">
        <v>2.0</v>
      </c>
      <c r="O101" s="1148">
        <v>7.0</v>
      </c>
      <c r="P101" s="1148">
        <v>2.0</v>
      </c>
      <c r="Q101" s="1166">
        <f t="shared" si="10"/>
        <v>1457</v>
      </c>
      <c r="R101" s="1166">
        <f t="shared" si="11"/>
        <v>1175</v>
      </c>
      <c r="S101" s="1150">
        <f>R101/Results!$D$5</f>
        <v>1.958333333</v>
      </c>
      <c r="T101" s="1199"/>
      <c r="U101" s="1152" t="str">
        <f t="shared" si="12"/>
        <v>F</v>
      </c>
    </row>
    <row r="102">
      <c r="A102" s="151"/>
      <c r="B102" s="151"/>
      <c r="C102" s="1176" t="s">
        <v>299</v>
      </c>
      <c r="D102" s="1156" t="s">
        <v>253</v>
      </c>
      <c r="E102" s="1148">
        <v>437.0</v>
      </c>
      <c r="F102" s="1148">
        <v>0.0</v>
      </c>
      <c r="G102" s="1148">
        <v>616.0</v>
      </c>
      <c r="H102" s="1148">
        <v>0.0</v>
      </c>
      <c r="I102" s="1148">
        <v>3.0</v>
      </c>
      <c r="J102" s="1148">
        <v>41.0</v>
      </c>
      <c r="K102" s="1148">
        <v>23.0</v>
      </c>
      <c r="L102" s="1148">
        <v>55.0</v>
      </c>
      <c r="M102" s="1148">
        <v>1.0</v>
      </c>
      <c r="N102" s="1148">
        <v>1.0</v>
      </c>
      <c r="O102" s="1148">
        <v>23.0</v>
      </c>
      <c r="P102" s="1148">
        <v>0.0</v>
      </c>
      <c r="Q102" s="1166">
        <f t="shared" si="10"/>
        <v>1200</v>
      </c>
      <c r="R102" s="1166">
        <f t="shared" si="11"/>
        <v>980.5</v>
      </c>
      <c r="S102" s="1150">
        <f>R102/Results!$D$5</f>
        <v>1.634166667</v>
      </c>
      <c r="T102" s="1199"/>
      <c r="U102" s="1152" t="str">
        <f t="shared" si="12"/>
        <v>F</v>
      </c>
    </row>
    <row r="103">
      <c r="A103" s="151"/>
      <c r="B103" s="151"/>
      <c r="C103" s="151"/>
      <c r="D103" s="1156" t="s">
        <v>254</v>
      </c>
      <c r="E103" s="1148">
        <v>325.0</v>
      </c>
      <c r="F103" s="1148">
        <v>0.0</v>
      </c>
      <c r="G103" s="1148">
        <v>631.0</v>
      </c>
      <c r="H103" s="1148">
        <v>0.0</v>
      </c>
      <c r="I103" s="1148">
        <v>3.0</v>
      </c>
      <c r="J103" s="1148">
        <v>29.0</v>
      </c>
      <c r="K103" s="1148">
        <v>16.0</v>
      </c>
      <c r="L103" s="1148">
        <v>42.0</v>
      </c>
      <c r="M103" s="1148">
        <v>0.0</v>
      </c>
      <c r="N103" s="1148">
        <v>20.0</v>
      </c>
      <c r="O103" s="1148">
        <v>0.0</v>
      </c>
      <c r="P103" s="1148">
        <v>0.0</v>
      </c>
      <c r="Q103" s="1166">
        <f t="shared" si="10"/>
        <v>1066</v>
      </c>
      <c r="R103" s="1166">
        <f t="shared" si="11"/>
        <v>827</v>
      </c>
      <c r="S103" s="1150">
        <f>R103/Results!$D$5</f>
        <v>1.378333333</v>
      </c>
      <c r="T103" s="1199"/>
      <c r="U103" s="1152" t="str">
        <f t="shared" si="12"/>
        <v>F</v>
      </c>
    </row>
    <row r="104">
      <c r="A104" s="151"/>
      <c r="B104" s="151"/>
      <c r="C104" s="37"/>
      <c r="D104" s="1156" t="s">
        <v>255</v>
      </c>
      <c r="E104" s="1148">
        <v>283.0</v>
      </c>
      <c r="F104" s="1148">
        <v>0.0</v>
      </c>
      <c r="G104" s="1148">
        <v>525.0</v>
      </c>
      <c r="H104" s="1148">
        <v>0.0</v>
      </c>
      <c r="I104" s="1148">
        <v>2.0</v>
      </c>
      <c r="J104" s="1148">
        <v>25.0</v>
      </c>
      <c r="K104" s="1148">
        <v>14.0</v>
      </c>
      <c r="L104" s="1148">
        <v>35.0</v>
      </c>
      <c r="M104" s="1148">
        <v>0.0</v>
      </c>
      <c r="N104" s="1148">
        <v>2.0</v>
      </c>
      <c r="O104" s="1148">
        <v>12.0</v>
      </c>
      <c r="P104" s="1148">
        <v>0.0</v>
      </c>
      <c r="Q104" s="1166">
        <f t="shared" si="10"/>
        <v>898</v>
      </c>
      <c r="R104" s="1166">
        <f t="shared" si="11"/>
        <v>689.5</v>
      </c>
      <c r="S104" s="1150">
        <f>R104/Results!$D$5</f>
        <v>1.149166667</v>
      </c>
      <c r="T104" s="1199"/>
      <c r="U104" s="1152" t="str">
        <f t="shared" si="12"/>
        <v>F</v>
      </c>
    </row>
    <row r="105">
      <c r="A105" s="151"/>
      <c r="B105" s="151"/>
      <c r="C105" s="1177" t="s">
        <v>300</v>
      </c>
      <c r="D105" s="1147" t="s">
        <v>248</v>
      </c>
      <c r="E105" s="1148">
        <v>180.0</v>
      </c>
      <c r="F105" s="1148">
        <v>0.0</v>
      </c>
      <c r="G105" s="1148">
        <v>571.0</v>
      </c>
      <c r="H105" s="1148">
        <v>42.0</v>
      </c>
      <c r="I105" s="1148">
        <v>11.0</v>
      </c>
      <c r="J105" s="1148">
        <v>59.0</v>
      </c>
      <c r="K105" s="1148">
        <v>31.0</v>
      </c>
      <c r="L105" s="1148">
        <v>63.0</v>
      </c>
      <c r="M105" s="1148">
        <v>0.0</v>
      </c>
      <c r="N105" s="1148">
        <v>0.0</v>
      </c>
      <c r="O105" s="1148">
        <v>11.0</v>
      </c>
      <c r="P105" s="1148">
        <v>0.0</v>
      </c>
      <c r="Q105" s="1166">
        <f t="shared" si="10"/>
        <v>968</v>
      </c>
      <c r="R105" s="1166">
        <f t="shared" si="11"/>
        <v>802</v>
      </c>
      <c r="S105" s="1150">
        <f>R105/Results!$D$5</f>
        <v>1.336666667</v>
      </c>
      <c r="T105" s="1199"/>
      <c r="U105" s="1152" t="str">
        <f t="shared" si="12"/>
        <v>F</v>
      </c>
    </row>
    <row r="106">
      <c r="A106" s="151"/>
      <c r="B106" s="151"/>
      <c r="C106" s="151"/>
      <c r="D106" s="1147" t="s">
        <v>251</v>
      </c>
      <c r="E106" s="1148">
        <v>209.0</v>
      </c>
      <c r="F106" s="1148">
        <v>0.0</v>
      </c>
      <c r="G106" s="1148">
        <v>590.0</v>
      </c>
      <c r="H106" s="1148">
        <v>52.0</v>
      </c>
      <c r="I106" s="1148">
        <v>14.0</v>
      </c>
      <c r="J106" s="1148">
        <v>50.0</v>
      </c>
      <c r="K106" s="1148">
        <v>58.0</v>
      </c>
      <c r="L106" s="1148">
        <v>72.0</v>
      </c>
      <c r="M106" s="1148">
        <v>0.0</v>
      </c>
      <c r="N106" s="1148">
        <v>0.0</v>
      </c>
      <c r="O106" s="1148">
        <v>3.0</v>
      </c>
      <c r="P106" s="1148">
        <v>0.0</v>
      </c>
      <c r="Q106" s="1166">
        <f t="shared" si="10"/>
        <v>1048</v>
      </c>
      <c r="R106" s="1166">
        <f t="shared" si="11"/>
        <v>886</v>
      </c>
      <c r="S106" s="1150">
        <f>R106/Results!$D$5</f>
        <v>1.476666667</v>
      </c>
      <c r="T106" s="1199"/>
      <c r="U106" s="1152" t="str">
        <f t="shared" si="12"/>
        <v>F</v>
      </c>
    </row>
    <row r="107">
      <c r="A107" s="151"/>
      <c r="B107" s="151"/>
      <c r="C107" s="37"/>
      <c r="D107" s="1147" t="s">
        <v>252</v>
      </c>
      <c r="E107" s="1148">
        <v>191.0</v>
      </c>
      <c r="F107" s="1148">
        <v>0.0</v>
      </c>
      <c r="G107" s="1148">
        <v>675.0</v>
      </c>
      <c r="H107" s="1148">
        <v>45.0</v>
      </c>
      <c r="I107" s="1148">
        <v>16.0</v>
      </c>
      <c r="J107" s="1148">
        <v>43.0</v>
      </c>
      <c r="K107" s="1148">
        <v>45.0</v>
      </c>
      <c r="L107" s="1148">
        <v>81.0</v>
      </c>
      <c r="M107" s="1148">
        <v>13.0</v>
      </c>
      <c r="N107" s="1148">
        <v>5.0</v>
      </c>
      <c r="O107" s="1148">
        <v>2.0</v>
      </c>
      <c r="P107" s="1148">
        <v>0.0</v>
      </c>
      <c r="Q107" s="1166">
        <f t="shared" si="10"/>
        <v>1116</v>
      </c>
      <c r="R107" s="1166">
        <f t="shared" si="11"/>
        <v>930.5</v>
      </c>
      <c r="S107" s="1150">
        <f>R107/Results!$D$5</f>
        <v>1.550833333</v>
      </c>
      <c r="T107" s="1199"/>
      <c r="U107" s="1152" t="str">
        <f t="shared" si="12"/>
        <v>F</v>
      </c>
    </row>
    <row r="108">
      <c r="A108" s="151"/>
      <c r="B108" s="151"/>
      <c r="C108" s="1177" t="s">
        <v>300</v>
      </c>
      <c r="D108" s="1156" t="s">
        <v>253</v>
      </c>
      <c r="E108" s="1148">
        <v>280.0</v>
      </c>
      <c r="F108" s="1148">
        <v>0.0</v>
      </c>
      <c r="G108" s="1148">
        <v>534.0</v>
      </c>
      <c r="H108" s="1148">
        <v>0.0</v>
      </c>
      <c r="I108" s="1148">
        <v>0.0</v>
      </c>
      <c r="J108" s="1148">
        <v>0.0</v>
      </c>
      <c r="K108" s="1148">
        <v>13.0</v>
      </c>
      <c r="L108" s="1148">
        <v>26.0</v>
      </c>
      <c r="M108" s="1148">
        <v>2.0</v>
      </c>
      <c r="N108" s="1148">
        <v>3.0</v>
      </c>
      <c r="O108" s="1148">
        <v>12.0</v>
      </c>
      <c r="P108" s="1148">
        <v>0.0</v>
      </c>
      <c r="Q108" s="1166">
        <f t="shared" si="10"/>
        <v>870</v>
      </c>
      <c r="R108" s="1166">
        <f t="shared" si="11"/>
        <v>642</v>
      </c>
      <c r="S108" s="1150">
        <f>R108/Results!$D$5</f>
        <v>1.07</v>
      </c>
      <c r="T108" s="1199"/>
      <c r="U108" s="1152" t="str">
        <f t="shared" si="12"/>
        <v>F</v>
      </c>
    </row>
    <row r="109">
      <c r="A109" s="151"/>
      <c r="B109" s="151"/>
      <c r="C109" s="151"/>
      <c r="D109" s="1156" t="s">
        <v>254</v>
      </c>
      <c r="E109" s="1148">
        <v>508.0</v>
      </c>
      <c r="F109" s="1148">
        <v>0.0</v>
      </c>
      <c r="G109" s="1148">
        <v>1040.0</v>
      </c>
      <c r="H109" s="1148">
        <v>0.0</v>
      </c>
      <c r="I109" s="1148">
        <v>2.0</v>
      </c>
      <c r="J109" s="1148">
        <v>0.0</v>
      </c>
      <c r="K109" s="1148">
        <v>18.0</v>
      </c>
      <c r="L109" s="1148">
        <v>31.0</v>
      </c>
      <c r="M109" s="1148">
        <v>0.0</v>
      </c>
      <c r="N109" s="1148">
        <v>7.0</v>
      </c>
      <c r="O109" s="1148">
        <v>20.0</v>
      </c>
      <c r="P109" s="1148">
        <v>0.0</v>
      </c>
      <c r="Q109" s="1166">
        <f t="shared" si="10"/>
        <v>1626</v>
      </c>
      <c r="R109" s="1166">
        <f t="shared" si="11"/>
        <v>1163</v>
      </c>
      <c r="S109" s="1150">
        <f>R109/Results!$D$5</f>
        <v>1.938333333</v>
      </c>
      <c r="T109" s="1199"/>
      <c r="U109" s="1152" t="str">
        <f t="shared" si="12"/>
        <v>F</v>
      </c>
    </row>
    <row r="110">
      <c r="A110" s="151"/>
      <c r="B110" s="151"/>
      <c r="C110" s="37"/>
      <c r="D110" s="1156" t="s">
        <v>255</v>
      </c>
      <c r="E110" s="1148">
        <v>325.0</v>
      </c>
      <c r="F110" s="1148">
        <v>0.0</v>
      </c>
      <c r="G110" s="1148">
        <v>801.0</v>
      </c>
      <c r="H110" s="1148">
        <v>0.0</v>
      </c>
      <c r="I110" s="1148">
        <v>0.0</v>
      </c>
      <c r="J110" s="1148">
        <v>0.0</v>
      </c>
      <c r="K110" s="1148">
        <v>15.0</v>
      </c>
      <c r="L110" s="1148">
        <v>39.0</v>
      </c>
      <c r="M110" s="1148">
        <v>1.0</v>
      </c>
      <c r="N110" s="1148">
        <v>3.0</v>
      </c>
      <c r="O110" s="1148">
        <v>7.0</v>
      </c>
      <c r="P110" s="1148">
        <v>0.0</v>
      </c>
      <c r="Q110" s="1166">
        <f t="shared" si="10"/>
        <v>1191</v>
      </c>
      <c r="R110" s="1166">
        <f t="shared" si="11"/>
        <v>830.5</v>
      </c>
      <c r="S110" s="1150">
        <f>R110/Results!$D$5</f>
        <v>1.384166667</v>
      </c>
      <c r="T110" s="1199"/>
      <c r="U110" s="1152" t="str">
        <f t="shared" si="12"/>
        <v>F</v>
      </c>
    </row>
    <row r="111">
      <c r="A111" s="151"/>
      <c r="B111" s="151"/>
      <c r="C111" s="1177" t="s">
        <v>301</v>
      </c>
      <c r="D111" s="1147" t="s">
        <v>248</v>
      </c>
      <c r="E111" s="1148">
        <v>99.0</v>
      </c>
      <c r="F111" s="1148">
        <v>0.0</v>
      </c>
      <c r="G111" s="1148">
        <v>423.0</v>
      </c>
      <c r="H111" s="1148">
        <v>0.0</v>
      </c>
      <c r="I111" s="1148">
        <v>0.0</v>
      </c>
      <c r="J111" s="1148">
        <v>0.0</v>
      </c>
      <c r="K111" s="1148">
        <v>0.0</v>
      </c>
      <c r="L111" s="1148">
        <v>11.0</v>
      </c>
      <c r="M111" s="1148">
        <v>0.0</v>
      </c>
      <c r="N111" s="1148">
        <v>0.0</v>
      </c>
      <c r="O111" s="1148">
        <v>2.0</v>
      </c>
      <c r="P111" s="1148">
        <v>0.0</v>
      </c>
      <c r="Q111" s="1166">
        <f t="shared" si="10"/>
        <v>535</v>
      </c>
      <c r="R111" s="1166">
        <f t="shared" si="11"/>
        <v>331</v>
      </c>
      <c r="S111" s="1150">
        <f>R111/Results!$D$5</f>
        <v>0.5516666667</v>
      </c>
      <c r="T111" s="1199"/>
      <c r="U111" s="1152" t="str">
        <f t="shared" si="12"/>
        <v>C</v>
      </c>
    </row>
    <row r="112">
      <c r="A112" s="151"/>
      <c r="B112" s="151"/>
      <c r="C112" s="151"/>
      <c r="D112" s="1147" t="s">
        <v>251</v>
      </c>
      <c r="E112" s="1148">
        <v>113.0</v>
      </c>
      <c r="F112" s="1148">
        <v>0.0</v>
      </c>
      <c r="G112" s="1148">
        <v>392.0</v>
      </c>
      <c r="H112" s="1148">
        <v>0.0</v>
      </c>
      <c r="I112" s="1148">
        <v>0.0</v>
      </c>
      <c r="J112" s="1148">
        <v>0.0</v>
      </c>
      <c r="K112" s="1148">
        <v>0.0</v>
      </c>
      <c r="L112" s="1148">
        <v>11.0</v>
      </c>
      <c r="M112" s="1148">
        <v>0.0</v>
      </c>
      <c r="N112" s="1148">
        <v>2.0</v>
      </c>
      <c r="O112" s="1148">
        <v>0.0</v>
      </c>
      <c r="P112" s="1148">
        <v>0.0</v>
      </c>
      <c r="Q112" s="1166">
        <f t="shared" si="10"/>
        <v>518</v>
      </c>
      <c r="R112" s="1166">
        <f t="shared" si="11"/>
        <v>330.5</v>
      </c>
      <c r="S112" s="1150">
        <f>R112/Results!$D$5</f>
        <v>0.5508333333</v>
      </c>
      <c r="T112" s="1194"/>
      <c r="U112" s="1152" t="str">
        <f t="shared" si="12"/>
        <v>C</v>
      </c>
    </row>
    <row r="113">
      <c r="A113" s="151"/>
      <c r="B113" s="151"/>
      <c r="C113" s="37"/>
      <c r="D113" s="1147" t="s">
        <v>252</v>
      </c>
      <c r="E113" s="1148">
        <v>111.0</v>
      </c>
      <c r="F113" s="1148">
        <v>0.0</v>
      </c>
      <c r="G113" s="1148">
        <v>411.0</v>
      </c>
      <c r="H113" s="1148">
        <v>0.0</v>
      </c>
      <c r="I113" s="1148">
        <v>0.0</v>
      </c>
      <c r="J113" s="1148">
        <v>0.0</v>
      </c>
      <c r="K113" s="1148">
        <v>0.0</v>
      </c>
      <c r="L113" s="1148">
        <v>12.0</v>
      </c>
      <c r="M113" s="1148">
        <v>0.0</v>
      </c>
      <c r="N113" s="1148">
        <v>0.0</v>
      </c>
      <c r="O113" s="1148">
        <v>3.0</v>
      </c>
      <c r="P113" s="1148">
        <v>0.0</v>
      </c>
      <c r="Q113" s="1166">
        <f t="shared" si="10"/>
        <v>537</v>
      </c>
      <c r="R113" s="1166">
        <f t="shared" si="11"/>
        <v>340.5</v>
      </c>
      <c r="S113" s="1150">
        <f>R113/Results!$D$5</f>
        <v>0.5675</v>
      </c>
      <c r="T113" s="1194"/>
      <c r="U113" s="1152" t="str">
        <f t="shared" si="12"/>
        <v>C</v>
      </c>
    </row>
    <row r="114">
      <c r="A114" s="151"/>
      <c r="B114" s="151"/>
      <c r="C114" s="1177" t="s">
        <v>301</v>
      </c>
      <c r="D114" s="1156" t="s">
        <v>253</v>
      </c>
      <c r="E114" s="1148">
        <v>113.0</v>
      </c>
      <c r="F114" s="1148">
        <v>0.0</v>
      </c>
      <c r="G114" s="1148">
        <v>238.0</v>
      </c>
      <c r="H114" s="1148">
        <v>0.0</v>
      </c>
      <c r="I114" s="1148">
        <v>0.0</v>
      </c>
      <c r="J114" s="1148">
        <v>0.0</v>
      </c>
      <c r="K114" s="1148">
        <v>0.0</v>
      </c>
      <c r="L114" s="1148">
        <v>17.0</v>
      </c>
      <c r="M114" s="1148">
        <v>0.0</v>
      </c>
      <c r="N114" s="1148">
        <v>0.0</v>
      </c>
      <c r="O114" s="1148">
        <v>18.0</v>
      </c>
      <c r="P114" s="1148">
        <v>0.0</v>
      </c>
      <c r="Q114" s="1166">
        <f t="shared" si="10"/>
        <v>386</v>
      </c>
      <c r="R114" s="1166">
        <f t="shared" si="11"/>
        <v>293.5</v>
      </c>
      <c r="S114" s="1150">
        <f>R114/Results!$D$5</f>
        <v>0.4891666667</v>
      </c>
      <c r="T114" s="1194"/>
      <c r="U114" s="1152" t="str">
        <f t="shared" si="12"/>
        <v>B</v>
      </c>
    </row>
    <row r="115">
      <c r="A115" s="151"/>
      <c r="B115" s="151"/>
      <c r="C115" s="151"/>
      <c r="D115" s="1156" t="s">
        <v>254</v>
      </c>
      <c r="E115" s="1148">
        <v>165.0</v>
      </c>
      <c r="F115" s="1148">
        <v>0.0</v>
      </c>
      <c r="G115" s="1148">
        <v>438.0</v>
      </c>
      <c r="H115" s="1148">
        <v>0.0</v>
      </c>
      <c r="I115" s="1148">
        <v>0.0</v>
      </c>
      <c r="J115" s="1148">
        <v>0.0</v>
      </c>
      <c r="K115" s="1148">
        <v>1.0</v>
      </c>
      <c r="L115" s="1148">
        <v>20.0</v>
      </c>
      <c r="M115" s="1148">
        <v>0.0</v>
      </c>
      <c r="N115" s="1148">
        <v>0.0</v>
      </c>
      <c r="O115" s="1148">
        <v>7.0</v>
      </c>
      <c r="P115" s="1148">
        <v>0.0</v>
      </c>
      <c r="Q115" s="1166">
        <f t="shared" si="10"/>
        <v>631</v>
      </c>
      <c r="R115" s="1166">
        <f t="shared" si="11"/>
        <v>429.5</v>
      </c>
      <c r="S115" s="1150">
        <f>R115/Results!$D$5</f>
        <v>0.7158333333</v>
      </c>
      <c r="T115" s="1194"/>
      <c r="U115" s="1152" t="str">
        <f t="shared" si="12"/>
        <v>D</v>
      </c>
    </row>
    <row r="116">
      <c r="A116" s="37"/>
      <c r="B116" s="37"/>
      <c r="C116" s="37"/>
      <c r="D116" s="1156" t="s">
        <v>255</v>
      </c>
      <c r="E116" s="1148">
        <v>149.0</v>
      </c>
      <c r="F116" s="1148">
        <v>0.0</v>
      </c>
      <c r="G116" s="1148">
        <v>274.0</v>
      </c>
      <c r="H116" s="1148">
        <v>0.0</v>
      </c>
      <c r="I116" s="1148">
        <v>0.0</v>
      </c>
      <c r="J116" s="1148">
        <v>0.0</v>
      </c>
      <c r="K116" s="1148">
        <v>0.0</v>
      </c>
      <c r="L116" s="1148">
        <v>21.0</v>
      </c>
      <c r="M116" s="1148">
        <v>0.0</v>
      </c>
      <c r="N116" s="1148">
        <v>0.0</v>
      </c>
      <c r="O116" s="1148">
        <v>0.0</v>
      </c>
      <c r="P116" s="1148">
        <v>0.0</v>
      </c>
      <c r="Q116" s="1148">
        <f t="shared" si="10"/>
        <v>444</v>
      </c>
      <c r="R116" s="1148">
        <f t="shared" si="11"/>
        <v>317.5</v>
      </c>
      <c r="S116" s="1150">
        <f>R116/Results!$D$5</f>
        <v>0.5291666667</v>
      </c>
      <c r="T116" s="1194"/>
      <c r="U116" s="1152" t="str">
        <f t="shared" si="12"/>
        <v>C</v>
      </c>
    </row>
    <row r="118">
      <c r="A118" s="1134" t="s">
        <v>227</v>
      </c>
      <c r="B118" s="1134" t="s">
        <v>258</v>
      </c>
      <c r="C118" s="1134" t="s">
        <v>259</v>
      </c>
      <c r="D118" s="1134" t="s">
        <v>156</v>
      </c>
      <c r="E118" s="1135" t="s">
        <v>260</v>
      </c>
      <c r="F118" s="44"/>
      <c r="G118" s="44"/>
      <c r="H118" s="44"/>
      <c r="I118" s="44"/>
      <c r="J118" s="44"/>
      <c r="K118" s="44"/>
      <c r="L118" s="44"/>
      <c r="M118" s="44"/>
      <c r="N118" s="44"/>
      <c r="O118" s="44"/>
      <c r="P118" s="45"/>
      <c r="Q118" s="1136" t="s">
        <v>261</v>
      </c>
      <c r="R118" s="1200" t="s">
        <v>262</v>
      </c>
      <c r="S118" s="1138" t="s">
        <v>263</v>
      </c>
      <c r="T118" s="1201" t="s">
        <v>157</v>
      </c>
      <c r="U118" s="1140" t="s">
        <v>291</v>
      </c>
    </row>
    <row r="119">
      <c r="A119" s="37"/>
      <c r="B119" s="37"/>
      <c r="C119" s="37"/>
      <c r="D119" s="37"/>
      <c r="E119" s="1142" t="s">
        <v>271</v>
      </c>
      <c r="F119" s="1143" t="s">
        <v>272</v>
      </c>
      <c r="G119" s="1143" t="s">
        <v>273</v>
      </c>
      <c r="H119" s="1143" t="s">
        <v>274</v>
      </c>
      <c r="I119" s="1143" t="s">
        <v>275</v>
      </c>
      <c r="J119" s="1143" t="s">
        <v>276</v>
      </c>
      <c r="K119" s="1143" t="s">
        <v>277</v>
      </c>
      <c r="L119" s="1143" t="s">
        <v>278</v>
      </c>
      <c r="M119" s="1143" t="s">
        <v>279</v>
      </c>
      <c r="N119" s="1142" t="s">
        <v>280</v>
      </c>
      <c r="O119" s="1142" t="s">
        <v>281</v>
      </c>
      <c r="P119" s="1143" t="s">
        <v>282</v>
      </c>
      <c r="Q119" s="37"/>
      <c r="R119" s="37"/>
      <c r="S119" s="37"/>
      <c r="T119" s="59"/>
      <c r="U119" s="59"/>
    </row>
    <row r="120">
      <c r="A120" s="1144" t="s">
        <v>292</v>
      </c>
      <c r="B120" s="1145">
        <v>44891.0</v>
      </c>
      <c r="C120" s="1146" t="s">
        <v>293</v>
      </c>
      <c r="D120" s="1147" t="s">
        <v>248</v>
      </c>
      <c r="E120" s="1148">
        <v>156.0</v>
      </c>
      <c r="F120" s="1148">
        <v>0.0</v>
      </c>
      <c r="G120" s="1148">
        <v>480.0</v>
      </c>
      <c r="H120" s="1148">
        <v>1.0</v>
      </c>
      <c r="I120" s="1148">
        <v>0.0</v>
      </c>
      <c r="J120" s="1149">
        <v>0.0</v>
      </c>
      <c r="K120" s="1148">
        <v>48.0</v>
      </c>
      <c r="L120" s="1148">
        <v>81.0</v>
      </c>
      <c r="M120" s="1148">
        <v>0.0</v>
      </c>
      <c r="N120" s="1148">
        <v>0.0</v>
      </c>
      <c r="O120" s="1148">
        <v>0.0</v>
      </c>
      <c r="P120" s="1148">
        <v>0.0</v>
      </c>
      <c r="Q120" s="1166">
        <f t="shared" ref="Q120:Q125" si="13">SUM(E120:P120)</f>
        <v>766</v>
      </c>
      <c r="R120" s="1166">
        <f t="shared" ref="R120:R125" si="14">SUM(E120*1+F120*0.8+G120*0.5+H120*1.5+I120*2+J120*1.5+K120*1.5+L120*1.5+M120*2.5+N120*2.5+O120*2+P120*2.5)</f>
        <v>591</v>
      </c>
      <c r="S120" s="1150">
        <f>R120/Results!$B$4</f>
        <v>1.97</v>
      </c>
      <c r="T120" s="38" t="s">
        <v>302</v>
      </c>
      <c r="U120" s="1152" t="str">
        <f t="shared" ref="U120:U125" si="15">IFS(S120&lt;0.2,"A",AND(S120&gt;=0.21,S120&lt;=0.5),"B",AND(S120&gt;=0.51,S120&lt;=0.7),"C",AND(S120&gt;=0.71,S120&lt;=0.85),"D",AND(S120&gt;=0.86,S120&lt;=1),"E",S120&gt;1,"F")</f>
        <v>F</v>
      </c>
    </row>
    <row r="121">
      <c r="A121" s="151"/>
      <c r="B121" s="151"/>
      <c r="C121" s="151"/>
      <c r="D121" s="1147" t="s">
        <v>251</v>
      </c>
      <c r="E121" s="1148">
        <v>159.0</v>
      </c>
      <c r="F121" s="1148">
        <v>0.0</v>
      </c>
      <c r="G121" s="1148">
        <v>470.0</v>
      </c>
      <c r="H121" s="1148">
        <v>2.0</v>
      </c>
      <c r="I121" s="1148">
        <v>0.0</v>
      </c>
      <c r="J121" s="1148">
        <v>0.0</v>
      </c>
      <c r="K121" s="1148">
        <v>60.0</v>
      </c>
      <c r="L121" s="1148">
        <v>78.0</v>
      </c>
      <c r="M121" s="1148">
        <v>0.0</v>
      </c>
      <c r="N121" s="1148">
        <v>0.0</v>
      </c>
      <c r="O121" s="1148">
        <v>0.0</v>
      </c>
      <c r="P121" s="1148">
        <v>0.0</v>
      </c>
      <c r="Q121" s="1166">
        <f t="shared" si="13"/>
        <v>769</v>
      </c>
      <c r="R121" s="1166">
        <f t="shared" si="14"/>
        <v>604</v>
      </c>
      <c r="S121" s="1150">
        <f>R121/Results!$B$4</f>
        <v>2.013333333</v>
      </c>
      <c r="T121" s="1187"/>
      <c r="U121" s="1152" t="str">
        <f t="shared" si="15"/>
        <v>F</v>
      </c>
    </row>
    <row r="122">
      <c r="A122" s="151"/>
      <c r="B122" s="151"/>
      <c r="C122" s="1155"/>
      <c r="D122" s="1147" t="s">
        <v>252</v>
      </c>
      <c r="E122" s="1148">
        <v>170.0</v>
      </c>
      <c r="F122" s="1148">
        <v>0.0</v>
      </c>
      <c r="G122" s="1148">
        <v>580.0</v>
      </c>
      <c r="H122" s="1148">
        <v>0.0</v>
      </c>
      <c r="I122" s="1148">
        <v>0.0</v>
      </c>
      <c r="J122" s="1148">
        <v>0.0</v>
      </c>
      <c r="K122" s="1148">
        <v>60.0</v>
      </c>
      <c r="L122" s="1148">
        <v>79.0</v>
      </c>
      <c r="M122" s="1148">
        <v>0.0</v>
      </c>
      <c r="N122" s="1148">
        <v>0.0</v>
      </c>
      <c r="O122" s="1148">
        <v>0.0</v>
      </c>
      <c r="P122" s="1148">
        <v>0.0</v>
      </c>
      <c r="Q122" s="1166">
        <f t="shared" si="13"/>
        <v>889</v>
      </c>
      <c r="R122" s="1166">
        <f t="shared" si="14"/>
        <v>668.5</v>
      </c>
      <c r="S122" s="1150">
        <f>R122/Results!$B$4</f>
        <v>2.228333333</v>
      </c>
      <c r="T122" s="1187"/>
      <c r="U122" s="1152" t="str">
        <f t="shared" si="15"/>
        <v>F</v>
      </c>
    </row>
    <row r="123">
      <c r="A123" s="151"/>
      <c r="B123" s="151"/>
      <c r="C123" s="1146" t="s">
        <v>293</v>
      </c>
      <c r="D123" s="1156" t="s">
        <v>253</v>
      </c>
      <c r="E123" s="1148">
        <v>127.0</v>
      </c>
      <c r="F123" s="1148">
        <v>0.0</v>
      </c>
      <c r="G123" s="1148">
        <v>468.0</v>
      </c>
      <c r="H123" s="1148">
        <v>0.0</v>
      </c>
      <c r="I123" s="1148">
        <v>0.0</v>
      </c>
      <c r="J123" s="1148">
        <v>0.0</v>
      </c>
      <c r="K123" s="1148">
        <v>17.0</v>
      </c>
      <c r="L123" s="1148">
        <v>18.0</v>
      </c>
      <c r="M123" s="1148">
        <v>0.0</v>
      </c>
      <c r="N123" s="1148">
        <v>1.0</v>
      </c>
      <c r="O123" s="1148">
        <v>20.0</v>
      </c>
      <c r="P123" s="1148">
        <v>0.0</v>
      </c>
      <c r="Q123" s="1166">
        <f t="shared" si="13"/>
        <v>651</v>
      </c>
      <c r="R123" s="1166">
        <f t="shared" si="14"/>
        <v>456</v>
      </c>
      <c r="S123" s="1150">
        <f>R123/Results!$B$4</f>
        <v>1.52</v>
      </c>
      <c r="T123" s="1187"/>
      <c r="U123" s="1152" t="str">
        <f t="shared" si="15"/>
        <v>F</v>
      </c>
    </row>
    <row r="124">
      <c r="A124" s="151"/>
      <c r="B124" s="151"/>
      <c r="C124" s="151"/>
      <c r="D124" s="1156" t="s">
        <v>254</v>
      </c>
      <c r="E124" s="1148">
        <v>142.0</v>
      </c>
      <c r="F124" s="1148">
        <v>0.0</v>
      </c>
      <c r="G124" s="1148">
        <v>369.0</v>
      </c>
      <c r="H124" s="1148">
        <v>0.0</v>
      </c>
      <c r="I124" s="1148">
        <v>0.0</v>
      </c>
      <c r="J124" s="1148">
        <v>0.0</v>
      </c>
      <c r="K124" s="1148">
        <v>13.0</v>
      </c>
      <c r="L124" s="1148">
        <v>25.0</v>
      </c>
      <c r="M124" s="1148">
        <v>0.0</v>
      </c>
      <c r="N124" s="1148">
        <v>16.0</v>
      </c>
      <c r="O124" s="1148">
        <v>0.0</v>
      </c>
      <c r="P124" s="1148">
        <v>0.0</v>
      </c>
      <c r="Q124" s="1166">
        <f t="shared" si="13"/>
        <v>565</v>
      </c>
      <c r="R124" s="1166">
        <f t="shared" si="14"/>
        <v>423.5</v>
      </c>
      <c r="S124" s="1150">
        <f>R124/Results!$B$4</f>
        <v>1.411666667</v>
      </c>
      <c r="T124" s="1187"/>
      <c r="U124" s="1152" t="str">
        <f t="shared" si="15"/>
        <v>F</v>
      </c>
    </row>
    <row r="125">
      <c r="A125" s="151"/>
      <c r="B125" s="151"/>
      <c r="C125" s="1155"/>
      <c r="D125" s="1156" t="s">
        <v>255</v>
      </c>
      <c r="E125" s="1148">
        <v>132.0</v>
      </c>
      <c r="F125" s="1148">
        <v>0.0</v>
      </c>
      <c r="G125" s="1148">
        <v>302.0</v>
      </c>
      <c r="H125" s="1148">
        <v>0.0</v>
      </c>
      <c r="I125" s="1148">
        <v>0.0</v>
      </c>
      <c r="J125" s="1148">
        <v>0.0</v>
      </c>
      <c r="K125" s="1148">
        <v>10.0</v>
      </c>
      <c r="L125" s="1148">
        <v>14.0</v>
      </c>
      <c r="M125" s="1148">
        <v>0.0</v>
      </c>
      <c r="N125" s="1148">
        <v>0.0</v>
      </c>
      <c r="O125" s="1148">
        <v>8.0</v>
      </c>
      <c r="P125" s="1148">
        <v>0.0</v>
      </c>
      <c r="Q125" s="1166">
        <f t="shared" si="13"/>
        <v>466</v>
      </c>
      <c r="R125" s="1166">
        <f t="shared" si="14"/>
        <v>335</v>
      </c>
      <c r="S125" s="1150">
        <f>R125/Results!$B$4</f>
        <v>1.116666667</v>
      </c>
      <c r="T125" s="1187"/>
      <c r="U125" s="1152" t="str">
        <f t="shared" si="15"/>
        <v>F</v>
      </c>
    </row>
    <row r="126">
      <c r="A126" s="151"/>
      <c r="B126" s="151"/>
      <c r="C126" s="1146" t="s">
        <v>294</v>
      </c>
      <c r="D126" s="1202" t="s">
        <v>248</v>
      </c>
      <c r="E126" s="1189"/>
      <c r="F126" s="1189"/>
      <c r="G126" s="1189"/>
      <c r="H126" s="1189"/>
      <c r="I126" s="1189"/>
      <c r="J126" s="1189"/>
      <c r="K126" s="1189"/>
      <c r="L126" s="1189"/>
      <c r="M126" s="1189"/>
      <c r="N126" s="1189"/>
      <c r="O126" s="1189"/>
      <c r="P126" s="1189"/>
      <c r="Q126" s="1189"/>
      <c r="R126" s="1189"/>
      <c r="S126" s="1191"/>
      <c r="T126" s="1192"/>
      <c r="U126" s="1193"/>
    </row>
    <row r="127">
      <c r="A127" s="151"/>
      <c r="B127" s="151"/>
      <c r="C127" s="151"/>
      <c r="D127" s="1202" t="s">
        <v>251</v>
      </c>
      <c r="E127" s="1189"/>
      <c r="F127" s="1189"/>
      <c r="G127" s="1189"/>
      <c r="H127" s="1189"/>
      <c r="I127" s="1189"/>
      <c r="J127" s="1189"/>
      <c r="K127" s="1189"/>
      <c r="L127" s="1189"/>
      <c r="M127" s="1189"/>
      <c r="N127" s="1189"/>
      <c r="O127" s="1189"/>
      <c r="P127" s="1189"/>
      <c r="Q127" s="1189"/>
      <c r="R127" s="1189"/>
      <c r="S127" s="1191"/>
      <c r="T127" s="1192"/>
      <c r="U127" s="1193"/>
    </row>
    <row r="128">
      <c r="A128" s="151"/>
      <c r="B128" s="151"/>
      <c r="C128" s="1155"/>
      <c r="D128" s="1202" t="s">
        <v>252</v>
      </c>
      <c r="E128" s="1189"/>
      <c r="F128" s="1189"/>
      <c r="G128" s="1189"/>
      <c r="H128" s="1189"/>
      <c r="I128" s="1189"/>
      <c r="J128" s="1189"/>
      <c r="K128" s="1189"/>
      <c r="L128" s="1189"/>
      <c r="M128" s="1189"/>
      <c r="N128" s="1189"/>
      <c r="O128" s="1189"/>
      <c r="P128" s="1189"/>
      <c r="Q128" s="1189"/>
      <c r="R128" s="1189"/>
      <c r="S128" s="1191"/>
      <c r="T128" s="1192"/>
      <c r="U128" s="1193"/>
    </row>
    <row r="129">
      <c r="A129" s="151"/>
      <c r="B129" s="151"/>
      <c r="C129" s="1146" t="s">
        <v>294</v>
      </c>
      <c r="D129" s="1188" t="s">
        <v>253</v>
      </c>
      <c r="E129" s="1189"/>
      <c r="F129" s="1189"/>
      <c r="G129" s="1189"/>
      <c r="H129" s="1189"/>
      <c r="I129" s="1189"/>
      <c r="J129" s="1189"/>
      <c r="K129" s="1189"/>
      <c r="L129" s="1189"/>
      <c r="M129" s="1189"/>
      <c r="N129" s="1189"/>
      <c r="O129" s="1189"/>
      <c r="P129" s="1189"/>
      <c r="Q129" s="1189"/>
      <c r="R129" s="1189"/>
      <c r="S129" s="1191"/>
      <c r="T129" s="1192"/>
      <c r="U129" s="1193"/>
    </row>
    <row r="130">
      <c r="A130" s="151"/>
      <c r="B130" s="151"/>
      <c r="C130" s="151"/>
      <c r="D130" s="1188" t="s">
        <v>254</v>
      </c>
      <c r="E130" s="1189"/>
      <c r="F130" s="1189"/>
      <c r="G130" s="1189"/>
      <c r="H130" s="1189"/>
      <c r="I130" s="1189"/>
      <c r="J130" s="1189"/>
      <c r="K130" s="1189"/>
      <c r="L130" s="1189"/>
      <c r="M130" s="1189"/>
      <c r="N130" s="1189"/>
      <c r="O130" s="1189"/>
      <c r="P130" s="1189"/>
      <c r="Q130" s="1189"/>
      <c r="R130" s="1189"/>
      <c r="S130" s="1191"/>
      <c r="T130" s="1192"/>
      <c r="U130" s="1193"/>
    </row>
    <row r="131">
      <c r="A131" s="151"/>
      <c r="B131" s="151"/>
      <c r="C131" s="1155"/>
      <c r="D131" s="1188" t="s">
        <v>255</v>
      </c>
      <c r="E131" s="1189"/>
      <c r="F131" s="1189"/>
      <c r="G131" s="1189"/>
      <c r="H131" s="1189"/>
      <c r="I131" s="1189"/>
      <c r="J131" s="1189"/>
      <c r="K131" s="1189"/>
      <c r="L131" s="1189"/>
      <c r="M131" s="1189"/>
      <c r="N131" s="1189"/>
      <c r="O131" s="1189"/>
      <c r="P131" s="1189"/>
      <c r="Q131" s="1189"/>
      <c r="R131" s="1189"/>
      <c r="S131" s="1191"/>
      <c r="T131" s="1192"/>
      <c r="U131" s="1193"/>
    </row>
    <row r="132">
      <c r="A132" s="151"/>
      <c r="B132" s="151"/>
      <c r="C132" s="1158" t="s">
        <v>295</v>
      </c>
      <c r="D132" s="1147" t="s">
        <v>248</v>
      </c>
      <c r="E132" s="1148">
        <v>50.0</v>
      </c>
      <c r="F132" s="1148">
        <v>0.0</v>
      </c>
      <c r="G132" s="1148">
        <v>310.0</v>
      </c>
      <c r="H132" s="1148">
        <v>0.0</v>
      </c>
      <c r="I132" s="1148">
        <v>0.0</v>
      </c>
      <c r="J132" s="1149">
        <v>0.0</v>
      </c>
      <c r="K132" s="1148">
        <v>0.0</v>
      </c>
      <c r="L132" s="1148">
        <v>9.0</v>
      </c>
      <c r="M132" s="1148">
        <v>0.0</v>
      </c>
      <c r="N132" s="1148">
        <v>0.0</v>
      </c>
      <c r="O132" s="1148">
        <v>0.0</v>
      </c>
      <c r="P132" s="1148">
        <v>0.0</v>
      </c>
      <c r="Q132" s="1166">
        <f t="shared" ref="Q132:Q140" si="16">SUM(E132:P132)</f>
        <v>369</v>
      </c>
      <c r="R132" s="1166">
        <f t="shared" ref="R132:R140" si="17">SUM(E132*1+F132*0.8+G132*0.5+H132*1.5+I132*2+J132*1.5+K132*1.5+L132*1.5+M132*2.5+N132*2.5+O132*2+P132*2.5)</f>
        <v>218.5</v>
      </c>
      <c r="S132" s="1162">
        <f>R132/Results!$B$4</f>
        <v>0.7283333333</v>
      </c>
      <c r="T132" s="1194"/>
      <c r="U132" s="1152" t="str">
        <f t="shared" ref="U132:U140" si="18">IFS(S132&lt;0.2,"A",AND(S132&gt;=0.21,S132&lt;=0.5),"B",AND(S132&gt;=0.51,S132&lt;=0.7),"C",AND(S132&gt;=0.71,S132&lt;=0.85),"D",AND(S132&gt;=0.86,S132&lt;=1),"E",S132&gt;1,"F")</f>
        <v>D</v>
      </c>
    </row>
    <row r="133">
      <c r="A133" s="151"/>
      <c r="B133" s="151"/>
      <c r="C133" s="151"/>
      <c r="D133" s="1147" t="s">
        <v>251</v>
      </c>
      <c r="E133" s="1148">
        <v>45.0</v>
      </c>
      <c r="F133" s="1148">
        <v>0.0</v>
      </c>
      <c r="G133" s="1148">
        <v>272.0</v>
      </c>
      <c r="H133" s="1148">
        <v>0.0</v>
      </c>
      <c r="I133" s="1148">
        <v>0.0</v>
      </c>
      <c r="J133" s="1148">
        <v>0.0</v>
      </c>
      <c r="K133" s="1148">
        <v>0.0</v>
      </c>
      <c r="L133" s="1148">
        <v>12.0</v>
      </c>
      <c r="M133" s="1148">
        <v>0.0</v>
      </c>
      <c r="N133" s="1148">
        <v>0.0</v>
      </c>
      <c r="O133" s="1148">
        <v>0.0</v>
      </c>
      <c r="P133" s="1148">
        <v>0.0</v>
      </c>
      <c r="Q133" s="1166">
        <f t="shared" si="16"/>
        <v>329</v>
      </c>
      <c r="R133" s="1166">
        <f t="shared" si="17"/>
        <v>199</v>
      </c>
      <c r="S133" s="1162">
        <f>R133/Results!$B$4</f>
        <v>0.6633333333</v>
      </c>
      <c r="T133" s="1194"/>
      <c r="U133" s="1152" t="str">
        <f t="shared" si="18"/>
        <v>C</v>
      </c>
    </row>
    <row r="134">
      <c r="A134" s="151"/>
      <c r="B134" s="151"/>
      <c r="C134" s="1155"/>
      <c r="D134" s="1147" t="s">
        <v>252</v>
      </c>
      <c r="E134" s="1148">
        <v>46.0</v>
      </c>
      <c r="F134" s="1148">
        <v>0.0</v>
      </c>
      <c r="G134" s="1148">
        <v>291.0</v>
      </c>
      <c r="H134" s="1148">
        <v>0.0</v>
      </c>
      <c r="I134" s="1148">
        <v>0.0</v>
      </c>
      <c r="J134" s="1148">
        <v>0.0</v>
      </c>
      <c r="K134" s="1148">
        <v>0.0</v>
      </c>
      <c r="L134" s="1148">
        <v>17.0</v>
      </c>
      <c r="M134" s="1148">
        <v>0.0</v>
      </c>
      <c r="N134" s="1148">
        <v>0.0</v>
      </c>
      <c r="O134" s="1148">
        <v>0.0</v>
      </c>
      <c r="P134" s="1148">
        <v>0.0</v>
      </c>
      <c r="Q134" s="1166">
        <f t="shared" si="16"/>
        <v>354</v>
      </c>
      <c r="R134" s="1166">
        <f t="shared" si="17"/>
        <v>217</v>
      </c>
      <c r="S134" s="1162">
        <f>R134/Results!$B$4</f>
        <v>0.7233333333</v>
      </c>
      <c r="T134" s="1194"/>
      <c r="U134" s="1152" t="str">
        <f t="shared" si="18"/>
        <v>D</v>
      </c>
    </row>
    <row r="135">
      <c r="A135" s="151"/>
      <c r="B135" s="151"/>
      <c r="C135" s="1158" t="s">
        <v>295</v>
      </c>
      <c r="D135" s="1156" t="s">
        <v>253</v>
      </c>
      <c r="E135" s="1203">
        <v>62.0</v>
      </c>
      <c r="F135" s="1203">
        <v>0.0</v>
      </c>
      <c r="G135" s="1203">
        <v>89.0</v>
      </c>
      <c r="H135" s="1203">
        <v>0.0</v>
      </c>
      <c r="I135" s="1203">
        <v>0.0</v>
      </c>
      <c r="J135" s="1203">
        <v>0.0</v>
      </c>
      <c r="K135" s="1203">
        <v>0.0</v>
      </c>
      <c r="L135" s="1203">
        <v>8.0</v>
      </c>
      <c r="M135" s="1203">
        <v>0.0</v>
      </c>
      <c r="N135" s="1203">
        <v>0.0</v>
      </c>
      <c r="O135" s="1203">
        <v>6.0</v>
      </c>
      <c r="P135" s="1203">
        <v>0.0</v>
      </c>
      <c r="Q135" s="1166">
        <f t="shared" si="16"/>
        <v>165</v>
      </c>
      <c r="R135" s="1166">
        <f t="shared" si="17"/>
        <v>130.5</v>
      </c>
      <c r="S135" s="1162">
        <f>R135/Results!$B$4</f>
        <v>0.435</v>
      </c>
      <c r="T135" s="1194"/>
      <c r="U135" s="1152" t="str">
        <f t="shared" si="18"/>
        <v>B</v>
      </c>
    </row>
    <row r="136">
      <c r="A136" s="151"/>
      <c r="B136" s="151"/>
      <c r="C136" s="151"/>
      <c r="D136" s="1156" t="s">
        <v>254</v>
      </c>
      <c r="E136" s="1203">
        <v>59.0</v>
      </c>
      <c r="F136" s="1203">
        <v>0.0</v>
      </c>
      <c r="G136" s="1203">
        <v>102.0</v>
      </c>
      <c r="H136" s="1203">
        <v>0.0</v>
      </c>
      <c r="I136" s="1203">
        <v>0.0</v>
      </c>
      <c r="J136" s="1203">
        <v>0.0</v>
      </c>
      <c r="K136" s="1203">
        <v>0.0</v>
      </c>
      <c r="L136" s="1203">
        <v>5.0</v>
      </c>
      <c r="M136" s="1203">
        <v>0.0</v>
      </c>
      <c r="N136" s="1203">
        <v>0.0</v>
      </c>
      <c r="O136" s="1203">
        <v>3.0</v>
      </c>
      <c r="P136" s="1203">
        <v>0.0</v>
      </c>
      <c r="Q136" s="1166">
        <f t="shared" si="16"/>
        <v>169</v>
      </c>
      <c r="R136" s="1166">
        <f t="shared" si="17"/>
        <v>123.5</v>
      </c>
      <c r="S136" s="1162">
        <f>R136/Results!$B$4</f>
        <v>0.4116666667</v>
      </c>
      <c r="T136" s="1194"/>
      <c r="U136" s="1152" t="str">
        <f t="shared" si="18"/>
        <v>B</v>
      </c>
    </row>
    <row r="137">
      <c r="A137" s="151"/>
      <c r="B137" s="151"/>
      <c r="C137" s="1155"/>
      <c r="D137" s="1156" t="s">
        <v>255</v>
      </c>
      <c r="E137" s="1203">
        <v>48.0</v>
      </c>
      <c r="F137" s="1203">
        <v>0.0</v>
      </c>
      <c r="G137" s="1203">
        <v>127.0</v>
      </c>
      <c r="H137" s="1203">
        <v>0.0</v>
      </c>
      <c r="I137" s="1203">
        <v>0.0</v>
      </c>
      <c r="J137" s="1203">
        <v>0.0</v>
      </c>
      <c r="K137" s="1203">
        <v>0.0</v>
      </c>
      <c r="L137" s="1203">
        <v>8.0</v>
      </c>
      <c r="M137" s="1203">
        <v>0.0</v>
      </c>
      <c r="N137" s="1203">
        <v>0.0</v>
      </c>
      <c r="O137" s="1203">
        <v>2.0</v>
      </c>
      <c r="P137" s="1203">
        <v>0.0</v>
      </c>
      <c r="Q137" s="1166">
        <f t="shared" si="16"/>
        <v>185</v>
      </c>
      <c r="R137" s="1166">
        <f t="shared" si="17"/>
        <v>127.5</v>
      </c>
      <c r="S137" s="1162">
        <f>R137/Results!$B$4</f>
        <v>0.425</v>
      </c>
      <c r="T137" s="1194"/>
      <c r="U137" s="1152" t="str">
        <f t="shared" si="18"/>
        <v>B</v>
      </c>
    </row>
    <row r="138">
      <c r="A138" s="151"/>
      <c r="B138" s="151"/>
      <c r="C138" s="1158" t="s">
        <v>296</v>
      </c>
      <c r="D138" s="1147" t="s">
        <v>248</v>
      </c>
      <c r="E138" s="1148">
        <v>55.0</v>
      </c>
      <c r="F138" s="1148">
        <v>0.0</v>
      </c>
      <c r="G138" s="1148">
        <v>280.0</v>
      </c>
      <c r="H138" s="1148">
        <v>0.0</v>
      </c>
      <c r="I138" s="1148">
        <v>0.0</v>
      </c>
      <c r="J138" s="1149">
        <v>0.0</v>
      </c>
      <c r="K138" s="1148">
        <v>0.0</v>
      </c>
      <c r="L138" s="1148">
        <v>13.0</v>
      </c>
      <c r="M138" s="1148">
        <v>0.0</v>
      </c>
      <c r="N138" s="1148">
        <v>2.0</v>
      </c>
      <c r="O138" s="1148">
        <v>0.0</v>
      </c>
      <c r="P138" s="1148">
        <v>0.0</v>
      </c>
      <c r="Q138" s="1166">
        <f t="shared" si="16"/>
        <v>350</v>
      </c>
      <c r="R138" s="1166">
        <f t="shared" si="17"/>
        <v>219.5</v>
      </c>
      <c r="S138" s="1150">
        <f>R138/Results!$B$4</f>
        <v>0.7316666667</v>
      </c>
      <c r="T138" s="1194"/>
      <c r="U138" s="1152" t="str">
        <f t="shared" si="18"/>
        <v>D</v>
      </c>
    </row>
    <row r="139">
      <c r="A139" s="151"/>
      <c r="B139" s="151"/>
      <c r="C139" s="151"/>
      <c r="D139" s="1147" t="s">
        <v>251</v>
      </c>
      <c r="E139" s="1148">
        <v>50.0</v>
      </c>
      <c r="F139" s="1148">
        <v>0.0</v>
      </c>
      <c r="G139" s="1148">
        <v>235.0</v>
      </c>
      <c r="H139" s="1148">
        <v>0.0</v>
      </c>
      <c r="I139" s="1148">
        <v>0.0</v>
      </c>
      <c r="J139" s="1148">
        <v>0.0</v>
      </c>
      <c r="K139" s="1148">
        <v>0.0</v>
      </c>
      <c r="L139" s="1148">
        <v>18.0</v>
      </c>
      <c r="M139" s="1148">
        <v>0.0</v>
      </c>
      <c r="N139" s="1148">
        <v>0.0</v>
      </c>
      <c r="O139" s="1148">
        <v>2.0</v>
      </c>
      <c r="P139" s="1148">
        <v>0.0</v>
      </c>
      <c r="Q139" s="1166">
        <f t="shared" si="16"/>
        <v>305</v>
      </c>
      <c r="R139" s="1166">
        <f t="shared" si="17"/>
        <v>198.5</v>
      </c>
      <c r="S139" s="1150">
        <f>R139/Results!$B$4</f>
        <v>0.6616666667</v>
      </c>
      <c r="T139" s="1194"/>
      <c r="U139" s="1152" t="str">
        <f t="shared" si="18"/>
        <v>C</v>
      </c>
    </row>
    <row r="140">
      <c r="A140" s="151"/>
      <c r="B140" s="151"/>
      <c r="C140" s="1155"/>
      <c r="D140" s="1147" t="s">
        <v>252</v>
      </c>
      <c r="E140" s="1148">
        <v>60.0</v>
      </c>
      <c r="F140" s="1148">
        <v>0.0</v>
      </c>
      <c r="G140" s="1148">
        <v>289.0</v>
      </c>
      <c r="H140" s="1148">
        <v>0.0</v>
      </c>
      <c r="I140" s="1148">
        <v>0.0</v>
      </c>
      <c r="J140" s="1148">
        <v>0.0</v>
      </c>
      <c r="K140" s="1148">
        <v>0.0</v>
      </c>
      <c r="L140" s="1148">
        <v>22.0</v>
      </c>
      <c r="M140" s="1148">
        <v>0.0</v>
      </c>
      <c r="N140" s="1148">
        <v>0.0</v>
      </c>
      <c r="O140" s="1148">
        <v>1.0</v>
      </c>
      <c r="P140" s="1148">
        <v>0.0</v>
      </c>
      <c r="Q140" s="1166">
        <f t="shared" si="16"/>
        <v>372</v>
      </c>
      <c r="R140" s="1166">
        <f t="shared" si="17"/>
        <v>239.5</v>
      </c>
      <c r="S140" s="1150">
        <f>R140/Results!$B$4</f>
        <v>0.7983333333</v>
      </c>
      <c r="T140" s="1194"/>
      <c r="U140" s="1152" t="str">
        <f t="shared" si="18"/>
        <v>D</v>
      </c>
    </row>
    <row r="141">
      <c r="A141" s="151"/>
      <c r="B141" s="151"/>
      <c r="C141" s="1158" t="s">
        <v>296</v>
      </c>
      <c r="D141" s="1188" t="s">
        <v>253</v>
      </c>
      <c r="E141" s="1189"/>
      <c r="F141" s="1189"/>
      <c r="G141" s="1189"/>
      <c r="H141" s="1189"/>
      <c r="I141" s="1189"/>
      <c r="J141" s="1189"/>
      <c r="K141" s="1189"/>
      <c r="L141" s="1189"/>
      <c r="M141" s="1189"/>
      <c r="N141" s="1189"/>
      <c r="O141" s="1189"/>
      <c r="P141" s="1189"/>
      <c r="Q141" s="1204"/>
      <c r="R141" s="1189"/>
      <c r="S141" s="1191"/>
      <c r="T141" s="1195"/>
      <c r="U141" s="1193"/>
    </row>
    <row r="142">
      <c r="A142" s="151"/>
      <c r="B142" s="151"/>
      <c r="C142" s="151"/>
      <c r="D142" s="1188" t="s">
        <v>254</v>
      </c>
      <c r="E142" s="1189"/>
      <c r="F142" s="1189"/>
      <c r="G142" s="1189"/>
      <c r="H142" s="1189"/>
      <c r="I142" s="1189"/>
      <c r="J142" s="1189"/>
      <c r="K142" s="1189"/>
      <c r="L142" s="1189"/>
      <c r="M142" s="1189"/>
      <c r="N142" s="1189"/>
      <c r="O142" s="1189"/>
      <c r="P142" s="1189"/>
      <c r="Q142" s="1204"/>
      <c r="R142" s="1189"/>
      <c r="S142" s="1191"/>
      <c r="T142" s="1195"/>
      <c r="U142" s="1193"/>
    </row>
    <row r="143">
      <c r="A143" s="151"/>
      <c r="B143" s="151"/>
      <c r="C143" s="1155"/>
      <c r="D143" s="1188" t="s">
        <v>255</v>
      </c>
      <c r="E143" s="1189"/>
      <c r="F143" s="1189"/>
      <c r="G143" s="1189"/>
      <c r="H143" s="1189"/>
      <c r="I143" s="1189"/>
      <c r="J143" s="1189"/>
      <c r="K143" s="1189"/>
      <c r="L143" s="1189"/>
      <c r="M143" s="1189"/>
      <c r="N143" s="1189"/>
      <c r="O143" s="1189"/>
      <c r="P143" s="1189"/>
      <c r="Q143" s="1204"/>
      <c r="R143" s="1189"/>
      <c r="S143" s="1191"/>
      <c r="T143" s="1195"/>
      <c r="U143" s="1193"/>
    </row>
    <row r="144">
      <c r="A144" s="151"/>
      <c r="B144" s="151"/>
      <c r="C144" s="1158" t="s">
        <v>297</v>
      </c>
      <c r="D144" s="1147" t="s">
        <v>248</v>
      </c>
      <c r="E144" s="1148">
        <v>136.0</v>
      </c>
      <c r="F144" s="1148">
        <v>0.0</v>
      </c>
      <c r="G144" s="1148">
        <v>300.0</v>
      </c>
      <c r="H144" s="1148">
        <v>6.0</v>
      </c>
      <c r="I144" s="1148">
        <v>3.0</v>
      </c>
      <c r="J144" s="1148">
        <v>0.0</v>
      </c>
      <c r="K144" s="1148">
        <v>0.0</v>
      </c>
      <c r="L144" s="1148">
        <v>12.0</v>
      </c>
      <c r="M144" s="1148">
        <v>0.0</v>
      </c>
      <c r="N144" s="1148">
        <v>0.0</v>
      </c>
      <c r="O144" s="1148">
        <v>0.0</v>
      </c>
      <c r="P144" s="1148">
        <v>0.0</v>
      </c>
      <c r="Q144" s="1166">
        <f t="shared" ref="Q144:Q173" si="19">SUM(E144:P144)</f>
        <v>457</v>
      </c>
      <c r="R144" s="1166">
        <f t="shared" ref="R144:R173" si="20">SUM(E144*1+F144*0.8+G144*0.5+H144*1.5+I144*2+J144*1.5+K144*1.5+L144*1.5+M144*2.5+N144*2.5+O144*2+P144*2.5)</f>
        <v>319</v>
      </c>
      <c r="S144" s="1150">
        <f>R144/Results!$B$4</f>
        <v>1.063333333</v>
      </c>
      <c r="T144" s="1194"/>
      <c r="U144" s="1152" t="str">
        <f t="shared" ref="U144:U173" si="21">IFS(S144&lt;0.2,"A",AND(S144&gt;=0.21,S144&lt;=0.5),"B",AND(S144&gt;=0.51,S144&lt;=0.7),"C",AND(S144&gt;=0.71,S144&lt;=0.85),"D",AND(S144&gt;=0.86,S144&lt;=1),"E",S144&gt;1,"F")</f>
        <v>F</v>
      </c>
    </row>
    <row r="145">
      <c r="A145" s="151"/>
      <c r="B145" s="151"/>
      <c r="C145" s="151"/>
      <c r="D145" s="1147" t="s">
        <v>251</v>
      </c>
      <c r="E145" s="1148">
        <v>100.0</v>
      </c>
      <c r="F145" s="1148">
        <v>6.0</v>
      </c>
      <c r="G145" s="1148">
        <v>309.0</v>
      </c>
      <c r="H145" s="1148">
        <v>9.0</v>
      </c>
      <c r="I145" s="1148">
        <v>0.0</v>
      </c>
      <c r="J145" s="1148">
        <v>0.0</v>
      </c>
      <c r="K145" s="1148">
        <v>0.0</v>
      </c>
      <c r="L145" s="1148">
        <v>14.0</v>
      </c>
      <c r="M145" s="1148">
        <v>0.0</v>
      </c>
      <c r="N145" s="1148">
        <v>0.0</v>
      </c>
      <c r="O145" s="1148">
        <v>0.0</v>
      </c>
      <c r="P145" s="1148">
        <v>0.0</v>
      </c>
      <c r="Q145" s="1166">
        <f t="shared" si="19"/>
        <v>438</v>
      </c>
      <c r="R145" s="1166">
        <f t="shared" si="20"/>
        <v>293.8</v>
      </c>
      <c r="S145" s="1150">
        <f>R145/Results!$B$4</f>
        <v>0.9793333333</v>
      </c>
      <c r="T145" s="1194"/>
      <c r="U145" s="1152" t="str">
        <f t="shared" si="21"/>
        <v>E</v>
      </c>
    </row>
    <row r="146">
      <c r="A146" s="151"/>
      <c r="B146" s="151"/>
      <c r="C146" s="1155"/>
      <c r="D146" s="1147" t="s">
        <v>252</v>
      </c>
      <c r="E146" s="1148">
        <v>197.0</v>
      </c>
      <c r="F146" s="1148">
        <v>0.0</v>
      </c>
      <c r="G146" s="1148">
        <v>780.0</v>
      </c>
      <c r="H146" s="1148">
        <v>11.0</v>
      </c>
      <c r="I146" s="1148">
        <v>0.0</v>
      </c>
      <c r="J146" s="1148">
        <v>0.0</v>
      </c>
      <c r="K146" s="1148">
        <v>4.0</v>
      </c>
      <c r="L146" s="1148">
        <v>29.0</v>
      </c>
      <c r="M146" s="1148">
        <v>4.0</v>
      </c>
      <c r="N146" s="1148">
        <v>3.0</v>
      </c>
      <c r="O146" s="1148">
        <v>9.0</v>
      </c>
      <c r="P146" s="1148">
        <v>0.0</v>
      </c>
      <c r="Q146" s="1166">
        <f t="shared" si="19"/>
        <v>1037</v>
      </c>
      <c r="R146" s="1166">
        <f t="shared" si="20"/>
        <v>688.5</v>
      </c>
      <c r="S146" s="1150">
        <f>R146/Results!$B$4</f>
        <v>2.295</v>
      </c>
      <c r="T146" s="1194"/>
      <c r="U146" s="1152" t="str">
        <f t="shared" si="21"/>
        <v>F</v>
      </c>
    </row>
    <row r="147">
      <c r="A147" s="151"/>
      <c r="B147" s="151"/>
      <c r="C147" s="1158" t="s">
        <v>297</v>
      </c>
      <c r="D147" s="1156" t="s">
        <v>253</v>
      </c>
      <c r="E147" s="1148">
        <v>87.0</v>
      </c>
      <c r="F147" s="1148">
        <v>3.0</v>
      </c>
      <c r="G147" s="1148">
        <v>229.0</v>
      </c>
      <c r="H147" s="1148">
        <v>3.0</v>
      </c>
      <c r="I147" s="1148">
        <v>0.0</v>
      </c>
      <c r="J147" s="1148">
        <v>0.0</v>
      </c>
      <c r="K147" s="1148">
        <v>9.0</v>
      </c>
      <c r="L147" s="1148">
        <v>12.0</v>
      </c>
      <c r="M147" s="1148">
        <v>4.0</v>
      </c>
      <c r="N147" s="1148">
        <v>0.0</v>
      </c>
      <c r="O147" s="1148">
        <v>39.0</v>
      </c>
      <c r="P147" s="1148">
        <v>0.0</v>
      </c>
      <c r="Q147" s="1166">
        <f t="shared" si="19"/>
        <v>386</v>
      </c>
      <c r="R147" s="1166">
        <f t="shared" si="20"/>
        <v>327.9</v>
      </c>
      <c r="S147" s="1150">
        <f>R147/Results!$B$4</f>
        <v>1.093</v>
      </c>
      <c r="T147" s="1194"/>
      <c r="U147" s="1152" t="str">
        <f t="shared" si="21"/>
        <v>F</v>
      </c>
    </row>
    <row r="148">
      <c r="A148" s="151"/>
      <c r="B148" s="151"/>
      <c r="C148" s="151"/>
      <c r="D148" s="1156" t="s">
        <v>254</v>
      </c>
      <c r="E148" s="1148">
        <v>139.0</v>
      </c>
      <c r="F148" s="1148">
        <v>0.0</v>
      </c>
      <c r="G148" s="1148">
        <v>497.0</v>
      </c>
      <c r="H148" s="1148">
        <v>0.0</v>
      </c>
      <c r="I148" s="1148">
        <v>0.0</v>
      </c>
      <c r="J148" s="1148">
        <v>0.0</v>
      </c>
      <c r="K148" s="1148">
        <v>7.0</v>
      </c>
      <c r="L148" s="1148">
        <v>17.0</v>
      </c>
      <c r="M148" s="1148">
        <v>0.0</v>
      </c>
      <c r="N148" s="1148">
        <v>0.0</v>
      </c>
      <c r="O148" s="1148">
        <v>21.0</v>
      </c>
      <c r="P148" s="1148">
        <v>0.0</v>
      </c>
      <c r="Q148" s="1166">
        <f t="shared" si="19"/>
        <v>681</v>
      </c>
      <c r="R148" s="1166">
        <f t="shared" si="20"/>
        <v>465.5</v>
      </c>
      <c r="S148" s="1150">
        <f>R148/Results!$B$4</f>
        <v>1.551666667</v>
      </c>
      <c r="T148" s="1194"/>
      <c r="U148" s="1152" t="str">
        <f t="shared" si="21"/>
        <v>F</v>
      </c>
    </row>
    <row r="149">
      <c r="A149" s="151"/>
      <c r="B149" s="151"/>
      <c r="C149" s="1155"/>
      <c r="D149" s="1165" t="s">
        <v>255</v>
      </c>
      <c r="E149" s="1166">
        <v>159.0</v>
      </c>
      <c r="F149" s="1166">
        <v>0.0</v>
      </c>
      <c r="G149" s="1166">
        <v>376.0</v>
      </c>
      <c r="H149" s="1166">
        <v>0.0</v>
      </c>
      <c r="I149" s="1166">
        <v>0.0</v>
      </c>
      <c r="J149" s="1166">
        <v>0.0</v>
      </c>
      <c r="K149" s="1166">
        <v>9.0</v>
      </c>
      <c r="L149" s="1166">
        <v>21.0</v>
      </c>
      <c r="M149" s="1166">
        <v>0.0</v>
      </c>
      <c r="N149" s="1166">
        <v>0.0</v>
      </c>
      <c r="O149" s="1166">
        <v>9.0</v>
      </c>
      <c r="P149" s="1166">
        <v>0.0</v>
      </c>
      <c r="Q149" s="1166">
        <f t="shared" si="19"/>
        <v>574</v>
      </c>
      <c r="R149" s="1166">
        <f t="shared" si="20"/>
        <v>410</v>
      </c>
      <c r="S149" s="1167">
        <f>R149/Results!$B$4</f>
        <v>1.366666667</v>
      </c>
      <c r="T149" s="1196"/>
      <c r="U149" s="1169" t="str">
        <f t="shared" si="21"/>
        <v>F</v>
      </c>
    </row>
    <row r="150">
      <c r="A150" s="151"/>
      <c r="B150" s="151"/>
      <c r="C150" s="1170" t="s">
        <v>298</v>
      </c>
      <c r="D150" s="1171" t="s">
        <v>248</v>
      </c>
      <c r="E150" s="1172">
        <v>70.0</v>
      </c>
      <c r="F150" s="1172">
        <v>0.0</v>
      </c>
      <c r="G150" s="1172">
        <v>280.0</v>
      </c>
      <c r="H150" s="1172">
        <v>0.0</v>
      </c>
      <c r="I150" s="1172">
        <v>0.0</v>
      </c>
      <c r="J150" s="1172">
        <v>0.0</v>
      </c>
      <c r="K150" s="1172">
        <v>0.0</v>
      </c>
      <c r="L150" s="1172">
        <v>10.0</v>
      </c>
      <c r="M150" s="1172">
        <v>0.0</v>
      </c>
      <c r="N150" s="1172">
        <v>3.0</v>
      </c>
      <c r="O150" s="1172">
        <v>0.0</v>
      </c>
      <c r="P150" s="1172">
        <v>0.0</v>
      </c>
      <c r="Q150" s="1197">
        <f t="shared" si="19"/>
        <v>363</v>
      </c>
      <c r="R150" s="1197">
        <f t="shared" si="20"/>
        <v>232.5</v>
      </c>
      <c r="S150" s="1173">
        <f>R150/Results!$D$5</f>
        <v>0.3875</v>
      </c>
      <c r="T150" s="1198"/>
      <c r="U150" s="1175" t="str">
        <f t="shared" si="21"/>
        <v>B</v>
      </c>
    </row>
    <row r="151">
      <c r="A151" s="151"/>
      <c r="B151" s="151"/>
      <c r="C151" s="151"/>
      <c r="D151" s="1147" t="s">
        <v>251</v>
      </c>
      <c r="E151" s="1148">
        <v>65.0</v>
      </c>
      <c r="F151" s="1148">
        <v>0.0</v>
      </c>
      <c r="G151" s="1148">
        <v>239.0</v>
      </c>
      <c r="H151" s="1148">
        <v>0.0</v>
      </c>
      <c r="I151" s="1148">
        <v>0.0</v>
      </c>
      <c r="J151" s="1148">
        <v>0.0</v>
      </c>
      <c r="K151" s="1148">
        <v>0.0</v>
      </c>
      <c r="L151" s="1148">
        <v>13.0</v>
      </c>
      <c r="M151" s="1148">
        <v>0.0</v>
      </c>
      <c r="N151" s="1148">
        <v>2.0</v>
      </c>
      <c r="O151" s="1148">
        <v>0.0</v>
      </c>
      <c r="P151" s="1148">
        <v>0.0</v>
      </c>
      <c r="Q151" s="1166">
        <f t="shared" si="19"/>
        <v>319</v>
      </c>
      <c r="R151" s="1166">
        <f t="shared" si="20"/>
        <v>209</v>
      </c>
      <c r="S151" s="1150">
        <f>R151/Results!$D$5</f>
        <v>0.3483333333</v>
      </c>
      <c r="T151" s="1194"/>
      <c r="U151" s="1152" t="str">
        <f t="shared" si="21"/>
        <v>B</v>
      </c>
    </row>
    <row r="152">
      <c r="A152" s="151"/>
      <c r="B152" s="151"/>
      <c r="C152" s="37"/>
      <c r="D152" s="1147" t="s">
        <v>252</v>
      </c>
      <c r="E152" s="1148">
        <v>69.0</v>
      </c>
      <c r="F152" s="1148">
        <v>0.0</v>
      </c>
      <c r="G152" s="1148">
        <v>271.0</v>
      </c>
      <c r="H152" s="1148">
        <v>0.0</v>
      </c>
      <c r="I152" s="1148">
        <v>0.0</v>
      </c>
      <c r="J152" s="1148">
        <v>0.0</v>
      </c>
      <c r="K152" s="1148">
        <v>0.0</v>
      </c>
      <c r="L152" s="1148">
        <v>10.0</v>
      </c>
      <c r="M152" s="1148">
        <v>0.0</v>
      </c>
      <c r="N152" s="1148">
        <v>2.0</v>
      </c>
      <c r="O152" s="1148">
        <v>0.0</v>
      </c>
      <c r="P152" s="1148">
        <v>0.0</v>
      </c>
      <c r="Q152" s="1166">
        <f t="shared" si="19"/>
        <v>352</v>
      </c>
      <c r="R152" s="1166">
        <f t="shared" si="20"/>
        <v>224.5</v>
      </c>
      <c r="S152" s="1150">
        <f>R152/Results!$D$5</f>
        <v>0.3741666667</v>
      </c>
      <c r="T152" s="1194"/>
      <c r="U152" s="1152" t="str">
        <f t="shared" si="21"/>
        <v>B</v>
      </c>
    </row>
    <row r="153">
      <c r="A153" s="151"/>
      <c r="B153" s="151"/>
      <c r="C153" s="1176" t="s">
        <v>298</v>
      </c>
      <c r="D153" s="1156" t="s">
        <v>253</v>
      </c>
      <c r="E153" s="1148">
        <v>113.0</v>
      </c>
      <c r="F153" s="1148">
        <v>0.0</v>
      </c>
      <c r="G153" s="1148">
        <v>235.0</v>
      </c>
      <c r="H153" s="1148">
        <v>0.0</v>
      </c>
      <c r="I153" s="1148">
        <v>0.0</v>
      </c>
      <c r="J153" s="1148">
        <v>0.0</v>
      </c>
      <c r="K153" s="1148">
        <v>0.0</v>
      </c>
      <c r="L153" s="1148">
        <v>13.0</v>
      </c>
      <c r="M153" s="1148">
        <v>0.0</v>
      </c>
      <c r="N153" s="1148">
        <v>0.0</v>
      </c>
      <c r="O153" s="1148">
        <v>7.0</v>
      </c>
      <c r="P153" s="1148">
        <v>0.0</v>
      </c>
      <c r="Q153" s="1166">
        <f t="shared" si="19"/>
        <v>368</v>
      </c>
      <c r="R153" s="1166">
        <f t="shared" si="20"/>
        <v>264</v>
      </c>
      <c r="S153" s="1150">
        <f>R153/Results!$D$5</f>
        <v>0.44</v>
      </c>
      <c r="T153" s="1194"/>
      <c r="U153" s="1152" t="str">
        <f t="shared" si="21"/>
        <v>B</v>
      </c>
    </row>
    <row r="154">
      <c r="A154" s="151"/>
      <c r="B154" s="151"/>
      <c r="C154" s="151"/>
      <c r="D154" s="1156" t="s">
        <v>254</v>
      </c>
      <c r="E154" s="1148">
        <v>147.0</v>
      </c>
      <c r="F154" s="1148">
        <v>0.0</v>
      </c>
      <c r="G154" s="1148">
        <v>198.0</v>
      </c>
      <c r="H154" s="1148">
        <v>0.0</v>
      </c>
      <c r="I154" s="1148">
        <v>0.0</v>
      </c>
      <c r="J154" s="1148">
        <v>0.0</v>
      </c>
      <c r="K154" s="1148">
        <v>0.0</v>
      </c>
      <c r="L154" s="1148">
        <v>16.0</v>
      </c>
      <c r="M154" s="1148">
        <v>0.0</v>
      </c>
      <c r="N154" s="1148">
        <v>0.0</v>
      </c>
      <c r="O154" s="1148">
        <v>1.0</v>
      </c>
      <c r="P154" s="1148">
        <v>0.0</v>
      </c>
      <c r="Q154" s="1166">
        <f t="shared" si="19"/>
        <v>362</v>
      </c>
      <c r="R154" s="1166">
        <f t="shared" si="20"/>
        <v>272</v>
      </c>
      <c r="S154" s="1150">
        <f>R154/Results!$D$5</f>
        <v>0.4533333333</v>
      </c>
      <c r="T154" s="1194"/>
      <c r="U154" s="1152" t="str">
        <f t="shared" si="21"/>
        <v>B</v>
      </c>
    </row>
    <row r="155">
      <c r="A155" s="151"/>
      <c r="B155" s="151"/>
      <c r="C155" s="37"/>
      <c r="D155" s="1156" t="s">
        <v>255</v>
      </c>
      <c r="E155" s="1148">
        <v>126.0</v>
      </c>
      <c r="F155" s="1148">
        <v>0.0</v>
      </c>
      <c r="G155" s="1148">
        <v>155.0</v>
      </c>
      <c r="H155" s="1148">
        <v>0.0</v>
      </c>
      <c r="I155" s="1148">
        <v>0.0</v>
      </c>
      <c r="J155" s="1148">
        <v>0.0</v>
      </c>
      <c r="K155" s="1148">
        <v>0.0</v>
      </c>
      <c r="L155" s="1148">
        <v>7.0</v>
      </c>
      <c r="M155" s="1148">
        <v>0.0</v>
      </c>
      <c r="N155" s="1148">
        <v>0.0</v>
      </c>
      <c r="O155" s="1148">
        <v>3.0</v>
      </c>
      <c r="P155" s="1148">
        <v>0.0</v>
      </c>
      <c r="Q155" s="1166">
        <f t="shared" si="19"/>
        <v>291</v>
      </c>
      <c r="R155" s="1166">
        <f t="shared" si="20"/>
        <v>220</v>
      </c>
      <c r="S155" s="1150">
        <f>R155/Results!$D$5</f>
        <v>0.3666666667</v>
      </c>
      <c r="T155" s="1194"/>
      <c r="U155" s="1152" t="str">
        <f t="shared" si="21"/>
        <v>B</v>
      </c>
    </row>
    <row r="156">
      <c r="A156" s="151"/>
      <c r="B156" s="151"/>
      <c r="C156" s="1176" t="s">
        <v>299</v>
      </c>
      <c r="D156" s="1147" t="s">
        <v>248</v>
      </c>
      <c r="E156" s="1148">
        <v>201.0</v>
      </c>
      <c r="F156" s="1148">
        <v>0.0</v>
      </c>
      <c r="G156" s="1148">
        <v>661.0</v>
      </c>
      <c r="H156" s="1148">
        <v>60.0</v>
      </c>
      <c r="I156" s="1148">
        <v>14.0</v>
      </c>
      <c r="J156" s="1148">
        <v>71.0</v>
      </c>
      <c r="K156" s="1148">
        <v>31.0</v>
      </c>
      <c r="L156" s="1148">
        <v>61.0</v>
      </c>
      <c r="M156" s="1148">
        <v>0.0</v>
      </c>
      <c r="N156" s="1148">
        <v>0.0</v>
      </c>
      <c r="O156" s="1148">
        <v>6.0</v>
      </c>
      <c r="P156" s="1148">
        <v>1.0</v>
      </c>
      <c r="Q156" s="1166">
        <f t="shared" si="19"/>
        <v>1106</v>
      </c>
      <c r="R156" s="1166">
        <f t="shared" si="20"/>
        <v>908.5</v>
      </c>
      <c r="S156" s="1150">
        <f>R156/Results!$D$5</f>
        <v>1.514166667</v>
      </c>
      <c r="T156" s="1194"/>
      <c r="U156" s="1152" t="str">
        <f t="shared" si="21"/>
        <v>F</v>
      </c>
    </row>
    <row r="157">
      <c r="A157" s="151"/>
      <c r="B157" s="151"/>
      <c r="C157" s="151"/>
      <c r="D157" s="1147" t="s">
        <v>251</v>
      </c>
      <c r="E157" s="1148">
        <v>231.0</v>
      </c>
      <c r="F157" s="1148">
        <v>0.0</v>
      </c>
      <c r="G157" s="1148">
        <v>864.0</v>
      </c>
      <c r="H157" s="1148">
        <v>23.0</v>
      </c>
      <c r="I157" s="1148">
        <v>8.0</v>
      </c>
      <c r="J157" s="1148">
        <v>61.0</v>
      </c>
      <c r="K157" s="1148">
        <v>35.0</v>
      </c>
      <c r="L157" s="1148">
        <v>87.0</v>
      </c>
      <c r="M157" s="1148">
        <v>0.0</v>
      </c>
      <c r="N157" s="1148">
        <v>3.0</v>
      </c>
      <c r="O157" s="1148">
        <v>2.0</v>
      </c>
      <c r="P157" s="1148">
        <v>0.0</v>
      </c>
      <c r="Q157" s="1166">
        <f t="shared" si="19"/>
        <v>1314</v>
      </c>
      <c r="R157" s="1166">
        <f t="shared" si="20"/>
        <v>999.5</v>
      </c>
      <c r="S157" s="1150">
        <f>R157/Results!$D$5</f>
        <v>1.665833333</v>
      </c>
      <c r="T157" s="1194"/>
      <c r="U157" s="1152" t="str">
        <f t="shared" si="21"/>
        <v>F</v>
      </c>
    </row>
    <row r="158">
      <c r="A158" s="151"/>
      <c r="B158" s="151"/>
      <c r="C158" s="37"/>
      <c r="D158" s="1147" t="s">
        <v>252</v>
      </c>
      <c r="E158" s="1148">
        <v>241.0</v>
      </c>
      <c r="F158" s="1148">
        <v>0.0</v>
      </c>
      <c r="G158" s="1148">
        <v>907.0</v>
      </c>
      <c r="H158" s="1148">
        <v>31.0</v>
      </c>
      <c r="I158" s="1148">
        <v>8.0</v>
      </c>
      <c r="J158" s="1148">
        <v>86.0</v>
      </c>
      <c r="K158" s="1148">
        <v>51.0</v>
      </c>
      <c r="L158" s="1148">
        <v>121.0</v>
      </c>
      <c r="M158" s="1148">
        <v>5.0</v>
      </c>
      <c r="N158" s="1148">
        <v>2.0</v>
      </c>
      <c r="O158" s="1148">
        <v>7.0</v>
      </c>
      <c r="P158" s="1148">
        <v>3.0</v>
      </c>
      <c r="Q158" s="1166">
        <f t="shared" si="19"/>
        <v>1462</v>
      </c>
      <c r="R158" s="1166">
        <f t="shared" si="20"/>
        <v>1183</v>
      </c>
      <c r="S158" s="1150">
        <f>R158/Results!$D$5</f>
        <v>1.971666667</v>
      </c>
      <c r="T158" s="1194"/>
      <c r="U158" s="1152" t="str">
        <f t="shared" si="21"/>
        <v>F</v>
      </c>
    </row>
    <row r="159">
      <c r="A159" s="151"/>
      <c r="B159" s="151"/>
      <c r="C159" s="1176" t="s">
        <v>299</v>
      </c>
      <c r="D159" s="1156" t="s">
        <v>253</v>
      </c>
      <c r="E159" s="1148">
        <v>376.0</v>
      </c>
      <c r="F159" s="1148">
        <v>2.0</v>
      </c>
      <c r="G159" s="1148">
        <v>403.0</v>
      </c>
      <c r="H159" s="1148">
        <v>0.0</v>
      </c>
      <c r="I159" s="1148">
        <v>0.0</v>
      </c>
      <c r="J159" s="1148">
        <v>0.0</v>
      </c>
      <c r="K159" s="1148">
        <v>19.0</v>
      </c>
      <c r="L159" s="1148">
        <v>28.0</v>
      </c>
      <c r="M159" s="1148">
        <v>1.0</v>
      </c>
      <c r="N159" s="1148">
        <v>23.0</v>
      </c>
      <c r="O159" s="1148">
        <v>5.0</v>
      </c>
      <c r="P159" s="1148">
        <v>0.0</v>
      </c>
      <c r="Q159" s="1166">
        <f t="shared" si="19"/>
        <v>857</v>
      </c>
      <c r="R159" s="1166">
        <f t="shared" si="20"/>
        <v>719.6</v>
      </c>
      <c r="S159" s="1150">
        <f>R159/Results!$D$5</f>
        <v>1.199333333</v>
      </c>
      <c r="T159" s="1194"/>
      <c r="U159" s="1152" t="str">
        <f t="shared" si="21"/>
        <v>F</v>
      </c>
    </row>
    <row r="160">
      <c r="A160" s="151"/>
      <c r="B160" s="151"/>
      <c r="C160" s="151"/>
      <c r="D160" s="1156" t="s">
        <v>254</v>
      </c>
      <c r="E160" s="1148">
        <v>342.0</v>
      </c>
      <c r="F160" s="1148">
        <v>0.0</v>
      </c>
      <c r="G160" s="1148">
        <v>502.0</v>
      </c>
      <c r="H160" s="1148">
        <v>0.0</v>
      </c>
      <c r="I160" s="1148">
        <v>0.0</v>
      </c>
      <c r="J160" s="1148">
        <v>0.0</v>
      </c>
      <c r="K160" s="1148">
        <v>15.0</v>
      </c>
      <c r="L160" s="1148">
        <v>36.0</v>
      </c>
      <c r="M160" s="1148">
        <v>0.0</v>
      </c>
      <c r="N160" s="1148">
        <v>0.0</v>
      </c>
      <c r="O160" s="1148">
        <v>9.0</v>
      </c>
      <c r="P160" s="1148">
        <v>0.0</v>
      </c>
      <c r="Q160" s="1166">
        <f t="shared" si="19"/>
        <v>904</v>
      </c>
      <c r="R160" s="1166">
        <f t="shared" si="20"/>
        <v>687.5</v>
      </c>
      <c r="S160" s="1150">
        <f>R160/Results!$D$5</f>
        <v>1.145833333</v>
      </c>
      <c r="T160" s="1194"/>
      <c r="U160" s="1152" t="str">
        <f t="shared" si="21"/>
        <v>F</v>
      </c>
    </row>
    <row r="161">
      <c r="A161" s="151"/>
      <c r="B161" s="151"/>
      <c r="C161" s="37"/>
      <c r="D161" s="1156" t="s">
        <v>255</v>
      </c>
      <c r="E161" s="1148">
        <v>298.0</v>
      </c>
      <c r="F161" s="1148">
        <v>0.0</v>
      </c>
      <c r="G161" s="1148">
        <v>454.0</v>
      </c>
      <c r="H161" s="1148">
        <v>0.0</v>
      </c>
      <c r="I161" s="1148">
        <v>0.0</v>
      </c>
      <c r="J161" s="1148">
        <v>0.0</v>
      </c>
      <c r="K161" s="1148">
        <v>13.0</v>
      </c>
      <c r="L161" s="1148">
        <v>29.0</v>
      </c>
      <c r="M161" s="1148">
        <v>0.0</v>
      </c>
      <c r="N161" s="1148">
        <v>0.0</v>
      </c>
      <c r="O161" s="1148">
        <v>6.0</v>
      </c>
      <c r="P161" s="1148">
        <v>0.0</v>
      </c>
      <c r="Q161" s="1166">
        <f t="shared" si="19"/>
        <v>800</v>
      </c>
      <c r="R161" s="1166">
        <f t="shared" si="20"/>
        <v>600</v>
      </c>
      <c r="S161" s="1150">
        <f>R161/Results!$D$5</f>
        <v>1</v>
      </c>
      <c r="T161" s="1194"/>
      <c r="U161" s="1152" t="str">
        <f t="shared" si="21"/>
        <v>E</v>
      </c>
    </row>
    <row r="162">
      <c r="A162" s="151"/>
      <c r="B162" s="151"/>
      <c r="C162" s="1177" t="s">
        <v>300</v>
      </c>
      <c r="D162" s="1147" t="s">
        <v>248</v>
      </c>
      <c r="E162" s="1148">
        <v>176.0</v>
      </c>
      <c r="F162" s="1148">
        <v>0.0</v>
      </c>
      <c r="G162" s="1148">
        <v>570.0</v>
      </c>
      <c r="H162" s="1148">
        <v>41.0</v>
      </c>
      <c r="I162" s="1148">
        <v>13.0</v>
      </c>
      <c r="J162" s="1148">
        <v>63.0</v>
      </c>
      <c r="K162" s="1148">
        <v>33.0</v>
      </c>
      <c r="L162" s="1148">
        <v>67.0</v>
      </c>
      <c r="M162" s="1148">
        <v>0.0</v>
      </c>
      <c r="N162" s="1148">
        <v>0.0</v>
      </c>
      <c r="O162" s="1148">
        <v>9.0</v>
      </c>
      <c r="P162" s="1148">
        <v>0.0</v>
      </c>
      <c r="Q162" s="1166">
        <f t="shared" si="19"/>
        <v>972</v>
      </c>
      <c r="R162" s="1166">
        <f t="shared" si="20"/>
        <v>811</v>
      </c>
      <c r="S162" s="1150">
        <f>R162/Results!$D$5</f>
        <v>1.351666667</v>
      </c>
      <c r="T162" s="1194"/>
      <c r="U162" s="1152" t="str">
        <f t="shared" si="21"/>
        <v>F</v>
      </c>
    </row>
    <row r="163">
      <c r="A163" s="151"/>
      <c r="B163" s="151"/>
      <c r="C163" s="151"/>
      <c r="D163" s="1147" t="s">
        <v>251</v>
      </c>
      <c r="E163" s="1148">
        <v>210.0</v>
      </c>
      <c r="F163" s="1148">
        <v>0.0</v>
      </c>
      <c r="G163" s="1148">
        <v>579.0</v>
      </c>
      <c r="H163" s="1148">
        <v>49.0</v>
      </c>
      <c r="I163" s="1148">
        <v>16.0</v>
      </c>
      <c r="J163" s="1148">
        <v>49.0</v>
      </c>
      <c r="K163" s="1148">
        <v>60.0</v>
      </c>
      <c r="L163" s="1148">
        <v>73.0</v>
      </c>
      <c r="M163" s="1148">
        <v>0.0</v>
      </c>
      <c r="N163" s="1148">
        <v>0.0</v>
      </c>
      <c r="O163" s="1148">
        <v>3.0</v>
      </c>
      <c r="P163" s="1148">
        <v>0.0</v>
      </c>
      <c r="Q163" s="1166">
        <f t="shared" si="19"/>
        <v>1039</v>
      </c>
      <c r="R163" s="1166">
        <f t="shared" si="20"/>
        <v>884</v>
      </c>
      <c r="S163" s="1150">
        <f>R163/Results!$D$5</f>
        <v>1.473333333</v>
      </c>
      <c r="T163" s="1194"/>
      <c r="U163" s="1152" t="str">
        <f t="shared" si="21"/>
        <v>F</v>
      </c>
    </row>
    <row r="164">
      <c r="A164" s="151"/>
      <c r="B164" s="151"/>
      <c r="C164" s="37"/>
      <c r="D164" s="1147" t="s">
        <v>252</v>
      </c>
      <c r="E164" s="1148">
        <v>190.0</v>
      </c>
      <c r="F164" s="1148">
        <v>0.0</v>
      </c>
      <c r="G164" s="1148">
        <v>600.0</v>
      </c>
      <c r="H164" s="1148">
        <v>40.0</v>
      </c>
      <c r="I164" s="1148">
        <v>17.0</v>
      </c>
      <c r="J164" s="1148">
        <v>41.0</v>
      </c>
      <c r="K164" s="1148">
        <v>47.0</v>
      </c>
      <c r="L164" s="1148">
        <v>83.0</v>
      </c>
      <c r="M164" s="1148">
        <v>10.0</v>
      </c>
      <c r="N164" s="1148">
        <v>6.0</v>
      </c>
      <c r="O164" s="1148">
        <v>4.0</v>
      </c>
      <c r="P164" s="1148">
        <v>0.0</v>
      </c>
      <c r="Q164" s="1166">
        <f t="shared" si="19"/>
        <v>1038</v>
      </c>
      <c r="R164" s="1166">
        <f t="shared" si="20"/>
        <v>888.5</v>
      </c>
      <c r="S164" s="1150">
        <f>R164/Results!$D$5</f>
        <v>1.480833333</v>
      </c>
      <c r="T164" s="1194"/>
      <c r="U164" s="1152" t="str">
        <f t="shared" si="21"/>
        <v>F</v>
      </c>
    </row>
    <row r="165">
      <c r="A165" s="151"/>
      <c r="B165" s="151"/>
      <c r="C165" s="1177" t="s">
        <v>300</v>
      </c>
      <c r="D165" s="1156" t="s">
        <v>253</v>
      </c>
      <c r="E165" s="1148">
        <v>299.0</v>
      </c>
      <c r="F165" s="1148">
        <v>0.0</v>
      </c>
      <c r="G165" s="1148">
        <v>546.0</v>
      </c>
      <c r="H165" s="1148">
        <v>0.0</v>
      </c>
      <c r="I165" s="1148">
        <v>0.0</v>
      </c>
      <c r="J165" s="1148">
        <v>0.0</v>
      </c>
      <c r="K165" s="1148">
        <v>17.0</v>
      </c>
      <c r="L165" s="1148">
        <v>33.0</v>
      </c>
      <c r="M165" s="1148">
        <v>3.0</v>
      </c>
      <c r="N165" s="1148">
        <v>3.0</v>
      </c>
      <c r="O165" s="1148">
        <v>14.0</v>
      </c>
      <c r="P165" s="1148">
        <v>0.0</v>
      </c>
      <c r="Q165" s="1166">
        <f t="shared" si="19"/>
        <v>915</v>
      </c>
      <c r="R165" s="1166">
        <f t="shared" si="20"/>
        <v>690</v>
      </c>
      <c r="S165" s="1150">
        <f>R165/Results!$D$5</f>
        <v>1.15</v>
      </c>
      <c r="T165" s="1194"/>
      <c r="U165" s="1152" t="str">
        <f t="shared" si="21"/>
        <v>F</v>
      </c>
    </row>
    <row r="166">
      <c r="A166" s="151"/>
      <c r="B166" s="151"/>
      <c r="C166" s="151"/>
      <c r="D166" s="1156" t="s">
        <v>254</v>
      </c>
      <c r="E166" s="1148">
        <v>327.0</v>
      </c>
      <c r="F166" s="1148">
        <v>0.0</v>
      </c>
      <c r="G166" s="1148">
        <v>786.0</v>
      </c>
      <c r="H166" s="1148">
        <v>0.0</v>
      </c>
      <c r="I166" s="1148">
        <v>0.0</v>
      </c>
      <c r="J166" s="1148">
        <v>0.0</v>
      </c>
      <c r="K166" s="1148">
        <v>19.0</v>
      </c>
      <c r="L166" s="1148">
        <v>28.0</v>
      </c>
      <c r="M166" s="1148">
        <v>0.0</v>
      </c>
      <c r="N166" s="1148">
        <v>0.0</v>
      </c>
      <c r="O166" s="1148">
        <v>7.0</v>
      </c>
      <c r="P166" s="1148">
        <v>0.0</v>
      </c>
      <c r="Q166" s="1166">
        <f t="shared" si="19"/>
        <v>1167</v>
      </c>
      <c r="R166" s="1166">
        <f t="shared" si="20"/>
        <v>804.5</v>
      </c>
      <c r="S166" s="1150">
        <f>R166/Results!$D$5</f>
        <v>1.340833333</v>
      </c>
      <c r="T166" s="1194"/>
      <c r="U166" s="1152" t="str">
        <f t="shared" si="21"/>
        <v>F</v>
      </c>
    </row>
    <row r="167">
      <c r="A167" s="151"/>
      <c r="B167" s="151"/>
      <c r="C167" s="37"/>
      <c r="D167" s="1156" t="s">
        <v>255</v>
      </c>
      <c r="E167" s="1148">
        <v>229.0</v>
      </c>
      <c r="F167" s="1148">
        <v>0.0</v>
      </c>
      <c r="G167" s="1148">
        <v>525.0</v>
      </c>
      <c r="H167" s="1148">
        <v>0.0</v>
      </c>
      <c r="I167" s="1148">
        <v>1.0</v>
      </c>
      <c r="J167" s="1148">
        <v>0.0</v>
      </c>
      <c r="K167" s="1148">
        <v>12.0</v>
      </c>
      <c r="L167" s="1148">
        <v>23.0</v>
      </c>
      <c r="M167" s="1148">
        <v>0.0</v>
      </c>
      <c r="N167" s="1148">
        <v>0.0</v>
      </c>
      <c r="O167" s="1148">
        <v>3.0</v>
      </c>
      <c r="P167" s="1148">
        <v>0.0</v>
      </c>
      <c r="Q167" s="1166">
        <f t="shared" si="19"/>
        <v>793</v>
      </c>
      <c r="R167" s="1166">
        <f t="shared" si="20"/>
        <v>552</v>
      </c>
      <c r="S167" s="1150">
        <f>R167/Results!$D$5</f>
        <v>0.92</v>
      </c>
      <c r="T167" s="1194"/>
      <c r="U167" s="1152" t="str">
        <f t="shared" si="21"/>
        <v>E</v>
      </c>
    </row>
    <row r="168">
      <c r="A168" s="151"/>
      <c r="B168" s="151"/>
      <c r="C168" s="1177" t="s">
        <v>301</v>
      </c>
      <c r="D168" s="1147" t="s">
        <v>248</v>
      </c>
      <c r="E168" s="1148">
        <v>111.0</v>
      </c>
      <c r="F168" s="1148">
        <v>0.0</v>
      </c>
      <c r="G168" s="1148">
        <v>420.0</v>
      </c>
      <c r="H168" s="1148">
        <v>0.0</v>
      </c>
      <c r="I168" s="1148">
        <v>0.0</v>
      </c>
      <c r="J168" s="1148">
        <v>0.0</v>
      </c>
      <c r="K168" s="1148">
        <v>0.0</v>
      </c>
      <c r="L168" s="1148">
        <v>10.0</v>
      </c>
      <c r="M168" s="1148">
        <v>0.0</v>
      </c>
      <c r="N168" s="1148">
        <v>0.0</v>
      </c>
      <c r="O168" s="1148">
        <v>2.0</v>
      </c>
      <c r="P168" s="1148">
        <v>0.0</v>
      </c>
      <c r="Q168" s="1166">
        <f t="shared" si="19"/>
        <v>543</v>
      </c>
      <c r="R168" s="1166">
        <f t="shared" si="20"/>
        <v>340</v>
      </c>
      <c r="S168" s="1150">
        <f>R168/Results!$D$5</f>
        <v>0.5666666667</v>
      </c>
      <c r="T168" s="1194"/>
      <c r="U168" s="1152" t="str">
        <f t="shared" si="21"/>
        <v>C</v>
      </c>
    </row>
    <row r="169">
      <c r="A169" s="151"/>
      <c r="B169" s="151"/>
      <c r="C169" s="151"/>
      <c r="D169" s="1147" t="s">
        <v>251</v>
      </c>
      <c r="E169" s="1148">
        <v>115.0</v>
      </c>
      <c r="F169" s="1148">
        <v>0.0</v>
      </c>
      <c r="G169" s="1148">
        <v>391.0</v>
      </c>
      <c r="H169" s="1148">
        <v>0.0</v>
      </c>
      <c r="I169" s="1148">
        <v>0.0</v>
      </c>
      <c r="J169" s="1148">
        <v>0.0</v>
      </c>
      <c r="K169" s="1148">
        <v>0.0</v>
      </c>
      <c r="L169" s="1148">
        <v>9.0</v>
      </c>
      <c r="M169" s="1148">
        <v>0.0</v>
      </c>
      <c r="N169" s="1148">
        <v>3.0</v>
      </c>
      <c r="O169" s="1148">
        <v>0.0</v>
      </c>
      <c r="P169" s="1148">
        <v>0.0</v>
      </c>
      <c r="Q169" s="1166">
        <f t="shared" si="19"/>
        <v>518</v>
      </c>
      <c r="R169" s="1166">
        <f t="shared" si="20"/>
        <v>331.5</v>
      </c>
      <c r="S169" s="1150">
        <f>R169/Results!$D$5</f>
        <v>0.5525</v>
      </c>
      <c r="T169" s="1194"/>
      <c r="U169" s="1152" t="str">
        <f t="shared" si="21"/>
        <v>C</v>
      </c>
    </row>
    <row r="170">
      <c r="A170" s="151"/>
      <c r="B170" s="151"/>
      <c r="C170" s="37"/>
      <c r="D170" s="1147" t="s">
        <v>252</v>
      </c>
      <c r="E170" s="1148">
        <v>113.0</v>
      </c>
      <c r="F170" s="1148">
        <v>0.0</v>
      </c>
      <c r="G170" s="1148">
        <v>401.0</v>
      </c>
      <c r="H170" s="1148">
        <v>0.0</v>
      </c>
      <c r="I170" s="1148">
        <v>0.0</v>
      </c>
      <c r="J170" s="1148">
        <v>0.0</v>
      </c>
      <c r="K170" s="1148">
        <v>0.0</v>
      </c>
      <c r="L170" s="1148">
        <v>8.0</v>
      </c>
      <c r="M170" s="1148">
        <v>0.0</v>
      </c>
      <c r="N170" s="1148">
        <v>0.0</v>
      </c>
      <c r="O170" s="1148">
        <v>1.0</v>
      </c>
      <c r="P170" s="1148">
        <v>0.0</v>
      </c>
      <c r="Q170" s="1166">
        <f t="shared" si="19"/>
        <v>523</v>
      </c>
      <c r="R170" s="1166">
        <f t="shared" si="20"/>
        <v>327.5</v>
      </c>
      <c r="S170" s="1150">
        <f>R170/Results!$D$5</f>
        <v>0.5458333333</v>
      </c>
      <c r="T170" s="1194"/>
      <c r="U170" s="1152" t="str">
        <f t="shared" si="21"/>
        <v>C</v>
      </c>
    </row>
    <row r="171">
      <c r="A171" s="151"/>
      <c r="B171" s="151"/>
      <c r="C171" s="1177" t="s">
        <v>301</v>
      </c>
      <c r="D171" s="1156" t="s">
        <v>253</v>
      </c>
      <c r="E171" s="1148">
        <v>68.0</v>
      </c>
      <c r="F171" s="1148">
        <v>0.0</v>
      </c>
      <c r="G171" s="1148">
        <v>97.0</v>
      </c>
      <c r="H171" s="1148">
        <v>0.0</v>
      </c>
      <c r="I171" s="1148">
        <v>0.0</v>
      </c>
      <c r="J171" s="1148">
        <v>0.0</v>
      </c>
      <c r="K171" s="1148">
        <v>0.0</v>
      </c>
      <c r="L171" s="1148">
        <v>11.0</v>
      </c>
      <c r="M171" s="1148">
        <v>0.0</v>
      </c>
      <c r="N171" s="1148">
        <v>0.0</v>
      </c>
      <c r="O171" s="1148">
        <v>6.0</v>
      </c>
      <c r="P171" s="1148">
        <v>0.0</v>
      </c>
      <c r="Q171" s="1166">
        <f t="shared" si="19"/>
        <v>182</v>
      </c>
      <c r="R171" s="1166">
        <f t="shared" si="20"/>
        <v>145</v>
      </c>
      <c r="S171" s="1150">
        <f>R171/Results!$D$5</f>
        <v>0.2416666667</v>
      </c>
      <c r="T171" s="1194"/>
      <c r="U171" s="1152" t="str">
        <f t="shared" si="21"/>
        <v>B</v>
      </c>
    </row>
    <row r="172">
      <c r="A172" s="151"/>
      <c r="B172" s="151"/>
      <c r="C172" s="151"/>
      <c r="D172" s="1156" t="s">
        <v>254</v>
      </c>
      <c r="E172" s="1148">
        <v>81.0</v>
      </c>
      <c r="F172" s="1148">
        <v>1.0</v>
      </c>
      <c r="G172" s="1148">
        <v>112.0</v>
      </c>
      <c r="H172" s="1148">
        <v>2.0</v>
      </c>
      <c r="I172" s="1148">
        <v>0.0</v>
      </c>
      <c r="J172" s="1148">
        <v>0.0</v>
      </c>
      <c r="K172" s="1148">
        <v>0.0</v>
      </c>
      <c r="L172" s="1148">
        <v>15.0</v>
      </c>
      <c r="M172" s="1148">
        <v>0.0</v>
      </c>
      <c r="N172" s="1148">
        <v>0.0</v>
      </c>
      <c r="O172" s="1148">
        <v>3.0</v>
      </c>
      <c r="P172" s="1148">
        <v>0.0</v>
      </c>
      <c r="Q172" s="1166">
        <f t="shared" si="19"/>
        <v>214</v>
      </c>
      <c r="R172" s="1166">
        <f t="shared" si="20"/>
        <v>169.3</v>
      </c>
      <c r="S172" s="1150">
        <f>R172/Results!$D$5</f>
        <v>0.2821666667</v>
      </c>
      <c r="T172" s="1194"/>
      <c r="U172" s="1152" t="str">
        <f t="shared" si="21"/>
        <v>B</v>
      </c>
    </row>
    <row r="173">
      <c r="A173" s="37"/>
      <c r="B173" s="37"/>
      <c r="C173" s="37"/>
      <c r="D173" s="1156" t="s">
        <v>255</v>
      </c>
      <c r="E173" s="1148">
        <v>79.0</v>
      </c>
      <c r="F173" s="1148">
        <v>0.0</v>
      </c>
      <c r="G173" s="1148">
        <v>130.0</v>
      </c>
      <c r="H173" s="1148">
        <v>0.0</v>
      </c>
      <c r="I173" s="1148">
        <v>0.0</v>
      </c>
      <c r="J173" s="1148">
        <v>0.0</v>
      </c>
      <c r="K173" s="1148">
        <v>0.0</v>
      </c>
      <c r="L173" s="1148">
        <v>18.0</v>
      </c>
      <c r="M173" s="1148">
        <v>0.0</v>
      </c>
      <c r="N173" s="1148">
        <v>0.0</v>
      </c>
      <c r="O173" s="1148">
        <v>5.0</v>
      </c>
      <c r="P173" s="1148">
        <v>0.0</v>
      </c>
      <c r="Q173" s="1148">
        <f t="shared" si="19"/>
        <v>232</v>
      </c>
      <c r="R173" s="1148">
        <f t="shared" si="20"/>
        <v>181</v>
      </c>
      <c r="S173" s="1150">
        <f>R173/Results!$D$5</f>
        <v>0.3016666667</v>
      </c>
      <c r="T173" s="1194"/>
      <c r="U173" s="1152" t="str">
        <f t="shared" si="21"/>
        <v>B</v>
      </c>
    </row>
  </sheetData>
  <mergeCells count="93">
    <mergeCell ref="C84:C86"/>
    <mergeCell ref="C87:C89"/>
    <mergeCell ref="C63:C65"/>
    <mergeCell ref="C66:C68"/>
    <mergeCell ref="C69:C71"/>
    <mergeCell ref="C72:C74"/>
    <mergeCell ref="C75:C77"/>
    <mergeCell ref="C78:C80"/>
    <mergeCell ref="C81:C83"/>
    <mergeCell ref="S1:S2"/>
    <mergeCell ref="T1:T2"/>
    <mergeCell ref="U1:U2"/>
    <mergeCell ref="V1:V2"/>
    <mergeCell ref="W1:W2"/>
    <mergeCell ref="A3:A56"/>
    <mergeCell ref="B3:B56"/>
    <mergeCell ref="A61:A62"/>
    <mergeCell ref="B61:B62"/>
    <mergeCell ref="A63:A116"/>
    <mergeCell ref="B63:B116"/>
    <mergeCell ref="A1:A2"/>
    <mergeCell ref="B1:B2"/>
    <mergeCell ref="C1:C2"/>
    <mergeCell ref="D1:D2"/>
    <mergeCell ref="E1:P1"/>
    <mergeCell ref="Q1:Q2"/>
    <mergeCell ref="R1:R2"/>
    <mergeCell ref="C3:C5"/>
    <mergeCell ref="C6:C8"/>
    <mergeCell ref="C9:C11"/>
    <mergeCell ref="C12:C14"/>
    <mergeCell ref="C15:C17"/>
    <mergeCell ref="C18:C20"/>
    <mergeCell ref="C21:C23"/>
    <mergeCell ref="C45:C47"/>
    <mergeCell ref="C48:C50"/>
    <mergeCell ref="C51:C53"/>
    <mergeCell ref="C54:C56"/>
    <mergeCell ref="C57:C59"/>
    <mergeCell ref="C61:C62"/>
    <mergeCell ref="D61:D62"/>
    <mergeCell ref="C24:C26"/>
    <mergeCell ref="C27:C29"/>
    <mergeCell ref="C30:C32"/>
    <mergeCell ref="C33:C35"/>
    <mergeCell ref="C36:C38"/>
    <mergeCell ref="C39:C41"/>
    <mergeCell ref="C42:C44"/>
    <mergeCell ref="Q118:Q119"/>
    <mergeCell ref="R118:R119"/>
    <mergeCell ref="S118:S119"/>
    <mergeCell ref="T118:T119"/>
    <mergeCell ref="U118:U119"/>
    <mergeCell ref="E61:P61"/>
    <mergeCell ref="Q61:Q62"/>
    <mergeCell ref="R61:R62"/>
    <mergeCell ref="S61:S62"/>
    <mergeCell ref="T61:T62"/>
    <mergeCell ref="U61:U62"/>
    <mergeCell ref="E118:P118"/>
    <mergeCell ref="C153:C155"/>
    <mergeCell ref="C156:C158"/>
    <mergeCell ref="C159:C161"/>
    <mergeCell ref="C162:C164"/>
    <mergeCell ref="C165:C167"/>
    <mergeCell ref="C168:C170"/>
    <mergeCell ref="C111:C113"/>
    <mergeCell ref="C114:C116"/>
    <mergeCell ref="A118:A119"/>
    <mergeCell ref="B118:B119"/>
    <mergeCell ref="D118:D119"/>
    <mergeCell ref="A120:A173"/>
    <mergeCell ref="B120:B173"/>
    <mergeCell ref="C171:C173"/>
    <mergeCell ref="C90:C92"/>
    <mergeCell ref="C93:C95"/>
    <mergeCell ref="C96:C98"/>
    <mergeCell ref="C99:C101"/>
    <mergeCell ref="C102:C104"/>
    <mergeCell ref="C105:C107"/>
    <mergeCell ref="C108:C110"/>
    <mergeCell ref="C118:C119"/>
    <mergeCell ref="C120:C122"/>
    <mergeCell ref="C123:C125"/>
    <mergeCell ref="C126:C128"/>
    <mergeCell ref="C129:C131"/>
    <mergeCell ref="C132:C134"/>
    <mergeCell ref="C135:C137"/>
    <mergeCell ref="C138:C140"/>
    <mergeCell ref="C141:C143"/>
    <mergeCell ref="C144:C146"/>
    <mergeCell ref="C147:C149"/>
    <mergeCell ref="C150:C152"/>
  </mergeCells>
  <drawing r:id="rId1"/>
</worksheet>
</file>