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dhutch-my.sharepoint.com/personal/sesmaeil_fredhutch_org/Documents/PKPD Combo therapy/Reruns/"/>
    </mc:Choice>
  </mc:AlternateContent>
  <xr:revisionPtr revIDLastSave="783" documentId="8_{E17BE218-423A-9E47-B496-B9CABF0099EE}" xr6:coauthVersionLast="47" xr6:coauthVersionMax="47" xr10:uidLastSave="{BB1D0968-C74B-F14C-8232-1C2329BC1A55}"/>
  <bookViews>
    <workbookView xWindow="-64340" yWindow="1880" windowWidth="32520" windowHeight="23360" activeTab="3" xr2:uid="{038CCBAA-075B-1743-A0F9-46E51123E21E}"/>
  </bookViews>
  <sheets>
    <sheet name="Bepridil+Sertraline" sheetId="2" r:id="rId1"/>
    <sheet name="Toremifene+Sertraline" sheetId="3" r:id="rId2"/>
    <sheet name="Remdesivir+Nitozaxonide" sheetId="4" r:id="rId3"/>
    <sheet name="Arbidol+Nitozaxonid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2" i="5"/>
  <c r="F3" i="4"/>
  <c r="I19" i="4"/>
  <c r="F2" i="4"/>
  <c r="F3" i="3" l="1"/>
  <c r="F4" i="3"/>
  <c r="I20" i="3"/>
  <c r="I8" i="3"/>
  <c r="I21" i="2"/>
  <c r="I9" i="2"/>
  <c r="F2" i="2"/>
  <c r="I7" i="2"/>
  <c r="I2" i="5"/>
  <c r="I15" i="5"/>
  <c r="I6" i="5"/>
  <c r="I4" i="5"/>
  <c r="I7" i="4"/>
  <c r="I15" i="4"/>
  <c r="I19" i="2"/>
  <c r="I16" i="2"/>
  <c r="I15" i="2"/>
  <c r="F3" i="2" s="1"/>
  <c r="I7" i="3"/>
  <c r="I3" i="3"/>
  <c r="I16" i="3"/>
  <c r="I17" i="3"/>
  <c r="I2" i="2"/>
  <c r="I5" i="3"/>
  <c r="I4" i="3"/>
  <c r="Z39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2" i="3"/>
  <c r="X39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2" i="3"/>
  <c r="I3" i="5"/>
  <c r="I3" i="2"/>
  <c r="I4" i="2"/>
  <c r="I5" i="2"/>
  <c r="I6" i="2"/>
  <c r="I17" i="2"/>
  <c r="I18" i="2"/>
  <c r="F4" i="2"/>
  <c r="I6" i="3"/>
  <c r="I18" i="3"/>
  <c r="I19" i="3"/>
  <c r="I2" i="4"/>
  <c r="I3" i="4"/>
  <c r="I4" i="4"/>
  <c r="I5" i="4"/>
  <c r="I6" i="4"/>
  <c r="F4" i="5"/>
  <c r="I7" i="5"/>
  <c r="I19" i="5"/>
  <c r="I18" i="5"/>
  <c r="I17" i="5"/>
  <c r="I16" i="5"/>
  <c r="I5" i="5"/>
  <c r="F4" i="4"/>
  <c r="I18" i="4"/>
  <c r="I17" i="4"/>
  <c r="I16" i="4"/>
  <c r="F5" i="3"/>
</calcChain>
</file>

<file path=xl/sharedStrings.xml><?xml version="1.0" encoding="utf-8"?>
<sst xmlns="http://schemas.openxmlformats.org/spreadsheetml/2006/main" count="111" uniqueCount="57">
  <si>
    <t>SSE</t>
  </si>
  <si>
    <t>Sertraline+Bepridil</t>
  </si>
  <si>
    <t>N</t>
  </si>
  <si>
    <t>n_i</t>
  </si>
  <si>
    <t>Model A</t>
  </si>
  <si>
    <t>K</t>
  </si>
  <si>
    <t xml:space="preserve">n_t </t>
  </si>
  <si>
    <r>
      <t>E</t>
    </r>
    <r>
      <rPr>
        <vertAlign val="subscript"/>
        <sz val="11"/>
        <color rgb="FF000000"/>
        <rFont val="Times New Roman"/>
        <family val="1"/>
      </rPr>
      <t>max, S</t>
    </r>
  </si>
  <si>
    <r>
      <t>IC</t>
    </r>
    <r>
      <rPr>
        <vertAlign val="subscript"/>
        <sz val="11"/>
        <color rgb="FF000000"/>
        <rFont val="Times New Roman"/>
        <family val="1"/>
      </rPr>
      <t>50, S</t>
    </r>
  </si>
  <si>
    <r>
      <t>n</t>
    </r>
    <r>
      <rPr>
        <vertAlign val="subscript"/>
        <sz val="11"/>
        <color rgb="FF000000"/>
        <rFont val="Times New Roman"/>
        <family val="1"/>
      </rPr>
      <t>S</t>
    </r>
  </si>
  <si>
    <r>
      <t>R</t>
    </r>
    <r>
      <rPr>
        <vertAlign val="superscript"/>
        <sz val="11"/>
        <color rgb="FF000000"/>
        <rFont val="Times New Roman"/>
        <family val="1"/>
      </rPr>
      <t>2</t>
    </r>
  </si>
  <si>
    <t>AICc</t>
  </si>
  <si>
    <t>Upstream</t>
  </si>
  <si>
    <t>Model B</t>
  </si>
  <si>
    <t>Sertraline (μM)</t>
  </si>
  <si>
    <r>
      <t>E</t>
    </r>
    <r>
      <rPr>
        <vertAlign val="subscript"/>
        <sz val="11"/>
        <color rgb="FF000000"/>
        <rFont val="Times New Roman"/>
        <family val="1"/>
      </rPr>
      <t>max, B</t>
    </r>
  </si>
  <si>
    <r>
      <t>IC</t>
    </r>
    <r>
      <rPr>
        <vertAlign val="subscript"/>
        <sz val="11"/>
        <color rgb="FF000000"/>
        <rFont val="Times New Roman"/>
        <family val="1"/>
      </rPr>
      <t>50, B</t>
    </r>
  </si>
  <si>
    <r>
      <t>n</t>
    </r>
    <r>
      <rPr>
        <vertAlign val="subscript"/>
        <sz val="11"/>
        <color rgb="FF000000"/>
        <rFont val="Times New Roman"/>
        <family val="1"/>
      </rPr>
      <t>B</t>
    </r>
  </si>
  <si>
    <t>old Model</t>
  </si>
  <si>
    <t>Toremifene (μM)</t>
  </si>
  <si>
    <t>Sertraline+Toremifene</t>
  </si>
  <si>
    <t>Nitazoxanide (μM)</t>
  </si>
  <si>
    <t>Remdesivir (μM)</t>
  </si>
  <si>
    <t>Remdesivir+Nitozaxonide</t>
  </si>
  <si>
    <r>
      <t>E</t>
    </r>
    <r>
      <rPr>
        <vertAlign val="subscript"/>
        <sz val="11"/>
        <color rgb="FF000000"/>
        <rFont val="Times New Roman"/>
        <family val="1"/>
      </rPr>
      <t>max, A</t>
    </r>
  </si>
  <si>
    <r>
      <t>IC</t>
    </r>
    <r>
      <rPr>
        <vertAlign val="subscript"/>
        <sz val="11"/>
        <color rgb="FF000000"/>
        <rFont val="Times New Roman"/>
        <family val="1"/>
      </rPr>
      <t>50, A</t>
    </r>
  </si>
  <si>
    <r>
      <t>n</t>
    </r>
    <r>
      <rPr>
        <vertAlign val="subscript"/>
        <sz val="11"/>
        <color rgb="FF000000"/>
        <rFont val="Times New Roman"/>
        <family val="1"/>
      </rPr>
      <t>A</t>
    </r>
  </si>
  <si>
    <t>Arbidol (μM)</t>
  </si>
  <si>
    <t>Arbidol+Nitozaxonide</t>
  </si>
  <si>
    <t>ModelB</t>
  </si>
  <si>
    <t>SSE_A</t>
  </si>
  <si>
    <t>SSE_B</t>
  </si>
  <si>
    <t>Data</t>
  </si>
  <si>
    <t>SuppTable1</t>
  </si>
  <si>
    <t>SuppTable2</t>
  </si>
  <si>
    <t>SuppTable3</t>
  </si>
  <si>
    <t>SuppTable4</t>
  </si>
  <si>
    <t>SuppTab5</t>
  </si>
  <si>
    <t>SuppTable6</t>
  </si>
  <si>
    <t>SuppTable7</t>
  </si>
  <si>
    <t>SuppTable8</t>
  </si>
  <si>
    <r>
      <t>E</t>
    </r>
    <r>
      <rPr>
        <vertAlign val="subscript"/>
        <sz val="11"/>
        <color rgb="FF000000"/>
        <rFont val="Aptos"/>
      </rPr>
      <t>max, T</t>
    </r>
  </si>
  <si>
    <r>
      <t>IC</t>
    </r>
    <r>
      <rPr>
        <vertAlign val="subscript"/>
        <sz val="11"/>
        <color rgb="FF000000"/>
        <rFont val="Aptos"/>
      </rPr>
      <t>50, T</t>
    </r>
  </si>
  <si>
    <r>
      <t>n</t>
    </r>
    <r>
      <rPr>
        <vertAlign val="subscript"/>
        <sz val="11"/>
        <color rgb="FF000000"/>
        <rFont val="Aptos"/>
      </rPr>
      <t>T</t>
    </r>
  </si>
  <si>
    <r>
      <t>R</t>
    </r>
    <r>
      <rPr>
        <vertAlign val="superscript"/>
        <sz val="11"/>
        <color rgb="FF000000"/>
        <rFont val="Aptos"/>
      </rPr>
      <t>2</t>
    </r>
  </si>
  <si>
    <t>Bepridil (μM) (upstream)</t>
  </si>
  <si>
    <r>
      <t>E</t>
    </r>
    <r>
      <rPr>
        <vertAlign val="subscript"/>
        <sz val="11"/>
        <color rgb="FF000000"/>
        <rFont val="Aptos"/>
      </rPr>
      <t>max, S</t>
    </r>
  </si>
  <si>
    <r>
      <t>IC</t>
    </r>
    <r>
      <rPr>
        <vertAlign val="subscript"/>
        <sz val="11"/>
        <color rgb="FF000000"/>
        <rFont val="Aptos"/>
      </rPr>
      <t>50, S</t>
    </r>
  </si>
  <si>
    <r>
      <t>n</t>
    </r>
    <r>
      <rPr>
        <vertAlign val="subscript"/>
        <sz val="11"/>
        <color rgb="FF000000"/>
        <rFont val="Aptos"/>
      </rPr>
      <t>S</t>
    </r>
  </si>
  <si>
    <r>
      <t>E</t>
    </r>
    <r>
      <rPr>
        <vertAlign val="subscript"/>
        <sz val="11"/>
        <color rgb="FF000000"/>
        <rFont val="Aptos"/>
      </rPr>
      <t>max, N</t>
    </r>
  </si>
  <si>
    <r>
      <t>IC</t>
    </r>
    <r>
      <rPr>
        <vertAlign val="subscript"/>
        <sz val="11"/>
        <color rgb="FF000000"/>
        <rFont val="Aptos"/>
      </rPr>
      <t>50, N</t>
    </r>
  </si>
  <si>
    <r>
      <t>n</t>
    </r>
    <r>
      <rPr>
        <vertAlign val="subscript"/>
        <sz val="11"/>
        <color rgb="FF000000"/>
        <rFont val="Aptos"/>
      </rPr>
      <t>N</t>
    </r>
  </si>
  <si>
    <r>
      <t>E</t>
    </r>
    <r>
      <rPr>
        <vertAlign val="subscript"/>
        <sz val="11"/>
        <color rgb="FF000000"/>
        <rFont val="Aptos"/>
      </rPr>
      <t>max, R</t>
    </r>
  </si>
  <si>
    <r>
      <t>IC</t>
    </r>
    <r>
      <rPr>
        <vertAlign val="subscript"/>
        <sz val="11"/>
        <color rgb="FF000000"/>
        <rFont val="Aptos"/>
      </rPr>
      <t>50, R</t>
    </r>
  </si>
  <si>
    <r>
      <t>n</t>
    </r>
    <r>
      <rPr>
        <vertAlign val="subscript"/>
        <sz val="11"/>
        <color rgb="FF000000"/>
        <rFont val="Aptos"/>
      </rPr>
      <t>R</t>
    </r>
  </si>
  <si>
    <t>Large errorbars</t>
  </si>
  <si>
    <t>Not converging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</si>
</sst>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2F2F2"/>
      <name val="Times New Roman"/>
      <family val="1"/>
    </font>
    <font>
      <sz val="11"/>
      <color rgb="FFC00000"/>
      <name val="Times New Roman"/>
      <family val="1"/>
    </font>
    <font>
      <sz val="11"/>
      <color rgb="FF000000"/>
      <name val="Aptos"/>
    </font>
    <font>
      <vertAlign val="subscript"/>
      <sz val="11"/>
      <color rgb="FF000000"/>
      <name val="Aptos"/>
    </font>
    <font>
      <vertAlign val="superscript"/>
      <sz val="11"/>
      <color rgb="FF000000"/>
      <name val="Aptos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AED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3" borderId="6" xfId="0" applyFont="1" applyFill="1" applyBorder="1" applyAlignment="1">
      <alignment horizontal="left" vertical="center" wrapText="1" readingOrder="1"/>
    </xf>
    <xf numFmtId="0" fontId="7" fillId="3" borderId="6" xfId="0" applyFont="1" applyFill="1" applyBorder="1" applyAlignment="1">
      <alignment horizontal="right" vertical="center" wrapText="1" readingOrder="1"/>
    </xf>
    <xf numFmtId="0" fontId="7" fillId="3" borderId="6" xfId="0" applyFont="1" applyFill="1" applyBorder="1" applyAlignment="1">
      <alignment horizontal="left" wrapText="1" readingOrder="1"/>
    </xf>
    <xf numFmtId="11" fontId="0" fillId="0" borderId="0" xfId="0" applyNumberFormat="1"/>
    <xf numFmtId="11" fontId="7" fillId="3" borderId="6" xfId="0" applyNumberFormat="1" applyFont="1" applyFill="1" applyBorder="1" applyAlignment="1">
      <alignment horizontal="left" vertical="center" wrapText="1" readingOrder="1"/>
    </xf>
    <xf numFmtId="0" fontId="1" fillId="3" borderId="6" xfId="0" applyFont="1" applyFill="1" applyBorder="1" applyAlignment="1">
      <alignment horizontal="left" vertical="center" wrapText="1" readingOrder="1"/>
    </xf>
    <xf numFmtId="0" fontId="6" fillId="3" borderId="6" xfId="0" applyFont="1" applyFill="1" applyBorder="1" applyAlignment="1">
      <alignment horizontal="left" vertical="center" wrapText="1" readingOrder="1"/>
    </xf>
    <xf numFmtId="11" fontId="6" fillId="3" borderId="6" xfId="0" applyNumberFormat="1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left" vertical="center" wrapText="1" readingOrder="1"/>
    </xf>
    <xf numFmtId="0" fontId="10" fillId="3" borderId="9" xfId="0" applyFont="1" applyFill="1" applyBorder="1" applyAlignment="1">
      <alignment horizontal="left" vertical="center" wrapText="1" readingOrder="1"/>
    </xf>
    <xf numFmtId="0" fontId="10" fillId="3" borderId="8" xfId="0" applyFont="1" applyFill="1" applyBorder="1" applyAlignment="1">
      <alignment horizontal="left" vertical="center" wrapText="1" readingOrder="1"/>
    </xf>
    <xf numFmtId="11" fontId="1" fillId="3" borderId="6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D67-7CD9-164F-9730-71EC2F5F606C}">
  <dimension ref="A1:R21"/>
  <sheetViews>
    <sheetView zoomScaleNormal="100" workbookViewId="0">
      <selection activeCell="I22" sqref="I22"/>
    </sheetView>
  </sheetViews>
  <sheetFormatPr baseColWidth="10" defaultRowHeight="16" x14ac:dyDescent="0.2"/>
  <cols>
    <col min="1" max="1" width="21.5" customWidth="1"/>
  </cols>
  <sheetData>
    <row r="1" spans="1:18" ht="49" thickBot="1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11</v>
      </c>
      <c r="K1" t="s">
        <v>33</v>
      </c>
      <c r="L1" t="s">
        <v>4</v>
      </c>
      <c r="M1" s="12" t="s">
        <v>45</v>
      </c>
      <c r="N1" s="12" t="s">
        <v>46</v>
      </c>
      <c r="O1" s="12" t="s">
        <v>47</v>
      </c>
      <c r="P1" s="12" t="s">
        <v>48</v>
      </c>
      <c r="Q1" s="12" t="s">
        <v>0</v>
      </c>
      <c r="R1" s="12" t="s">
        <v>44</v>
      </c>
    </row>
    <row r="2" spans="1:18" ht="17" thickBot="1" x14ac:dyDescent="0.25">
      <c r="A2" t="s">
        <v>4</v>
      </c>
      <c r="B2">
        <v>6</v>
      </c>
      <c r="C2">
        <v>6</v>
      </c>
      <c r="D2">
        <v>3</v>
      </c>
      <c r="E2">
        <v>36</v>
      </c>
      <c r="F2">
        <f>SUM(I2:I7)+2*3*6*36/(36-3*6-6)</f>
        <v>-246.35515653102544</v>
      </c>
      <c r="I2">
        <f>$C$2*LN(Q2/$C$2)</f>
        <v>-46.464019819096535</v>
      </c>
      <c r="M2" s="17">
        <v>0</v>
      </c>
      <c r="N2" s="17">
        <v>1</v>
      </c>
      <c r="O2" s="17">
        <v>3.85</v>
      </c>
      <c r="P2" s="17">
        <v>3.1459999999999999</v>
      </c>
      <c r="Q2" s="18">
        <v>2.5999999999999999E-3</v>
      </c>
      <c r="R2" s="18">
        <v>0.997</v>
      </c>
    </row>
    <row r="3" spans="1:18" ht="17" thickBot="1" x14ac:dyDescent="0.25">
      <c r="A3" t="s">
        <v>13</v>
      </c>
      <c r="B3">
        <v>6</v>
      </c>
      <c r="C3">
        <v>6</v>
      </c>
      <c r="D3">
        <v>3</v>
      </c>
      <c r="E3">
        <v>36</v>
      </c>
      <c r="F3">
        <f>SUM(I15:I19,I2)+2*3*6*36/(36-3*6-6)</f>
        <v>-225.17013674539066</v>
      </c>
      <c r="I3">
        <f>$C$2*LN(Q3/$C$2)</f>
        <v>-48.267532682822669</v>
      </c>
      <c r="M3" s="17">
        <v>0.63</v>
      </c>
      <c r="N3" s="17">
        <v>1</v>
      </c>
      <c r="O3" s="17">
        <v>3.19</v>
      </c>
      <c r="P3" s="17">
        <v>3.157</v>
      </c>
      <c r="Q3" s="17">
        <v>1.9250000000000001E-3</v>
      </c>
      <c r="R3" s="17">
        <v>0.99839999999999995</v>
      </c>
    </row>
    <row r="4" spans="1:18" ht="17" thickBot="1" x14ac:dyDescent="0.25">
      <c r="A4" t="s">
        <v>18</v>
      </c>
      <c r="B4">
        <v>1</v>
      </c>
      <c r="C4">
        <v>36</v>
      </c>
      <c r="D4">
        <v>6</v>
      </c>
      <c r="E4">
        <v>36</v>
      </c>
      <c r="F4">
        <f>36*LN(3481/36)+12*(36/(36-6-1))</f>
        <v>179.47256590092977</v>
      </c>
      <c r="I4">
        <f t="shared" ref="I4:I6" si="0">$C$2*LN(Q4/$C$2)</f>
        <v>-41.226611768004609</v>
      </c>
      <c r="M4" s="17">
        <v>1.25</v>
      </c>
      <c r="N4" s="17">
        <v>0.999</v>
      </c>
      <c r="O4" s="17">
        <v>2.7229999999999999</v>
      </c>
      <c r="P4" s="17">
        <v>3.1259999999999999</v>
      </c>
      <c r="Q4" s="17">
        <v>6.2240000000000004E-3</v>
      </c>
      <c r="R4" s="17">
        <v>0.99370000000000003</v>
      </c>
    </row>
    <row r="5" spans="1:18" ht="17" thickBot="1" x14ac:dyDescent="0.25">
      <c r="I5">
        <f t="shared" si="0"/>
        <v>-45.017212315624306</v>
      </c>
      <c r="M5" s="17">
        <v>2.5</v>
      </c>
      <c r="N5" s="17">
        <v>0.93899999999999995</v>
      </c>
      <c r="O5" s="17">
        <v>0.85750000000000004</v>
      </c>
      <c r="P5" s="17">
        <v>1.9159999999999999</v>
      </c>
      <c r="Q5" s="17">
        <v>3.3089999999999999E-3</v>
      </c>
      <c r="R5" s="17">
        <v>0.99529999999999996</v>
      </c>
    </row>
    <row r="6" spans="1:18" ht="17" thickBot="1" x14ac:dyDescent="0.25">
      <c r="I6">
        <f t="shared" si="0"/>
        <v>-81.250043354007289</v>
      </c>
      <c r="M6" s="17">
        <v>5</v>
      </c>
      <c r="N6" s="17">
        <v>0.18990000000000001</v>
      </c>
      <c r="O6" s="17">
        <v>0.314</v>
      </c>
      <c r="P6" s="17">
        <v>1.8979999999999999</v>
      </c>
      <c r="Q6" s="19">
        <v>7.8900000000000007E-6</v>
      </c>
      <c r="R6" s="17">
        <v>0.99970000000000003</v>
      </c>
    </row>
    <row r="7" spans="1:18" ht="17" customHeight="1" thickBot="1" x14ac:dyDescent="0.25">
      <c r="I7" s="15">
        <f>$C$2*LN(Q8/$C$2)</f>
        <v>-92.129736591470035</v>
      </c>
      <c r="M7" s="17">
        <v>10</v>
      </c>
      <c r="N7" s="17">
        <v>3.5999999999999999E-3</v>
      </c>
      <c r="O7" s="21" t="s">
        <v>55</v>
      </c>
      <c r="P7" s="22"/>
      <c r="Q7" s="22"/>
      <c r="R7" s="23"/>
    </row>
    <row r="8" spans="1:18" ht="17" thickBot="1" x14ac:dyDescent="0.25">
      <c r="M8" t="s">
        <v>12</v>
      </c>
      <c r="Q8" s="16">
        <v>1.2869999999999999E-6</v>
      </c>
    </row>
    <row r="9" spans="1:18" x14ac:dyDescent="0.2">
      <c r="I9">
        <f>SUM(I2:I7)</f>
        <v>-354.35515653102544</v>
      </c>
    </row>
    <row r="13" spans="1:18" ht="17" thickBot="1" x14ac:dyDescent="0.25"/>
    <row r="14" spans="1:18" ht="31" thickBot="1" x14ac:dyDescent="0.25">
      <c r="K14" t="s">
        <v>34</v>
      </c>
      <c r="L14" t="s">
        <v>13</v>
      </c>
      <c r="M14" s="1" t="s">
        <v>14</v>
      </c>
      <c r="N14" s="1" t="s">
        <v>15</v>
      </c>
      <c r="O14" s="1" t="s">
        <v>16</v>
      </c>
      <c r="P14" s="1" t="s">
        <v>17</v>
      </c>
      <c r="Q14" s="1" t="s">
        <v>0</v>
      </c>
      <c r="R14" s="1" t="s">
        <v>10</v>
      </c>
    </row>
    <row r="15" spans="1:18" ht="17" thickBot="1" x14ac:dyDescent="0.25">
      <c r="I15">
        <f>$C$2*LN(Q15/$C$2)</f>
        <v>-92.129736591470035</v>
      </c>
      <c r="M15" s="17">
        <v>0</v>
      </c>
      <c r="N15" s="17">
        <v>1</v>
      </c>
      <c r="O15" s="17">
        <v>3.9319999999999999</v>
      </c>
      <c r="P15" s="17">
        <v>6.0380000000000003</v>
      </c>
      <c r="Q15" s="19">
        <v>1.2869999999999999E-6</v>
      </c>
      <c r="R15" s="18">
        <v>0.99990000000000001</v>
      </c>
    </row>
    <row r="16" spans="1:18" ht="17" thickBot="1" x14ac:dyDescent="0.25">
      <c r="I16">
        <f>$C$2*LN(Q16/$C$2)</f>
        <v>-52.876100677894982</v>
      </c>
      <c r="M16" s="17">
        <v>0.63</v>
      </c>
      <c r="N16" s="17">
        <v>0.99660000000000004</v>
      </c>
      <c r="O16" s="17">
        <v>2.6739999999999999</v>
      </c>
      <c r="P16" s="17">
        <v>5.23</v>
      </c>
      <c r="Q16" s="17">
        <v>8.9300000000000002E-4</v>
      </c>
      <c r="R16" s="17">
        <v>0.99919999999999998</v>
      </c>
    </row>
    <row r="17" spans="9:18" ht="17" thickBot="1" x14ac:dyDescent="0.25">
      <c r="I17">
        <f t="shared" ref="I17:I18" si="1">$C$2*LN(Q17/$C$2)</f>
        <v>-47.702759614271706</v>
      </c>
      <c r="M17" s="17">
        <v>1.25</v>
      </c>
      <c r="N17" s="17">
        <v>0.9718</v>
      </c>
      <c r="O17" s="17">
        <v>2.1269999999999998</v>
      </c>
      <c r="P17" s="17">
        <v>3.8420000000000001</v>
      </c>
      <c r="Q17" s="17">
        <v>2.1150000000000001E-3</v>
      </c>
      <c r="R17" s="17">
        <v>0.99790000000000001</v>
      </c>
    </row>
    <row r="18" spans="9:18" ht="17" thickBot="1" x14ac:dyDescent="0.25">
      <c r="I18">
        <f t="shared" si="1"/>
        <v>-39.459927516977011</v>
      </c>
      <c r="M18" s="17">
        <v>2.5</v>
      </c>
      <c r="N18" s="17">
        <v>0.79549999999999998</v>
      </c>
      <c r="O18" s="17">
        <v>1.579</v>
      </c>
      <c r="P18" s="17">
        <v>4.3929999999999998</v>
      </c>
      <c r="Q18" s="17">
        <v>8.3549999999999996E-3</v>
      </c>
      <c r="R18" s="17">
        <v>0.98780000000000001</v>
      </c>
    </row>
    <row r="19" spans="9:18" ht="17" thickBot="1" x14ac:dyDescent="0.25">
      <c r="I19">
        <f>$C$2*LN(Q19/$C$2)</f>
        <v>-54.537592525680324</v>
      </c>
      <c r="M19" s="17">
        <v>5</v>
      </c>
      <c r="N19" s="17">
        <v>0.30530000000000002</v>
      </c>
      <c r="O19" s="17">
        <v>0.82399999999999995</v>
      </c>
      <c r="P19" s="17">
        <v>2.3260000000000001</v>
      </c>
      <c r="Q19" s="17">
        <v>6.7699999999999998E-4</v>
      </c>
      <c r="R19" s="17">
        <v>0.99219999999999997</v>
      </c>
    </row>
    <row r="20" spans="9:18" ht="17" customHeight="1" thickBot="1" x14ac:dyDescent="0.25">
      <c r="M20" s="17">
        <v>10</v>
      </c>
      <c r="N20" s="17">
        <v>4.7300000000000002E-2</v>
      </c>
      <c r="O20" s="21" t="s">
        <v>56</v>
      </c>
      <c r="P20" s="22"/>
      <c r="Q20" s="22"/>
      <c r="R20" s="23"/>
    </row>
    <row r="21" spans="9:18" x14ac:dyDescent="0.2">
      <c r="I21">
        <f>SUM(I15:I19,I2)</f>
        <v>-333.17013674539066</v>
      </c>
    </row>
  </sheetData>
  <mergeCells count="2">
    <mergeCell ref="O7:R7"/>
    <mergeCell ref="O20:R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21E4-C4A5-C948-BF6A-D87F4C695BFE}">
  <dimension ref="A1:Z39"/>
  <sheetViews>
    <sheetView workbookViewId="0">
      <selection activeCell="F3" sqref="F3"/>
    </sheetView>
  </sheetViews>
  <sheetFormatPr baseColWidth="10" defaultRowHeight="16" x14ac:dyDescent="0.2"/>
  <sheetData>
    <row r="1" spans="1:26" ht="17" thickBot="1" x14ac:dyDescent="0.25">
      <c r="N1" t="s">
        <v>35</v>
      </c>
      <c r="O1" t="s">
        <v>29</v>
      </c>
      <c r="V1" t="s">
        <v>32</v>
      </c>
      <c r="W1" t="s">
        <v>4</v>
      </c>
      <c r="X1" t="s">
        <v>30</v>
      </c>
      <c r="Y1" t="s">
        <v>13</v>
      </c>
      <c r="Z1" t="s">
        <v>31</v>
      </c>
    </row>
    <row r="2" spans="1:26" ht="33" thickBot="1" x14ac:dyDescent="0.25">
      <c r="A2" t="s">
        <v>20</v>
      </c>
      <c r="B2" t="s">
        <v>2</v>
      </c>
      <c r="C2" t="s">
        <v>3</v>
      </c>
      <c r="D2" t="s">
        <v>5</v>
      </c>
      <c r="E2" t="s">
        <v>6</v>
      </c>
      <c r="F2" t="s">
        <v>11</v>
      </c>
      <c r="O2" s="12" t="s">
        <v>14</v>
      </c>
      <c r="P2" s="12" t="s">
        <v>41</v>
      </c>
      <c r="Q2" s="12" t="s">
        <v>42</v>
      </c>
      <c r="R2" s="12" t="s">
        <v>43</v>
      </c>
      <c r="S2" s="12" t="s">
        <v>0</v>
      </c>
      <c r="T2" s="12" t="s">
        <v>44</v>
      </c>
      <c r="U2" s="2"/>
      <c r="V2">
        <v>95.4</v>
      </c>
      <c r="W2">
        <v>92.27</v>
      </c>
      <c r="X2">
        <f>POWER(V2-W2,2)</f>
        <v>9.7969000000000612</v>
      </c>
      <c r="Y2">
        <v>92.27</v>
      </c>
      <c r="Z2">
        <f>POWER(V2-Y2,2)</f>
        <v>9.7969000000000612</v>
      </c>
    </row>
    <row r="3" spans="1:26" ht="17" thickBot="1" x14ac:dyDescent="0.25">
      <c r="A3" t="s">
        <v>13</v>
      </c>
      <c r="B3">
        <v>6</v>
      </c>
      <c r="C3">
        <v>6</v>
      </c>
      <c r="D3">
        <v>3</v>
      </c>
      <c r="E3">
        <v>36</v>
      </c>
      <c r="F3">
        <f>SUM(I3:I8)+2*3*6*36/(36-3*6-6)</f>
        <v>-178.26792594363468</v>
      </c>
      <c r="I3">
        <f>$C$3*LN(S3/$C$3)</f>
        <v>-49.414684391868306</v>
      </c>
      <c r="O3" s="12">
        <v>0</v>
      </c>
      <c r="P3" s="17">
        <v>1</v>
      </c>
      <c r="Q3" s="17">
        <v>1.26</v>
      </c>
      <c r="R3" s="17">
        <v>1.7989999999999999</v>
      </c>
      <c r="S3" s="17">
        <v>1.5900000000000001E-3</v>
      </c>
      <c r="T3" s="17">
        <v>0.99780000000000002</v>
      </c>
      <c r="V3" s="3">
        <v>76.5</v>
      </c>
      <c r="W3" s="3">
        <v>77.430000000000007</v>
      </c>
      <c r="X3">
        <f t="shared" ref="X3:X37" si="0">POWER(V3-W3,2)</f>
        <v>0.86490000000001266</v>
      </c>
      <c r="Y3" s="3">
        <v>77.430000000000007</v>
      </c>
      <c r="Z3">
        <f t="shared" ref="Z3:Z37" si="1">POWER(V3-Y3,2)</f>
        <v>0.86490000000001266</v>
      </c>
    </row>
    <row r="4" spans="1:26" ht="17" thickBot="1" x14ac:dyDescent="0.25">
      <c r="A4" t="s">
        <v>4</v>
      </c>
      <c r="B4">
        <v>6</v>
      </c>
      <c r="C4">
        <v>6</v>
      </c>
      <c r="D4">
        <v>3</v>
      </c>
      <c r="E4">
        <v>36</v>
      </c>
      <c r="F4">
        <f>SUM(I16:I21,I3)+2*3*6*36/(36-3*6-6)</f>
        <v>-207.76429413535089</v>
      </c>
      <c r="I4">
        <f>$C$3*LN(S4/$C$3)</f>
        <v>-45.389352132114297</v>
      </c>
      <c r="O4" s="12">
        <v>0.63</v>
      </c>
      <c r="P4" s="17">
        <v>0.98699999999999999</v>
      </c>
      <c r="Q4" s="17">
        <v>0.64910000000000001</v>
      </c>
      <c r="R4" s="17">
        <v>1.673</v>
      </c>
      <c r="S4" s="17">
        <v>3.1099999999999999E-3</v>
      </c>
      <c r="T4" s="17">
        <v>0.99550000000000005</v>
      </c>
      <c r="V4" s="3">
        <v>48.2</v>
      </c>
      <c r="W4" s="3">
        <v>49.6</v>
      </c>
      <c r="X4">
        <f t="shared" si="0"/>
        <v>1.959999999999996</v>
      </c>
      <c r="Y4" s="3">
        <v>49.64</v>
      </c>
      <c r="Z4">
        <f t="shared" si="1"/>
        <v>2.0735999999999937</v>
      </c>
    </row>
    <row r="5" spans="1:26" ht="17" thickBot="1" x14ac:dyDescent="0.25">
      <c r="A5" t="s">
        <v>18</v>
      </c>
      <c r="B5">
        <v>1</v>
      </c>
      <c r="C5">
        <v>36</v>
      </c>
      <c r="D5">
        <v>6</v>
      </c>
      <c r="E5">
        <v>36</v>
      </c>
      <c r="F5">
        <f>36*LN(2554/36)+12*(36/(36-6-1))</f>
        <v>168.32484725704742</v>
      </c>
      <c r="I5">
        <f>$C$3*LN(S5/$C$3)</f>
        <v>-48.409457828210009</v>
      </c>
      <c r="O5" s="12">
        <v>1.25</v>
      </c>
      <c r="P5" s="17">
        <v>0.91020000000000001</v>
      </c>
      <c r="Q5" s="17">
        <v>0.4138</v>
      </c>
      <c r="R5" s="17">
        <v>1.9239999999999999</v>
      </c>
      <c r="S5" s="17">
        <v>1.8799999999999999E-3</v>
      </c>
      <c r="T5" s="17">
        <v>0.99690000000000001</v>
      </c>
      <c r="V5" s="3">
        <v>24.1</v>
      </c>
      <c r="W5" s="3">
        <v>22.32</v>
      </c>
      <c r="X5">
        <f t="shared" si="0"/>
        <v>3.1684000000000041</v>
      </c>
      <c r="Y5" s="3">
        <v>22.32</v>
      </c>
      <c r="Z5">
        <f t="shared" si="1"/>
        <v>3.1684000000000041</v>
      </c>
    </row>
    <row r="6" spans="1:26" ht="17" thickBot="1" x14ac:dyDescent="0.25">
      <c r="I6">
        <f t="shared" ref="I6" si="2">$C$3*LN(S6/$C$3)</f>
        <v>-50.441070805484237</v>
      </c>
      <c r="O6" s="12">
        <v>2.5</v>
      </c>
      <c r="P6" s="17">
        <v>0.56810000000000005</v>
      </c>
      <c r="Q6" s="17">
        <v>0.31490000000000001</v>
      </c>
      <c r="R6" s="17">
        <v>2.6219999999999999</v>
      </c>
      <c r="S6" s="17">
        <v>1.34E-3</v>
      </c>
      <c r="T6" s="17">
        <v>0.99529999999999996</v>
      </c>
      <c r="V6" s="3">
        <v>7.3</v>
      </c>
      <c r="W6" s="3">
        <v>7.43</v>
      </c>
      <c r="X6">
        <f t="shared" si="0"/>
        <v>1.6899999999999971E-2</v>
      </c>
      <c r="Y6" s="3">
        <v>7.43</v>
      </c>
      <c r="Z6">
        <f t="shared" si="1"/>
        <v>1.6899999999999971E-2</v>
      </c>
    </row>
    <row r="7" spans="1:26" ht="17" thickBot="1" x14ac:dyDescent="0.25">
      <c r="I7">
        <f>$C$3*LN(S7/$C$3)</f>
        <v>-51.961764210341464</v>
      </c>
      <c r="O7" s="12">
        <v>5</v>
      </c>
      <c r="P7" s="17">
        <v>0.1459</v>
      </c>
      <c r="Q7" s="17">
        <v>0.29799999999999999</v>
      </c>
      <c r="R7" s="17">
        <v>3.53</v>
      </c>
      <c r="S7" s="17">
        <v>1.0399999999999999E-3</v>
      </c>
      <c r="T7" s="17">
        <v>0.90600000000000003</v>
      </c>
      <c r="V7" s="3">
        <v>10.199999999999999</v>
      </c>
      <c r="W7" s="3">
        <v>0</v>
      </c>
      <c r="X7">
        <f t="shared" si="0"/>
        <v>104.03999999999999</v>
      </c>
      <c r="Y7" s="3">
        <v>0</v>
      </c>
      <c r="Z7">
        <f t="shared" si="1"/>
        <v>104.03999999999999</v>
      </c>
    </row>
    <row r="8" spans="1:26" ht="17" customHeight="1" thickBot="1" x14ac:dyDescent="0.25">
      <c r="I8">
        <f>$C$3*LN(S14/$C$3)</f>
        <v>-40.651596575616352</v>
      </c>
      <c r="O8" s="12">
        <v>10</v>
      </c>
      <c r="P8" s="17">
        <v>2.1700000000000001E-2</v>
      </c>
      <c r="Q8" s="21" t="s">
        <v>55</v>
      </c>
      <c r="R8" s="22"/>
      <c r="S8" s="22"/>
      <c r="T8" s="23"/>
      <c r="V8" s="3">
        <v>98.8</v>
      </c>
      <c r="W8" s="3">
        <v>97.16</v>
      </c>
      <c r="X8">
        <f t="shared" si="0"/>
        <v>2.6896000000000018</v>
      </c>
      <c r="Y8" s="3">
        <v>96.86</v>
      </c>
      <c r="Z8">
        <f t="shared" si="1"/>
        <v>3.7635999999999914</v>
      </c>
    </row>
    <row r="9" spans="1:26" x14ac:dyDescent="0.2">
      <c r="V9" s="3">
        <v>91.7</v>
      </c>
      <c r="W9" s="3">
        <v>91.71</v>
      </c>
      <c r="X9">
        <f t="shared" si="0"/>
        <v>9.9999999999818103E-5</v>
      </c>
      <c r="Y9" s="3">
        <v>90.64</v>
      </c>
      <c r="Z9">
        <f t="shared" si="1"/>
        <v>1.1236000000000048</v>
      </c>
    </row>
    <row r="10" spans="1:26" x14ac:dyDescent="0.2">
      <c r="V10" s="3">
        <v>74.2</v>
      </c>
      <c r="W10" s="3">
        <v>74.150000000000006</v>
      </c>
      <c r="X10">
        <f t="shared" si="0"/>
        <v>2.499999999999716E-3</v>
      </c>
      <c r="Y10" s="3">
        <v>75.28</v>
      </c>
      <c r="Z10">
        <f t="shared" si="1"/>
        <v>1.1663999999999963</v>
      </c>
    </row>
    <row r="11" spans="1:26" x14ac:dyDescent="0.2">
      <c r="V11" s="3">
        <v>49</v>
      </c>
      <c r="W11" s="3">
        <v>48.03</v>
      </c>
      <c r="X11">
        <f t="shared" si="0"/>
        <v>0.94089999999999785</v>
      </c>
      <c r="Y11" s="3">
        <v>49.41</v>
      </c>
      <c r="Z11">
        <f t="shared" si="1"/>
        <v>0.1680999999999972</v>
      </c>
    </row>
    <row r="12" spans="1:26" ht="17" thickBot="1" x14ac:dyDescent="0.25">
      <c r="N12" t="s">
        <v>36</v>
      </c>
      <c r="O12" t="s">
        <v>4</v>
      </c>
      <c r="V12" s="3">
        <v>24.4</v>
      </c>
      <c r="W12" s="3">
        <v>21.38</v>
      </c>
      <c r="X12">
        <f t="shared" si="0"/>
        <v>9.1203999999999983</v>
      </c>
      <c r="Y12" s="3">
        <v>23.51</v>
      </c>
      <c r="Z12">
        <f t="shared" si="1"/>
        <v>0.7920999999999947</v>
      </c>
    </row>
    <row r="13" spans="1:26" ht="31" thickBot="1" x14ac:dyDescent="0.25">
      <c r="O13" s="1" t="s">
        <v>19</v>
      </c>
      <c r="P13" s="1" t="s">
        <v>7</v>
      </c>
      <c r="Q13" s="1" t="s">
        <v>8</v>
      </c>
      <c r="R13" s="1" t="s">
        <v>9</v>
      </c>
      <c r="S13" s="1" t="s">
        <v>0</v>
      </c>
      <c r="T13" s="1" t="s">
        <v>10</v>
      </c>
      <c r="V13" s="3">
        <v>6.2</v>
      </c>
      <c r="W13" s="3">
        <v>1.3</v>
      </c>
      <c r="X13">
        <f t="shared" si="0"/>
        <v>24.010000000000005</v>
      </c>
      <c r="Y13" s="3">
        <v>1.3</v>
      </c>
      <c r="Z13">
        <f t="shared" si="1"/>
        <v>24.010000000000005</v>
      </c>
    </row>
    <row r="14" spans="1:26" ht="17" thickBot="1" x14ac:dyDescent="0.25">
      <c r="O14" s="17">
        <v>0</v>
      </c>
      <c r="P14" s="17">
        <v>1</v>
      </c>
      <c r="Q14" s="17">
        <v>2.7440000000000002</v>
      </c>
      <c r="R14" s="17">
        <v>2.9449999999999998</v>
      </c>
      <c r="S14" s="17">
        <v>6.8500000000000002E-3</v>
      </c>
      <c r="T14" s="17">
        <v>0.99199999999999999</v>
      </c>
      <c r="V14" s="3">
        <v>99.5</v>
      </c>
      <c r="W14" s="3">
        <v>99.04</v>
      </c>
      <c r="X14">
        <f t="shared" si="0"/>
        <v>0.21159999999999424</v>
      </c>
      <c r="Y14" s="3">
        <v>99.25</v>
      </c>
      <c r="Z14">
        <f t="shared" si="1"/>
        <v>6.25E-2</v>
      </c>
    </row>
    <row r="15" spans="1:26" ht="17" thickBot="1" x14ac:dyDescent="0.25">
      <c r="O15" s="17">
        <v>0.31</v>
      </c>
      <c r="P15" s="17">
        <v>0.92569999999999997</v>
      </c>
      <c r="Q15" s="17">
        <v>1.581</v>
      </c>
      <c r="R15" s="17">
        <v>1.879</v>
      </c>
      <c r="S15" s="17">
        <v>2.7399999999999998E-3</v>
      </c>
      <c r="T15" s="17">
        <v>0.99609999999999999</v>
      </c>
      <c r="V15" s="3">
        <v>97.2</v>
      </c>
      <c r="W15" s="3">
        <v>97.19</v>
      </c>
      <c r="X15">
        <f t="shared" si="0"/>
        <v>1.0000000000010231E-4</v>
      </c>
      <c r="Y15" s="3">
        <v>97.23</v>
      </c>
      <c r="Z15">
        <f t="shared" si="1"/>
        <v>9.0000000000006817E-4</v>
      </c>
    </row>
    <row r="16" spans="1:26" ht="17" thickBot="1" x14ac:dyDescent="0.25">
      <c r="I16">
        <f>$C$3*LN(S14/$C$3)</f>
        <v>-40.651596575616352</v>
      </c>
      <c r="O16" s="17">
        <v>0.63</v>
      </c>
      <c r="P16" s="17">
        <v>0.77680000000000005</v>
      </c>
      <c r="Q16" s="17">
        <v>0.89400000000000002</v>
      </c>
      <c r="R16" s="17">
        <v>2.012</v>
      </c>
      <c r="S16" s="17">
        <v>1.0610000000000001E-3</v>
      </c>
      <c r="T16" s="17">
        <v>0.99780000000000002</v>
      </c>
      <c r="V16" s="3">
        <v>90.1</v>
      </c>
      <c r="W16" s="3">
        <v>90.24</v>
      </c>
      <c r="X16">
        <f t="shared" si="0"/>
        <v>1.9600000000000159E-2</v>
      </c>
      <c r="Y16" s="3">
        <v>90.31</v>
      </c>
      <c r="Z16">
        <f t="shared" si="1"/>
        <v>4.4100000000003345E-2</v>
      </c>
    </row>
    <row r="17" spans="9:26" ht="17" thickBot="1" x14ac:dyDescent="0.25">
      <c r="I17">
        <f t="shared" ref="I17:I19" si="3">$C$3*LN(S15/$C$3)</f>
        <v>-46.149340966861281</v>
      </c>
      <c r="O17" s="17">
        <v>1.25</v>
      </c>
      <c r="P17" s="17">
        <v>0.50360000000000005</v>
      </c>
      <c r="Q17" s="17">
        <v>0.64600000000000002</v>
      </c>
      <c r="R17" s="17">
        <v>2.1579999999999999</v>
      </c>
      <c r="S17" s="17">
        <v>2.1990000000000001E-4</v>
      </c>
      <c r="T17" s="17">
        <v>0.99890000000000001</v>
      </c>
      <c r="V17" s="3">
        <v>72.099999999999994</v>
      </c>
      <c r="W17" s="3">
        <v>73.790000000000006</v>
      </c>
      <c r="X17">
        <f t="shared" si="0"/>
        <v>2.8561000000000405</v>
      </c>
      <c r="Y17" s="3">
        <v>71.95</v>
      </c>
      <c r="Z17">
        <f t="shared" si="1"/>
        <v>2.2499999999997442E-2</v>
      </c>
    </row>
    <row r="18" spans="9:26" ht="17" thickBot="1" x14ac:dyDescent="0.25">
      <c r="I18">
        <f t="shared" si="3"/>
        <v>-51.841817331470068</v>
      </c>
      <c r="O18" s="17">
        <v>2.5</v>
      </c>
      <c r="P18" s="17">
        <v>0.22570000000000001</v>
      </c>
      <c r="Q18" s="17">
        <v>0.48299999999999998</v>
      </c>
      <c r="R18" s="17">
        <v>2.0510000000000002</v>
      </c>
      <c r="S18" s="24">
        <v>9.3399999999999993E-5</v>
      </c>
      <c r="T18" s="17">
        <v>0.99770000000000003</v>
      </c>
      <c r="V18" s="3">
        <v>42.1</v>
      </c>
      <c r="W18" s="3">
        <v>43.66</v>
      </c>
      <c r="X18">
        <f t="shared" si="0"/>
        <v>2.4335999999999851</v>
      </c>
      <c r="Y18" s="3">
        <v>42.16</v>
      </c>
      <c r="Z18">
        <f t="shared" si="1"/>
        <v>3.5999999999994201E-3</v>
      </c>
    </row>
    <row r="19" spans="9:26" ht="17" thickBot="1" x14ac:dyDescent="0.25">
      <c r="I19">
        <f t="shared" si="3"/>
        <v>-61.28458277778968</v>
      </c>
      <c r="O19" s="17">
        <v>5</v>
      </c>
      <c r="P19" s="17">
        <v>7.7299999999999994E-2</v>
      </c>
      <c r="Q19" s="21" t="s">
        <v>55</v>
      </c>
      <c r="R19" s="22"/>
      <c r="S19" s="22"/>
      <c r="T19" s="23"/>
      <c r="V19" s="3">
        <v>13.3</v>
      </c>
      <c r="W19" s="3">
        <v>8.98</v>
      </c>
      <c r="X19">
        <f t="shared" si="0"/>
        <v>18.662400000000002</v>
      </c>
      <c r="Y19" s="3">
        <v>8.98</v>
      </c>
      <c r="Z19">
        <f t="shared" si="1"/>
        <v>18.662400000000002</v>
      </c>
    </row>
    <row r="20" spans="9:26" x14ac:dyDescent="0.2">
      <c r="I20" s="15">
        <f>$C$3*LN(S18/$C$3)</f>
        <v>-66.422272091745185</v>
      </c>
      <c r="V20" s="3">
        <v>99.7</v>
      </c>
      <c r="W20" s="3">
        <v>99.74</v>
      </c>
      <c r="X20">
        <f t="shared" si="0"/>
        <v>1.5999999999993634E-3</v>
      </c>
      <c r="Y20" s="3">
        <v>99.96</v>
      </c>
      <c r="Z20">
        <f t="shared" si="1"/>
        <v>6.7599999999995275E-2</v>
      </c>
    </row>
    <row r="21" spans="9:26" x14ac:dyDescent="0.2">
      <c r="V21" s="3">
        <v>99.3</v>
      </c>
      <c r="W21" s="3">
        <v>99.25</v>
      </c>
      <c r="X21">
        <f t="shared" si="0"/>
        <v>2.499999999999716E-3</v>
      </c>
      <c r="Y21" s="3">
        <v>99.75</v>
      </c>
      <c r="Z21">
        <f t="shared" si="1"/>
        <v>0.20250000000000257</v>
      </c>
    </row>
    <row r="22" spans="9:26" x14ac:dyDescent="0.2">
      <c r="V22" s="3">
        <v>97.6</v>
      </c>
      <c r="W22" s="3">
        <v>97.43</v>
      </c>
      <c r="X22">
        <f t="shared" si="0"/>
        <v>2.8899999999995749E-2</v>
      </c>
      <c r="Y22" s="3">
        <v>98.51</v>
      </c>
      <c r="Z22">
        <f t="shared" si="1"/>
        <v>0.82810000000001971</v>
      </c>
    </row>
    <row r="23" spans="9:26" x14ac:dyDescent="0.2">
      <c r="V23" s="3">
        <v>92.5</v>
      </c>
      <c r="W23" s="3">
        <v>91.29</v>
      </c>
      <c r="X23">
        <f t="shared" si="0"/>
        <v>1.4640999999999849</v>
      </c>
      <c r="Y23" s="3">
        <v>92.07</v>
      </c>
      <c r="Z23">
        <f t="shared" si="1"/>
        <v>0.18490000000000587</v>
      </c>
    </row>
    <row r="24" spans="9:26" x14ac:dyDescent="0.2">
      <c r="V24" s="3">
        <v>70.900000000000006</v>
      </c>
      <c r="W24" s="3">
        <v>72.489999999999995</v>
      </c>
      <c r="X24">
        <f t="shared" si="0"/>
        <v>2.5280999999999656</v>
      </c>
      <c r="Y24" s="3">
        <v>71.010000000000005</v>
      </c>
      <c r="Z24">
        <f t="shared" si="1"/>
        <v>1.2099999999999875E-2</v>
      </c>
    </row>
    <row r="25" spans="9:26" x14ac:dyDescent="0.2">
      <c r="V25" s="3">
        <v>39.700000000000003</v>
      </c>
      <c r="W25" s="3">
        <v>43.19</v>
      </c>
      <c r="X25">
        <f t="shared" si="0"/>
        <v>12.180099999999964</v>
      </c>
      <c r="Y25" s="3">
        <v>43.19</v>
      </c>
      <c r="Z25">
        <f t="shared" si="1"/>
        <v>12.180099999999964</v>
      </c>
    </row>
    <row r="26" spans="9:26" x14ac:dyDescent="0.2">
      <c r="V26" s="3">
        <v>99.8</v>
      </c>
      <c r="W26" s="3">
        <v>99.94</v>
      </c>
      <c r="X26">
        <f t="shared" si="0"/>
        <v>1.9600000000000159E-2</v>
      </c>
      <c r="Y26" s="3">
        <v>100</v>
      </c>
      <c r="Z26">
        <f t="shared" si="1"/>
        <v>4.0000000000001139E-2</v>
      </c>
    </row>
    <row r="27" spans="9:26" x14ac:dyDescent="0.2">
      <c r="V27" s="3">
        <v>99.7</v>
      </c>
      <c r="W27" s="3">
        <v>99.81</v>
      </c>
      <c r="X27">
        <f t="shared" si="0"/>
        <v>1.2099999999999875E-2</v>
      </c>
      <c r="Y27" s="3">
        <v>99.99</v>
      </c>
      <c r="Z27">
        <f t="shared" si="1"/>
        <v>8.4099999999995387E-2</v>
      </c>
    </row>
    <row r="28" spans="9:26" x14ac:dyDescent="0.2">
      <c r="V28" s="3">
        <v>99.6</v>
      </c>
      <c r="W28" s="3">
        <v>99.4</v>
      </c>
      <c r="X28">
        <f t="shared" si="0"/>
        <v>3.9999999999995456E-2</v>
      </c>
      <c r="Y28" s="3">
        <v>99.91</v>
      </c>
      <c r="Z28">
        <f t="shared" si="1"/>
        <v>9.6100000000001407E-2</v>
      </c>
    </row>
    <row r="29" spans="9:26" x14ac:dyDescent="0.2">
      <c r="V29" s="3">
        <v>99.1</v>
      </c>
      <c r="W29" s="3">
        <v>97.64</v>
      </c>
      <c r="X29">
        <f t="shared" si="0"/>
        <v>2.131599999999982</v>
      </c>
      <c r="Y29" s="3">
        <v>99.03</v>
      </c>
      <c r="Z29">
        <f t="shared" si="1"/>
        <v>4.8999999999990449E-3</v>
      </c>
    </row>
    <row r="30" spans="9:26" x14ac:dyDescent="0.2">
      <c r="V30" s="3">
        <v>93.2</v>
      </c>
      <c r="W30" s="3">
        <v>90.46</v>
      </c>
      <c r="X30">
        <f t="shared" si="0"/>
        <v>7.5076000000000498</v>
      </c>
      <c r="Y30" s="3">
        <v>93.21</v>
      </c>
      <c r="Z30">
        <f t="shared" si="1"/>
        <v>9.9999999999818103E-5</v>
      </c>
    </row>
    <row r="31" spans="9:26" x14ac:dyDescent="0.2">
      <c r="V31" s="3">
        <v>88.6</v>
      </c>
      <c r="W31" s="3">
        <v>85.41</v>
      </c>
      <c r="X31">
        <f t="shared" si="0"/>
        <v>10.176099999999986</v>
      </c>
      <c r="Y31" s="3">
        <v>85.41</v>
      </c>
      <c r="Z31">
        <f t="shared" si="1"/>
        <v>10.176099999999986</v>
      </c>
    </row>
    <row r="32" spans="9:26" x14ac:dyDescent="0.2">
      <c r="V32" s="3">
        <v>99.7</v>
      </c>
      <c r="W32" s="3">
        <v>99.98</v>
      </c>
      <c r="X32">
        <f t="shared" si="0"/>
        <v>7.8400000000000636E-2</v>
      </c>
      <c r="Y32" s="3">
        <v>100</v>
      </c>
      <c r="Z32">
        <f t="shared" si="1"/>
        <v>8.999999999999829E-2</v>
      </c>
    </row>
    <row r="33" spans="22:26" x14ac:dyDescent="0.2">
      <c r="V33" s="3">
        <v>99.7</v>
      </c>
      <c r="W33" s="3">
        <v>99.95</v>
      </c>
      <c r="X33">
        <f t="shared" si="0"/>
        <v>6.25E-2</v>
      </c>
      <c r="Y33" s="3">
        <v>100</v>
      </c>
      <c r="Z33">
        <f t="shared" si="1"/>
        <v>8.999999999999829E-2</v>
      </c>
    </row>
    <row r="34" spans="22:26" x14ac:dyDescent="0.2">
      <c r="V34" s="3">
        <v>99.7</v>
      </c>
      <c r="W34" s="3">
        <v>99.86</v>
      </c>
      <c r="X34">
        <f t="shared" si="0"/>
        <v>2.5599999999998908E-2</v>
      </c>
      <c r="Y34" s="3">
        <v>99.99</v>
      </c>
      <c r="Z34">
        <f t="shared" si="1"/>
        <v>8.4099999999995387E-2</v>
      </c>
    </row>
    <row r="35" spans="22:26" x14ac:dyDescent="0.2">
      <c r="V35" s="3">
        <v>99.7</v>
      </c>
      <c r="W35" s="3">
        <v>99.4</v>
      </c>
      <c r="X35">
        <f t="shared" si="0"/>
        <v>8.999999999999829E-2</v>
      </c>
      <c r="Y35" s="3">
        <v>99.86</v>
      </c>
      <c r="Z35">
        <f t="shared" si="1"/>
        <v>2.5599999999998908E-2</v>
      </c>
    </row>
    <row r="36" spans="22:26" x14ac:dyDescent="0.2">
      <c r="V36" s="3">
        <v>99.7</v>
      </c>
      <c r="W36" s="3">
        <v>97.2</v>
      </c>
      <c r="X36">
        <f t="shared" si="0"/>
        <v>6.25</v>
      </c>
      <c r="Y36" s="3">
        <v>98.99</v>
      </c>
      <c r="Z36">
        <f t="shared" si="1"/>
        <v>0.50410000000001132</v>
      </c>
    </row>
    <row r="37" spans="22:26" x14ac:dyDescent="0.2">
      <c r="V37" s="3">
        <v>99.7</v>
      </c>
      <c r="W37" s="3">
        <v>97.83</v>
      </c>
      <c r="X37">
        <f t="shared" si="0"/>
        <v>3.496900000000017</v>
      </c>
      <c r="Y37" s="3">
        <v>97.83</v>
      </c>
      <c r="Z37">
        <f t="shared" si="1"/>
        <v>3.496900000000017</v>
      </c>
    </row>
    <row r="39" spans="22:26" x14ac:dyDescent="0.2">
      <c r="X39">
        <f>SUM(X2:X37)</f>
        <v>226.88970000000003</v>
      </c>
      <c r="Z39">
        <f>SUM(Z2:Z37)</f>
        <v>197.94780000000009</v>
      </c>
    </row>
  </sheetData>
  <mergeCells count="2">
    <mergeCell ref="Q8:T8"/>
    <mergeCell ref="Q19:T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BDAF-37E3-A944-B837-FB686BFE78F1}">
  <dimension ref="A1:U37"/>
  <sheetViews>
    <sheetView workbookViewId="0">
      <selection activeCell="F3" sqref="F3"/>
    </sheetView>
  </sheetViews>
  <sheetFormatPr baseColWidth="10" defaultRowHeight="16" x14ac:dyDescent="0.2"/>
  <cols>
    <col min="1" max="1" width="21.1640625" customWidth="1"/>
  </cols>
  <sheetData>
    <row r="1" spans="1:21" ht="33" thickBot="1" x14ac:dyDescent="0.25">
      <c r="A1" t="s">
        <v>23</v>
      </c>
      <c r="B1" t="s">
        <v>2</v>
      </c>
      <c r="C1" t="s">
        <v>3</v>
      </c>
      <c r="D1" t="s">
        <v>5</v>
      </c>
      <c r="E1" t="s">
        <v>6</v>
      </c>
      <c r="F1" t="s">
        <v>11</v>
      </c>
      <c r="K1" t="s">
        <v>37</v>
      </c>
      <c r="L1" t="s">
        <v>13</v>
      </c>
      <c r="M1" s="12" t="s">
        <v>21</v>
      </c>
      <c r="N1" s="12" t="s">
        <v>52</v>
      </c>
      <c r="O1" s="12" t="s">
        <v>53</v>
      </c>
      <c r="P1" s="12" t="s">
        <v>54</v>
      </c>
      <c r="Q1" s="12" t="s">
        <v>0</v>
      </c>
      <c r="R1" s="12" t="s">
        <v>44</v>
      </c>
      <c r="T1" s="5"/>
      <c r="U1" s="5"/>
    </row>
    <row r="2" spans="1:21" ht="17" thickBot="1" x14ac:dyDescent="0.25">
      <c r="A2" t="s">
        <v>13</v>
      </c>
      <c r="B2">
        <v>7</v>
      </c>
      <c r="C2">
        <v>6</v>
      </c>
      <c r="D2">
        <v>3</v>
      </c>
      <c r="E2">
        <v>42</v>
      </c>
      <c r="F2">
        <f>SUM(I2:I7)+2*3*7*42/(42-3*7-7)</f>
        <v>-104.96089487501501</v>
      </c>
      <c r="I2">
        <f>$C$2*LN(Q2/$C$2)</f>
        <v>-50.622902902456211</v>
      </c>
      <c r="M2" s="13">
        <v>0</v>
      </c>
      <c r="N2" s="17">
        <v>1</v>
      </c>
      <c r="O2" s="17">
        <v>8.9339999999999993</v>
      </c>
      <c r="P2" s="17">
        <v>3.6259999999999999</v>
      </c>
      <c r="Q2" s="17">
        <v>1.2999999999999999E-3</v>
      </c>
      <c r="R2" s="17">
        <v>0.995</v>
      </c>
      <c r="T2" s="9"/>
      <c r="U2" s="5"/>
    </row>
    <row r="3" spans="1:21" ht="17" thickBot="1" x14ac:dyDescent="0.25">
      <c r="A3" t="s">
        <v>4</v>
      </c>
      <c r="B3">
        <v>6</v>
      </c>
      <c r="C3">
        <v>6</v>
      </c>
      <c r="D3">
        <v>3</v>
      </c>
      <c r="E3">
        <v>36</v>
      </c>
      <c r="F3">
        <f>SUM(I15:I19,I2)+2*3*6*36/(36-3*6-6)</f>
        <v>-114.59018668322273</v>
      </c>
      <c r="I3">
        <f t="shared" ref="I3:I5" si="0">$C$2*LN(Q3/$C$2)</f>
        <v>-40.521627594929271</v>
      </c>
      <c r="M3" s="13">
        <v>0.625</v>
      </c>
      <c r="N3" s="17">
        <v>0.98899999999999999</v>
      </c>
      <c r="O3" s="17">
        <v>7.9359999999999999</v>
      </c>
      <c r="P3" s="17">
        <v>3.7069999999999999</v>
      </c>
      <c r="Q3" s="17">
        <v>7.0000000000000001E-3</v>
      </c>
      <c r="R3" s="17">
        <v>0.97899999999999998</v>
      </c>
      <c r="T3" s="10"/>
      <c r="U3" s="5"/>
    </row>
    <row r="4" spans="1:21" ht="17" thickBot="1" x14ac:dyDescent="0.25">
      <c r="A4" t="s">
        <v>18</v>
      </c>
      <c r="B4">
        <v>1</v>
      </c>
      <c r="C4">
        <v>36</v>
      </c>
      <c r="D4">
        <v>6</v>
      </c>
      <c r="E4">
        <v>36</v>
      </c>
      <c r="F4">
        <f>36*LN(4029/36)+12*(36/(36-6-1))</f>
        <v>184.73571540660646</v>
      </c>
      <c r="I4">
        <f t="shared" si="0"/>
        <v>-35.561556155822466</v>
      </c>
      <c r="M4" s="13">
        <v>1.25</v>
      </c>
      <c r="N4" s="17">
        <v>0.96099999999999997</v>
      </c>
      <c r="O4" s="17">
        <v>5.048</v>
      </c>
      <c r="P4" s="17">
        <v>3.9060000000000001</v>
      </c>
      <c r="Q4" s="17">
        <v>1.6E-2</v>
      </c>
      <c r="R4" s="17">
        <v>0.97699999999999998</v>
      </c>
      <c r="T4" s="10"/>
      <c r="U4" s="5"/>
    </row>
    <row r="5" spans="1:21" ht="17" thickBot="1" x14ac:dyDescent="0.25">
      <c r="I5">
        <f t="shared" si="0"/>
        <v>-24.171340930104584</v>
      </c>
      <c r="M5" s="13">
        <v>2.5</v>
      </c>
      <c r="N5" s="17">
        <v>0.86699999999999999</v>
      </c>
      <c r="O5" s="18">
        <v>2.355</v>
      </c>
      <c r="P5" s="18">
        <v>0.88500000000000001</v>
      </c>
      <c r="Q5" s="18">
        <v>0.10680000000000001</v>
      </c>
      <c r="R5" s="17">
        <v>0.752</v>
      </c>
      <c r="T5" s="10"/>
      <c r="U5" s="5"/>
    </row>
    <row r="6" spans="1:21" ht="17" thickBot="1" x14ac:dyDescent="0.25">
      <c r="I6">
        <f>$C$2*LN(Q6/$C$2)</f>
        <v>-32.883833540051945</v>
      </c>
      <c r="M6" s="13">
        <v>5</v>
      </c>
      <c r="N6" s="17">
        <v>0.63200000000000001</v>
      </c>
      <c r="O6" s="17">
        <v>4.0960000000000001</v>
      </c>
      <c r="P6" s="17">
        <v>1.994</v>
      </c>
      <c r="Q6" s="17">
        <v>2.5000000000000001E-2</v>
      </c>
      <c r="R6" s="17">
        <v>0.90600000000000003</v>
      </c>
      <c r="T6" s="10"/>
      <c r="U6" s="5"/>
    </row>
    <row r="7" spans="1:21" ht="17" thickBot="1" x14ac:dyDescent="0.25">
      <c r="I7">
        <f>$C$2*LN(Q15/$C$2)</f>
        <v>-47.199633751650531</v>
      </c>
      <c r="M7" s="13">
        <v>10</v>
      </c>
      <c r="N7" s="17">
        <v>0.313</v>
      </c>
      <c r="O7" s="17">
        <v>11.05</v>
      </c>
      <c r="P7" s="17">
        <v>2.6429999999999998</v>
      </c>
      <c r="Q7" s="18">
        <v>1.2999999999999999E-2</v>
      </c>
      <c r="R7" s="18">
        <v>0.57999999999999996</v>
      </c>
      <c r="T7" s="11"/>
      <c r="U7" s="5"/>
    </row>
    <row r="8" spans="1:21" x14ac:dyDescent="0.2">
      <c r="T8" s="9"/>
      <c r="U8" s="5"/>
    </row>
    <row r="9" spans="1:21" x14ac:dyDescent="0.2">
      <c r="T9" s="10"/>
      <c r="U9" s="5"/>
    </row>
    <row r="10" spans="1:21" x14ac:dyDescent="0.2">
      <c r="T10" s="10"/>
      <c r="U10" s="5"/>
    </row>
    <row r="11" spans="1:21" x14ac:dyDescent="0.2">
      <c r="T11" s="10"/>
      <c r="U11" s="5"/>
    </row>
    <row r="12" spans="1:21" x14ac:dyDescent="0.2">
      <c r="T12" s="10"/>
      <c r="U12" s="5"/>
    </row>
    <row r="13" spans="1:21" ht="17" thickBot="1" x14ac:dyDescent="0.25">
      <c r="T13" s="11"/>
      <c r="U13" s="5"/>
    </row>
    <row r="14" spans="1:21" ht="33" thickBot="1" x14ac:dyDescent="0.25">
      <c r="K14" t="s">
        <v>38</v>
      </c>
      <c r="L14" t="s">
        <v>4</v>
      </c>
      <c r="M14" s="12" t="s">
        <v>22</v>
      </c>
      <c r="N14" s="12" t="s">
        <v>49</v>
      </c>
      <c r="O14" s="12" t="s">
        <v>50</v>
      </c>
      <c r="P14" s="12" t="s">
        <v>51</v>
      </c>
      <c r="Q14" s="12" t="s">
        <v>0</v>
      </c>
      <c r="R14" s="12" t="s">
        <v>44</v>
      </c>
      <c r="T14" s="9"/>
      <c r="U14" s="5"/>
    </row>
    <row r="15" spans="1:21" ht="17" thickBot="1" x14ac:dyDescent="0.25">
      <c r="I15">
        <f>$C$2*LN(Q15/$C$2)</f>
        <v>-47.199633751650531</v>
      </c>
      <c r="M15" s="13">
        <v>0</v>
      </c>
      <c r="N15" s="17">
        <v>1</v>
      </c>
      <c r="O15" s="17">
        <v>6.6340000000000003</v>
      </c>
      <c r="P15" s="17">
        <v>1.917</v>
      </c>
      <c r="Q15" s="17">
        <v>2.3E-3</v>
      </c>
      <c r="R15" s="17">
        <v>0.99360000000000004</v>
      </c>
      <c r="T15" s="10"/>
      <c r="U15" s="5"/>
    </row>
    <row r="16" spans="1:21" ht="17" thickBot="1" x14ac:dyDescent="0.25">
      <c r="I16">
        <f t="shared" ref="I16:I18" si="1">$C$2*LN(Q16/$C$2)</f>
        <v>-35.96079929867193</v>
      </c>
      <c r="M16" s="13">
        <v>0.625</v>
      </c>
      <c r="N16" s="17">
        <v>0.99990000000000001</v>
      </c>
      <c r="O16" s="17">
        <v>6.5469999999999997</v>
      </c>
      <c r="P16" s="17">
        <v>1.1399999999999999</v>
      </c>
      <c r="Q16" s="17">
        <v>1.4970000000000001E-2</v>
      </c>
      <c r="R16" s="17">
        <v>0.95040000000000002</v>
      </c>
      <c r="T16" s="10"/>
      <c r="U16" s="5"/>
    </row>
    <row r="17" spans="9:21" ht="17" thickBot="1" x14ac:dyDescent="0.25">
      <c r="I17">
        <f t="shared" si="1"/>
        <v>-31.722286645738833</v>
      </c>
      <c r="M17" s="13">
        <v>1.25</v>
      </c>
      <c r="N17" s="17">
        <v>0.99919999999999998</v>
      </c>
      <c r="O17" s="17">
        <v>4.1120000000000001</v>
      </c>
      <c r="P17" s="17">
        <v>1.1339999999999999</v>
      </c>
      <c r="Q17" s="17">
        <v>3.0339999999999999E-2</v>
      </c>
      <c r="R17" s="17">
        <v>0.92569999999999997</v>
      </c>
      <c r="T17" s="10"/>
      <c r="U17" s="5"/>
    </row>
    <row r="18" spans="9:21" ht="17" thickBot="1" x14ac:dyDescent="0.25">
      <c r="I18">
        <f t="shared" si="1"/>
        <v>-26.03150446098627</v>
      </c>
      <c r="M18" s="13">
        <v>2.5</v>
      </c>
      <c r="N18" s="17">
        <v>0.99019999999999997</v>
      </c>
      <c r="O18" s="17">
        <v>3.6909999999999998</v>
      </c>
      <c r="P18" s="17">
        <v>1.0329999999999999</v>
      </c>
      <c r="Q18" s="17">
        <v>7.8329999999999997E-2</v>
      </c>
      <c r="R18" s="17">
        <v>0.82210000000000005</v>
      </c>
      <c r="T18" s="10"/>
      <c r="U18" s="5"/>
    </row>
    <row r="19" spans="9:21" ht="17" thickBot="1" x14ac:dyDescent="0.25">
      <c r="I19">
        <f>$C$2*LN(Q19/$C$2)</f>
        <v>-31.053059623718941</v>
      </c>
      <c r="M19" s="13">
        <v>5</v>
      </c>
      <c r="N19" s="17">
        <v>0.89139999999999997</v>
      </c>
      <c r="O19" s="17">
        <v>3.274</v>
      </c>
      <c r="P19" s="17">
        <v>0.95569999999999999</v>
      </c>
      <c r="Q19" s="17">
        <v>3.3919999999999999E-2</v>
      </c>
      <c r="R19" s="17">
        <v>0.90100000000000002</v>
      </c>
      <c r="T19" s="11"/>
      <c r="U19" s="5"/>
    </row>
    <row r="20" spans="9:21" ht="17" thickBot="1" x14ac:dyDescent="0.25">
      <c r="M20" s="13">
        <v>10</v>
      </c>
      <c r="N20" s="17">
        <v>0.3992</v>
      </c>
      <c r="O20" s="21" t="s">
        <v>55</v>
      </c>
      <c r="P20" s="22"/>
      <c r="Q20" s="22"/>
      <c r="R20" s="23"/>
      <c r="T20" s="9"/>
      <c r="U20" s="5"/>
    </row>
    <row r="21" spans="9:21" x14ac:dyDescent="0.2">
      <c r="T21" s="10"/>
      <c r="U21" s="5"/>
    </row>
    <row r="22" spans="9:21" x14ac:dyDescent="0.2">
      <c r="T22" s="10"/>
      <c r="U22" s="5"/>
    </row>
    <row r="23" spans="9:21" x14ac:dyDescent="0.2">
      <c r="T23" s="10"/>
      <c r="U23" s="5"/>
    </row>
    <row r="24" spans="9:21" x14ac:dyDescent="0.2">
      <c r="T24" s="10"/>
      <c r="U24" s="5"/>
    </row>
    <row r="25" spans="9:21" ht="17" thickBot="1" x14ac:dyDescent="0.25">
      <c r="T25" s="11"/>
      <c r="U25" s="5"/>
    </row>
    <row r="26" spans="9:21" x14ac:dyDescent="0.2">
      <c r="T26" s="10"/>
      <c r="U26" s="5"/>
    </row>
    <row r="27" spans="9:21" x14ac:dyDescent="0.2">
      <c r="T27" s="10"/>
      <c r="U27" s="5"/>
    </row>
    <row r="28" spans="9:21" x14ac:dyDescent="0.2">
      <c r="T28" s="10"/>
      <c r="U28" s="5"/>
    </row>
    <row r="29" spans="9:21" x14ac:dyDescent="0.2">
      <c r="T29" s="10"/>
      <c r="U29" s="5"/>
    </row>
    <row r="30" spans="9:21" x14ac:dyDescent="0.2">
      <c r="T30" s="10"/>
      <c r="U30" s="5"/>
    </row>
    <row r="31" spans="9:21" x14ac:dyDescent="0.2">
      <c r="T31" s="10"/>
      <c r="U31" s="5"/>
    </row>
    <row r="32" spans="9:21" x14ac:dyDescent="0.2">
      <c r="T32" s="10"/>
      <c r="U32" s="5"/>
    </row>
    <row r="33" spans="20:21" x14ac:dyDescent="0.2">
      <c r="T33" s="10"/>
      <c r="U33" s="5"/>
    </row>
    <row r="34" spans="20:21" x14ac:dyDescent="0.2">
      <c r="T34" s="10"/>
      <c r="U34" s="5"/>
    </row>
    <row r="35" spans="20:21" x14ac:dyDescent="0.2">
      <c r="T35" s="10"/>
      <c r="U35" s="5"/>
    </row>
    <row r="36" spans="20:21" x14ac:dyDescent="0.2">
      <c r="T36" s="10"/>
      <c r="U36" s="5"/>
    </row>
    <row r="37" spans="20:21" x14ac:dyDescent="0.2">
      <c r="T37" s="10"/>
      <c r="U37" s="5"/>
    </row>
  </sheetData>
  <mergeCells count="1">
    <mergeCell ref="O20:R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71C2-6163-9649-B01D-7A5AAD80A507}">
  <dimension ref="A1:S20"/>
  <sheetViews>
    <sheetView tabSelected="1" workbookViewId="0">
      <selection activeCell="F3" sqref="F3"/>
    </sheetView>
  </sheetViews>
  <sheetFormatPr baseColWidth="10" defaultRowHeight="16" x14ac:dyDescent="0.2"/>
  <sheetData>
    <row r="1" spans="1:19" ht="19" thickBot="1" x14ac:dyDescent="0.25">
      <c r="A1" t="s">
        <v>28</v>
      </c>
      <c r="B1" t="s">
        <v>2</v>
      </c>
      <c r="C1" t="s">
        <v>3</v>
      </c>
      <c r="D1" t="s">
        <v>5</v>
      </c>
      <c r="E1" t="s">
        <v>6</v>
      </c>
      <c r="F1" t="s">
        <v>11</v>
      </c>
      <c r="K1" t="s">
        <v>39</v>
      </c>
      <c r="L1" t="s">
        <v>13</v>
      </c>
      <c r="M1" s="4" t="s">
        <v>21</v>
      </c>
      <c r="N1" s="4" t="s">
        <v>24</v>
      </c>
      <c r="O1" s="4" t="s">
        <v>25</v>
      </c>
      <c r="P1" s="4" t="s">
        <v>26</v>
      </c>
      <c r="Q1" s="4" t="s">
        <v>0</v>
      </c>
      <c r="R1" s="4" t="s">
        <v>10</v>
      </c>
    </row>
    <row r="2" spans="1:19" ht="17" thickBot="1" x14ac:dyDescent="0.25">
      <c r="A2" t="s">
        <v>13</v>
      </c>
      <c r="B2">
        <v>6</v>
      </c>
      <c r="C2">
        <v>6</v>
      </c>
      <c r="D2">
        <v>3</v>
      </c>
      <c r="E2">
        <v>36</v>
      </c>
      <c r="F2">
        <f>SUM(I2:I7)+2*3*6*36/(36-3*6-6)</f>
        <v>-119.24925579164227</v>
      </c>
      <c r="I2">
        <f>$C$2*LN(Q2/$C$2)</f>
        <v>-44.040467047561108</v>
      </c>
      <c r="M2" s="5">
        <v>0</v>
      </c>
      <c r="N2" s="17">
        <v>1</v>
      </c>
      <c r="O2" s="17">
        <v>12.2</v>
      </c>
      <c r="P2" s="17">
        <v>2.843</v>
      </c>
      <c r="Q2" s="17">
        <v>3.8939999999999999E-3</v>
      </c>
      <c r="R2" s="17">
        <v>0.95950000000000002</v>
      </c>
    </row>
    <row r="3" spans="1:19" ht="17" thickBot="1" x14ac:dyDescent="0.25">
      <c r="A3" t="s">
        <v>4</v>
      </c>
      <c r="B3">
        <v>6</v>
      </c>
      <c r="C3">
        <v>6</v>
      </c>
      <c r="D3">
        <v>3</v>
      </c>
      <c r="E3">
        <v>36</v>
      </c>
      <c r="F3">
        <f>SUM(I15:I19,I2)+2*3*6*36/(36-3*6-6)</f>
        <v>-137.13446648676847</v>
      </c>
      <c r="I3">
        <f>$C$2*LN(Q3/$C$2)</f>
        <v>-35.908920026335885</v>
      </c>
      <c r="M3" s="5">
        <v>0.625</v>
      </c>
      <c r="N3" s="17">
        <v>0.98899999999999999</v>
      </c>
      <c r="O3" s="17">
        <v>6.9790000000000001</v>
      </c>
      <c r="P3" s="17">
        <v>5.2640000000000002</v>
      </c>
      <c r="Q3" s="17">
        <v>1.5100000000000001E-2</v>
      </c>
      <c r="R3" s="17">
        <v>0.97330000000000005</v>
      </c>
    </row>
    <row r="4" spans="1:19" ht="17" thickBot="1" x14ac:dyDescent="0.25">
      <c r="A4" t="s">
        <v>18</v>
      </c>
      <c r="B4">
        <v>1</v>
      </c>
      <c r="C4">
        <v>36</v>
      </c>
      <c r="D4">
        <v>6</v>
      </c>
      <c r="E4">
        <v>36</v>
      </c>
      <c r="F4">
        <f>36*LN(18150/36)+12*(36/(36-6-1))</f>
        <v>238.92120016866588</v>
      </c>
      <c r="I4">
        <f>$C$2*LN(Q4/$C$2)</f>
        <v>-32.611699329727166</v>
      </c>
      <c r="M4" s="5">
        <v>1.25</v>
      </c>
      <c r="N4" s="17">
        <v>0.96099999999999997</v>
      </c>
      <c r="O4" s="17">
        <v>5.8220000000000001</v>
      </c>
      <c r="P4" s="17">
        <v>10.43</v>
      </c>
      <c r="Q4" s="17">
        <v>2.6159999999999999E-2</v>
      </c>
      <c r="R4" s="17">
        <v>0.96030000000000004</v>
      </c>
    </row>
    <row r="5" spans="1:19" ht="17" thickBot="1" x14ac:dyDescent="0.25">
      <c r="I5">
        <f t="shared" ref="I5" si="0">$C$2*LN(Q5/$C$2)</f>
        <v>-34.549431962713555</v>
      </c>
      <c r="M5" s="5">
        <v>2.5</v>
      </c>
      <c r="N5" s="17">
        <v>0.86599999999999999</v>
      </c>
      <c r="O5" s="17">
        <v>5.54</v>
      </c>
      <c r="P5" s="17">
        <v>4.3630000000000004</v>
      </c>
      <c r="Q5" s="17">
        <v>1.8939999999999999E-2</v>
      </c>
      <c r="R5" s="17">
        <v>0.96699999999999997</v>
      </c>
    </row>
    <row r="6" spans="1:19" ht="17" thickBot="1" x14ac:dyDescent="0.25">
      <c r="I6">
        <f>$C$2*LN(Q6/$C$2)</f>
        <v>-32.941711802362782</v>
      </c>
      <c r="M6" s="5">
        <v>5</v>
      </c>
      <c r="N6" s="17">
        <v>0.63200000000000001</v>
      </c>
      <c r="O6" s="17">
        <v>7.1790000000000003</v>
      </c>
      <c r="P6" s="17">
        <v>3.0329999999999999</v>
      </c>
      <c r="Q6" s="17">
        <v>2.4760000000000001E-2</v>
      </c>
      <c r="R6" s="17">
        <v>0.87580000000000002</v>
      </c>
    </row>
    <row r="7" spans="1:19" ht="17" thickBot="1" x14ac:dyDescent="0.25">
      <c r="I7">
        <f>$C$2*LN(Q15/$C$2)</f>
        <v>-47.19702562294178</v>
      </c>
      <c r="M7" s="6">
        <v>10</v>
      </c>
      <c r="N7" s="7"/>
      <c r="O7" s="7"/>
      <c r="P7" s="7"/>
      <c r="Q7" s="8"/>
      <c r="R7" s="20"/>
      <c r="S7" s="20"/>
    </row>
    <row r="13" spans="1:19" ht="17" thickBot="1" x14ac:dyDescent="0.25"/>
    <row r="14" spans="1:19" ht="19" thickBot="1" x14ac:dyDescent="0.25">
      <c r="K14" t="s">
        <v>40</v>
      </c>
      <c r="L14" t="s">
        <v>4</v>
      </c>
      <c r="M14" s="12" t="s">
        <v>27</v>
      </c>
      <c r="N14" s="12" t="s">
        <v>52</v>
      </c>
      <c r="O14" s="12" t="s">
        <v>53</v>
      </c>
      <c r="P14" s="12" t="s">
        <v>54</v>
      </c>
      <c r="Q14" s="12" t="s">
        <v>0</v>
      </c>
      <c r="R14" s="12" t="s">
        <v>44</v>
      </c>
    </row>
    <row r="15" spans="1:19" ht="17" thickBot="1" x14ac:dyDescent="0.25">
      <c r="I15">
        <f>$C$2*LN(Q15/$C$2)</f>
        <v>-47.19702562294178</v>
      </c>
      <c r="M15" s="13">
        <v>0</v>
      </c>
      <c r="N15" s="17">
        <v>1</v>
      </c>
      <c r="O15" s="17">
        <v>6.6340000000000003</v>
      </c>
      <c r="P15" s="17">
        <v>1.917</v>
      </c>
      <c r="Q15" s="17">
        <v>2.3010000000000001E-3</v>
      </c>
      <c r="R15" s="17">
        <v>0.99360000000000004</v>
      </c>
    </row>
    <row r="16" spans="1:19" ht="17" thickBot="1" x14ac:dyDescent="0.25">
      <c r="I16">
        <f t="shared" ref="I16:I19" si="1">$C$2*LN(Q16/$C$2)</f>
        <v>-41.608703708220332</v>
      </c>
      <c r="M16" s="13">
        <v>0.625</v>
      </c>
      <c r="N16" s="17">
        <v>0.99980000000000002</v>
      </c>
      <c r="O16" s="17">
        <v>8.89</v>
      </c>
      <c r="P16" s="17">
        <v>1.583</v>
      </c>
      <c r="Q16" s="17">
        <v>5.8399999999999997E-3</v>
      </c>
      <c r="R16" s="17">
        <v>0.97599999999999998</v>
      </c>
    </row>
    <row r="17" spans="9:18" ht="17" thickBot="1" x14ac:dyDescent="0.25">
      <c r="I17">
        <f t="shared" si="1"/>
        <v>-34.489541788548181</v>
      </c>
      <c r="M17" s="13">
        <v>1.25</v>
      </c>
      <c r="N17" s="17">
        <v>0.99850000000000005</v>
      </c>
      <c r="O17" s="17">
        <v>6.8239999999999998</v>
      </c>
      <c r="P17" s="17">
        <v>1.1399999999999999</v>
      </c>
      <c r="Q17" s="17">
        <v>1.9130000000000001E-2</v>
      </c>
      <c r="R17" s="17">
        <v>0.92179999999999995</v>
      </c>
    </row>
    <row r="18" spans="9:18" ht="17" thickBot="1" x14ac:dyDescent="0.25">
      <c r="I18">
        <f t="shared" si="1"/>
        <v>-35.329838730032137</v>
      </c>
      <c r="M18" s="13">
        <v>2.5</v>
      </c>
      <c r="N18" s="17">
        <v>0.98909999999999998</v>
      </c>
      <c r="O18" s="17">
        <v>7.46</v>
      </c>
      <c r="P18" s="17">
        <v>1.2</v>
      </c>
      <c r="Q18" s="17">
        <v>1.6629999999999999E-2</v>
      </c>
      <c r="R18" s="17">
        <v>0.93630000000000002</v>
      </c>
    </row>
    <row r="19" spans="9:18" ht="17" thickBot="1" x14ac:dyDescent="0.25">
      <c r="I19">
        <f t="shared" si="1"/>
        <v>-42.468889589464908</v>
      </c>
      <c r="M19" s="13">
        <v>5</v>
      </c>
      <c r="N19" s="17">
        <v>0.92659999999999998</v>
      </c>
      <c r="O19" s="17">
        <v>4.093</v>
      </c>
      <c r="P19" s="17">
        <v>1.3029999999999999</v>
      </c>
      <c r="Q19" s="17">
        <v>5.0600000000000003E-3</v>
      </c>
      <c r="R19" s="17">
        <v>0.9869</v>
      </c>
    </row>
    <row r="20" spans="9:18" ht="17" thickBot="1" x14ac:dyDescent="0.25">
      <c r="M20" s="13">
        <v>10</v>
      </c>
      <c r="N20" s="14"/>
      <c r="O20" s="14"/>
      <c r="P20" s="14"/>
      <c r="Q20" s="14"/>
      <c r="R20" s="14"/>
    </row>
  </sheetData>
  <mergeCells count="1">
    <mergeCell ref="R7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Bepridil+Sertraline</vt:lpstr>
      <vt:lpstr>Toremifene+Sertraline</vt:lpstr>
      <vt:lpstr>Remdesivir+Nitozaxonide</vt:lpstr>
      <vt:lpstr>Arbidol+Nitozaxonide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Esmaeili-Wellman, Shadi</dc:creator>
  <cp:lastModifiedBy>Esmaeili-Wellman, Shadi</cp:lastModifiedBy>
  <dcterms:created xsi:type="dcterms:W3CDTF">2023-12-14T21:14:25Z</dcterms:created>
  <dcterms:modified xsi:type="dcterms:W3CDTF">2024-02-09T23:04:26Z</dcterms:modified>
</cp:coreProperties>
</file>