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mortenson/Documents/WebDev/AFM/CInterestPlanner/"/>
    </mc:Choice>
  </mc:AlternateContent>
  <xr:revisionPtr revIDLastSave="0" documentId="13_ncr:1_{6DF42702-43F0-A240-9C08-2756C0D25311}" xr6:coauthVersionLast="47" xr6:coauthVersionMax="47" xr10:uidLastSave="{00000000-0000-0000-0000-000000000000}"/>
  <bookViews>
    <workbookView xWindow="0" yWindow="500" windowWidth="35840" windowHeight="20400" activeTab="1" xr2:uid="{67B7C52B-75BE-4750-995C-9B118151DCE0}"/>
  </bookViews>
  <sheets>
    <sheet name="Fixed" sheetId="1" r:id="rId1"/>
    <sheet name="Date" sheetId="2" r:id="rId2"/>
  </sheets>
  <definedNames>
    <definedName name="_3_22_2022">Date!$B$1:$B$6</definedName>
    <definedName name="C_">Fixed!$B$2</definedName>
    <definedName name="CF" localSheetId="1">Date!$B$3</definedName>
    <definedName name="CF">Fixed!$B$3</definedName>
    <definedName name="CompF" localSheetId="1">Date!$B$5</definedName>
    <definedName name="CompF">Fixed!$B$5</definedName>
    <definedName name="Current_Date" localSheetId="1">Date!$B$1:$B$6</definedName>
    <definedName name="Current_Date">Fixed!$B$7</definedName>
    <definedName name="Date">Date!$B$6</definedName>
    <definedName name="Goal">Date!$B$2</definedName>
    <definedName name="Initial" localSheetId="1">Date!$B$1</definedName>
    <definedName name="Initial">Fixed!$B$1</definedName>
    <definedName name="R_" localSheetId="1">Date!$B$4</definedName>
    <definedName name="R_">Fixed!$B$4</definedName>
    <definedName name="Time">Fixed!$B$6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B16" i="2" l="1"/>
  <c r="B7" i="1"/>
  <c r="B7" i="2"/>
  <c r="B8" i="2" l="1"/>
  <c r="B9" i="2" s="1"/>
  <c r="D23" i="2"/>
  <c r="E23" i="2" s="1"/>
  <c r="D20" i="2"/>
  <c r="E20" i="2" s="1"/>
  <c r="D22" i="2"/>
  <c r="E22" i="2" s="1"/>
  <c r="D30" i="2"/>
  <c r="E30" i="2" s="1"/>
  <c r="D21" i="2"/>
  <c r="E21" i="2" s="1"/>
  <c r="D26" i="2"/>
  <c r="E26" i="2" s="1"/>
  <c r="D28" i="2"/>
  <c r="E28" i="2" s="1"/>
  <c r="D29" i="2"/>
  <c r="E29" i="2" s="1"/>
  <c r="D25" i="2"/>
  <c r="E25" i="2" s="1"/>
  <c r="D27" i="2"/>
  <c r="E27" i="2" s="1"/>
  <c r="D24" i="2"/>
  <c r="E24" i="2" s="1"/>
  <c r="B12" i="2" l="1"/>
  <c r="B11" i="2"/>
  <c r="B13" i="2"/>
  <c r="B17" i="2" s="1"/>
  <c r="C26" i="2" s="1"/>
  <c r="B26" i="2" s="1"/>
  <c r="B10" i="2"/>
  <c r="C21" i="2" l="1"/>
  <c r="B21" i="2" s="1"/>
  <c r="F25" i="2"/>
  <c r="F20" i="2"/>
  <c r="H20" i="2" s="1"/>
  <c r="C28" i="2"/>
  <c r="B28" i="2" s="1"/>
  <c r="C20" i="2"/>
  <c r="B20" i="2" s="1"/>
  <c r="F28" i="2"/>
  <c r="G28" i="2" s="1"/>
  <c r="F24" i="2"/>
  <c r="F26" i="2"/>
  <c r="F23" i="2"/>
  <c r="H23" i="2" s="1"/>
  <c r="F27" i="2"/>
  <c r="G27" i="2" s="1"/>
  <c r="F30" i="2"/>
  <c r="G30" i="2" s="1"/>
  <c r="C25" i="2"/>
  <c r="B25" i="2" s="1"/>
  <c r="F22" i="2"/>
  <c r="G22" i="2" s="1"/>
  <c r="C24" i="2"/>
  <c r="B24" i="2" s="1"/>
  <c r="F29" i="2"/>
  <c r="C23" i="2"/>
  <c r="B23" i="2" s="1"/>
  <c r="F21" i="2"/>
  <c r="G21" i="2" s="1"/>
  <c r="C29" i="2"/>
  <c r="B29" i="2" s="1"/>
  <c r="C27" i="2"/>
  <c r="B27" i="2" s="1"/>
  <c r="C30" i="2"/>
  <c r="B30" i="2" s="1"/>
  <c r="C22" i="2"/>
  <c r="B22" i="2" s="1"/>
  <c r="H25" i="2"/>
  <c r="H28" i="2"/>
  <c r="H21" i="2"/>
  <c r="H26" i="2" l="1"/>
  <c r="G26" i="2"/>
  <c r="G24" i="2"/>
  <c r="H29" i="2"/>
  <c r="G29" i="2"/>
  <c r="G25" i="2"/>
  <c r="G23" i="2"/>
  <c r="H30" i="2"/>
  <c r="H22" i="2"/>
  <c r="G20" i="2"/>
  <c r="H27" i="2"/>
  <c r="H24" i="2"/>
</calcChain>
</file>

<file path=xl/sharedStrings.xml><?xml version="1.0" encoding="utf-8"?>
<sst xmlns="http://schemas.openxmlformats.org/spreadsheetml/2006/main" count="34" uniqueCount="29">
  <si>
    <t>Initial</t>
  </si>
  <si>
    <t>C</t>
  </si>
  <si>
    <t>CF</t>
  </si>
  <si>
    <t>R</t>
  </si>
  <si>
    <t>CompF</t>
  </si>
  <si>
    <t>Time</t>
  </si>
  <si>
    <t>Date</t>
  </si>
  <si>
    <t>Goal</t>
  </si>
  <si>
    <t>Current Date</t>
  </si>
  <si>
    <t>Years</t>
  </si>
  <si>
    <t>Val</t>
  </si>
  <si>
    <t>PYMT</t>
  </si>
  <si>
    <t>Y</t>
  </si>
  <si>
    <t>M</t>
  </si>
  <si>
    <t>Q</t>
  </si>
  <si>
    <t>Semi-A</t>
  </si>
  <si>
    <t>W</t>
  </si>
  <si>
    <t>Year</t>
  </si>
  <si>
    <t>Payments</t>
  </si>
  <si>
    <t>Interest on Payments</t>
  </si>
  <si>
    <t>Total Interest</t>
  </si>
  <si>
    <t>Principal</t>
  </si>
  <si>
    <t>Total Value</t>
  </si>
  <si>
    <t>Num Payments</t>
  </si>
  <si>
    <t>R/n</t>
  </si>
  <si>
    <t>x</t>
  </si>
  <si>
    <t>Principal with Interest</t>
  </si>
  <si>
    <t>p</t>
  </si>
  <si>
    <t>*https://www.thecalculatorsite.com/articles/finance/compound-interest-formula.php#:~:text=The%20formula%20for%20compound%20interest,the%20number%20of%20time%20periods.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</si>
</sst>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center"/>
    </xf>
    <xf numFmtId="43" fontId="0" fillId="0" borderId="0" xfId="0" applyNumberFormat="1" applyAlignment="1">
      <alignment horizontal="center"/>
    </xf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F68E2-C85A-4521-A945-851B281E3D82}">
  <dimension ref="A1:C9"/>
  <sheetViews>
    <sheetView workbookViewId="0">
      <selection activeCell="A10" sqref="A10"/>
    </sheetView>
  </sheetViews>
  <sheetFormatPr baseColWidth="10" defaultColWidth="8.83203125" defaultRowHeight="15" x14ac:dyDescent="0.2"/>
  <cols>
    <col min="2" max="2" width="13.5" customWidth="1"/>
    <col min="3" max="3" width="9.6640625" bestFit="1" customWidth="1"/>
  </cols>
  <sheetData>
    <row r="1" spans="1:3" x14ac:dyDescent="0.2">
      <c r="A1" t="s">
        <v>0</v>
      </c>
      <c r="B1">
        <v>5000</v>
      </c>
    </row>
    <row r="2" spans="1:3" x14ac:dyDescent="0.2">
      <c r="A2" t="s">
        <v>1</v>
      </c>
      <c r="B2">
        <v>100</v>
      </c>
    </row>
    <row r="3" spans="1:3" x14ac:dyDescent="0.2">
      <c r="A3" t="s">
        <v>2</v>
      </c>
      <c r="B3">
        <v>12</v>
      </c>
    </row>
    <row r="4" spans="1:3" x14ac:dyDescent="0.2">
      <c r="A4" t="s">
        <v>3</v>
      </c>
      <c r="B4">
        <v>0.1</v>
      </c>
    </row>
    <row r="5" spans="1:3" x14ac:dyDescent="0.2">
      <c r="A5" t="s">
        <v>4</v>
      </c>
      <c r="B5">
        <v>12</v>
      </c>
    </row>
    <row r="6" spans="1:3" x14ac:dyDescent="0.2">
      <c r="A6" t="s">
        <v>5</v>
      </c>
      <c r="B6">
        <v>5</v>
      </c>
      <c r="C6" t="s">
        <v>9</v>
      </c>
    </row>
    <row r="7" spans="1:3" x14ac:dyDescent="0.2">
      <c r="A7" t="s">
        <v>8</v>
      </c>
      <c r="B7" s="1">
        <f ca="1">TODAY()</f>
        <v>44646</v>
      </c>
      <c r="C7" s="1"/>
    </row>
    <row r="9" spans="1:3" x14ac:dyDescent="0.2">
      <c r="A9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96A3D-E706-4A91-A362-EC63ED187C80}">
  <dimension ref="A1:H30"/>
  <sheetViews>
    <sheetView tabSelected="1" workbookViewId="0">
      <selection activeCell="D21" sqref="D21"/>
    </sheetView>
  </sheetViews>
  <sheetFormatPr baseColWidth="10" defaultColWidth="8.83203125" defaultRowHeight="15" x14ac:dyDescent="0.2"/>
  <cols>
    <col min="2" max="2" width="11.1640625" customWidth="1"/>
    <col min="3" max="4" width="18.6640625" customWidth="1"/>
    <col min="5" max="5" width="25.33203125" customWidth="1"/>
    <col min="6" max="6" width="17.5" customWidth="1"/>
    <col min="7" max="7" width="18.1640625" customWidth="1"/>
    <col min="8" max="8" width="12.6640625" customWidth="1"/>
  </cols>
  <sheetData>
    <row r="1" spans="1:4" x14ac:dyDescent="0.2">
      <c r="A1" t="s">
        <v>0</v>
      </c>
      <c r="B1">
        <v>5000</v>
      </c>
    </row>
    <row r="2" spans="1:4" x14ac:dyDescent="0.2">
      <c r="A2" t="s">
        <v>7</v>
      </c>
      <c r="B2">
        <v>10000</v>
      </c>
    </row>
    <row r="3" spans="1:4" x14ac:dyDescent="0.2">
      <c r="A3" t="s">
        <v>2</v>
      </c>
      <c r="B3">
        <v>12</v>
      </c>
      <c r="D3" t="s">
        <v>28</v>
      </c>
    </row>
    <row r="4" spans="1:4" x14ac:dyDescent="0.2">
      <c r="A4" t="s">
        <v>3</v>
      </c>
      <c r="B4" s="6">
        <v>0.03</v>
      </c>
    </row>
    <row r="5" spans="1:4" x14ac:dyDescent="0.2">
      <c r="A5" t="s">
        <v>4</v>
      </c>
      <c r="B5">
        <v>12</v>
      </c>
    </row>
    <row r="6" spans="1:4" x14ac:dyDescent="0.2">
      <c r="A6" t="s">
        <v>6</v>
      </c>
      <c r="B6" s="1">
        <v>45011</v>
      </c>
    </row>
    <row r="7" spans="1:4" x14ac:dyDescent="0.2">
      <c r="A7" t="s">
        <v>8</v>
      </c>
      <c r="B7" s="1">
        <f ca="1">TODAY()</f>
        <v>44646</v>
      </c>
    </row>
    <row r="8" spans="1:4" x14ac:dyDescent="0.2">
      <c r="A8" t="s">
        <v>12</v>
      </c>
      <c r="B8" s="2">
        <f ca="1">(Date-B7)/365</f>
        <v>1</v>
      </c>
    </row>
    <row r="9" spans="1:4" x14ac:dyDescent="0.2">
      <c r="A9" t="s">
        <v>15</v>
      </c>
      <c r="B9" s="2">
        <f ca="1">B8*2</f>
        <v>2</v>
      </c>
    </row>
    <row r="10" spans="1:4" x14ac:dyDescent="0.2">
      <c r="A10" t="s">
        <v>14</v>
      </c>
      <c r="B10" s="2">
        <f ca="1">B8*4</f>
        <v>4</v>
      </c>
    </row>
    <row r="11" spans="1:4" x14ac:dyDescent="0.2">
      <c r="A11" t="s">
        <v>13</v>
      </c>
      <c r="B11" s="2">
        <f ca="1">12*B8</f>
        <v>12</v>
      </c>
    </row>
    <row r="12" spans="1:4" x14ac:dyDescent="0.2">
      <c r="A12" t="s">
        <v>16</v>
      </c>
      <c r="B12" s="2">
        <f ca="1">B8*52</f>
        <v>52</v>
      </c>
    </row>
    <row r="13" spans="1:4" x14ac:dyDescent="0.2">
      <c r="A13" t="s">
        <v>23</v>
      </c>
      <c r="B13" s="2">
        <f ca="1">ROUNDDOWN(B8*CF,0)</f>
        <v>12</v>
      </c>
    </row>
    <row r="15" spans="1:4" x14ac:dyDescent="0.2">
      <c r="A15" t="s">
        <v>27</v>
      </c>
      <c r="B15">
        <f>(CF/CompF)</f>
        <v>1</v>
      </c>
    </row>
    <row r="16" spans="1:4" x14ac:dyDescent="0.2">
      <c r="A16" t="s">
        <v>24</v>
      </c>
      <c r="B16">
        <f>R_/CompF</f>
        <v>2.5000000000000001E-3</v>
      </c>
    </row>
    <row r="17" spans="1:8" x14ac:dyDescent="0.2">
      <c r="A17" t="s">
        <v>11</v>
      </c>
      <c r="B17" s="3">
        <f ca="1">((B16)*(Goal-Initial*(1+(B16))^(B13*(1/B15))))/(((1+(B16))^(B13*(1/B15))-1))/B15</f>
        <v>398.46849379245265</v>
      </c>
    </row>
    <row r="19" spans="1:8" x14ac:dyDescent="0.2">
      <c r="A19" s="4" t="s">
        <v>17</v>
      </c>
      <c r="B19" s="4" t="s">
        <v>21</v>
      </c>
      <c r="C19" s="4" t="s">
        <v>18</v>
      </c>
      <c r="D19" s="4" t="s">
        <v>25</v>
      </c>
      <c r="E19" s="4" t="s">
        <v>26</v>
      </c>
      <c r="F19" s="4" t="s">
        <v>19</v>
      </c>
      <c r="G19" s="4" t="s">
        <v>20</v>
      </c>
      <c r="H19" s="4" t="s">
        <v>22</v>
      </c>
    </row>
    <row r="20" spans="1:8" x14ac:dyDescent="0.2">
      <c r="A20" s="4">
        <v>0</v>
      </c>
      <c r="B20" s="5">
        <f t="shared" ref="B20:B30" ca="1" si="0">Initial+C20</f>
        <v>5000</v>
      </c>
      <c r="C20" s="5">
        <f t="shared" ref="C20:C30" ca="1" si="1">CF*$B$17*A20</f>
        <v>0</v>
      </c>
      <c r="D20" s="5">
        <f t="shared" ref="D20:D30" si="2">(1+$B$16)^(A20*CompF)</f>
        <v>1</v>
      </c>
      <c r="E20" s="5">
        <f t="shared" ref="E20:E30" si="3">Initial*D20</f>
        <v>5000</v>
      </c>
      <c r="F20" s="5">
        <f ca="1">$B$17*$B$15*(D20-1)/($B$16)</f>
        <v>0</v>
      </c>
      <c r="G20" s="5">
        <f ca="1">E20+F20-B20-C20</f>
        <v>0</v>
      </c>
      <c r="H20" s="5">
        <f ca="1">E20+F20</f>
        <v>5000</v>
      </c>
    </row>
    <row r="21" spans="1:8" x14ac:dyDescent="0.2">
      <c r="A21" s="4">
        <v>1</v>
      </c>
      <c r="B21" s="5">
        <f t="shared" ca="1" si="0"/>
        <v>9781.6219255094329</v>
      </c>
      <c r="C21" s="5">
        <f t="shared" ca="1" si="1"/>
        <v>4781.621925509432</v>
      </c>
      <c r="D21" s="5">
        <f t="shared" si="2"/>
        <v>1.0304159569135067</v>
      </c>
      <c r="E21" s="5">
        <f t="shared" si="3"/>
        <v>5152.0797845675334</v>
      </c>
      <c r="F21" s="5">
        <f t="shared" ref="F21:F30" ca="1" si="4">$B$17*$B$15*(D21-1)/($B$16)</f>
        <v>4847.9202154324666</v>
      </c>
      <c r="G21" s="5">
        <f ca="1">E21+F21-B21</f>
        <v>218.37807449056709</v>
      </c>
      <c r="H21" s="5">
        <f t="shared" ref="H21:H30" ca="1" si="5">E21+F21</f>
        <v>10000</v>
      </c>
    </row>
    <row r="22" spans="1:8" x14ac:dyDescent="0.2">
      <c r="A22" s="4">
        <v>2</v>
      </c>
      <c r="B22" s="5">
        <f t="shared" ca="1" si="0"/>
        <v>14563.243851018864</v>
      </c>
      <c r="C22" s="5">
        <f t="shared" ca="1" si="1"/>
        <v>9563.243851018864</v>
      </c>
      <c r="D22" s="5">
        <f t="shared" si="2"/>
        <v>1.0617570442619777</v>
      </c>
      <c r="E22" s="5">
        <f t="shared" si="3"/>
        <v>5308.7852213098886</v>
      </c>
      <c r="F22" s="5">
        <f t="shared" ca="1" si="4"/>
        <v>9843.2945632576339</v>
      </c>
      <c r="G22" s="5">
        <f t="shared" ref="G22:G30" ca="1" si="6">E22+F22-B22</f>
        <v>588.83593354865843</v>
      </c>
      <c r="H22" s="5">
        <f t="shared" ca="1" si="5"/>
        <v>15152.079784567522</v>
      </c>
    </row>
    <row r="23" spans="1:8" x14ac:dyDescent="0.2">
      <c r="A23" s="4">
        <v>3</v>
      </c>
      <c r="B23" s="5">
        <f t="shared" ca="1" si="0"/>
        <v>19344.865776528295</v>
      </c>
      <c r="C23" s="5">
        <f t="shared" ca="1" si="1"/>
        <v>14344.865776528295</v>
      </c>
      <c r="D23" s="5">
        <f t="shared" si="2"/>
        <v>1.0940514007728626</v>
      </c>
      <c r="E23" s="5">
        <f t="shared" si="3"/>
        <v>5470.2570038643125</v>
      </c>
      <c r="F23" s="5">
        <f t="shared" ca="1" si="4"/>
        <v>14990.608002013143</v>
      </c>
      <c r="G23" s="5">
        <f t="shared" ca="1" si="6"/>
        <v>1115.9992293491596</v>
      </c>
      <c r="H23" s="5">
        <f t="shared" ca="1" si="5"/>
        <v>20460.865005877455</v>
      </c>
    </row>
    <row r="24" spans="1:8" x14ac:dyDescent="0.2">
      <c r="A24" s="4">
        <v>4</v>
      </c>
      <c r="B24" s="5">
        <f t="shared" ca="1" si="0"/>
        <v>24126.487702037728</v>
      </c>
      <c r="C24" s="5">
        <f t="shared" ca="1" si="1"/>
        <v>19126.487702037728</v>
      </c>
      <c r="D24" s="5">
        <f t="shared" si="2"/>
        <v>1.1273280210399317</v>
      </c>
      <c r="E24" s="5">
        <f t="shared" si="3"/>
        <v>5636.6401051996581</v>
      </c>
      <c r="F24" s="5">
        <f t="shared" ca="1" si="4"/>
        <v>20294.481904542117</v>
      </c>
      <c r="G24" s="5">
        <f t="shared" ca="1" si="6"/>
        <v>1804.6343077040474</v>
      </c>
      <c r="H24" s="5">
        <f t="shared" ca="1" si="5"/>
        <v>25931.122009741775</v>
      </c>
    </row>
    <row r="25" spans="1:8" x14ac:dyDescent="0.2">
      <c r="A25" s="4">
        <v>5</v>
      </c>
      <c r="B25" s="5">
        <f t="shared" ca="1" si="0"/>
        <v>28908.109627547161</v>
      </c>
      <c r="C25" s="5">
        <f t="shared" ca="1" si="1"/>
        <v>23908.109627547161</v>
      </c>
      <c r="D25" s="5">
        <f t="shared" si="2"/>
        <v>1.1616167815552709</v>
      </c>
      <c r="E25" s="5">
        <f t="shared" si="3"/>
        <v>5808.0839077763549</v>
      </c>
      <c r="F25" s="5">
        <f t="shared" ca="1" si="4"/>
        <v>25759.678207165056</v>
      </c>
      <c r="G25" s="5">
        <f t="shared" ca="1" si="6"/>
        <v>2659.6524873942508</v>
      </c>
      <c r="H25" s="5">
        <f t="shared" ca="1" si="5"/>
        <v>31567.762114941412</v>
      </c>
    </row>
    <row r="26" spans="1:8" x14ac:dyDescent="0.2">
      <c r="A26" s="4">
        <v>6</v>
      </c>
      <c r="B26" s="5">
        <f t="shared" ca="1" si="0"/>
        <v>33689.73155305659</v>
      </c>
      <c r="C26" s="5">
        <f t="shared" ca="1" si="1"/>
        <v>28689.73155305659</v>
      </c>
      <c r="D26" s="5">
        <f t="shared" si="2"/>
        <v>1.1969484675330624</v>
      </c>
      <c r="E26" s="5">
        <f t="shared" si="3"/>
        <v>5984.7423376653123</v>
      </c>
      <c r="F26" s="5">
        <f t="shared" ca="1" si="4"/>
        <v>31391.103685052451</v>
      </c>
      <c r="G26" s="5">
        <f t="shared" ca="1" si="6"/>
        <v>3686.1144696611736</v>
      </c>
      <c r="H26" s="5">
        <f t="shared" ca="1" si="5"/>
        <v>37375.846022717764</v>
      </c>
    </row>
    <row r="27" spans="1:8" x14ac:dyDescent="0.2">
      <c r="A27" s="4">
        <v>7</v>
      </c>
      <c r="B27" s="5">
        <f t="shared" ca="1" si="0"/>
        <v>38471.353478566023</v>
      </c>
      <c r="C27" s="5">
        <f t="shared" ca="1" si="1"/>
        <v>33471.353478566023</v>
      </c>
      <c r="D27" s="5">
        <f t="shared" si="2"/>
        <v>1.2333548005492361</v>
      </c>
      <c r="E27" s="5">
        <f t="shared" si="3"/>
        <v>6166.7740027461805</v>
      </c>
      <c r="F27" s="5">
        <f t="shared" ca="1" si="4"/>
        <v>37193.814357636918</v>
      </c>
      <c r="G27" s="5">
        <f t="shared" ca="1" si="6"/>
        <v>4889.2348818170794</v>
      </c>
      <c r="H27" s="5">
        <f t="shared" ca="1" si="5"/>
        <v>43360.588360383103</v>
      </c>
    </row>
    <row r="28" spans="1:8" x14ac:dyDescent="0.2">
      <c r="A28" s="4">
        <v>8</v>
      </c>
      <c r="B28" s="5">
        <f t="shared" ca="1" si="0"/>
        <v>43252.975404075456</v>
      </c>
      <c r="C28" s="5">
        <f t="shared" ca="1" si="1"/>
        <v>38252.975404075456</v>
      </c>
      <c r="D28" s="5">
        <f t="shared" si="2"/>
        <v>1.2708684670218084</v>
      </c>
      <c r="E28" s="5">
        <f t="shared" si="3"/>
        <v>6354.3423351090423</v>
      </c>
      <c r="F28" s="5">
        <f t="shared" ca="1" si="4"/>
        <v>43173.020028020255</v>
      </c>
      <c r="G28" s="5">
        <f t="shared" ca="1" si="6"/>
        <v>6274.3869590538452</v>
      </c>
      <c r="H28" s="5">
        <f t="shared" ca="1" si="5"/>
        <v>49527.362363129301</v>
      </c>
    </row>
    <row r="29" spans="1:8" x14ac:dyDescent="0.2">
      <c r="A29" s="4">
        <v>9</v>
      </c>
      <c r="B29" s="5">
        <f t="shared" ca="1" si="0"/>
        <v>48034.597329584889</v>
      </c>
      <c r="C29" s="5">
        <f t="shared" ca="1" si="1"/>
        <v>43034.597329584889</v>
      </c>
      <c r="D29" s="5">
        <f t="shared" si="2"/>
        <v>1.309523147557478</v>
      </c>
      <c r="E29" s="5">
        <f t="shared" si="3"/>
        <v>6547.6157377873897</v>
      </c>
      <c r="F29" s="5">
        <f t="shared" ca="1" si="4"/>
        <v>49334.088960450928</v>
      </c>
      <c r="G29" s="5">
        <f t="shared" ca="1" si="6"/>
        <v>7847.1073686534291</v>
      </c>
      <c r="H29" s="5">
        <f t="shared" ca="1" si="5"/>
        <v>55881.704698238318</v>
      </c>
    </row>
    <row r="30" spans="1:8" x14ac:dyDescent="0.2">
      <c r="A30" s="4">
        <v>10</v>
      </c>
      <c r="B30" s="5">
        <f t="shared" ca="1" si="0"/>
        <v>52816.219255094322</v>
      </c>
      <c r="C30" s="5">
        <f t="shared" ca="1" si="1"/>
        <v>47816.219255094322</v>
      </c>
      <c r="D30" s="5">
        <f t="shared" si="2"/>
        <v>1.3493535471908258</v>
      </c>
      <c r="E30" s="5">
        <f t="shared" si="3"/>
        <v>6746.7677359541285</v>
      </c>
      <c r="F30" s="5">
        <f t="shared" ca="1" si="4"/>
        <v>55682.552700071552</v>
      </c>
      <c r="G30" s="5">
        <f t="shared" ca="1" si="6"/>
        <v>9613.1011809313568</v>
      </c>
      <c r="H30" s="5">
        <f t="shared" ca="1" si="5"/>
        <v>62429.320436025679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Fixed</vt:lpstr>
      <vt:lpstr>Date</vt:lpstr>
      <vt:lpstr>_3_22_2022</vt:lpstr>
      <vt:lpstr>C_</vt:lpstr>
      <vt:lpstr>Date!CF</vt:lpstr>
      <vt:lpstr>CF</vt:lpstr>
      <vt:lpstr>Date!CompF</vt:lpstr>
      <vt:lpstr>CompF</vt:lpstr>
      <vt:lpstr>Date!Current_Date</vt:lpstr>
      <vt:lpstr>Current_Date</vt:lpstr>
      <vt:lpstr>Date</vt:lpstr>
      <vt:lpstr>Goal</vt:lpstr>
      <vt:lpstr>Date!Initial</vt:lpstr>
      <vt:lpstr>Initial</vt:lpstr>
      <vt:lpstr>Date!R_</vt:lpstr>
      <vt:lpstr>R_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Mortenson</dc:creator>
  <cp:lastModifiedBy>Spencer Mortenson</cp:lastModifiedBy>
  <dcterms:created xsi:type="dcterms:W3CDTF">2022-03-21T20:10:03Z</dcterms:created>
  <dcterms:modified xsi:type="dcterms:W3CDTF">2022-03-31T02:53:47Z</dcterms:modified>
</cp:coreProperties>
</file>