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ill\Desktop\2Kurs\КП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5" i="1" l="1"/>
  <c r="B98" i="1"/>
  <c r="B97" i="1"/>
  <c r="B95" i="1"/>
  <c r="B92" i="1"/>
  <c r="B94" i="1"/>
  <c r="B91" i="1"/>
  <c r="B86" i="1"/>
  <c r="B106" i="1" l="1"/>
  <c r="B101" i="1"/>
  <c r="B100" i="1"/>
  <c r="B84" i="1"/>
  <c r="B83" i="1"/>
  <c r="B87" i="1"/>
  <c r="F76" i="1" l="1"/>
  <c r="E72" i="1"/>
  <c r="E74" i="1" s="1"/>
  <c r="E70" i="1"/>
  <c r="D68" i="1"/>
  <c r="B66" i="1"/>
  <c r="B65" i="1"/>
  <c r="B63" i="1"/>
  <c r="B62" i="1"/>
  <c r="B56" i="1"/>
  <c r="B52" i="1"/>
  <c r="E48" i="1"/>
  <c r="E44" i="1" l="1"/>
  <c r="E39" i="1" l="1"/>
  <c r="B39" i="1"/>
  <c r="B37" i="1"/>
  <c r="B36" i="1"/>
  <c r="B34" i="1"/>
  <c r="B30" i="1"/>
  <c r="B26" i="1"/>
  <c r="B25" i="1"/>
  <c r="E21" i="1"/>
  <c r="B21" i="1"/>
  <c r="B17" i="1" l="1"/>
  <c r="B15" i="1"/>
</calcChain>
</file>

<file path=xl/sharedStrings.xml><?xml version="1.0" encoding="utf-8"?>
<sst xmlns="http://schemas.openxmlformats.org/spreadsheetml/2006/main" count="123" uniqueCount="105">
  <si>
    <t>i ремня</t>
  </si>
  <si>
    <t>I ззп</t>
  </si>
  <si>
    <t>I озп</t>
  </si>
  <si>
    <t>Pвых</t>
  </si>
  <si>
    <t>Pвход</t>
  </si>
  <si>
    <t>P1</t>
  </si>
  <si>
    <t>P2</t>
  </si>
  <si>
    <t>P3</t>
  </si>
  <si>
    <t>P4</t>
  </si>
  <si>
    <t>P5</t>
  </si>
  <si>
    <t>P6</t>
  </si>
  <si>
    <t>P7</t>
  </si>
  <si>
    <t>n</t>
  </si>
  <si>
    <t>n1</t>
  </si>
  <si>
    <t>n2</t>
  </si>
  <si>
    <t>n3</t>
  </si>
  <si>
    <t>T1</t>
  </si>
  <si>
    <t>T2</t>
  </si>
  <si>
    <t>T3</t>
  </si>
  <si>
    <t>T4</t>
  </si>
  <si>
    <t>T5</t>
  </si>
  <si>
    <t>Расчет зубчатоременной передачи</t>
  </si>
  <si>
    <t>Pp</t>
  </si>
  <si>
    <t>m</t>
  </si>
  <si>
    <t>iфактич</t>
  </si>
  <si>
    <t>дельта i</t>
  </si>
  <si>
    <t>Диаметры делительных окружностей</t>
  </si>
  <si>
    <t>d1</t>
  </si>
  <si>
    <t>d2</t>
  </si>
  <si>
    <t>Окружная скорость ремня</t>
  </si>
  <si>
    <t>v</t>
  </si>
  <si>
    <t>Расчетная окружная сила, передаваемая ремнем</t>
  </si>
  <si>
    <t>Ft</t>
  </si>
  <si>
    <t>а мин</t>
  </si>
  <si>
    <t>а макс</t>
  </si>
  <si>
    <t xml:space="preserve">Выбранное a </t>
  </si>
  <si>
    <t>Альфа1</t>
  </si>
  <si>
    <t>z0</t>
  </si>
  <si>
    <t>&gt;6</t>
  </si>
  <si>
    <t>Условие выполняется</t>
  </si>
  <si>
    <t>Fn</t>
  </si>
  <si>
    <t>Cu</t>
  </si>
  <si>
    <t>Cz</t>
  </si>
  <si>
    <t>Cn</t>
  </si>
  <si>
    <t>Удельная окружная сила</t>
  </si>
  <si>
    <t>Fty</t>
  </si>
  <si>
    <t>H/mm</t>
  </si>
  <si>
    <t>Масса 1м ремня</t>
  </si>
  <si>
    <t>q</t>
  </si>
  <si>
    <t>Ширина ремня</t>
  </si>
  <si>
    <t>b'</t>
  </si>
  <si>
    <t xml:space="preserve"> кг/m*mm</t>
  </si>
  <si>
    <t>Cш</t>
  </si>
  <si>
    <t>b</t>
  </si>
  <si>
    <t>mm</t>
  </si>
  <si>
    <t>~</t>
  </si>
  <si>
    <t>32&lt;90</t>
  </si>
  <si>
    <t>B</t>
  </si>
  <si>
    <t xml:space="preserve">расстояние от впадины зуба до средней линии несущего слоя </t>
  </si>
  <si>
    <t>податливость витков металлокорда ремня</t>
  </si>
  <si>
    <t>K1</t>
  </si>
  <si>
    <t>K2</t>
  </si>
  <si>
    <t>da1</t>
  </si>
  <si>
    <t>da2</t>
  </si>
  <si>
    <t>Длина ремня расчетная</t>
  </si>
  <si>
    <t>p</t>
  </si>
  <si>
    <t>Длина ремня фактическая</t>
  </si>
  <si>
    <t>zp</t>
  </si>
  <si>
    <t>=</t>
  </si>
  <si>
    <t>Lp</t>
  </si>
  <si>
    <t>Межосевое расстояние</t>
  </si>
  <si>
    <t>a1</t>
  </si>
  <si>
    <t>Сила, действующая на валы передачи</t>
  </si>
  <si>
    <t>Fп</t>
  </si>
  <si>
    <t>zш1</t>
  </si>
  <si>
    <t>zш2</t>
  </si>
  <si>
    <t>Расчет конической зубчатой передачи с круговым зубом</t>
  </si>
  <si>
    <t>Hк</t>
  </si>
  <si>
    <t>Hш</t>
  </si>
  <si>
    <t>Nhlim1</t>
  </si>
  <si>
    <t>Nhlim2</t>
  </si>
  <si>
    <t>Nk1</t>
  </si>
  <si>
    <t>Nk2</t>
  </si>
  <si>
    <t>Ln</t>
  </si>
  <si>
    <t>c</t>
  </si>
  <si>
    <t>&gt;Nhlim1</t>
  </si>
  <si>
    <t>&gt;Nhlim2</t>
  </si>
  <si>
    <t>зн</t>
  </si>
  <si>
    <t>ZN1</t>
  </si>
  <si>
    <t>ZN2</t>
  </si>
  <si>
    <t>Sh</t>
  </si>
  <si>
    <t>Мпа</t>
  </si>
  <si>
    <t>МПа</t>
  </si>
  <si>
    <r>
      <t>δH</t>
    </r>
    <r>
      <rPr>
        <sz val="11"/>
        <color theme="1"/>
        <rFont val="Calibri"/>
        <family val="2"/>
        <charset val="1"/>
      </rPr>
      <t>limb1</t>
    </r>
  </si>
  <si>
    <t>δHlimb2</t>
  </si>
  <si>
    <t>δHlimb1</t>
  </si>
  <si>
    <t>SF</t>
  </si>
  <si>
    <t>YA</t>
  </si>
  <si>
    <t>YR</t>
  </si>
  <si>
    <t>Nflim</t>
  </si>
  <si>
    <t>YN</t>
  </si>
  <si>
    <t>δFP1</t>
  </si>
  <si>
    <t>δFP2</t>
  </si>
  <si>
    <t>δHP1</t>
  </si>
  <si>
    <t>δHP2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</si>
</sst>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Красный и оранжевый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89" workbookViewId="0">
      <selection activeCell="B100" sqref="B100"/>
    </sheetView>
  </sheetViews>
  <sheetFormatPr defaultRowHeight="15" x14ac:dyDescent="0.25"/>
  <cols>
    <col min="2" max="2" width="10" bestFit="1" customWidth="1"/>
  </cols>
  <sheetData>
    <row r="1" spans="1:10" x14ac:dyDescent="0.25">
      <c r="A1" t="s">
        <v>0</v>
      </c>
      <c r="B1">
        <v>1.7</v>
      </c>
      <c r="E1" s="1" t="s">
        <v>3</v>
      </c>
      <c r="F1">
        <v>3.5</v>
      </c>
    </row>
    <row r="2" spans="1:10" x14ac:dyDescent="0.25">
      <c r="A2" t="s">
        <v>1</v>
      </c>
      <c r="B2">
        <v>2.8</v>
      </c>
      <c r="E2" t="s">
        <v>4</v>
      </c>
      <c r="F2">
        <v>3.9740000000000002</v>
      </c>
    </row>
    <row r="3" spans="1:10" x14ac:dyDescent="0.25">
      <c r="A3" t="s">
        <v>2</v>
      </c>
      <c r="B3">
        <v>2</v>
      </c>
    </row>
    <row r="5" spans="1:10" x14ac:dyDescent="0.25">
      <c r="A5" t="s">
        <v>5</v>
      </c>
      <c r="B5">
        <v>3.9740000000000002</v>
      </c>
      <c r="E5" t="s">
        <v>12</v>
      </c>
      <c r="F5">
        <v>1430</v>
      </c>
      <c r="I5" t="s">
        <v>16</v>
      </c>
      <c r="J5">
        <v>26.54</v>
      </c>
    </row>
    <row r="6" spans="1:10" x14ac:dyDescent="0.25">
      <c r="A6" t="s">
        <v>6</v>
      </c>
      <c r="B6">
        <v>3.8149999999999999</v>
      </c>
      <c r="E6" t="s">
        <v>13</v>
      </c>
      <c r="F6">
        <v>841.17600000000004</v>
      </c>
      <c r="I6" t="s">
        <v>17</v>
      </c>
      <c r="J6">
        <v>43.31</v>
      </c>
    </row>
    <row r="7" spans="1:10" x14ac:dyDescent="0.25">
      <c r="A7" t="s">
        <v>7</v>
      </c>
      <c r="B7">
        <v>3.7968999999999999</v>
      </c>
      <c r="E7" t="s">
        <v>14</v>
      </c>
      <c r="F7">
        <v>300.42</v>
      </c>
      <c r="I7" t="s">
        <v>18</v>
      </c>
      <c r="J7">
        <v>117.04600000000001</v>
      </c>
    </row>
    <row r="8" spans="1:10" x14ac:dyDescent="0.25">
      <c r="A8" t="s">
        <v>8</v>
      </c>
      <c r="B8">
        <v>3.6819999999999999</v>
      </c>
      <c r="E8" t="s">
        <v>15</v>
      </c>
      <c r="F8">
        <v>150.21</v>
      </c>
      <c r="I8" t="s">
        <v>19</v>
      </c>
      <c r="J8">
        <v>223.26499999999999</v>
      </c>
    </row>
    <row r="9" spans="1:10" x14ac:dyDescent="0.25">
      <c r="A9" t="s">
        <v>9</v>
      </c>
      <c r="B9">
        <v>3.6635</v>
      </c>
      <c r="I9" t="s">
        <v>20</v>
      </c>
      <c r="J9">
        <v>222.52199999999999</v>
      </c>
    </row>
    <row r="10" spans="1:10" x14ac:dyDescent="0.25">
      <c r="A10" t="s">
        <v>10</v>
      </c>
      <c r="B10">
        <v>3.5116999999999998</v>
      </c>
    </row>
    <row r="11" spans="1:10" x14ac:dyDescent="0.25">
      <c r="A11" t="s">
        <v>11</v>
      </c>
      <c r="B11">
        <v>3.5</v>
      </c>
    </row>
    <row r="14" spans="1:10" x14ac:dyDescent="0.25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t="s">
        <v>22</v>
      </c>
      <c r="B15">
        <f>B5*1.7</f>
        <v>6.7557999999999998</v>
      </c>
    </row>
    <row r="17" spans="1:8" x14ac:dyDescent="0.25">
      <c r="A17" t="s">
        <v>23</v>
      </c>
      <c r="B17">
        <f>35*(B5/F5)^(1/3)</f>
        <v>4.9207577610311208</v>
      </c>
      <c r="C17">
        <v>5</v>
      </c>
      <c r="D17" t="s">
        <v>74</v>
      </c>
      <c r="E17">
        <v>18</v>
      </c>
      <c r="G17" t="s">
        <v>13</v>
      </c>
      <c r="H17">
        <v>1500</v>
      </c>
    </row>
    <row r="19" spans="1:8" x14ac:dyDescent="0.25">
      <c r="D19" t="s">
        <v>75</v>
      </c>
      <c r="E19">
        <v>31</v>
      </c>
    </row>
    <row r="21" spans="1:8" x14ac:dyDescent="0.25">
      <c r="A21" t="s">
        <v>24</v>
      </c>
      <c r="B21">
        <f>E19/E17</f>
        <v>1.7222222222222223</v>
      </c>
      <c r="D21" t="s">
        <v>25</v>
      </c>
      <c r="E21">
        <f>(B21-B1)/B1</f>
        <v>1.3071895424836685E-2</v>
      </c>
    </row>
    <row r="23" spans="1:8" x14ac:dyDescent="0.25">
      <c r="A23" s="5" t="s">
        <v>26</v>
      </c>
      <c r="B23" s="5"/>
      <c r="C23" s="5"/>
      <c r="D23" s="5"/>
    </row>
    <row r="25" spans="1:8" x14ac:dyDescent="0.25">
      <c r="A25" t="s">
        <v>27</v>
      </c>
      <c r="B25">
        <f>C17*E17</f>
        <v>90</v>
      </c>
    </row>
    <row r="26" spans="1:8" x14ac:dyDescent="0.25">
      <c r="A26" t="s">
        <v>28</v>
      </c>
      <c r="B26">
        <f>C17*E19</f>
        <v>155</v>
      </c>
    </row>
    <row r="28" spans="1:8" x14ac:dyDescent="0.25">
      <c r="A28" s="5" t="s">
        <v>29</v>
      </c>
      <c r="B28" s="5"/>
      <c r="C28" s="5"/>
      <c r="D28" s="5"/>
    </row>
    <row r="30" spans="1:8" x14ac:dyDescent="0.25">
      <c r="A30" t="s">
        <v>30</v>
      </c>
      <c r="B30">
        <f>(3.14159265358979*B25*F5)/(60*1000)</f>
        <v>6.7387162419500992</v>
      </c>
    </row>
    <row r="32" spans="1:8" x14ac:dyDescent="0.25">
      <c r="A32" s="5" t="s">
        <v>31</v>
      </c>
      <c r="B32" s="5"/>
      <c r="C32" s="5"/>
      <c r="D32" s="5"/>
      <c r="E32" s="5"/>
    </row>
    <row r="34" spans="1:9" x14ac:dyDescent="0.25">
      <c r="A34" t="s">
        <v>32</v>
      </c>
      <c r="B34">
        <f>1000*B15/B30</f>
        <v>1002.5351650724734</v>
      </c>
    </row>
    <row r="36" spans="1:9" x14ac:dyDescent="0.25">
      <c r="A36" t="s">
        <v>33</v>
      </c>
      <c r="B36">
        <f>0.5*(B25+B26)-2*C17</f>
        <v>112.5</v>
      </c>
      <c r="D36" t="s">
        <v>35</v>
      </c>
      <c r="F36" s="3">
        <v>400</v>
      </c>
    </row>
    <row r="37" spans="1:9" x14ac:dyDescent="0.25">
      <c r="A37" t="s">
        <v>34</v>
      </c>
      <c r="B37">
        <f>2*(B25+B26)</f>
        <v>490</v>
      </c>
    </row>
    <row r="39" spans="1:9" x14ac:dyDescent="0.25">
      <c r="A39" t="s">
        <v>36</v>
      </c>
      <c r="B39">
        <f>180-57*(B26-B25)/F36</f>
        <v>170.73750000000001</v>
      </c>
      <c r="D39" t="s">
        <v>37</v>
      </c>
      <c r="E39">
        <f>22*B39/360</f>
        <v>10.433958333333335</v>
      </c>
      <c r="F39" t="s">
        <v>38</v>
      </c>
      <c r="G39" s="5" t="s">
        <v>39</v>
      </c>
      <c r="H39" s="5"/>
      <c r="I39" s="5"/>
    </row>
    <row r="41" spans="1:9" x14ac:dyDescent="0.25">
      <c r="A41" t="s">
        <v>40</v>
      </c>
      <c r="B41">
        <v>30</v>
      </c>
    </row>
    <row r="42" spans="1:9" x14ac:dyDescent="0.25">
      <c r="A42" t="s">
        <v>41</v>
      </c>
      <c r="B42">
        <v>1</v>
      </c>
      <c r="D42" t="s">
        <v>42</v>
      </c>
      <c r="E42">
        <v>1</v>
      </c>
      <c r="G42" t="s">
        <v>43</v>
      </c>
      <c r="H42">
        <v>1</v>
      </c>
    </row>
    <row r="44" spans="1:9" x14ac:dyDescent="0.25">
      <c r="A44" s="5" t="s">
        <v>44</v>
      </c>
      <c r="B44" s="5"/>
      <c r="C44" s="5"/>
      <c r="D44" t="s">
        <v>45</v>
      </c>
      <c r="E44">
        <f>B41*B42*E42*H42</f>
        <v>30</v>
      </c>
      <c r="F44" t="s">
        <v>46</v>
      </c>
    </row>
    <row r="46" spans="1:9" x14ac:dyDescent="0.25">
      <c r="A46" s="5" t="s">
        <v>47</v>
      </c>
      <c r="B46" s="5"/>
      <c r="C46" s="5"/>
      <c r="D46" t="s">
        <v>48</v>
      </c>
      <c r="E46">
        <v>7.0000000000000001E-3</v>
      </c>
      <c r="F46" t="s">
        <v>51</v>
      </c>
    </row>
    <row r="48" spans="1:9" x14ac:dyDescent="0.25">
      <c r="A48" s="5" t="s">
        <v>49</v>
      </c>
      <c r="B48" s="5"/>
      <c r="C48" s="5"/>
      <c r="D48" t="s">
        <v>50</v>
      </c>
      <c r="E48">
        <f>B34/(E44-E46*B30^2)</f>
        <v>33.775717416342445</v>
      </c>
      <c r="F48" t="s">
        <v>54</v>
      </c>
    </row>
    <row r="50" spans="1:8" x14ac:dyDescent="0.25">
      <c r="A50" t="s">
        <v>52</v>
      </c>
      <c r="B50">
        <v>1.05</v>
      </c>
    </row>
    <row r="52" spans="1:8" x14ac:dyDescent="0.25">
      <c r="A52" t="s">
        <v>53</v>
      </c>
      <c r="B52">
        <f>E48/B50</f>
        <v>32.167349920326139</v>
      </c>
      <c r="C52" t="s">
        <v>54</v>
      </c>
      <c r="D52" t="s">
        <v>55</v>
      </c>
      <c r="E52" s="3">
        <v>32</v>
      </c>
    </row>
    <row r="54" spans="1:8" x14ac:dyDescent="0.25">
      <c r="A54" t="s">
        <v>56</v>
      </c>
      <c r="B54" t="s">
        <v>39</v>
      </c>
    </row>
    <row r="56" spans="1:8" x14ac:dyDescent="0.25">
      <c r="A56" t="s">
        <v>57</v>
      </c>
      <c r="B56">
        <f>E52+C17</f>
        <v>37</v>
      </c>
    </row>
    <row r="58" spans="1:8" x14ac:dyDescent="0.25">
      <c r="A58" t="s">
        <v>58</v>
      </c>
      <c r="H58">
        <v>0.8</v>
      </c>
    </row>
    <row r="60" spans="1:8" x14ac:dyDescent="0.25">
      <c r="A60" t="s">
        <v>59</v>
      </c>
      <c r="F60">
        <v>8.0000000000000004E-4</v>
      </c>
    </row>
    <row r="62" spans="1:8" x14ac:dyDescent="0.25">
      <c r="A62" t="s">
        <v>60</v>
      </c>
      <c r="B62">
        <f>0.2*B34/E52*F60*E17</f>
        <v>9.022816485652263E-2</v>
      </c>
      <c r="C62" t="s">
        <v>54</v>
      </c>
    </row>
    <row r="63" spans="1:8" x14ac:dyDescent="0.25">
      <c r="A63" t="s">
        <v>61</v>
      </c>
      <c r="B63">
        <f>0.2*B34/E52*F60*E19</f>
        <v>0.15539295058623342</v>
      </c>
      <c r="C63" t="s">
        <v>54</v>
      </c>
    </row>
    <row r="65" spans="1:9" x14ac:dyDescent="0.25">
      <c r="A65" t="s">
        <v>62</v>
      </c>
      <c r="B65">
        <f>B25-2*H58+B62</f>
        <v>88.490228164856532</v>
      </c>
      <c r="C65" t="s">
        <v>54</v>
      </c>
    </row>
    <row r="66" spans="1:9" x14ac:dyDescent="0.25">
      <c r="A66" t="s">
        <v>63</v>
      </c>
      <c r="B66">
        <f>B26-2*H58+B63</f>
        <v>153.55539295058625</v>
      </c>
      <c r="C66" t="s">
        <v>54</v>
      </c>
    </row>
    <row r="68" spans="1:9" x14ac:dyDescent="0.25">
      <c r="A68" t="s">
        <v>64</v>
      </c>
      <c r="D68">
        <f>2*F36+3.1415926536/2*(B25+B26)+(B26-B25)/(4*F36)</f>
        <v>1184.8857250660001</v>
      </c>
      <c r="E68" t="s">
        <v>54</v>
      </c>
    </row>
    <row r="70" spans="1:9" x14ac:dyDescent="0.25">
      <c r="A70" t="s">
        <v>65</v>
      </c>
      <c r="B70">
        <v>15.71</v>
      </c>
      <c r="D70" t="s">
        <v>67</v>
      </c>
      <c r="E70">
        <f>D68/B70</f>
        <v>75.422388610184598</v>
      </c>
      <c r="F70" t="s">
        <v>68</v>
      </c>
      <c r="G70" s="3">
        <v>75</v>
      </c>
    </row>
    <row r="72" spans="1:9" x14ac:dyDescent="0.25">
      <c r="A72" s="5" t="s">
        <v>66</v>
      </c>
      <c r="B72" s="5"/>
      <c r="C72" s="5"/>
      <c r="D72" t="s">
        <v>69</v>
      </c>
      <c r="E72">
        <f>G70*B70</f>
        <v>1178.25</v>
      </c>
      <c r="F72" t="s">
        <v>54</v>
      </c>
      <c r="G72" s="3">
        <v>1178</v>
      </c>
    </row>
    <row r="74" spans="1:9" x14ac:dyDescent="0.25">
      <c r="A74" s="5" t="s">
        <v>70</v>
      </c>
      <c r="B74" s="5"/>
      <c r="C74" s="5"/>
      <c r="D74" t="s">
        <v>71</v>
      </c>
      <c r="E74">
        <f>1/4*(E72-3.1415926535/2*(B26+B25))+1/4*SQRT((E72-3.1415926535/2*(B26+B25))^2-2*(B26-B25)^2)</f>
        <v>395.36666461927234</v>
      </c>
      <c r="F74" t="s">
        <v>54</v>
      </c>
    </row>
    <row r="76" spans="1:9" x14ac:dyDescent="0.25">
      <c r="A76" t="s">
        <v>72</v>
      </c>
      <c r="E76" t="s">
        <v>73</v>
      </c>
      <c r="F76">
        <f>1000*B5/B30</f>
        <v>589.72656768969023</v>
      </c>
    </row>
    <row r="78" spans="1:9" x14ac:dyDescent="0.25">
      <c r="A78" s="5" t="s">
        <v>76</v>
      </c>
      <c r="B78" s="5"/>
      <c r="C78" s="5"/>
      <c r="D78" s="5"/>
      <c r="E78" s="5"/>
      <c r="F78" s="5"/>
      <c r="G78" s="5"/>
      <c r="H78" s="5"/>
      <c r="I78" s="5"/>
    </row>
    <row r="80" spans="1:9" x14ac:dyDescent="0.25">
      <c r="A80" t="s">
        <v>78</v>
      </c>
      <c r="B80">
        <v>230</v>
      </c>
    </row>
    <row r="81" spans="1:10" x14ac:dyDescent="0.25">
      <c r="A81" t="s">
        <v>77</v>
      </c>
      <c r="B81">
        <v>280</v>
      </c>
    </row>
    <row r="83" spans="1:10" x14ac:dyDescent="0.25">
      <c r="A83" s="2" t="s">
        <v>93</v>
      </c>
      <c r="B83">
        <f>2*B80+70</f>
        <v>530</v>
      </c>
    </row>
    <row r="84" spans="1:10" x14ac:dyDescent="0.25">
      <c r="A84" t="s">
        <v>94</v>
      </c>
      <c r="B84">
        <f>2*B81+70</f>
        <v>630</v>
      </c>
    </row>
    <row r="86" spans="1:10" x14ac:dyDescent="0.25">
      <c r="A86" t="s">
        <v>79</v>
      </c>
      <c r="B86">
        <f>30*B80^2.4</f>
        <v>13972305.126228459</v>
      </c>
    </row>
    <row r="87" spans="1:10" x14ac:dyDescent="0.25">
      <c r="A87" t="s">
        <v>80</v>
      </c>
      <c r="B87">
        <f>30*B81^2.4</f>
        <v>22402708.602473691</v>
      </c>
    </row>
    <row r="89" spans="1:10" x14ac:dyDescent="0.25">
      <c r="A89" t="s">
        <v>84</v>
      </c>
      <c r="B89">
        <v>1</v>
      </c>
      <c r="C89" t="s">
        <v>83</v>
      </c>
      <c r="D89">
        <v>12000</v>
      </c>
      <c r="E89" t="s">
        <v>13</v>
      </c>
      <c r="F89">
        <v>841.17600000000004</v>
      </c>
      <c r="G89" t="s">
        <v>14</v>
      </c>
      <c r="H89">
        <v>300.42020000000002</v>
      </c>
      <c r="I89" t="s">
        <v>90</v>
      </c>
      <c r="J89">
        <v>1.1000000000000001</v>
      </c>
    </row>
    <row r="91" spans="1:10" x14ac:dyDescent="0.25">
      <c r="A91" t="s">
        <v>81</v>
      </c>
      <c r="B91">
        <f>60*B89*D89*F89</f>
        <v>605646720</v>
      </c>
      <c r="C91" t="s">
        <v>85</v>
      </c>
      <c r="D91" t="s">
        <v>87</v>
      </c>
      <c r="E91" t="s">
        <v>23</v>
      </c>
      <c r="F91">
        <v>20</v>
      </c>
    </row>
    <row r="92" spans="1:10" x14ac:dyDescent="0.25">
      <c r="A92" t="s">
        <v>82</v>
      </c>
      <c r="B92">
        <f>60*B89*D89*H89</f>
        <v>216302544.00000003</v>
      </c>
      <c r="C92" t="s">
        <v>86</v>
      </c>
      <c r="D92" t="s">
        <v>87</v>
      </c>
      <c r="E92" t="s">
        <v>23</v>
      </c>
      <c r="F92">
        <v>20</v>
      </c>
    </row>
    <row r="94" spans="1:10" x14ac:dyDescent="0.25">
      <c r="A94" t="s">
        <v>88</v>
      </c>
      <c r="B94">
        <f>(B87/B91)^(1/20)</f>
        <v>0.84801602265894982</v>
      </c>
    </row>
    <row r="95" spans="1:10" x14ac:dyDescent="0.25">
      <c r="A95" t="s">
        <v>89</v>
      </c>
      <c r="B95">
        <f>(B86/B92)^(1/20)</f>
        <v>0.87198762519766426</v>
      </c>
    </row>
    <row r="97" spans="1:9" x14ac:dyDescent="0.25">
      <c r="A97" t="s">
        <v>103</v>
      </c>
      <c r="B97">
        <f>0.9*B84*B94/J89</f>
        <v>437.11371349784048</v>
      </c>
      <c r="C97" t="s">
        <v>91</v>
      </c>
    </row>
    <row r="98" spans="1:9" x14ac:dyDescent="0.25">
      <c r="A98" t="s">
        <v>104</v>
      </c>
      <c r="B98">
        <f>0.9*B83*B95/J89</f>
        <v>378.1255429266235</v>
      </c>
      <c r="C98" t="s">
        <v>92</v>
      </c>
    </row>
    <row r="100" spans="1:9" x14ac:dyDescent="0.25">
      <c r="A100" t="s">
        <v>95</v>
      </c>
      <c r="B100">
        <f>1.75*B80</f>
        <v>402.5</v>
      </c>
    </row>
    <row r="101" spans="1:9" x14ac:dyDescent="0.25">
      <c r="A101" t="s">
        <v>94</v>
      </c>
      <c r="B101">
        <f>1.75*B81</f>
        <v>490</v>
      </c>
    </row>
    <row r="102" spans="1:9" x14ac:dyDescent="0.25">
      <c r="E102" t="s">
        <v>99</v>
      </c>
      <c r="F102">
        <v>4000000</v>
      </c>
    </row>
    <row r="103" spans="1:9" x14ac:dyDescent="0.25">
      <c r="A103" t="s">
        <v>96</v>
      </c>
      <c r="B103">
        <v>1.7</v>
      </c>
      <c r="C103" t="s">
        <v>97</v>
      </c>
      <c r="D103">
        <v>1</v>
      </c>
      <c r="E103" t="s">
        <v>98</v>
      </c>
      <c r="F103">
        <v>1</v>
      </c>
      <c r="G103" t="s">
        <v>100</v>
      </c>
      <c r="H103">
        <v>1</v>
      </c>
    </row>
    <row r="105" spans="1:9" x14ac:dyDescent="0.25">
      <c r="A105" t="s">
        <v>101</v>
      </c>
      <c r="B105">
        <f>B100*D103*F103*H103/B103</f>
        <v>236.76470588235296</v>
      </c>
      <c r="C105" t="s">
        <v>92</v>
      </c>
    </row>
    <row r="106" spans="1:9" x14ac:dyDescent="0.25">
      <c r="A106" t="s">
        <v>102</v>
      </c>
      <c r="B106">
        <f>B101*D103*F103*H103/B103</f>
        <v>288.23529411764707</v>
      </c>
      <c r="C106" t="s">
        <v>92</v>
      </c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12" spans="1:9" x14ac:dyDescent="0.25">
      <c r="C112" s="2"/>
    </row>
    <row r="114" spans="2:6" x14ac:dyDescent="0.25">
      <c r="D114" s="4"/>
    </row>
    <row r="115" spans="2:6" x14ac:dyDescent="0.25">
      <c r="D115" s="4"/>
    </row>
    <row r="117" spans="2:6" x14ac:dyDescent="0.25">
      <c r="B117" s="4"/>
      <c r="E117" s="2"/>
      <c r="F117" s="2"/>
    </row>
  </sheetData>
  <mergeCells count="12">
    <mergeCell ref="A108:I108"/>
    <mergeCell ref="A14:J14"/>
    <mergeCell ref="A23:D23"/>
    <mergeCell ref="A28:D28"/>
    <mergeCell ref="A32:E32"/>
    <mergeCell ref="G39:I39"/>
    <mergeCell ref="A78:I78"/>
    <mergeCell ref="A44:C44"/>
    <mergeCell ref="A46:C46"/>
    <mergeCell ref="A48:C48"/>
    <mergeCell ref="A72:C72"/>
    <mergeCell ref="A74:C7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Киричук</dc:creator>
  <cp:lastModifiedBy>Кирилл Киричук</cp:lastModifiedBy>
  <dcterms:created xsi:type="dcterms:W3CDTF">2020-03-07T17:12:25Z</dcterms:created>
  <dcterms:modified xsi:type="dcterms:W3CDTF">2020-03-17T19:29:09Z</dcterms:modified>
</cp:coreProperties>
</file>