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sashats/Documents/Майнор/Дз/"/>
    </mc:Choice>
  </mc:AlternateContent>
  <xr:revisionPtr revIDLastSave="0" documentId="8_{03BBD932-1E6F-C942-8274-3FE0F816FCE7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Лист 1" sheetId="1" r:id="rId1"/>
  </sheets>
  <definedNames>
    <definedName name="_xlchart.v1.0" hidden="1">('Лист 1'!$C$3:$C$22,'Лист 1'!$J$28:$J$47,'Лист 1'!$J$52:$J$71,'Лист 1'!$J$76:$J$95,'Лист 1'!$J$100:$J$119)</definedName>
    <definedName name="_xlchart.v1.1" hidden="1">('Лист 1'!$C$3:$C$22,'Лист 1'!$J$28:$J$47,'Лист 1'!$J$52:$J$71,'Лист 1'!$J$76:$J$95,'Лист 1'!$J$100:$J$119)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1" i="1" l="1"/>
  <c r="E119" i="1"/>
  <c r="F119" i="1" s="1"/>
  <c r="G118" i="1"/>
  <c r="E118" i="1"/>
  <c r="F118" i="1" s="1"/>
  <c r="E117" i="1"/>
  <c r="F117" i="1" s="1"/>
  <c r="G116" i="1"/>
  <c r="F116" i="1"/>
  <c r="E116" i="1"/>
  <c r="G115" i="1"/>
  <c r="F115" i="1"/>
  <c r="E115" i="1"/>
  <c r="E114" i="1"/>
  <c r="G114" i="1" s="1"/>
  <c r="G113" i="1"/>
  <c r="F113" i="1"/>
  <c r="E113" i="1"/>
  <c r="E112" i="1"/>
  <c r="G112" i="1" s="1"/>
  <c r="G111" i="1"/>
  <c r="E111" i="1"/>
  <c r="F111" i="1" s="1"/>
  <c r="G110" i="1"/>
  <c r="F110" i="1"/>
  <c r="E110" i="1"/>
  <c r="E109" i="1"/>
  <c r="G109" i="1" s="1"/>
  <c r="G108" i="1"/>
  <c r="F108" i="1"/>
  <c r="E108" i="1"/>
  <c r="G107" i="1"/>
  <c r="F107" i="1"/>
  <c r="E107" i="1"/>
  <c r="E106" i="1"/>
  <c r="G106" i="1" s="1"/>
  <c r="G105" i="1"/>
  <c r="F105" i="1"/>
  <c r="E105" i="1"/>
  <c r="E104" i="1"/>
  <c r="F104" i="1" s="1"/>
  <c r="G103" i="1"/>
  <c r="E103" i="1"/>
  <c r="F103" i="1" s="1"/>
  <c r="G102" i="1"/>
  <c r="F102" i="1"/>
  <c r="E102" i="1"/>
  <c r="E101" i="1"/>
  <c r="G101" i="1" s="1"/>
  <c r="G100" i="1"/>
  <c r="E100" i="1"/>
  <c r="F100" i="1" s="1"/>
  <c r="H95" i="1"/>
  <c r="G95" i="1"/>
  <c r="F95" i="1"/>
  <c r="E95" i="1"/>
  <c r="F94" i="1"/>
  <c r="E94" i="1"/>
  <c r="H94" i="1" s="1"/>
  <c r="H93" i="1"/>
  <c r="F93" i="1"/>
  <c r="E93" i="1"/>
  <c r="G93" i="1" s="1"/>
  <c r="H92" i="1"/>
  <c r="G92" i="1"/>
  <c r="F92" i="1"/>
  <c r="E92" i="1"/>
  <c r="H91" i="1"/>
  <c r="G91" i="1"/>
  <c r="F91" i="1"/>
  <c r="E91" i="1"/>
  <c r="F90" i="1"/>
  <c r="E90" i="1"/>
  <c r="H90" i="1" s="1"/>
  <c r="H89" i="1"/>
  <c r="F89" i="1"/>
  <c r="E89" i="1"/>
  <c r="G89" i="1" s="1"/>
  <c r="H88" i="1"/>
  <c r="G88" i="1"/>
  <c r="F88" i="1"/>
  <c r="E88" i="1"/>
  <c r="H87" i="1"/>
  <c r="G87" i="1"/>
  <c r="F87" i="1"/>
  <c r="E87" i="1"/>
  <c r="F86" i="1"/>
  <c r="E86" i="1"/>
  <c r="H86" i="1" s="1"/>
  <c r="H85" i="1"/>
  <c r="F85" i="1"/>
  <c r="E85" i="1"/>
  <c r="G85" i="1" s="1"/>
  <c r="H84" i="1"/>
  <c r="G84" i="1"/>
  <c r="F84" i="1"/>
  <c r="E84" i="1"/>
  <c r="H83" i="1"/>
  <c r="G83" i="1"/>
  <c r="F83" i="1"/>
  <c r="E83" i="1"/>
  <c r="F82" i="1"/>
  <c r="E82" i="1"/>
  <c r="H82" i="1" s="1"/>
  <c r="H81" i="1"/>
  <c r="F81" i="1"/>
  <c r="E81" i="1"/>
  <c r="G81" i="1" s="1"/>
  <c r="H80" i="1"/>
  <c r="G80" i="1"/>
  <c r="F80" i="1"/>
  <c r="E80" i="1"/>
  <c r="H79" i="1"/>
  <c r="G79" i="1"/>
  <c r="F79" i="1"/>
  <c r="E79" i="1"/>
  <c r="F78" i="1"/>
  <c r="E78" i="1"/>
  <c r="H78" i="1" s="1"/>
  <c r="F77" i="1"/>
  <c r="F97" i="1" s="1"/>
  <c r="E77" i="1"/>
  <c r="H77" i="1" s="1"/>
  <c r="F76" i="1"/>
  <c r="E76" i="1"/>
  <c r="E97" i="1" s="1"/>
  <c r="F71" i="1"/>
  <c r="G71" i="1" s="1"/>
  <c r="E71" i="1"/>
  <c r="F70" i="1"/>
  <c r="G70" i="1" s="1"/>
  <c r="E70" i="1"/>
  <c r="G69" i="1"/>
  <c r="F69" i="1"/>
  <c r="E69" i="1"/>
  <c r="F68" i="1"/>
  <c r="G68" i="1" s="1"/>
  <c r="E68" i="1"/>
  <c r="G67" i="1"/>
  <c r="F67" i="1"/>
  <c r="E67" i="1"/>
  <c r="G66" i="1"/>
  <c r="F66" i="1"/>
  <c r="E66" i="1"/>
  <c r="F65" i="1"/>
  <c r="G65" i="1" s="1"/>
  <c r="E65" i="1"/>
  <c r="G64" i="1"/>
  <c r="F64" i="1"/>
  <c r="E64" i="1"/>
  <c r="F63" i="1"/>
  <c r="G63" i="1" s="1"/>
  <c r="E63" i="1"/>
  <c r="F62" i="1"/>
  <c r="G62" i="1" s="1"/>
  <c r="E62" i="1"/>
  <c r="G61" i="1"/>
  <c r="F61" i="1"/>
  <c r="E61" i="1"/>
  <c r="F60" i="1"/>
  <c r="G60" i="1" s="1"/>
  <c r="E60" i="1"/>
  <c r="G59" i="1"/>
  <c r="F59" i="1"/>
  <c r="E59" i="1"/>
  <c r="G58" i="1"/>
  <c r="F58" i="1"/>
  <c r="E58" i="1"/>
  <c r="F57" i="1"/>
  <c r="G57" i="1" s="1"/>
  <c r="E57" i="1"/>
  <c r="G56" i="1"/>
  <c r="F56" i="1"/>
  <c r="E56" i="1"/>
  <c r="F55" i="1"/>
  <c r="G55" i="1" s="1"/>
  <c r="E55" i="1"/>
  <c r="F54" i="1"/>
  <c r="G54" i="1" s="1"/>
  <c r="E54" i="1"/>
  <c r="G53" i="1"/>
  <c r="F53" i="1"/>
  <c r="E53" i="1"/>
  <c r="G52" i="1"/>
  <c r="F52" i="1"/>
  <c r="F73" i="1" s="1"/>
  <c r="E52" i="1"/>
  <c r="E73" i="1" s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E49" i="1" s="1"/>
  <c r="F29" i="1"/>
  <c r="E29" i="1"/>
  <c r="F28" i="1"/>
  <c r="F49" i="1" s="1"/>
  <c r="E28" i="1"/>
  <c r="C24" i="1"/>
  <c r="B24" i="1"/>
  <c r="B28" i="1" l="1"/>
  <c r="B52" i="1"/>
  <c r="G73" i="1"/>
  <c r="B53" i="1" s="1"/>
  <c r="B54" i="1" s="1"/>
  <c r="B29" i="1"/>
  <c r="B30" i="1" s="1"/>
  <c r="F121" i="1"/>
  <c r="H76" i="1"/>
  <c r="H97" i="1" s="1"/>
  <c r="G119" i="1"/>
  <c r="F112" i="1"/>
  <c r="G78" i="1"/>
  <c r="G82" i="1"/>
  <c r="G86" i="1"/>
  <c r="G90" i="1"/>
  <c r="G94" i="1"/>
  <c r="F101" i="1"/>
  <c r="G104" i="1"/>
  <c r="F109" i="1"/>
  <c r="G77" i="1"/>
  <c r="F106" i="1"/>
  <c r="F114" i="1"/>
  <c r="G117" i="1"/>
  <c r="G121" i="1" s="1"/>
  <c r="G76" i="1"/>
  <c r="G97" i="1" s="1"/>
  <c r="B76" i="1" s="1"/>
  <c r="J65" i="1" l="1"/>
  <c r="L65" i="1" s="1"/>
  <c r="J57" i="1"/>
  <c r="L57" i="1" s="1"/>
  <c r="J68" i="1"/>
  <c r="L68" i="1" s="1"/>
  <c r="J60" i="1"/>
  <c r="L60" i="1" s="1"/>
  <c r="J61" i="1"/>
  <c r="L61" i="1" s="1"/>
  <c r="J64" i="1"/>
  <c r="L64" i="1" s="1"/>
  <c r="J56" i="1"/>
  <c r="L56" i="1" s="1"/>
  <c r="J53" i="1"/>
  <c r="L53" i="1" s="1"/>
  <c r="J67" i="1"/>
  <c r="L67" i="1" s="1"/>
  <c r="J59" i="1"/>
  <c r="L59" i="1" s="1"/>
  <c r="J55" i="1"/>
  <c r="L55" i="1" s="1"/>
  <c r="J66" i="1"/>
  <c r="L66" i="1" s="1"/>
  <c r="J52" i="1"/>
  <c r="L52" i="1" s="1"/>
  <c r="J70" i="1"/>
  <c r="L70" i="1" s="1"/>
  <c r="J62" i="1"/>
  <c r="L62" i="1" s="1"/>
  <c r="J54" i="1"/>
  <c r="L54" i="1" s="1"/>
  <c r="J71" i="1"/>
  <c r="L71" i="1" s="1"/>
  <c r="J63" i="1"/>
  <c r="L63" i="1" s="1"/>
  <c r="J58" i="1"/>
  <c r="L58" i="1" s="1"/>
  <c r="J69" i="1"/>
  <c r="L69" i="1" s="1"/>
  <c r="B100" i="1"/>
  <c r="B101" i="1" s="1"/>
  <c r="J46" i="1"/>
  <c r="L46" i="1" s="1"/>
  <c r="J44" i="1"/>
  <c r="L44" i="1" s="1"/>
  <c r="J42" i="1"/>
  <c r="L42" i="1" s="1"/>
  <c r="J40" i="1"/>
  <c r="L40" i="1" s="1"/>
  <c r="J38" i="1"/>
  <c r="L38" i="1" s="1"/>
  <c r="J36" i="1"/>
  <c r="L36" i="1" s="1"/>
  <c r="J34" i="1"/>
  <c r="L34" i="1" s="1"/>
  <c r="J32" i="1"/>
  <c r="L32" i="1" s="1"/>
  <c r="J30" i="1"/>
  <c r="L30" i="1" s="1"/>
  <c r="J47" i="1"/>
  <c r="L47" i="1" s="1"/>
  <c r="J45" i="1"/>
  <c r="L45" i="1" s="1"/>
  <c r="J43" i="1"/>
  <c r="L43" i="1" s="1"/>
  <c r="J41" i="1"/>
  <c r="L41" i="1" s="1"/>
  <c r="J39" i="1"/>
  <c r="L39" i="1" s="1"/>
  <c r="J37" i="1"/>
  <c r="L37" i="1" s="1"/>
  <c r="J35" i="1"/>
  <c r="L35" i="1" s="1"/>
  <c r="J33" i="1"/>
  <c r="L33" i="1" s="1"/>
  <c r="J31" i="1"/>
  <c r="L31" i="1" s="1"/>
  <c r="J28" i="1"/>
  <c r="L28" i="1" s="1"/>
  <c r="L49" i="1" s="1"/>
  <c r="N49" i="1" s="1"/>
  <c r="G22" i="1" s="1"/>
  <c r="J29" i="1"/>
  <c r="L29" i="1" s="1"/>
  <c r="B77" i="1"/>
  <c r="B78" i="1" s="1"/>
  <c r="J117" i="1" l="1"/>
  <c r="L117" i="1" s="1"/>
  <c r="J109" i="1"/>
  <c r="L109" i="1" s="1"/>
  <c r="J101" i="1"/>
  <c r="L101" i="1" s="1"/>
  <c r="J115" i="1"/>
  <c r="L115" i="1" s="1"/>
  <c r="J112" i="1"/>
  <c r="L112" i="1" s="1"/>
  <c r="J104" i="1"/>
  <c r="L104" i="1" s="1"/>
  <c r="J107" i="1"/>
  <c r="L107" i="1" s="1"/>
  <c r="J105" i="1"/>
  <c r="L105" i="1" s="1"/>
  <c r="J116" i="1"/>
  <c r="L116" i="1" s="1"/>
  <c r="J108" i="1"/>
  <c r="L108" i="1" s="1"/>
  <c r="J119" i="1"/>
  <c r="L119" i="1" s="1"/>
  <c r="J111" i="1"/>
  <c r="L111" i="1" s="1"/>
  <c r="J103" i="1"/>
  <c r="L103" i="1" s="1"/>
  <c r="J100" i="1"/>
  <c r="L100" i="1" s="1"/>
  <c r="J102" i="1"/>
  <c r="L102" i="1" s="1"/>
  <c r="J114" i="1"/>
  <c r="L114" i="1" s="1"/>
  <c r="J106" i="1"/>
  <c r="L106" i="1" s="1"/>
  <c r="J118" i="1"/>
  <c r="L118" i="1" s="1"/>
  <c r="J110" i="1"/>
  <c r="L110" i="1" s="1"/>
  <c r="J113" i="1"/>
  <c r="L113" i="1" s="1"/>
  <c r="L73" i="1"/>
  <c r="N73" i="1" s="1"/>
  <c r="G23" i="1" s="1"/>
  <c r="J94" i="1"/>
  <c r="L94" i="1" s="1"/>
  <c r="J90" i="1"/>
  <c r="L90" i="1" s="1"/>
  <c r="J86" i="1"/>
  <c r="L86" i="1" s="1"/>
  <c r="J82" i="1"/>
  <c r="L82" i="1" s="1"/>
  <c r="J78" i="1"/>
  <c r="L78" i="1" s="1"/>
  <c r="J84" i="1"/>
  <c r="L84" i="1" s="1"/>
  <c r="J95" i="1"/>
  <c r="L95" i="1" s="1"/>
  <c r="J91" i="1"/>
  <c r="L91" i="1" s="1"/>
  <c r="J87" i="1"/>
  <c r="L87" i="1" s="1"/>
  <c r="J83" i="1"/>
  <c r="L83" i="1" s="1"/>
  <c r="J79" i="1"/>
  <c r="L79" i="1" s="1"/>
  <c r="J80" i="1"/>
  <c r="L80" i="1" s="1"/>
  <c r="J93" i="1"/>
  <c r="L93" i="1" s="1"/>
  <c r="J89" i="1"/>
  <c r="L89" i="1" s="1"/>
  <c r="J85" i="1"/>
  <c r="L85" i="1" s="1"/>
  <c r="J81" i="1"/>
  <c r="L81" i="1" s="1"/>
  <c r="J76" i="1"/>
  <c r="L76" i="1" s="1"/>
  <c r="J92" i="1"/>
  <c r="L92" i="1" s="1"/>
  <c r="J88" i="1"/>
  <c r="L88" i="1" s="1"/>
  <c r="J77" i="1"/>
  <c r="L77" i="1" s="1"/>
  <c r="L121" i="1" l="1"/>
  <c r="N121" i="1" s="1"/>
  <c r="G25" i="1" s="1"/>
  <c r="L97" i="1"/>
  <c r="N97" i="1" s="1"/>
  <c r="G24" i="1" s="1"/>
</calcChain>
</file>

<file path=xl/sharedStrings.xml><?xml version="1.0" encoding="utf-8"?>
<sst xmlns="http://schemas.openxmlformats.org/spreadsheetml/2006/main" count="91" uniqueCount="63">
  <si>
    <t>Зависимость средней стоимости квадратного метра жилой площади в субьектах РФ от их количества населения.</t>
  </si>
  <si>
    <t>Субъект</t>
  </si>
  <si>
    <t>Население (млн человек) X</t>
  </si>
  <si>
    <t>Средняя стоимость м^2 (тыс руб) Y</t>
  </si>
  <si>
    <t>Москва</t>
  </si>
  <si>
    <t xml:space="preserve">Московская область </t>
  </si>
  <si>
    <t>Краснодарский край</t>
  </si>
  <si>
    <t>Санкт-Петербург</t>
  </si>
  <si>
    <t xml:space="preserve">Свердловская область </t>
  </si>
  <si>
    <t xml:space="preserve">Ростовская область </t>
  </si>
  <si>
    <t>Республика Башкортостан</t>
  </si>
  <si>
    <t>Республика Татарстан</t>
  </si>
  <si>
    <t xml:space="preserve">Тюменская область </t>
  </si>
  <si>
    <t xml:space="preserve">Челябинская область </t>
  </si>
  <si>
    <t xml:space="preserve">Самарская область </t>
  </si>
  <si>
    <t>Красноярский край</t>
  </si>
  <si>
    <t xml:space="preserve">Новосибирская область </t>
  </si>
  <si>
    <t xml:space="preserve">Кемеровская область </t>
  </si>
  <si>
    <t xml:space="preserve">Пермский край </t>
  </si>
  <si>
    <t>Волгоградская область</t>
  </si>
  <si>
    <t>Саратовская область</t>
  </si>
  <si>
    <t xml:space="preserve">Воронежская область </t>
  </si>
  <si>
    <t>Алтайский край</t>
  </si>
  <si>
    <t>Модель</t>
  </si>
  <si>
    <t xml:space="preserve">Уравнения регрессии </t>
  </si>
  <si>
    <t>МНК</t>
  </si>
  <si>
    <t xml:space="preserve">Оренбургская область </t>
  </si>
  <si>
    <t>Линейная</t>
  </si>
  <si>
    <t>58,20 + 9,58*x</t>
  </si>
  <si>
    <t>Показательная</t>
  </si>
  <si>
    <t>65,30 * 1,09^x</t>
  </si>
  <si>
    <t>Среднее</t>
  </si>
  <si>
    <t>Степенная</t>
  </si>
  <si>
    <t>47,37 * x^0,53</t>
  </si>
  <si>
    <t>Гиперболическая</t>
  </si>
  <si>
    <t>164,91 - 220,74/x</t>
  </si>
  <si>
    <t>Линейная модель</t>
  </si>
  <si>
    <t>x*y</t>
  </si>
  <si>
    <t>x^2</t>
  </si>
  <si>
    <t>Y выр</t>
  </si>
  <si>
    <t>Степень МНК</t>
  </si>
  <si>
    <t>Sx</t>
  </si>
  <si>
    <t>b1</t>
  </si>
  <si>
    <t>b0</t>
  </si>
  <si>
    <t>y^</t>
  </si>
  <si>
    <t xml:space="preserve">Среднее </t>
  </si>
  <si>
    <t>Сумма</t>
  </si>
  <si>
    <t>Показательная модель</t>
  </si>
  <si>
    <t>Lg(x)</t>
  </si>
  <si>
    <t>Lg(y)</t>
  </si>
  <si>
    <t>x*Lg(y)</t>
  </si>
  <si>
    <t>Y показ</t>
  </si>
  <si>
    <t>Sx^2</t>
  </si>
  <si>
    <t xml:space="preserve">Степенная модель </t>
  </si>
  <si>
    <t>Lg(x)^2</t>
  </si>
  <si>
    <t>Lg(x)*Lg(y)</t>
  </si>
  <si>
    <t>Y степ</t>
  </si>
  <si>
    <t>Slgx^2</t>
  </si>
  <si>
    <t xml:space="preserve">Гиперболическая модель </t>
  </si>
  <si>
    <t>z=1/x</t>
  </si>
  <si>
    <t>z*y</t>
  </si>
  <si>
    <t>z^2</t>
  </si>
  <si>
    <t>Y гипер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</si>
</sst>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0"/>
      <color indexed="8"/>
      <name val="Helvetica Neue"/>
    </font>
    <font>
      <b/>
      <sz val="10"/>
      <color indexed="8"/>
      <name val="Helvetica"/>
    </font>
    <font>
      <b/>
      <sz val="10"/>
      <color indexed="8"/>
      <name val="Helvetica Neue"/>
    </font>
    <font>
      <sz val="10"/>
      <color indexed="8"/>
      <name val="Helvetica"/>
    </font>
    <font>
      <sz val="10"/>
      <color indexed="8"/>
      <name val="Helvetica Neue"/>
    </font>
    <font>
      <sz val="13"/>
      <color indexed="8"/>
      <name val="Helvetica Neue"/>
    </font>
    <font>
      <b/>
      <sz val="13"/>
      <color indexed="8"/>
      <name val="Helvetica"/>
    </font>
    <font>
      <sz val="13"/>
      <color indexed="8"/>
      <name val="Helvetica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3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8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4"/>
      </bottom>
      <diagonal/>
    </border>
    <border>
      <left style="thin">
        <color indexed="11"/>
      </left>
      <right style="thin">
        <color indexed="14"/>
      </right>
      <top style="thin">
        <color indexed="11"/>
      </top>
      <bottom style="thin">
        <color indexed="11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8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4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6"/>
      </bottom>
      <diagonal/>
    </border>
    <border>
      <left style="thin">
        <color indexed="11"/>
      </left>
      <right style="thin">
        <color indexed="11"/>
      </right>
      <top style="thin">
        <color indexed="16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6"/>
      </top>
      <bottom style="thin">
        <color indexed="16"/>
      </bottom>
      <diagonal/>
    </border>
    <border>
      <left style="thin">
        <color indexed="11"/>
      </left>
      <right style="thin">
        <color indexed="16"/>
      </right>
      <top style="thin">
        <color indexed="16"/>
      </top>
      <bottom style="thin">
        <color indexed="11"/>
      </bottom>
      <diagonal/>
    </border>
    <border>
      <left style="thin">
        <color indexed="16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6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6"/>
      </bottom>
      <diagonal/>
    </border>
    <border>
      <left style="thin">
        <color indexed="11"/>
      </left>
      <right style="thin">
        <color indexed="16"/>
      </right>
      <top style="thin">
        <color indexed="11"/>
      </top>
      <bottom style="thin">
        <color indexed="11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4"/>
      </bottom>
      <diagonal/>
    </border>
    <border>
      <left style="thin">
        <color indexed="16"/>
      </left>
      <right style="thin">
        <color indexed="11"/>
      </right>
      <top style="thin">
        <color indexed="16"/>
      </top>
      <bottom style="thin">
        <color indexed="14"/>
      </bottom>
      <diagonal/>
    </border>
    <border>
      <left style="thin">
        <color indexed="11"/>
      </left>
      <right style="thin">
        <color indexed="12"/>
      </right>
      <top style="thin">
        <color indexed="14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4"/>
      </top>
      <bottom style="thin">
        <color indexed="11"/>
      </bottom>
      <diagonal/>
    </border>
    <border>
      <left style="thin">
        <color indexed="16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6"/>
      </left>
      <right style="thin">
        <color indexed="12"/>
      </right>
      <top style="thin">
        <color indexed="11"/>
      </top>
      <bottom style="thin">
        <color indexed="16"/>
      </bottom>
      <diagonal/>
    </border>
    <border>
      <left style="thin">
        <color indexed="11"/>
      </left>
      <right style="thin">
        <color indexed="16"/>
      </right>
      <top style="thin">
        <color indexed="11"/>
      </top>
      <bottom style="thin">
        <color indexed="16"/>
      </bottom>
      <diagonal/>
    </border>
    <border>
      <left style="thin">
        <color indexed="16"/>
      </left>
      <right style="thin">
        <color indexed="12"/>
      </right>
      <top style="thin">
        <color indexed="16"/>
      </top>
      <bottom style="thin">
        <color indexed="16"/>
      </bottom>
      <diagonal/>
    </border>
    <border>
      <left style="thin">
        <color indexed="12"/>
      </left>
      <right style="thin">
        <color indexed="11"/>
      </right>
      <top style="thin">
        <color indexed="16"/>
      </top>
      <bottom style="thin">
        <color indexed="16"/>
      </bottom>
      <diagonal/>
    </border>
    <border>
      <left style="thin">
        <color indexed="11"/>
      </left>
      <right style="thin">
        <color indexed="16"/>
      </right>
      <top style="thin">
        <color indexed="16"/>
      </top>
      <bottom style="thin">
        <color indexed="16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0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horizontal="center" vertical="center" wrapText="1" readingOrder="1"/>
    </xf>
    <xf numFmtId="49" fontId="2" fillId="2" borderId="1" xfId="0" applyNumberFormat="1" applyFont="1" applyFill="1" applyBorder="1" applyAlignment="1">
      <alignment horizontal="center" vertical="top" wrapText="1" readingOrder="1"/>
    </xf>
    <xf numFmtId="0" fontId="3" fillId="3" borderId="2" xfId="0" applyFont="1" applyFill="1" applyBorder="1" applyAlignment="1">
      <alignment vertical="top" wrapText="1"/>
    </xf>
    <xf numFmtId="0" fontId="3" fillId="3" borderId="3" xfId="0" applyFont="1" applyFill="1" applyBorder="1" applyAlignment="1">
      <alignment vertical="top" wrapText="1"/>
    </xf>
    <xf numFmtId="49" fontId="4" fillId="0" borderId="1" xfId="0" applyNumberFormat="1" applyFont="1" applyBorder="1" applyAlignment="1">
      <alignment horizontal="center" wrapText="1" readingOrder="1"/>
    </xf>
    <xf numFmtId="0" fontId="4" fillId="0" borderId="1" xfId="0" applyNumberFormat="1" applyFont="1" applyBorder="1" applyAlignment="1">
      <alignment horizontal="center" wrapText="1" readingOrder="1"/>
    </xf>
    <xf numFmtId="0" fontId="5" fillId="0" borderId="1" xfId="0" applyNumberFormat="1" applyFont="1" applyBorder="1" applyAlignment="1">
      <alignment horizontal="center" wrapText="1" readingOrder="1"/>
    </xf>
    <xf numFmtId="0" fontId="0" fillId="0" borderId="4" xfId="0" applyFont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49" fontId="3" fillId="4" borderId="7" xfId="0" applyNumberFormat="1" applyFont="1" applyFill="1" applyBorder="1" applyAlignment="1">
      <alignment wrapText="1"/>
    </xf>
    <xf numFmtId="49" fontId="3" fillId="4" borderId="8" xfId="0" applyNumberFormat="1" applyFont="1" applyFill="1" applyBorder="1" applyAlignment="1">
      <alignment wrapText="1"/>
    </xf>
    <xf numFmtId="49" fontId="3" fillId="0" borderId="9" xfId="0" applyNumberFormat="1" applyFont="1" applyBorder="1" applyAlignment="1">
      <alignment wrapText="1"/>
    </xf>
    <xf numFmtId="49" fontId="6" fillId="5" borderId="10" xfId="0" applyNumberFormat="1" applyFont="1" applyFill="1" applyBorder="1" applyAlignment="1">
      <alignment horizontal="left" wrapText="1" readingOrder="1"/>
    </xf>
    <xf numFmtId="0" fontId="0" fillId="0" borderId="11" xfId="0" applyNumberFormat="1" applyFont="1" applyBorder="1" applyAlignment="1">
      <alignment wrapText="1"/>
    </xf>
    <xf numFmtId="0" fontId="5" fillId="5" borderId="12" xfId="0" applyFont="1" applyFill="1" applyBorder="1" applyAlignment="1">
      <alignment horizontal="center" vertical="center" wrapText="1" readingOrder="1"/>
    </xf>
    <xf numFmtId="0" fontId="5" fillId="5" borderId="13" xfId="0" applyFont="1" applyFill="1" applyBorder="1" applyAlignment="1">
      <alignment horizontal="center" vertical="center" wrapText="1" readingOrder="1"/>
    </xf>
    <xf numFmtId="0" fontId="5" fillId="5" borderId="14" xfId="0" applyFont="1" applyFill="1" applyBorder="1" applyAlignment="1">
      <alignment horizontal="center" vertical="top" wrapText="1" readingOrder="1"/>
    </xf>
    <xf numFmtId="49" fontId="3" fillId="0" borderId="7" xfId="0" applyNumberFormat="1" applyFont="1" applyBorder="1" applyAlignment="1">
      <alignment wrapText="1"/>
    </xf>
    <xf numFmtId="49" fontId="6" fillId="5" borderId="15" xfId="0" applyNumberFormat="1" applyFont="1" applyFill="1" applyBorder="1" applyAlignment="1">
      <alignment horizontal="left" wrapText="1" readingOrder="1"/>
    </xf>
    <xf numFmtId="0" fontId="0" fillId="0" borderId="7" xfId="0" applyNumberFormat="1" applyFont="1" applyBorder="1" applyAlignment="1">
      <alignment wrapText="1"/>
    </xf>
    <xf numFmtId="49" fontId="4" fillId="5" borderId="16" xfId="0" applyNumberFormat="1" applyFont="1" applyFill="1" applyBorder="1" applyAlignment="1">
      <alignment horizontal="right" wrapText="1" readingOrder="1"/>
    </xf>
    <xf numFmtId="0" fontId="6" fillId="5" borderId="17" xfId="0" applyNumberFormat="1" applyFont="1" applyFill="1" applyBorder="1" applyAlignment="1">
      <alignment horizontal="center" wrapText="1" readingOrder="1"/>
    </xf>
    <xf numFmtId="0" fontId="7" fillId="5" borderId="18" xfId="0" applyNumberFormat="1" applyFont="1" applyFill="1" applyBorder="1" applyAlignment="1">
      <alignment horizontal="center" wrapText="1" readingOrder="1"/>
    </xf>
    <xf numFmtId="0" fontId="0" fillId="5" borderId="18" xfId="0" applyFont="1" applyFill="1" applyBorder="1" applyAlignment="1">
      <alignment vertical="top" wrapText="1"/>
    </xf>
    <xf numFmtId="49" fontId="6" fillId="5" borderId="18" xfId="0" applyNumberFormat="1" applyFont="1" applyFill="1" applyBorder="1" applyAlignment="1">
      <alignment horizontal="left" wrapText="1" readingOrder="1"/>
    </xf>
    <xf numFmtId="0" fontId="0" fillId="0" borderId="18" xfId="0" applyNumberFormat="1" applyFont="1" applyBorder="1" applyAlignment="1">
      <alignment wrapText="1"/>
    </xf>
    <xf numFmtId="0" fontId="0" fillId="0" borderId="18" xfId="0" applyFont="1" applyBorder="1" applyAlignment="1">
      <alignment vertical="top" wrapText="1"/>
    </xf>
    <xf numFmtId="0" fontId="3" fillId="5" borderId="16" xfId="0" applyFont="1" applyFill="1" applyBorder="1" applyAlignment="1">
      <alignment vertical="top" wrapText="1"/>
    </xf>
    <xf numFmtId="0" fontId="0" fillId="0" borderId="17" xfId="0" applyFont="1" applyBorder="1" applyAlignment="1">
      <alignment vertical="top" wrapText="1"/>
    </xf>
    <xf numFmtId="0" fontId="8" fillId="5" borderId="19" xfId="0" applyFont="1" applyFill="1" applyBorder="1" applyAlignment="1">
      <alignment horizontal="center" wrapText="1" readingOrder="1"/>
    </xf>
    <xf numFmtId="0" fontId="0" fillId="5" borderId="19" xfId="0" applyFont="1" applyFill="1" applyBorder="1" applyAlignment="1">
      <alignment vertical="top" wrapText="1"/>
    </xf>
    <xf numFmtId="49" fontId="6" fillId="5" borderId="20" xfId="0" applyNumberFormat="1" applyFont="1" applyFill="1" applyBorder="1" applyAlignment="1">
      <alignment horizontal="left" wrapText="1" readingOrder="1"/>
    </xf>
    <xf numFmtId="0" fontId="0" fillId="5" borderId="19" xfId="0" applyNumberFormat="1" applyFont="1" applyFill="1" applyBorder="1" applyAlignment="1">
      <alignment wrapText="1"/>
    </xf>
    <xf numFmtId="0" fontId="0" fillId="5" borderId="21" xfId="0" applyFont="1" applyFill="1" applyBorder="1" applyAlignment="1">
      <alignment vertical="top" wrapText="1"/>
    </xf>
    <xf numFmtId="0" fontId="0" fillId="5" borderId="22" xfId="0" applyFont="1" applyFill="1" applyBorder="1" applyAlignment="1">
      <alignment vertical="top" wrapText="1"/>
    </xf>
    <xf numFmtId="0" fontId="3" fillId="5" borderId="23" xfId="0" applyFont="1" applyFill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0" fontId="8" fillId="5" borderId="7" xfId="0" applyFont="1" applyFill="1" applyBorder="1" applyAlignment="1">
      <alignment horizontal="center" wrapText="1" readingOrder="1"/>
    </xf>
    <xf numFmtId="0" fontId="0" fillId="5" borderId="7" xfId="0" applyFont="1" applyFill="1" applyBorder="1" applyAlignment="1">
      <alignment vertical="top" wrapText="1"/>
    </xf>
    <xf numFmtId="0" fontId="0" fillId="5" borderId="25" xfId="0" applyFont="1" applyFill="1" applyBorder="1" applyAlignment="1">
      <alignment vertical="top" wrapText="1"/>
    </xf>
    <xf numFmtId="49" fontId="9" fillId="6" borderId="26" xfId="0" applyNumberFormat="1" applyFont="1" applyFill="1" applyBorder="1" applyAlignment="1">
      <alignment horizontal="left" readingOrder="1"/>
    </xf>
    <xf numFmtId="0" fontId="9" fillId="6" borderId="27" xfId="0" applyFont="1" applyFill="1" applyBorder="1" applyAlignment="1">
      <alignment horizontal="center" readingOrder="1"/>
    </xf>
    <xf numFmtId="49" fontId="3" fillId="7" borderId="7" xfId="0" applyNumberFormat="1" applyFont="1" applyFill="1" applyBorder="1" applyAlignment="1">
      <alignment horizontal="left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49" fontId="4" fillId="5" borderId="10" xfId="0" applyNumberFormat="1" applyFont="1" applyFill="1" applyBorder="1" applyAlignment="1">
      <alignment horizontal="center" wrapText="1" readingOrder="1"/>
    </xf>
    <xf numFmtId="0" fontId="6" fillId="5" borderId="10" xfId="0" applyNumberFormat="1" applyFont="1" applyFill="1" applyBorder="1" applyAlignment="1">
      <alignment horizontal="left" wrapText="1" readingOrder="1"/>
    </xf>
    <xf numFmtId="0" fontId="8" fillId="5" borderId="11" xfId="0" applyFont="1" applyFill="1" applyBorder="1" applyAlignment="1">
      <alignment horizontal="center" wrapText="1" readingOrder="1"/>
    </xf>
    <xf numFmtId="0" fontId="0" fillId="0" borderId="7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3" fillId="5" borderId="28" xfId="0" applyFont="1" applyFill="1" applyBorder="1" applyAlignment="1">
      <alignment vertical="top" wrapText="1"/>
    </xf>
    <xf numFmtId="0" fontId="0" fillId="0" borderId="29" xfId="0" applyFont="1" applyBorder="1" applyAlignment="1">
      <alignment vertical="top" wrapText="1"/>
    </xf>
    <xf numFmtId="49" fontId="3" fillId="0" borderId="7" xfId="0" applyNumberFormat="1" applyFont="1" applyBorder="1" applyAlignment="1">
      <alignment horizontal="right" vertical="top" wrapText="1"/>
    </xf>
    <xf numFmtId="0" fontId="0" fillId="5" borderId="7" xfId="0" applyNumberFormat="1" applyFont="1" applyFill="1" applyBorder="1" applyAlignment="1">
      <alignment vertical="top" wrapText="1"/>
    </xf>
    <xf numFmtId="49" fontId="3" fillId="5" borderId="7" xfId="0" applyNumberFormat="1" applyFont="1" applyFill="1" applyBorder="1" applyAlignment="1">
      <alignment horizontal="right" vertical="top" wrapText="1"/>
    </xf>
    <xf numFmtId="49" fontId="3" fillId="4" borderId="7" xfId="0" applyNumberFormat="1" applyFont="1" applyFill="1" applyBorder="1" applyAlignment="1">
      <alignment horizontal="right" vertical="top" wrapText="1"/>
    </xf>
    <xf numFmtId="0" fontId="0" fillId="4" borderId="7" xfId="0" applyNumberFormat="1" applyFont="1" applyFill="1" applyBorder="1" applyAlignment="1">
      <alignment vertical="top" wrapText="1"/>
    </xf>
    <xf numFmtId="49" fontId="9" fillId="6" borderId="30" xfId="0" applyNumberFormat="1" applyFont="1" applyFill="1" applyBorder="1" applyAlignment="1">
      <alignment horizontal="left" readingOrder="1"/>
    </xf>
    <xf numFmtId="0" fontId="9" fillId="6" borderId="17" xfId="0" applyFont="1" applyFill="1" applyBorder="1" applyAlignment="1">
      <alignment horizontal="center" wrapText="1" readingOrder="1"/>
    </xf>
    <xf numFmtId="49" fontId="3" fillId="7" borderId="18" xfId="0" applyNumberFormat="1" applyFont="1" applyFill="1" applyBorder="1" applyAlignment="1">
      <alignment vertical="top" wrapText="1"/>
    </xf>
    <xf numFmtId="49" fontId="3" fillId="7" borderId="7" xfId="0" applyNumberFormat="1" applyFont="1" applyFill="1" applyBorder="1" applyAlignment="1">
      <alignment vertical="top" wrapText="1"/>
    </xf>
    <xf numFmtId="0" fontId="3" fillId="7" borderId="7" xfId="0" applyFont="1" applyFill="1" applyBorder="1" applyAlignment="1">
      <alignment vertical="top" wrapText="1"/>
    </xf>
    <xf numFmtId="0" fontId="3" fillId="7" borderId="25" xfId="0" applyFont="1" applyFill="1" applyBorder="1" applyAlignment="1">
      <alignment vertical="top" wrapText="1"/>
    </xf>
    <xf numFmtId="49" fontId="3" fillId="7" borderId="22" xfId="0" applyNumberFormat="1" applyFont="1" applyFill="1" applyBorder="1" applyAlignment="1">
      <alignment vertical="top" wrapText="1"/>
    </xf>
    <xf numFmtId="0" fontId="0" fillId="7" borderId="7" xfId="0" applyFont="1" applyFill="1" applyBorder="1" applyAlignment="1">
      <alignment vertical="top" wrapText="1"/>
    </xf>
    <xf numFmtId="49" fontId="4" fillId="5" borderId="30" xfId="0" applyNumberFormat="1" applyFont="1" applyFill="1" applyBorder="1" applyAlignment="1">
      <alignment horizontal="center" wrapText="1" readingOrder="1"/>
    </xf>
    <xf numFmtId="0" fontId="6" fillId="5" borderId="17" xfId="0" applyNumberFormat="1" applyFont="1" applyFill="1" applyBorder="1" applyAlignment="1">
      <alignment horizontal="left" wrapText="1" readingOrder="1"/>
    </xf>
    <xf numFmtId="0" fontId="0" fillId="5" borderId="20" xfId="0" applyNumberFormat="1" applyFont="1" applyFill="1" applyBorder="1" applyAlignment="1">
      <alignment vertical="top" wrapText="1"/>
    </xf>
    <xf numFmtId="0" fontId="0" fillId="5" borderId="18" xfId="0" applyNumberFormat="1" applyFont="1" applyFill="1" applyBorder="1" applyAlignment="1">
      <alignment vertical="top" wrapText="1"/>
    </xf>
    <xf numFmtId="0" fontId="0" fillId="5" borderId="22" xfId="0" applyNumberFormat="1" applyFont="1" applyFill="1" applyBorder="1" applyAlignment="1">
      <alignment vertical="top" wrapText="1"/>
    </xf>
    <xf numFmtId="49" fontId="6" fillId="5" borderId="17" xfId="0" applyNumberFormat="1" applyFont="1" applyFill="1" applyBorder="1" applyAlignment="1">
      <alignment horizontal="left" wrapText="1" readingOrder="1"/>
    </xf>
    <xf numFmtId="0" fontId="4" fillId="5" borderId="30" xfId="0" applyFont="1" applyFill="1" applyBorder="1" applyAlignment="1">
      <alignment horizontal="center" wrapText="1" readingOrder="1"/>
    </xf>
    <xf numFmtId="0" fontId="6" fillId="5" borderId="17" xfId="0" applyFont="1" applyFill="1" applyBorder="1" applyAlignment="1">
      <alignment horizontal="left" wrapText="1" readingOrder="1"/>
    </xf>
    <xf numFmtId="0" fontId="10" fillId="5" borderId="30" xfId="0" applyFont="1" applyFill="1" applyBorder="1" applyAlignment="1">
      <alignment horizontal="center" wrapText="1" readingOrder="1"/>
    </xf>
    <xf numFmtId="0" fontId="10" fillId="5" borderId="17" xfId="0" applyFont="1" applyFill="1" applyBorder="1" applyAlignment="1">
      <alignment horizontal="center" wrapText="1" readingOrder="1"/>
    </xf>
    <xf numFmtId="0" fontId="10" fillId="5" borderId="31" xfId="0" applyFont="1" applyFill="1" applyBorder="1" applyAlignment="1">
      <alignment horizontal="center" wrapText="1" readingOrder="1"/>
    </xf>
    <xf numFmtId="0" fontId="10" fillId="5" borderId="24" xfId="0" applyFont="1" applyFill="1" applyBorder="1" applyAlignment="1">
      <alignment horizontal="center" wrapText="1" readingOrder="1"/>
    </xf>
    <xf numFmtId="0" fontId="8" fillId="5" borderId="18" xfId="0" applyFont="1" applyFill="1" applyBorder="1" applyAlignment="1">
      <alignment horizontal="center" wrapText="1" readingOrder="1"/>
    </xf>
    <xf numFmtId="0" fontId="0" fillId="5" borderId="32" xfId="0" applyFont="1" applyFill="1" applyBorder="1" applyAlignment="1">
      <alignment vertical="top" wrapText="1"/>
    </xf>
    <xf numFmtId="0" fontId="10" fillId="5" borderId="33" xfId="0" applyFont="1" applyFill="1" applyBorder="1" applyAlignment="1">
      <alignment horizontal="center" wrapText="1" readingOrder="1"/>
    </xf>
    <xf numFmtId="0" fontId="10" fillId="5" borderId="34" xfId="0" applyFont="1" applyFill="1" applyBorder="1" applyAlignment="1">
      <alignment horizontal="center" wrapText="1" readingOrder="1"/>
    </xf>
    <xf numFmtId="0" fontId="8" fillId="5" borderId="20" xfId="0" applyFont="1" applyFill="1" applyBorder="1" applyAlignment="1">
      <alignment horizontal="center" wrapText="1" readingOrder="1"/>
    </xf>
    <xf numFmtId="0" fontId="0" fillId="5" borderId="20" xfId="0" applyFont="1" applyFill="1" applyBorder="1" applyAlignment="1">
      <alignment vertical="top" wrapText="1"/>
    </xf>
    <xf numFmtId="0" fontId="0" fillId="5" borderId="35" xfId="0" applyFont="1" applyFill="1" applyBorder="1" applyAlignment="1">
      <alignment vertical="top" wrapText="1"/>
    </xf>
    <xf numFmtId="49" fontId="3" fillId="5" borderId="20" xfId="0" applyNumberFormat="1" applyFont="1" applyFill="1" applyBorder="1" applyAlignment="1">
      <alignment horizontal="right" vertical="top" wrapText="1"/>
    </xf>
    <xf numFmtId="49" fontId="9" fillId="6" borderId="33" xfId="0" applyNumberFormat="1" applyFont="1" applyFill="1" applyBorder="1" applyAlignment="1">
      <alignment horizontal="left" readingOrder="1"/>
    </xf>
    <xf numFmtId="0" fontId="10" fillId="6" borderId="34" xfId="0" applyFont="1" applyFill="1" applyBorder="1" applyAlignment="1">
      <alignment horizontal="center" wrapText="1" readingOrder="1"/>
    </xf>
    <xf numFmtId="49" fontId="3" fillId="7" borderId="20" xfId="0" applyNumberFormat="1" applyFont="1" applyFill="1" applyBorder="1" applyAlignment="1">
      <alignment vertical="top" wrapText="1"/>
    </xf>
    <xf numFmtId="49" fontId="3" fillId="7" borderId="19" xfId="0" applyNumberFormat="1" applyFont="1" applyFill="1" applyBorder="1" applyAlignment="1">
      <alignment vertical="top" wrapText="1"/>
    </xf>
    <xf numFmtId="0" fontId="0" fillId="7" borderId="35" xfId="0" applyFont="1" applyFill="1" applyBorder="1" applyAlignment="1">
      <alignment vertical="top" wrapText="1"/>
    </xf>
    <xf numFmtId="49" fontId="4" fillId="5" borderId="33" xfId="0" applyNumberFormat="1" applyFont="1" applyFill="1" applyBorder="1" applyAlignment="1">
      <alignment horizontal="center" wrapText="1" readingOrder="1"/>
    </xf>
    <xf numFmtId="0" fontId="6" fillId="5" borderId="34" xfId="0" applyNumberFormat="1" applyFont="1" applyFill="1" applyBorder="1" applyAlignment="1">
      <alignment horizontal="left" wrapText="1" readingOrder="1"/>
    </xf>
    <xf numFmtId="49" fontId="6" fillId="5" borderId="34" xfId="0" applyNumberFormat="1" applyFont="1" applyFill="1" applyBorder="1" applyAlignment="1">
      <alignment horizontal="left" wrapText="1" readingOrder="1"/>
    </xf>
    <xf numFmtId="0" fontId="0" fillId="0" borderId="19" xfId="0" applyFont="1" applyBorder="1" applyAlignment="1">
      <alignment vertical="top" wrapText="1"/>
    </xf>
    <xf numFmtId="49" fontId="3" fillId="5" borderId="18" xfId="0" applyNumberFormat="1" applyFont="1" applyFill="1" applyBorder="1" applyAlignment="1">
      <alignment horizontal="right" vertical="top" wrapText="1"/>
    </xf>
    <xf numFmtId="0" fontId="0" fillId="5" borderId="35" xfId="0" applyFont="1" applyFill="1" applyBorder="1" applyAlignment="1">
      <alignment horizontal="right" vertical="top" wrapText="1"/>
    </xf>
    <xf numFmtId="0" fontId="0" fillId="7" borderId="20" xfId="0" applyFont="1" applyFill="1" applyBorder="1" applyAlignment="1">
      <alignment vertical="top" wrapText="1"/>
    </xf>
    <xf numFmtId="49" fontId="6" fillId="5" borderId="34" xfId="0" applyNumberFormat="1" applyFont="1" applyFill="1" applyBorder="1" applyAlignment="1">
      <alignment horizontal="center" wrapText="1" readingOrder="1"/>
    </xf>
    <xf numFmtId="0" fontId="1" fillId="0" borderId="0" xfId="0" applyFont="1" applyAlignment="1">
      <alignment horizontal="left" vertical="center"/>
    </xf>
  </cellXfs>
  <cellStyles count="1">
    <cellStyle name="Обычный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0B3B2"/>
      <rgbColor rgb="FFBDC0BF"/>
      <rgbColor rgb="FFA5A5A5"/>
      <rgbColor rgb="FF3F3F3F"/>
      <rgbColor rgb="FF88F94E"/>
      <rgbColor rgb="FF7F7F7F"/>
      <rgbColor rgb="FFFEFFFE"/>
      <rgbColor rgb="FFBFBFBF"/>
      <rgbColor rgb="FF72FCE9"/>
      <rgbColor rgb="FFD5D5D5"/>
      <rgbColor rgb="FFB8B8B8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 b="0" i="0" baseline="0">
                <a:effectLst/>
              </a:rPr>
              <a:t>Сравнение исходных данных с полученными из моделей</a:t>
            </a:r>
            <a:endParaRPr lang="ru-R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1420882894957275E-2"/>
          <c:y val="0.13518123667377402"/>
          <c:w val="0.87867230691908194"/>
          <c:h val="0.74670248308513676"/>
        </c:manualLayout>
      </c:layout>
      <c:scatterChart>
        <c:scatterStyle val="lineMarker"/>
        <c:varyColors val="0"/>
        <c:ser>
          <c:idx val="1"/>
          <c:order val="0"/>
          <c:tx>
            <c:v>Линейная модель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'Лист 1'!$J$28:$J$47</c:f>
              <c:numCache>
                <c:formatCode>General</c:formatCode>
                <c:ptCount val="20"/>
                <c:pt idx="0">
                  <c:v>182.87271341308298</c:v>
                </c:pt>
                <c:pt idx="1">
                  <c:v>139.89605702804229</c:v>
                </c:pt>
                <c:pt idx="2">
                  <c:v>114.14839243348167</c:v>
                </c:pt>
                <c:pt idx="3">
                  <c:v>111.88696748211721</c:v>
                </c:pt>
                <c:pt idx="4">
                  <c:v>99.113749430554392</c:v>
                </c:pt>
                <c:pt idx="5">
                  <c:v>98.462152410669717</c:v>
                </c:pt>
                <c:pt idx="6">
                  <c:v>97.408098407915105</c:v>
                </c:pt>
                <c:pt idx="7">
                  <c:v>96.574437514827338</c:v>
                </c:pt>
                <c:pt idx="8">
                  <c:v>94.849621873956153</c:v>
                </c:pt>
                <c:pt idx="9">
                  <c:v>91.083774391387365</c:v>
                </c:pt>
                <c:pt idx="10">
                  <c:v>88.601956330356032</c:v>
                </c:pt>
                <c:pt idx="11">
                  <c:v>85.583528958831437</c:v>
                </c:pt>
                <c:pt idx="12">
                  <c:v>85.008590411874366</c:v>
                </c:pt>
                <c:pt idx="13">
                  <c:v>83.130457825147943</c:v>
                </c:pt>
                <c:pt idx="14">
                  <c:v>82.469278496147325</c:v>
                </c:pt>
                <c:pt idx="15">
                  <c:v>82.172226913552834</c:v>
                </c:pt>
                <c:pt idx="16">
                  <c:v>81.616452984827674</c:v>
                </c:pt>
                <c:pt idx="17">
                  <c:v>80.33242356329022</c:v>
                </c:pt>
                <c:pt idx="18">
                  <c:v>78.942988741477308</c:v>
                </c:pt>
                <c:pt idx="19">
                  <c:v>76.049131388460083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F4-4D4B-9DBE-9C8C7E2EF3D4}"/>
            </c:ext>
          </c:extLst>
        </c:ser>
        <c:ser>
          <c:idx val="2"/>
          <c:order val="1"/>
          <c:tx>
            <c:v>Показательная модель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'Лист 1'!$J$52:$J$71</c:f>
              <c:numCache>
                <c:formatCode>General</c:formatCode>
                <c:ptCount val="20"/>
                <c:pt idx="0">
                  <c:v>204.51597587674803</c:v>
                </c:pt>
                <c:pt idx="1">
                  <c:v>137.97981530897945</c:v>
                </c:pt>
                <c:pt idx="2">
                  <c:v>108.9986153993348</c:v>
                </c:pt>
                <c:pt idx="3">
                  <c:v>106.76468800336679</c:v>
                </c:pt>
                <c:pt idx="4">
                  <c:v>94.979630100186228</c:v>
                </c:pt>
                <c:pt idx="5">
                  <c:v>94.414602890277635</c:v>
                </c:pt>
                <c:pt idx="6">
                  <c:v>93.50769617396837</c:v>
                </c:pt>
                <c:pt idx="7">
                  <c:v>92.796589138105432</c:v>
                </c:pt>
                <c:pt idx="8">
                  <c:v>91.342455402629341</c:v>
                </c:pt>
                <c:pt idx="9">
                  <c:v>88.246293732345777</c:v>
                </c:pt>
                <c:pt idx="10">
                  <c:v>86.263417260224614</c:v>
                </c:pt>
                <c:pt idx="11">
                  <c:v>83.911759575987233</c:v>
                </c:pt>
                <c:pt idx="12">
                  <c:v>83.471147555264139</c:v>
                </c:pt>
                <c:pt idx="13">
                  <c:v>82.047874373916173</c:v>
                </c:pt>
                <c:pt idx="14">
                  <c:v>81.552621087295989</c:v>
                </c:pt>
                <c:pt idx="15">
                  <c:v>81.331090310639738</c:v>
                </c:pt>
                <c:pt idx="16">
                  <c:v>80.918228297962841</c:v>
                </c:pt>
                <c:pt idx="17">
                  <c:v>79.972371361722196</c:v>
                </c:pt>
                <c:pt idx="18">
                  <c:v>78.961320270054202</c:v>
                </c:pt>
                <c:pt idx="19">
                  <c:v>76.896392726670697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F4-4D4B-9DBE-9C8C7E2EF3D4}"/>
            </c:ext>
          </c:extLst>
        </c:ser>
        <c:ser>
          <c:idx val="0"/>
          <c:order val="2"/>
          <c:tx>
            <c:v>Исходные данные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'Лист 1'!$C$3:$C$22</c:f>
              <c:numCache>
                <c:formatCode>General</c:formatCode>
                <c:ptCount val="20"/>
                <c:pt idx="0">
                  <c:v>166.04400000000001</c:v>
                </c:pt>
                <c:pt idx="1">
                  <c:v>120.65</c:v>
                </c:pt>
                <c:pt idx="2">
                  <c:v>150.64099999999999</c:v>
                </c:pt>
                <c:pt idx="3">
                  <c:v>162.96299999999999</c:v>
                </c:pt>
                <c:pt idx="4">
                  <c:v>99.641000000000005</c:v>
                </c:pt>
                <c:pt idx="5">
                  <c:v>95.034000000000006</c:v>
                </c:pt>
                <c:pt idx="6">
                  <c:v>102.60299999999999</c:v>
                </c:pt>
                <c:pt idx="7">
                  <c:v>98.741</c:v>
                </c:pt>
                <c:pt idx="8">
                  <c:v>88.980999999999995</c:v>
                </c:pt>
                <c:pt idx="9">
                  <c:v>85.206999999999994</c:v>
                </c:pt>
                <c:pt idx="10">
                  <c:v>89.585999999999999</c:v>
                </c:pt>
                <c:pt idx="11">
                  <c:v>82.271000000000001</c:v>
                </c:pt>
                <c:pt idx="12">
                  <c:v>88.581999999999994</c:v>
                </c:pt>
                <c:pt idx="13">
                  <c:v>80.191000000000003</c:v>
                </c:pt>
                <c:pt idx="14">
                  <c:v>79.694000000000003</c:v>
                </c:pt>
                <c:pt idx="15">
                  <c:v>83.135999999999996</c:v>
                </c:pt>
                <c:pt idx="16">
                  <c:v>75.685000000000002</c:v>
                </c:pt>
                <c:pt idx="17">
                  <c:v>74.543000000000006</c:v>
                </c:pt>
                <c:pt idx="18">
                  <c:v>75.974999999999994</c:v>
                </c:pt>
                <c:pt idx="19">
                  <c:v>50.034999999999997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F4-4D4B-9DBE-9C8C7E2EF3D4}"/>
            </c:ext>
          </c:extLst>
        </c:ser>
        <c:ser>
          <c:idx val="3"/>
          <c:order val="3"/>
          <c:tx>
            <c:v>Гиперболическая модель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'Лист 1'!$J$100:$J$119</c:f>
              <c:numCache>
                <c:formatCode>General</c:formatCode>
                <c:ptCount val="20"/>
                <c:pt idx="0">
                  <c:v>147.94575216762527</c:v>
                </c:pt>
                <c:pt idx="1">
                  <c:v>139.01960665946436</c:v>
                </c:pt>
                <c:pt idx="2">
                  <c:v>127.10218276674391</c:v>
                </c:pt>
                <c:pt idx="3">
                  <c:v>125.50932129801674</c:v>
                </c:pt>
                <c:pt idx="4">
                  <c:v>113.20566787607251</c:v>
                </c:pt>
                <c:pt idx="5">
                  <c:v>112.36871062677295</c:v>
                </c:pt>
                <c:pt idx="6">
                  <c:v>110.95590074748783</c:v>
                </c:pt>
                <c:pt idx="7">
                  <c:v>109.78351939168388</c:v>
                </c:pt>
                <c:pt idx="8">
                  <c:v>107.18854096508929</c:v>
                </c:pt>
                <c:pt idx="9">
                  <c:v>100.57662770252685</c:v>
                </c:pt>
                <c:pt idx="10">
                  <c:v>95.323486599993188</c:v>
                </c:pt>
                <c:pt idx="11">
                  <c:v>87.650925885903717</c:v>
                </c:pt>
                <c:pt idx="12">
                  <c:v>85.993547226108916</c:v>
                </c:pt>
                <c:pt idx="13">
                  <c:v>80.046567584415868</c:v>
                </c:pt>
                <c:pt idx="14">
                  <c:v>77.733873251491062</c:v>
                </c:pt>
                <c:pt idx="15">
                  <c:v>76.653291821697408</c:v>
                </c:pt>
                <c:pt idx="16">
                  <c:v>74.557905841295522</c:v>
                </c:pt>
                <c:pt idx="17">
                  <c:v>69.314293252206298</c:v>
                </c:pt>
                <c:pt idx="18">
                  <c:v>62.908690355773402</c:v>
                </c:pt>
                <c:pt idx="19">
                  <c:v>46.364587979630628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F4-4D4B-9DBE-9C8C7E2EF3D4}"/>
            </c:ext>
          </c:extLst>
        </c:ser>
        <c:ser>
          <c:idx val="4"/>
          <c:order val="4"/>
          <c:tx>
            <c:v>Степенная модель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'Лист 1'!$J$76:$J$95</c:f>
              <c:numCache>
                <c:formatCode>General</c:formatCode>
                <c:ptCount val="20"/>
                <c:pt idx="0">
                  <c:v>185.37698385141991</c:v>
                </c:pt>
                <c:pt idx="1">
                  <c:v>148.05792507156571</c:v>
                </c:pt>
                <c:pt idx="2">
                  <c:v>121.05767209473863</c:v>
                </c:pt>
                <c:pt idx="3">
                  <c:v>118.43019631092432</c:v>
                </c:pt>
                <c:pt idx="4">
                  <c:v>102.49540658426054</c:v>
                </c:pt>
                <c:pt idx="5">
                  <c:v>101.62395866815616</c:v>
                </c:pt>
                <c:pt idx="6">
                  <c:v>100.20015616205744</c:v>
                </c:pt>
                <c:pt idx="7">
                  <c:v>99.061316039560623</c:v>
                </c:pt>
                <c:pt idx="8">
                  <c:v>96.667687175352711</c:v>
                </c:pt>
                <c:pt idx="9">
                  <c:v>91.250740853123261</c:v>
                </c:pt>
                <c:pt idx="10">
                  <c:v>87.52046536750882</c:v>
                </c:pt>
                <c:pt idx="11">
                  <c:v>82.785637158304951</c:v>
                </c:pt>
                <c:pt idx="12">
                  <c:v>81.856514174676718</c:v>
                </c:pt>
                <c:pt idx="13">
                  <c:v>78.754382817839698</c:v>
                </c:pt>
                <c:pt idx="14">
                  <c:v>77.636406017321107</c:v>
                </c:pt>
                <c:pt idx="15">
                  <c:v>77.129486525282218</c:v>
                </c:pt>
                <c:pt idx="16">
                  <c:v>76.173089304260202</c:v>
                </c:pt>
                <c:pt idx="17">
                  <c:v>73.921950250442265</c:v>
                </c:pt>
                <c:pt idx="18">
                  <c:v>71.415944006219846</c:v>
                </c:pt>
                <c:pt idx="19">
                  <c:v>65.929901486008688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8F4-4D4B-9DBE-9C8C7E2EF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680688"/>
        <c:axId val="572752976"/>
      </c:scatterChart>
      <c:valAx>
        <c:axId val="57268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2752976"/>
        <c:crosses val="autoZero"/>
        <c:crossBetween val="midCat"/>
      </c:valAx>
      <c:valAx>
        <c:axId val="57275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2680688"/>
        <c:crosses val="autoZero"/>
        <c:crossBetween val="midCat"/>
      </c:valAx>
      <c:spPr>
        <a:noFill/>
        <a:ln>
          <a:solidFill>
            <a:schemeClr val="bg2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исходных данных с полученными из моделей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('Лист 1'!$C$3:$C$22,'Лист 1'!$J$28:$J$47,'Лист 1'!$J$52:$J$71,'Лист 1'!$J$76:$J$95,'Лист 1'!$J$100:$J$119)</c:f>
              <c:numCache>
                <c:formatCode>General</c:formatCode>
                <c:ptCount val="100"/>
                <c:pt idx="0">
                  <c:v>166.04400000000001</c:v>
                </c:pt>
                <c:pt idx="1">
                  <c:v>120.65</c:v>
                </c:pt>
                <c:pt idx="2">
                  <c:v>150.64099999999999</c:v>
                </c:pt>
                <c:pt idx="3">
                  <c:v>162.96299999999999</c:v>
                </c:pt>
                <c:pt idx="4">
                  <c:v>99.641000000000005</c:v>
                </c:pt>
                <c:pt idx="5">
                  <c:v>95.034000000000006</c:v>
                </c:pt>
                <c:pt idx="6">
                  <c:v>102.60299999999999</c:v>
                </c:pt>
                <c:pt idx="7">
                  <c:v>98.741</c:v>
                </c:pt>
                <c:pt idx="8">
                  <c:v>88.980999999999995</c:v>
                </c:pt>
                <c:pt idx="9">
                  <c:v>85.206999999999994</c:v>
                </c:pt>
                <c:pt idx="10">
                  <c:v>89.585999999999999</c:v>
                </c:pt>
                <c:pt idx="11">
                  <c:v>82.271000000000001</c:v>
                </c:pt>
                <c:pt idx="12">
                  <c:v>88.581999999999994</c:v>
                </c:pt>
                <c:pt idx="13">
                  <c:v>80.191000000000003</c:v>
                </c:pt>
                <c:pt idx="14">
                  <c:v>79.694000000000003</c:v>
                </c:pt>
                <c:pt idx="15">
                  <c:v>83.135999999999996</c:v>
                </c:pt>
                <c:pt idx="16">
                  <c:v>75.685000000000002</c:v>
                </c:pt>
                <c:pt idx="17">
                  <c:v>74.543000000000006</c:v>
                </c:pt>
                <c:pt idx="18">
                  <c:v>75.974999999999994</c:v>
                </c:pt>
                <c:pt idx="19">
                  <c:v>50.034999999999997</c:v>
                </c:pt>
                <c:pt idx="20">
                  <c:v>182.87271341308298</c:v>
                </c:pt>
                <c:pt idx="21">
                  <c:v>139.89605702804229</c:v>
                </c:pt>
                <c:pt idx="22">
                  <c:v>114.14839243348167</c:v>
                </c:pt>
                <c:pt idx="23">
                  <c:v>111.88696748211721</c:v>
                </c:pt>
                <c:pt idx="24">
                  <c:v>99.113749430554392</c:v>
                </c:pt>
                <c:pt idx="25">
                  <c:v>98.462152410669717</c:v>
                </c:pt>
                <c:pt idx="26">
                  <c:v>97.408098407915105</c:v>
                </c:pt>
                <c:pt idx="27">
                  <c:v>96.574437514827338</c:v>
                </c:pt>
                <c:pt idx="28">
                  <c:v>94.849621873956153</c:v>
                </c:pt>
                <c:pt idx="29">
                  <c:v>91.083774391387365</c:v>
                </c:pt>
                <c:pt idx="30">
                  <c:v>88.601956330356032</c:v>
                </c:pt>
                <c:pt idx="31">
                  <c:v>85.583528958831437</c:v>
                </c:pt>
                <c:pt idx="32">
                  <c:v>85.008590411874366</c:v>
                </c:pt>
                <c:pt idx="33">
                  <c:v>83.130457825147943</c:v>
                </c:pt>
                <c:pt idx="34">
                  <c:v>82.469278496147325</c:v>
                </c:pt>
                <c:pt idx="35">
                  <c:v>82.172226913552834</c:v>
                </c:pt>
                <c:pt idx="36">
                  <c:v>81.616452984827674</c:v>
                </c:pt>
                <c:pt idx="37">
                  <c:v>80.33242356329022</c:v>
                </c:pt>
                <c:pt idx="38">
                  <c:v>78.942988741477308</c:v>
                </c:pt>
                <c:pt idx="39">
                  <c:v>76.049131388460083</c:v>
                </c:pt>
                <c:pt idx="40">
                  <c:v>204.51597587674803</c:v>
                </c:pt>
                <c:pt idx="41">
                  <c:v>137.97981530897945</c:v>
                </c:pt>
                <c:pt idx="42">
                  <c:v>108.9986153993348</c:v>
                </c:pt>
                <c:pt idx="43">
                  <c:v>106.76468800336679</c:v>
                </c:pt>
                <c:pt idx="44">
                  <c:v>94.979630100186228</c:v>
                </c:pt>
                <c:pt idx="45">
                  <c:v>94.414602890277635</c:v>
                </c:pt>
                <c:pt idx="46">
                  <c:v>93.50769617396837</c:v>
                </c:pt>
                <c:pt idx="47">
                  <c:v>92.796589138105432</c:v>
                </c:pt>
                <c:pt idx="48">
                  <c:v>91.342455402629341</c:v>
                </c:pt>
                <c:pt idx="49">
                  <c:v>88.246293732345777</c:v>
                </c:pt>
                <c:pt idx="50">
                  <c:v>86.263417260224614</c:v>
                </c:pt>
                <c:pt idx="51">
                  <c:v>83.911759575987233</c:v>
                </c:pt>
                <c:pt idx="52">
                  <c:v>83.471147555264139</c:v>
                </c:pt>
                <c:pt idx="53">
                  <c:v>82.047874373916173</c:v>
                </c:pt>
                <c:pt idx="54">
                  <c:v>81.552621087295989</c:v>
                </c:pt>
                <c:pt idx="55">
                  <c:v>81.331090310639738</c:v>
                </c:pt>
                <c:pt idx="56">
                  <c:v>80.918228297962841</c:v>
                </c:pt>
                <c:pt idx="57">
                  <c:v>79.972371361722196</c:v>
                </c:pt>
                <c:pt idx="58">
                  <c:v>78.961320270054202</c:v>
                </c:pt>
                <c:pt idx="59">
                  <c:v>76.896392726670697</c:v>
                </c:pt>
                <c:pt idx="60">
                  <c:v>185.37698385141991</c:v>
                </c:pt>
                <c:pt idx="61">
                  <c:v>148.05792507156571</c:v>
                </c:pt>
                <c:pt idx="62">
                  <c:v>121.05767209473863</c:v>
                </c:pt>
                <c:pt idx="63">
                  <c:v>118.43019631092432</c:v>
                </c:pt>
                <c:pt idx="64">
                  <c:v>102.49540658426054</c:v>
                </c:pt>
                <c:pt idx="65">
                  <c:v>101.62395866815616</c:v>
                </c:pt>
                <c:pt idx="66">
                  <c:v>100.20015616205744</c:v>
                </c:pt>
                <c:pt idx="67">
                  <c:v>99.061316039560623</c:v>
                </c:pt>
                <c:pt idx="68">
                  <c:v>96.667687175352711</c:v>
                </c:pt>
                <c:pt idx="69">
                  <c:v>91.250740853123261</c:v>
                </c:pt>
                <c:pt idx="70">
                  <c:v>87.52046536750882</c:v>
                </c:pt>
                <c:pt idx="71">
                  <c:v>82.785637158304951</c:v>
                </c:pt>
                <c:pt idx="72">
                  <c:v>81.856514174676718</c:v>
                </c:pt>
                <c:pt idx="73">
                  <c:v>78.754382817839698</c:v>
                </c:pt>
                <c:pt idx="74">
                  <c:v>77.636406017321107</c:v>
                </c:pt>
                <c:pt idx="75">
                  <c:v>77.129486525282218</c:v>
                </c:pt>
                <c:pt idx="76">
                  <c:v>76.173089304260202</c:v>
                </c:pt>
                <c:pt idx="77">
                  <c:v>73.921950250442265</c:v>
                </c:pt>
                <c:pt idx="78">
                  <c:v>71.415944006219846</c:v>
                </c:pt>
                <c:pt idx="79">
                  <c:v>65.929901486008688</c:v>
                </c:pt>
                <c:pt idx="80">
                  <c:v>147.94575216762527</c:v>
                </c:pt>
                <c:pt idx="81">
                  <c:v>139.01960665946436</c:v>
                </c:pt>
                <c:pt idx="82">
                  <c:v>127.10218276674391</c:v>
                </c:pt>
                <c:pt idx="83">
                  <c:v>125.50932129801674</c:v>
                </c:pt>
                <c:pt idx="84">
                  <c:v>113.20566787607251</c:v>
                </c:pt>
                <c:pt idx="85">
                  <c:v>112.36871062677295</c:v>
                </c:pt>
                <c:pt idx="86">
                  <c:v>110.95590074748783</c:v>
                </c:pt>
                <c:pt idx="87">
                  <c:v>109.78351939168388</c:v>
                </c:pt>
                <c:pt idx="88">
                  <c:v>107.18854096508929</c:v>
                </c:pt>
                <c:pt idx="89">
                  <c:v>100.57662770252685</c:v>
                </c:pt>
                <c:pt idx="90">
                  <c:v>95.323486599993188</c:v>
                </c:pt>
                <c:pt idx="91">
                  <c:v>87.650925885903717</c:v>
                </c:pt>
                <c:pt idx="92">
                  <c:v>85.993547226108916</c:v>
                </c:pt>
                <c:pt idx="93">
                  <c:v>80.046567584415868</c:v>
                </c:pt>
                <c:pt idx="94">
                  <c:v>77.733873251491062</c:v>
                </c:pt>
                <c:pt idx="95">
                  <c:v>76.653291821697408</c:v>
                </c:pt>
                <c:pt idx="96">
                  <c:v>74.557905841295522</c:v>
                </c:pt>
                <c:pt idx="97">
                  <c:v>69.314293252206298</c:v>
                </c:pt>
                <c:pt idx="98">
                  <c:v>62.908690355773402</c:v>
                </c:pt>
                <c:pt idx="99">
                  <c:v>46.364587979630628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74-8342-B836-246660918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622592"/>
        <c:axId val="393624240"/>
      </c:scatterChart>
      <c:valAx>
        <c:axId val="39362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624240"/>
        <c:crosses val="autoZero"/>
        <c:crossBetween val="midCat"/>
      </c:valAx>
      <c:valAx>
        <c:axId val="39362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62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13</xdr:row>
      <xdr:rowOff>216426</xdr:rowOff>
    </xdr:from>
    <xdr:to>
      <xdr:col>10</xdr:col>
      <xdr:colOff>57150</xdr:colOff>
      <xdr:row>18</xdr:row>
      <xdr:rowOff>344693</xdr:rowOff>
    </xdr:to>
    <xdr:sp macro="" textlink="">
      <xdr:nvSpPr>
        <xdr:cNvPr id="3" name="Выводы:…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997450" y="4890026"/>
          <a:ext cx="7505700" cy="1855467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584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r>
            <a: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Выводы:</a:t>
          </a:r>
        </a:p>
        <a:p>
          <a:pPr marL="0" marR="0" indent="0" algn="l" defTabSz="584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r>
            <a: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1)Выше приведен график, на котором изображены исходные значения, а также значения полученные из построенных моделей. Из графика можно сделать вывод, что модель, которая дала наиболее схожие значения - гиперболическая, а наиболее отличные - показательная. </a:t>
          </a:r>
        </a:p>
        <a:p>
          <a:pPr marL="0" marR="0" indent="0" algn="l" defTabSz="584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endParaRPr sz="1200" b="0" i="0" u="none" strike="noStrike" cap="none" spc="0" baseline="0">
            <a:solidFill>
              <a:srgbClr val="000000"/>
            </a:solidFill>
            <a:uFillTx/>
            <a:latin typeface="Helvetica Neue Medium"/>
            <a:ea typeface="Helvetica Neue Medium"/>
            <a:cs typeface="Helvetica Neue Medium"/>
            <a:sym typeface="Helvetica Neue Medium"/>
          </a:endParaRPr>
        </a:p>
        <a:p>
          <a:pPr marL="0" marR="0" indent="0" algn="l" defTabSz="584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r>
            <a: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2)Если обратить внимание на полученные значения МНК, то также можно сделать вывод, что наиболее точная модель - гиперболическая, так как значение МНК у нее самое наименьшее, а наиболее ошибочная - показательная с наибольшим МНК</a:t>
          </a:r>
        </a:p>
      </xdr:txBody>
    </xdr:sp>
    <xdr:clientData/>
  </xdr:twoCellAnchor>
  <xdr:twoCellAnchor>
    <xdr:from>
      <xdr:col>9</xdr:col>
      <xdr:colOff>1079500</xdr:colOff>
      <xdr:row>2</xdr:row>
      <xdr:rowOff>234950</xdr:rowOff>
    </xdr:from>
    <xdr:to>
      <xdr:col>13</xdr:col>
      <xdr:colOff>1231900</xdr:colOff>
      <xdr:row>12</xdr:row>
      <xdr:rowOff>38100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73A1CAE-4739-4A61-4B37-A0B058BCC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2</xdr:row>
      <xdr:rowOff>234950</xdr:rowOff>
    </xdr:from>
    <xdr:to>
      <xdr:col>9</xdr:col>
      <xdr:colOff>1079500</xdr:colOff>
      <xdr:row>11</xdr:row>
      <xdr:rowOff>355600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1C175E9-ED5D-012B-E769-6994125EF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2"/>
  <sheetViews>
    <sheetView showGridLines="0" tabSelected="1" topLeftCell="B1" workbookViewId="0">
      <selection activeCell="P12" sqref="P12"/>
    </sheetView>
  </sheetViews>
  <sheetFormatPr baseColWidth="10" defaultColWidth="16.33203125" defaultRowHeight="20" customHeight="1" x14ac:dyDescent="0.15"/>
  <cols>
    <col min="1" max="16" width="16.33203125" style="1" customWidth="1"/>
    <col min="17" max="16384" width="16.33203125" style="1"/>
  </cols>
  <sheetData>
    <row r="1" spans="1:15" ht="27.75" customHeight="1" x14ac:dyDescent="0.15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</row>
    <row r="2" spans="1:15" ht="40.75" customHeight="1" x14ac:dyDescent="0.15">
      <c r="A2" s="2" t="s">
        <v>1</v>
      </c>
      <c r="B2" s="2" t="s">
        <v>2</v>
      </c>
      <c r="C2" s="3" t="s">
        <v>3</v>
      </c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20.75" customHeight="1" x14ac:dyDescent="0.15">
      <c r="A3" s="6" t="s">
        <v>4</v>
      </c>
      <c r="B3" s="7">
        <v>13.01</v>
      </c>
      <c r="C3" s="8">
        <v>166.04400000000001</v>
      </c>
      <c r="D3" s="9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 ht="29" customHeight="1" x14ac:dyDescent="0.15">
      <c r="A4" s="6" t="s">
        <v>5</v>
      </c>
      <c r="B4" s="7">
        <v>8.5250000000000004</v>
      </c>
      <c r="C4" s="8">
        <v>120.65</v>
      </c>
      <c r="D4" s="11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5" ht="29" customHeight="1" x14ac:dyDescent="0.15">
      <c r="A5" s="6" t="s">
        <v>6</v>
      </c>
      <c r="B5" s="7">
        <v>5.8380000000000001</v>
      </c>
      <c r="C5" s="8">
        <v>150.64099999999999</v>
      </c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5" ht="20.75" customHeight="1" x14ac:dyDescent="0.15">
      <c r="A6" s="6" t="s">
        <v>7</v>
      </c>
      <c r="B6" s="7">
        <v>5.6020000000000003</v>
      </c>
      <c r="C6" s="8">
        <v>162.96299999999999</v>
      </c>
      <c r="D6" s="11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5" ht="29" customHeight="1" x14ac:dyDescent="0.15">
      <c r="A7" s="6" t="s">
        <v>8</v>
      </c>
      <c r="B7" s="7">
        <v>4.2690000000000001</v>
      </c>
      <c r="C7" s="8">
        <v>99.641000000000005</v>
      </c>
      <c r="D7" s="1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5" ht="29" customHeight="1" x14ac:dyDescent="0.15">
      <c r="A8" s="6" t="s">
        <v>9</v>
      </c>
      <c r="B8" s="7">
        <v>4.2009999999999996</v>
      </c>
      <c r="C8" s="8">
        <v>95.034000000000006</v>
      </c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1:15" ht="29" customHeight="1" x14ac:dyDescent="0.15">
      <c r="A9" s="6" t="s">
        <v>10</v>
      </c>
      <c r="B9" s="7">
        <v>4.0910000000000002</v>
      </c>
      <c r="C9" s="8">
        <v>102.60299999999999</v>
      </c>
      <c r="D9" s="11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pans="1:15" ht="29" customHeight="1" x14ac:dyDescent="0.15">
      <c r="A10" s="6" t="s">
        <v>11</v>
      </c>
      <c r="B10" s="7">
        <v>4.0039999999999996</v>
      </c>
      <c r="C10" s="8">
        <v>98.741</v>
      </c>
      <c r="D10" s="11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1:15" ht="29" customHeight="1" x14ac:dyDescent="0.15">
      <c r="A11" s="6" t="s">
        <v>12</v>
      </c>
      <c r="B11" s="7">
        <v>3.8239999999999998</v>
      </c>
      <c r="C11" s="8">
        <v>88.980999999999995</v>
      </c>
      <c r="D11" s="11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1:15" ht="29" customHeight="1" x14ac:dyDescent="0.15">
      <c r="A12" s="6" t="s">
        <v>13</v>
      </c>
      <c r="B12" s="7">
        <v>3.431</v>
      </c>
      <c r="C12" s="8">
        <v>85.206999999999994</v>
      </c>
      <c r="D12" s="11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1:15" ht="29" customHeight="1" x14ac:dyDescent="0.15">
      <c r="A13" s="6" t="s">
        <v>14</v>
      </c>
      <c r="B13" s="7">
        <v>3.1720000000000002</v>
      </c>
      <c r="C13" s="8">
        <v>89.585999999999999</v>
      </c>
      <c r="D13" s="11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5" ht="29" customHeight="1" x14ac:dyDescent="0.15">
      <c r="A14" s="6" t="s">
        <v>15</v>
      </c>
      <c r="B14" s="7">
        <v>2.8570000000000002</v>
      </c>
      <c r="C14" s="8">
        <v>82.271000000000001</v>
      </c>
      <c r="D14" s="11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5" ht="29" customHeight="1" x14ac:dyDescent="0.15">
      <c r="A15" s="6" t="s">
        <v>16</v>
      </c>
      <c r="B15" s="7">
        <v>2.7970000000000002</v>
      </c>
      <c r="C15" s="8">
        <v>88.581999999999994</v>
      </c>
      <c r="D15" s="1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ht="29" customHeight="1" x14ac:dyDescent="0.15">
      <c r="A16" s="6" t="s">
        <v>17</v>
      </c>
      <c r="B16" s="7">
        <v>2.601</v>
      </c>
      <c r="C16" s="8">
        <v>80.191000000000003</v>
      </c>
      <c r="D16" s="1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5" ht="20.75" customHeight="1" x14ac:dyDescent="0.15">
      <c r="A17" s="6" t="s">
        <v>18</v>
      </c>
      <c r="B17" s="7">
        <v>2.532</v>
      </c>
      <c r="C17" s="8">
        <v>79.694000000000003</v>
      </c>
      <c r="D17" s="11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15" ht="29" customHeight="1" x14ac:dyDescent="0.15">
      <c r="A18" s="6" t="s">
        <v>19</v>
      </c>
      <c r="B18" s="7">
        <v>2.5009999999999999</v>
      </c>
      <c r="C18" s="8">
        <v>83.135999999999996</v>
      </c>
      <c r="D18" s="11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1:15" ht="29" customHeight="1" x14ac:dyDescent="0.15">
      <c r="A19" s="6" t="s">
        <v>20</v>
      </c>
      <c r="B19" s="7">
        <v>2.4430000000000001</v>
      </c>
      <c r="C19" s="8">
        <v>75.685000000000002</v>
      </c>
      <c r="D19" s="11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1:15" ht="29" customHeight="1" x14ac:dyDescent="0.15">
      <c r="A20" s="6" t="s">
        <v>21</v>
      </c>
      <c r="B20" s="7">
        <v>2.3090000000000002</v>
      </c>
      <c r="C20" s="8">
        <v>74.543000000000006</v>
      </c>
      <c r="D20" s="1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1:15" ht="32.75" customHeight="1" x14ac:dyDescent="0.15">
      <c r="A21" s="6" t="s">
        <v>22</v>
      </c>
      <c r="B21" s="7">
        <v>2.1640000000000001</v>
      </c>
      <c r="C21" s="8">
        <v>75.974999999999994</v>
      </c>
      <c r="D21" s="11"/>
      <c r="E21" s="13" t="s">
        <v>23</v>
      </c>
      <c r="F21" s="14" t="s">
        <v>24</v>
      </c>
      <c r="G21" s="13" t="s">
        <v>25</v>
      </c>
      <c r="H21" s="12"/>
      <c r="I21" s="12"/>
      <c r="J21" s="12"/>
      <c r="K21" s="12"/>
      <c r="L21" s="12"/>
      <c r="M21" s="12"/>
      <c r="N21" s="12"/>
      <c r="O21" s="12"/>
    </row>
    <row r="22" spans="1:15" ht="29" customHeight="1" x14ac:dyDescent="0.15">
      <c r="A22" s="6" t="s">
        <v>26</v>
      </c>
      <c r="B22" s="7">
        <v>1.8620000000000001</v>
      </c>
      <c r="C22" s="8">
        <v>50.034999999999997</v>
      </c>
      <c r="D22" s="11"/>
      <c r="E22" s="15" t="s">
        <v>27</v>
      </c>
      <c r="F22" s="16" t="s">
        <v>28</v>
      </c>
      <c r="G22" s="17">
        <f>N49</f>
        <v>16.587648515016689</v>
      </c>
      <c r="H22" s="12"/>
      <c r="I22" s="12"/>
      <c r="J22" s="12"/>
      <c r="K22" s="12"/>
      <c r="L22" s="12"/>
      <c r="M22" s="12"/>
      <c r="N22" s="12"/>
      <c r="O22" s="12"/>
    </row>
    <row r="23" spans="1:15" ht="20.25" customHeight="1" x14ac:dyDescent="0.15">
      <c r="A23" s="18"/>
      <c r="B23" s="19"/>
      <c r="C23" s="20"/>
      <c r="D23" s="12"/>
      <c r="E23" s="21" t="s">
        <v>29</v>
      </c>
      <c r="F23" s="22" t="s">
        <v>30</v>
      </c>
      <c r="G23" s="23">
        <f>N73</f>
        <v>19.576861545748816</v>
      </c>
      <c r="H23" s="12"/>
      <c r="I23" s="12"/>
      <c r="J23" s="12"/>
      <c r="K23" s="12"/>
      <c r="L23" s="12"/>
      <c r="M23" s="12"/>
      <c r="N23" s="12"/>
      <c r="O23" s="12"/>
    </row>
    <row r="24" spans="1:15" ht="20" customHeight="1" x14ac:dyDescent="0.15">
      <c r="A24" s="24" t="s">
        <v>31</v>
      </c>
      <c r="B24" s="25">
        <f>AVERAGE(B3:B22)</f>
        <v>4.1016499999999994</v>
      </c>
      <c r="C24" s="26">
        <f>AVERAGE(C3:C22)</f>
        <v>97.510149999999967</v>
      </c>
      <c r="D24" s="27"/>
      <c r="E24" s="21" t="s">
        <v>32</v>
      </c>
      <c r="F24" s="28" t="s">
        <v>33</v>
      </c>
      <c r="G24" s="29">
        <f>N97</f>
        <v>15.004269327614564</v>
      </c>
      <c r="H24" s="30"/>
      <c r="I24" s="30"/>
      <c r="J24" s="12"/>
      <c r="K24" s="12"/>
      <c r="L24" s="12"/>
      <c r="M24" s="12"/>
      <c r="N24" s="12"/>
      <c r="O24" s="12"/>
    </row>
    <row r="25" spans="1:15" ht="20" customHeight="1" x14ac:dyDescent="0.2">
      <c r="A25" s="31"/>
      <c r="B25" s="32"/>
      <c r="C25" s="33"/>
      <c r="D25" s="34"/>
      <c r="E25" s="21" t="s">
        <v>34</v>
      </c>
      <c r="F25" s="35" t="s">
        <v>35</v>
      </c>
      <c r="G25" s="36">
        <f>N121</f>
        <v>14.479372531330576</v>
      </c>
      <c r="H25" s="34"/>
      <c r="I25" s="37"/>
      <c r="J25" s="38"/>
      <c r="K25" s="12"/>
      <c r="L25" s="12"/>
      <c r="M25" s="12"/>
      <c r="N25" s="12"/>
      <c r="O25" s="12"/>
    </row>
    <row r="26" spans="1:15" ht="20" customHeight="1" x14ac:dyDescent="0.2">
      <c r="A26" s="39"/>
      <c r="B26" s="40"/>
      <c r="C26" s="41"/>
      <c r="D26" s="42"/>
      <c r="E26" s="42"/>
      <c r="F26" s="34"/>
      <c r="G26" s="42"/>
      <c r="H26" s="42"/>
      <c r="I26" s="43"/>
      <c r="J26" s="38"/>
      <c r="K26" s="12"/>
      <c r="L26" s="12"/>
      <c r="M26" s="12"/>
      <c r="N26" s="12"/>
      <c r="O26" s="12"/>
    </row>
    <row r="27" spans="1:15" ht="20.5" customHeight="1" x14ac:dyDescent="0.2">
      <c r="A27" s="44" t="s">
        <v>36</v>
      </c>
      <c r="B27" s="45"/>
      <c r="C27" s="41"/>
      <c r="D27" s="12"/>
      <c r="E27" s="46" t="s">
        <v>37</v>
      </c>
      <c r="F27" s="46" t="s">
        <v>38</v>
      </c>
      <c r="G27" s="47"/>
      <c r="H27" s="47"/>
      <c r="I27" s="47"/>
      <c r="J27" s="46" t="s">
        <v>39</v>
      </c>
      <c r="K27" s="47"/>
      <c r="L27" s="46" t="s">
        <v>40</v>
      </c>
      <c r="M27" s="48"/>
      <c r="N27" s="48"/>
      <c r="O27" s="48"/>
    </row>
    <row r="28" spans="1:15" ht="20.25" customHeight="1" x14ac:dyDescent="0.2">
      <c r="A28" s="49" t="s">
        <v>41</v>
      </c>
      <c r="B28" s="50">
        <f>F49-POWER(B24,2)</f>
        <v>6.5446826275000056</v>
      </c>
      <c r="C28" s="51"/>
      <c r="D28" s="12"/>
      <c r="E28" s="52">
        <f t="shared" ref="E28:E47" si="0">B3*C3</f>
        <v>2160.2324400000002</v>
      </c>
      <c r="F28" s="53">
        <f t="shared" ref="F28:F47" si="1">POWER(B3,2)</f>
        <v>169.26009999999999</v>
      </c>
      <c r="G28" s="12"/>
      <c r="H28" s="12"/>
      <c r="I28" s="12"/>
      <c r="J28" s="53">
        <f t="shared" ref="J28:J47" si="2">$B$30+$B$29*B3</f>
        <v>182.87271341308298</v>
      </c>
      <c r="K28" s="12"/>
      <c r="L28" s="53">
        <f t="shared" ref="L28:L47" si="3">POWER(C3-J28,2)</f>
        <v>283.20559513967851</v>
      </c>
      <c r="M28" s="12"/>
      <c r="N28" s="12"/>
      <c r="O28" s="12"/>
    </row>
    <row r="29" spans="1:15" ht="20.25" customHeight="1" x14ac:dyDescent="0.2">
      <c r="A29" s="49" t="s">
        <v>42</v>
      </c>
      <c r="B29" s="50">
        <f>(E49-B24*C24)/B28</f>
        <v>9.5823091159511051</v>
      </c>
      <c r="C29" s="51"/>
      <c r="D29" s="12"/>
      <c r="E29" s="52">
        <f t="shared" si="0"/>
        <v>1028.54125</v>
      </c>
      <c r="F29" s="53">
        <f t="shared" si="1"/>
        <v>72.675625000000011</v>
      </c>
      <c r="G29" s="12"/>
      <c r="H29" s="12"/>
      <c r="I29" s="12"/>
      <c r="J29" s="53">
        <f t="shared" si="2"/>
        <v>139.89605702804229</v>
      </c>
      <c r="K29" s="12"/>
      <c r="L29" s="53">
        <f t="shared" si="3"/>
        <v>370.41071112665594</v>
      </c>
      <c r="M29" s="12"/>
      <c r="N29" s="12"/>
      <c r="O29" s="12"/>
    </row>
    <row r="30" spans="1:15" ht="20.25" customHeight="1" x14ac:dyDescent="0.2">
      <c r="A30" s="49" t="s">
        <v>43</v>
      </c>
      <c r="B30" s="50">
        <f>C24-B29*B24</f>
        <v>58.206871814559122</v>
      </c>
      <c r="C30" s="51"/>
      <c r="D30" s="12"/>
      <c r="E30" s="52">
        <f t="shared" si="0"/>
        <v>879.44215799999995</v>
      </c>
      <c r="F30" s="53">
        <f t="shared" si="1"/>
        <v>34.082244000000003</v>
      </c>
      <c r="G30" s="12"/>
      <c r="H30" s="12"/>
      <c r="I30" s="12"/>
      <c r="J30" s="53">
        <f t="shared" si="2"/>
        <v>114.14839243348167</v>
      </c>
      <c r="K30" s="12"/>
      <c r="L30" s="53">
        <f t="shared" si="3"/>
        <v>1331.7104070039099</v>
      </c>
      <c r="M30" s="12"/>
      <c r="N30" s="12"/>
      <c r="O30" s="12"/>
    </row>
    <row r="31" spans="1:15" ht="20.25" customHeight="1" x14ac:dyDescent="0.15">
      <c r="A31" s="49" t="s">
        <v>44</v>
      </c>
      <c r="B31" s="16" t="s">
        <v>28</v>
      </c>
      <c r="C31" s="54"/>
      <c r="D31" s="12"/>
      <c r="E31" s="52">
        <f t="shared" si="0"/>
        <v>912.91872599999999</v>
      </c>
      <c r="F31" s="53">
        <f t="shared" si="1"/>
        <v>31.382404000000005</v>
      </c>
      <c r="G31" s="12"/>
      <c r="H31" s="12"/>
      <c r="I31" s="12"/>
      <c r="J31" s="53">
        <f t="shared" si="2"/>
        <v>111.88696748211721</v>
      </c>
      <c r="K31" s="12"/>
      <c r="L31" s="53">
        <f t="shared" si="3"/>
        <v>2608.7610977678191</v>
      </c>
      <c r="M31" s="12"/>
      <c r="N31" s="12"/>
      <c r="O31" s="12"/>
    </row>
    <row r="32" spans="1:15" ht="20" customHeight="1" x14ac:dyDescent="0.15">
      <c r="A32" s="55"/>
      <c r="B32" s="56"/>
      <c r="C32" s="12"/>
      <c r="D32" s="12"/>
      <c r="E32" s="52">
        <f t="shared" si="0"/>
        <v>425.36742900000002</v>
      </c>
      <c r="F32" s="53">
        <f t="shared" si="1"/>
        <v>18.224361000000002</v>
      </c>
      <c r="G32" s="12"/>
      <c r="H32" s="12"/>
      <c r="I32" s="12"/>
      <c r="J32" s="53">
        <f t="shared" si="2"/>
        <v>99.113749430554392</v>
      </c>
      <c r="K32" s="12"/>
      <c r="L32" s="53">
        <f t="shared" si="3"/>
        <v>0.27799316298072307</v>
      </c>
      <c r="M32" s="12"/>
      <c r="N32" s="12"/>
      <c r="O32" s="12"/>
    </row>
    <row r="33" spans="1:15" ht="20" customHeight="1" x14ac:dyDescent="0.15">
      <c r="A33" s="31"/>
      <c r="B33" s="32"/>
      <c r="C33" s="12"/>
      <c r="D33" s="12"/>
      <c r="E33" s="52">
        <f t="shared" si="0"/>
        <v>399.23783399999996</v>
      </c>
      <c r="F33" s="53">
        <f t="shared" si="1"/>
        <v>17.648400999999996</v>
      </c>
      <c r="G33" s="12"/>
      <c r="H33" s="12"/>
      <c r="I33" s="12"/>
      <c r="J33" s="53">
        <f t="shared" si="2"/>
        <v>98.462152410669717</v>
      </c>
      <c r="K33" s="12"/>
      <c r="L33" s="53">
        <f t="shared" si="3"/>
        <v>11.752228950780548</v>
      </c>
      <c r="M33" s="12"/>
      <c r="N33" s="12"/>
      <c r="O33" s="12"/>
    </row>
    <row r="34" spans="1:15" ht="20" customHeight="1" x14ac:dyDescent="0.15">
      <c r="A34" s="31"/>
      <c r="B34" s="32"/>
      <c r="C34" s="12"/>
      <c r="D34" s="12"/>
      <c r="E34" s="52">
        <f t="shared" si="0"/>
        <v>419.748873</v>
      </c>
      <c r="F34" s="53">
        <f t="shared" si="1"/>
        <v>16.736281000000002</v>
      </c>
      <c r="G34" s="12"/>
      <c r="H34" s="12"/>
      <c r="I34" s="12"/>
      <c r="J34" s="53">
        <f t="shared" si="2"/>
        <v>97.408098407915105</v>
      </c>
      <c r="K34" s="12"/>
      <c r="L34" s="53">
        <f t="shared" si="3"/>
        <v>26.987002551446118</v>
      </c>
      <c r="M34" s="12"/>
      <c r="N34" s="12"/>
      <c r="O34" s="12"/>
    </row>
    <row r="35" spans="1:15" ht="20" customHeight="1" x14ac:dyDescent="0.15">
      <c r="A35" s="31"/>
      <c r="B35" s="32"/>
      <c r="C35" s="12"/>
      <c r="D35" s="12"/>
      <c r="E35" s="52">
        <f t="shared" si="0"/>
        <v>395.35896399999996</v>
      </c>
      <c r="F35" s="53">
        <f t="shared" si="1"/>
        <v>16.032015999999995</v>
      </c>
      <c r="G35" s="12"/>
      <c r="H35" s="12"/>
      <c r="I35" s="12"/>
      <c r="J35" s="53">
        <f t="shared" si="2"/>
        <v>96.574437514827338</v>
      </c>
      <c r="K35" s="12"/>
      <c r="L35" s="53">
        <f t="shared" si="3"/>
        <v>4.6939930021575407</v>
      </c>
      <c r="M35" s="12"/>
      <c r="N35" s="12"/>
      <c r="O35" s="12"/>
    </row>
    <row r="36" spans="1:15" ht="20" customHeight="1" x14ac:dyDescent="0.15">
      <c r="A36" s="31"/>
      <c r="B36" s="32"/>
      <c r="C36" s="12"/>
      <c r="D36" s="12"/>
      <c r="E36" s="52">
        <f t="shared" si="0"/>
        <v>340.26334399999996</v>
      </c>
      <c r="F36" s="53">
        <f t="shared" si="1"/>
        <v>14.622976</v>
      </c>
      <c r="G36" s="12"/>
      <c r="H36" s="12"/>
      <c r="I36" s="12"/>
      <c r="J36" s="53">
        <f t="shared" si="2"/>
        <v>94.849621873956153</v>
      </c>
      <c r="K36" s="12"/>
      <c r="L36" s="53">
        <f t="shared" si="3"/>
        <v>34.440722699476687</v>
      </c>
      <c r="M36" s="12"/>
      <c r="N36" s="12"/>
      <c r="O36" s="12"/>
    </row>
    <row r="37" spans="1:15" ht="20" customHeight="1" x14ac:dyDescent="0.15">
      <c r="A37" s="31"/>
      <c r="B37" s="32"/>
      <c r="C37" s="12"/>
      <c r="D37" s="12"/>
      <c r="E37" s="52">
        <f t="shared" si="0"/>
        <v>292.34521699999999</v>
      </c>
      <c r="F37" s="53">
        <f t="shared" si="1"/>
        <v>11.771761</v>
      </c>
      <c r="G37" s="12"/>
      <c r="H37" s="12"/>
      <c r="I37" s="12"/>
      <c r="J37" s="53">
        <f t="shared" si="2"/>
        <v>91.083774391387365</v>
      </c>
      <c r="K37" s="12"/>
      <c r="L37" s="53">
        <f t="shared" si="3"/>
        <v>34.536477247266411</v>
      </c>
      <c r="M37" s="12"/>
      <c r="N37" s="12"/>
      <c r="O37" s="12"/>
    </row>
    <row r="38" spans="1:15" ht="20" customHeight="1" x14ac:dyDescent="0.15">
      <c r="A38" s="31"/>
      <c r="B38" s="32"/>
      <c r="C38" s="12"/>
      <c r="D38" s="12"/>
      <c r="E38" s="52">
        <f t="shared" si="0"/>
        <v>284.16679199999999</v>
      </c>
      <c r="F38" s="53">
        <f t="shared" si="1"/>
        <v>10.061584000000002</v>
      </c>
      <c r="G38" s="12"/>
      <c r="H38" s="12"/>
      <c r="I38" s="12"/>
      <c r="J38" s="53">
        <f t="shared" si="2"/>
        <v>88.601956330356032</v>
      </c>
      <c r="K38" s="12"/>
      <c r="L38" s="53">
        <f t="shared" si="3"/>
        <v>0.96834194376636429</v>
      </c>
      <c r="M38" s="12"/>
      <c r="N38" s="12"/>
      <c r="O38" s="12"/>
    </row>
    <row r="39" spans="1:15" ht="20" customHeight="1" x14ac:dyDescent="0.15">
      <c r="A39" s="31"/>
      <c r="B39" s="32"/>
      <c r="C39" s="12"/>
      <c r="D39" s="12"/>
      <c r="E39" s="52">
        <f t="shared" si="0"/>
        <v>235.04824700000003</v>
      </c>
      <c r="F39" s="53">
        <f t="shared" si="1"/>
        <v>8.1624490000000005</v>
      </c>
      <c r="G39" s="12"/>
      <c r="H39" s="12"/>
      <c r="I39" s="12"/>
      <c r="J39" s="53">
        <f t="shared" si="2"/>
        <v>85.583528958831437</v>
      </c>
      <c r="K39" s="12"/>
      <c r="L39" s="53">
        <f t="shared" si="3"/>
        <v>10.972848103096878</v>
      </c>
      <c r="M39" s="12"/>
      <c r="N39" s="12"/>
      <c r="O39" s="12"/>
    </row>
    <row r="40" spans="1:15" ht="20" customHeight="1" x14ac:dyDescent="0.15">
      <c r="A40" s="31"/>
      <c r="B40" s="32"/>
      <c r="C40" s="12"/>
      <c r="D40" s="12"/>
      <c r="E40" s="52">
        <f t="shared" si="0"/>
        <v>247.76385400000001</v>
      </c>
      <c r="F40" s="53">
        <f t="shared" si="1"/>
        <v>7.8232090000000012</v>
      </c>
      <c r="G40" s="12"/>
      <c r="H40" s="12"/>
      <c r="I40" s="12"/>
      <c r="J40" s="53">
        <f t="shared" si="2"/>
        <v>85.008590411874366</v>
      </c>
      <c r="K40" s="12"/>
      <c r="L40" s="53">
        <f t="shared" si="3"/>
        <v>12.76925608450817</v>
      </c>
      <c r="M40" s="12"/>
      <c r="N40" s="12"/>
      <c r="O40" s="12"/>
    </row>
    <row r="41" spans="1:15" ht="20" customHeight="1" x14ac:dyDescent="0.15">
      <c r="A41" s="31"/>
      <c r="B41" s="32"/>
      <c r="C41" s="12"/>
      <c r="D41" s="12"/>
      <c r="E41" s="52">
        <f t="shared" si="0"/>
        <v>208.57679100000001</v>
      </c>
      <c r="F41" s="53">
        <f t="shared" si="1"/>
        <v>6.7652010000000002</v>
      </c>
      <c r="G41" s="12"/>
      <c r="H41" s="12"/>
      <c r="I41" s="12"/>
      <c r="J41" s="53">
        <f t="shared" si="2"/>
        <v>83.130457825147943</v>
      </c>
      <c r="K41" s="12"/>
      <c r="L41" s="53">
        <f t="shared" si="3"/>
        <v>8.6404123058234585</v>
      </c>
      <c r="M41" s="12"/>
      <c r="N41" s="12"/>
      <c r="O41" s="12"/>
    </row>
    <row r="42" spans="1:15" ht="20" customHeight="1" x14ac:dyDescent="0.15">
      <c r="A42" s="31"/>
      <c r="B42" s="32"/>
      <c r="C42" s="12"/>
      <c r="D42" s="12"/>
      <c r="E42" s="52">
        <f t="shared" si="0"/>
        <v>201.78520800000001</v>
      </c>
      <c r="F42" s="53">
        <f t="shared" si="1"/>
        <v>6.4110240000000003</v>
      </c>
      <c r="G42" s="12"/>
      <c r="H42" s="12"/>
      <c r="I42" s="12"/>
      <c r="J42" s="53">
        <f t="shared" si="2"/>
        <v>82.469278496147325</v>
      </c>
      <c r="K42" s="12"/>
      <c r="L42" s="53">
        <f t="shared" si="3"/>
        <v>7.7021707311777439</v>
      </c>
      <c r="M42" s="12"/>
      <c r="N42" s="12"/>
      <c r="O42" s="12"/>
    </row>
    <row r="43" spans="1:15" ht="20" customHeight="1" x14ac:dyDescent="0.15">
      <c r="A43" s="31"/>
      <c r="B43" s="32"/>
      <c r="C43" s="12"/>
      <c r="D43" s="12"/>
      <c r="E43" s="52">
        <f t="shared" si="0"/>
        <v>207.92313599999997</v>
      </c>
      <c r="F43" s="53">
        <f t="shared" si="1"/>
        <v>6.2550009999999991</v>
      </c>
      <c r="G43" s="12"/>
      <c r="H43" s="12"/>
      <c r="I43" s="12"/>
      <c r="J43" s="53">
        <f t="shared" si="2"/>
        <v>82.172226913552834</v>
      </c>
      <c r="K43" s="12"/>
      <c r="L43" s="53">
        <f t="shared" si="3"/>
        <v>0.92885856215988893</v>
      </c>
      <c r="M43" s="12"/>
      <c r="N43" s="12"/>
      <c r="O43" s="12"/>
    </row>
    <row r="44" spans="1:15" ht="20" customHeight="1" x14ac:dyDescent="0.15">
      <c r="A44" s="31"/>
      <c r="B44" s="32"/>
      <c r="C44" s="12"/>
      <c r="D44" s="12"/>
      <c r="E44" s="52">
        <f t="shared" si="0"/>
        <v>184.89845500000001</v>
      </c>
      <c r="F44" s="53">
        <f t="shared" si="1"/>
        <v>5.9682490000000001</v>
      </c>
      <c r="G44" s="12"/>
      <c r="H44" s="12"/>
      <c r="I44" s="12"/>
      <c r="J44" s="53">
        <f t="shared" si="2"/>
        <v>81.616452984827674</v>
      </c>
      <c r="K44" s="12"/>
      <c r="L44" s="53">
        <f t="shared" si="3"/>
        <v>35.182134511221101</v>
      </c>
      <c r="M44" s="12"/>
      <c r="N44" s="12"/>
      <c r="O44" s="12"/>
    </row>
    <row r="45" spans="1:15" ht="20" customHeight="1" x14ac:dyDescent="0.15">
      <c r="A45" s="31"/>
      <c r="B45" s="32"/>
      <c r="C45" s="12"/>
      <c r="D45" s="12"/>
      <c r="E45" s="52">
        <f t="shared" si="0"/>
        <v>172.11978700000003</v>
      </c>
      <c r="F45" s="53">
        <f t="shared" si="1"/>
        <v>5.331481000000001</v>
      </c>
      <c r="G45" s="12"/>
      <c r="H45" s="12"/>
      <c r="I45" s="12"/>
      <c r="J45" s="53">
        <f t="shared" si="2"/>
        <v>80.33242356329022</v>
      </c>
      <c r="K45" s="12"/>
      <c r="L45" s="53">
        <f t="shared" si="3"/>
        <v>33.517425195179953</v>
      </c>
      <c r="M45" s="12"/>
      <c r="N45" s="12"/>
      <c r="O45" s="12"/>
    </row>
    <row r="46" spans="1:15" ht="20" customHeight="1" x14ac:dyDescent="0.15">
      <c r="A46" s="31"/>
      <c r="B46" s="32"/>
      <c r="C46" s="12"/>
      <c r="D46" s="12"/>
      <c r="E46" s="52">
        <f t="shared" si="0"/>
        <v>164.40989999999999</v>
      </c>
      <c r="F46" s="53">
        <f t="shared" si="1"/>
        <v>4.6828960000000004</v>
      </c>
      <c r="G46" s="12"/>
      <c r="H46" s="12"/>
      <c r="I46" s="12"/>
      <c r="J46" s="53">
        <f t="shared" si="2"/>
        <v>78.942988741477308</v>
      </c>
      <c r="K46" s="12"/>
      <c r="L46" s="53">
        <f t="shared" si="3"/>
        <v>8.808957169536086</v>
      </c>
      <c r="M46" s="12"/>
      <c r="N46" s="12"/>
      <c r="O46" s="12"/>
    </row>
    <row r="47" spans="1:15" ht="20" customHeight="1" x14ac:dyDescent="0.15">
      <c r="A47" s="31"/>
      <c r="B47" s="32"/>
      <c r="C47" s="12"/>
      <c r="D47" s="12"/>
      <c r="E47" s="52">
        <f t="shared" si="0"/>
        <v>93.165170000000003</v>
      </c>
      <c r="F47" s="53">
        <f t="shared" si="1"/>
        <v>3.4670440000000005</v>
      </c>
      <c r="G47" s="12"/>
      <c r="H47" s="12"/>
      <c r="I47" s="12"/>
      <c r="J47" s="53">
        <f t="shared" si="2"/>
        <v>76.049131388460083</v>
      </c>
      <c r="K47" s="12"/>
      <c r="L47" s="53">
        <f t="shared" si="3"/>
        <v>676.73503189606424</v>
      </c>
      <c r="M47" s="12"/>
      <c r="N47" s="12"/>
      <c r="O47" s="12"/>
    </row>
    <row r="48" spans="1:15" ht="20" customHeight="1" x14ac:dyDescent="0.15">
      <c r="A48" s="31"/>
      <c r="B48" s="3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</row>
    <row r="49" spans="1:15" ht="20" customHeight="1" x14ac:dyDescent="0.15">
      <c r="A49" s="31"/>
      <c r="B49" s="32"/>
      <c r="C49" s="12"/>
      <c r="D49" s="57" t="s">
        <v>45</v>
      </c>
      <c r="E49" s="58">
        <f>AVERAGE(E28:E47)</f>
        <v>462.66567874999993</v>
      </c>
      <c r="F49" s="58">
        <f>AVERAGE(F28:F47)</f>
        <v>23.36821535</v>
      </c>
      <c r="G49" s="42"/>
      <c r="H49" s="42"/>
      <c r="I49" s="42"/>
      <c r="J49" s="42"/>
      <c r="K49" s="59" t="s">
        <v>46</v>
      </c>
      <c r="L49" s="58">
        <f>SUM(L28:L47)</f>
        <v>5503.0016651547066</v>
      </c>
      <c r="M49" s="60" t="s">
        <v>25</v>
      </c>
      <c r="N49" s="61">
        <f>SQRT(L49/20)</f>
        <v>16.587648515016689</v>
      </c>
      <c r="O49" s="42"/>
    </row>
    <row r="50" spans="1:15" ht="20" customHeight="1" x14ac:dyDescent="0.15">
      <c r="A50" s="31"/>
      <c r="B50" s="3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</row>
    <row r="51" spans="1:15" ht="20.25" customHeight="1" x14ac:dyDescent="0.2">
      <c r="A51" s="62" t="s">
        <v>47</v>
      </c>
      <c r="B51" s="63"/>
      <c r="C51" s="41"/>
      <c r="D51" s="42"/>
      <c r="E51" s="64" t="s">
        <v>48</v>
      </c>
      <c r="F51" s="65" t="s">
        <v>49</v>
      </c>
      <c r="G51" s="65" t="s">
        <v>50</v>
      </c>
      <c r="H51" s="66"/>
      <c r="I51" s="67"/>
      <c r="J51" s="68" t="s">
        <v>51</v>
      </c>
      <c r="K51" s="69"/>
      <c r="L51" s="65" t="s">
        <v>40</v>
      </c>
      <c r="M51" s="12"/>
      <c r="N51" s="12"/>
      <c r="O51" s="12"/>
    </row>
    <row r="52" spans="1:15" ht="20" customHeight="1" x14ac:dyDescent="0.2">
      <c r="A52" s="70" t="s">
        <v>52</v>
      </c>
      <c r="B52" s="71">
        <f>F49-POWER(B24,2)</f>
        <v>6.5446826275000056</v>
      </c>
      <c r="C52" s="41"/>
      <c r="D52" s="42"/>
      <c r="E52" s="72">
        <f t="shared" ref="E52:E71" si="4">LOG(B3,10)</f>
        <v>1.1142772965615861</v>
      </c>
      <c r="F52" s="73">
        <f t="shared" ref="F52:F71" si="5">LOG(C3,10)</f>
        <v>2.220223186986674</v>
      </c>
      <c r="G52" s="58">
        <f t="shared" ref="G52:G71" si="6">B3*F52</f>
        <v>28.885103662696629</v>
      </c>
      <c r="H52" s="42"/>
      <c r="I52" s="43"/>
      <c r="J52" s="74">
        <f t="shared" ref="J52:J71" si="7">$B$54*POWER($B$53,B3)</f>
        <v>204.51597587674803</v>
      </c>
      <c r="K52" s="12"/>
      <c r="L52" s="53">
        <f t="shared" ref="L52:L71" si="8">POWER(C3-J52,2)</f>
        <v>1480.0929278610815</v>
      </c>
      <c r="M52" s="12"/>
      <c r="N52" s="12"/>
      <c r="O52" s="12"/>
    </row>
    <row r="53" spans="1:15" ht="20" customHeight="1" x14ac:dyDescent="0.2">
      <c r="A53" s="70" t="s">
        <v>42</v>
      </c>
      <c r="B53" s="71">
        <f>POWER(10,(G73-B24*F73)/B52)</f>
        <v>1.0917102751341177</v>
      </c>
      <c r="C53" s="41"/>
      <c r="D53" s="42"/>
      <c r="E53" s="72">
        <f t="shared" si="4"/>
        <v>0.93069438766453538</v>
      </c>
      <c r="F53" s="72">
        <f t="shared" si="5"/>
        <v>2.0815273262448044</v>
      </c>
      <c r="G53" s="58">
        <f t="shared" si="6"/>
        <v>17.745020456236958</v>
      </c>
      <c r="H53" s="42"/>
      <c r="I53" s="43"/>
      <c r="J53" s="74">
        <f t="shared" si="7"/>
        <v>137.97981530897945</v>
      </c>
      <c r="K53" s="12"/>
      <c r="L53" s="53">
        <f t="shared" si="8"/>
        <v>300.32249864333846</v>
      </c>
      <c r="M53" s="12"/>
      <c r="N53" s="12"/>
      <c r="O53" s="12"/>
    </row>
    <row r="54" spans="1:15" ht="20" customHeight="1" x14ac:dyDescent="0.2">
      <c r="A54" s="70" t="s">
        <v>43</v>
      </c>
      <c r="B54" s="71">
        <f>POWER(10,F73-LOG(B53,10)*B24)</f>
        <v>65.30553509625355</v>
      </c>
      <c r="C54" s="41"/>
      <c r="D54" s="42"/>
      <c r="E54" s="72">
        <f t="shared" si="4"/>
        <v>0.76626409065199552</v>
      </c>
      <c r="F54" s="72">
        <f t="shared" si="5"/>
        <v>2.1779431899948034</v>
      </c>
      <c r="G54" s="58">
        <f t="shared" si="6"/>
        <v>12.714832343189663</v>
      </c>
      <c r="H54" s="42"/>
      <c r="I54" s="43"/>
      <c r="J54" s="74">
        <f t="shared" si="7"/>
        <v>108.9986153993348</v>
      </c>
      <c r="K54" s="12"/>
      <c r="L54" s="53">
        <f t="shared" si="8"/>
        <v>1734.0881952297179</v>
      </c>
      <c r="M54" s="12"/>
      <c r="N54" s="12"/>
      <c r="O54" s="12"/>
    </row>
    <row r="55" spans="1:15" ht="20" customHeight="1" x14ac:dyDescent="0.2">
      <c r="A55" s="70" t="s">
        <v>44</v>
      </c>
      <c r="B55" s="75" t="s">
        <v>30</v>
      </c>
      <c r="C55" s="41"/>
      <c r="D55" s="42"/>
      <c r="E55" s="72">
        <f t="shared" si="4"/>
        <v>0.74834310448754937</v>
      </c>
      <c r="F55" s="72">
        <f t="shared" si="5"/>
        <v>2.2120890110304803</v>
      </c>
      <c r="G55" s="58">
        <f t="shared" si="6"/>
        <v>12.392122639792751</v>
      </c>
      <c r="H55" s="42"/>
      <c r="I55" s="43"/>
      <c r="J55" s="74">
        <f t="shared" si="7"/>
        <v>106.76468800336679</v>
      </c>
      <c r="K55" s="12"/>
      <c r="L55" s="53">
        <f t="shared" si="8"/>
        <v>3158.2502712709279</v>
      </c>
      <c r="M55" s="12"/>
      <c r="N55" s="12"/>
      <c r="O55" s="12"/>
    </row>
    <row r="56" spans="1:15" ht="20" customHeight="1" x14ac:dyDescent="0.2">
      <c r="A56" s="76"/>
      <c r="B56" s="77"/>
      <c r="C56" s="41"/>
      <c r="D56" s="42"/>
      <c r="E56" s="72">
        <f t="shared" si="4"/>
        <v>0.63032615480394671</v>
      </c>
      <c r="F56" s="72">
        <f t="shared" si="5"/>
        <v>1.9984380774785053</v>
      </c>
      <c r="G56" s="58">
        <f t="shared" si="6"/>
        <v>8.5313321527557395</v>
      </c>
      <c r="H56" s="42"/>
      <c r="I56" s="43"/>
      <c r="J56" s="74">
        <f t="shared" si="7"/>
        <v>94.979630100186228</v>
      </c>
      <c r="K56" s="12"/>
      <c r="L56" s="53">
        <f t="shared" si="8"/>
        <v>21.728369342889909</v>
      </c>
      <c r="M56" s="12"/>
      <c r="N56" s="12"/>
      <c r="O56" s="12"/>
    </row>
    <row r="57" spans="1:15" ht="20" customHeight="1" x14ac:dyDescent="0.2">
      <c r="A57" s="31"/>
      <c r="B57" s="32"/>
      <c r="C57" s="41"/>
      <c r="D57" s="42"/>
      <c r="E57" s="72">
        <f t="shared" si="4"/>
        <v>0.62335268153799195</v>
      </c>
      <c r="F57" s="72">
        <f t="shared" si="5"/>
        <v>1.9778790091906997</v>
      </c>
      <c r="G57" s="58">
        <f t="shared" si="6"/>
        <v>8.3090697176101287</v>
      </c>
      <c r="H57" s="42"/>
      <c r="I57" s="43"/>
      <c r="J57" s="74">
        <f t="shared" si="7"/>
        <v>94.414602890277635</v>
      </c>
      <c r="K57" s="12"/>
      <c r="L57" s="53">
        <f t="shared" si="8"/>
        <v>0.38365277953242682</v>
      </c>
      <c r="M57" s="12"/>
      <c r="N57" s="12"/>
      <c r="O57" s="12"/>
    </row>
    <row r="58" spans="1:15" ht="20.25" customHeight="1" x14ac:dyDescent="0.2">
      <c r="A58" s="78"/>
      <c r="B58" s="79"/>
      <c r="C58" s="41"/>
      <c r="D58" s="42"/>
      <c r="E58" s="72">
        <f t="shared" si="4"/>
        <v>0.61182947949837374</v>
      </c>
      <c r="F58" s="72">
        <f t="shared" si="5"/>
        <v>2.0111600592592094</v>
      </c>
      <c r="G58" s="58">
        <f t="shared" si="6"/>
        <v>8.2276558024294264</v>
      </c>
      <c r="H58" s="42"/>
      <c r="I58" s="43"/>
      <c r="J58" s="74">
        <f t="shared" si="7"/>
        <v>93.50769617396837</v>
      </c>
      <c r="K58" s="12"/>
      <c r="L58" s="53">
        <f t="shared" si="8"/>
        <v>82.72455168782551</v>
      </c>
      <c r="M58" s="12"/>
      <c r="N58" s="12"/>
      <c r="O58" s="12"/>
    </row>
    <row r="59" spans="1:15" ht="20.25" customHeight="1" x14ac:dyDescent="0.2">
      <c r="A59" s="78"/>
      <c r="B59" s="79"/>
      <c r="C59" s="41"/>
      <c r="D59" s="42"/>
      <c r="E59" s="72">
        <f t="shared" si="4"/>
        <v>0.60249406880728085</v>
      </c>
      <c r="F59" s="72">
        <f t="shared" si="5"/>
        <v>1.9944975212254477</v>
      </c>
      <c r="G59" s="58">
        <f t="shared" si="6"/>
        <v>7.9859680749866913</v>
      </c>
      <c r="H59" s="42"/>
      <c r="I59" s="43"/>
      <c r="J59" s="74">
        <f t="shared" si="7"/>
        <v>92.796589138105432</v>
      </c>
      <c r="K59" s="12"/>
      <c r="L59" s="53">
        <f t="shared" si="8"/>
        <v>35.336020495010118</v>
      </c>
      <c r="M59" s="12"/>
      <c r="N59" s="12"/>
      <c r="O59" s="12"/>
    </row>
    <row r="60" spans="1:15" ht="20.25" customHeight="1" x14ac:dyDescent="0.2">
      <c r="A60" s="78"/>
      <c r="B60" s="79"/>
      <c r="C60" s="41"/>
      <c r="D60" s="42"/>
      <c r="E60" s="72">
        <f t="shared" si="4"/>
        <v>0.58251788360406243</v>
      </c>
      <c r="F60" s="72">
        <f t="shared" si="5"/>
        <v>1.9492972821946903</v>
      </c>
      <c r="G60" s="58">
        <f t="shared" si="6"/>
        <v>7.4541128071124954</v>
      </c>
      <c r="H60" s="42"/>
      <c r="I60" s="43"/>
      <c r="J60" s="74">
        <f t="shared" si="7"/>
        <v>91.342455402629341</v>
      </c>
      <c r="K60" s="12"/>
      <c r="L60" s="53">
        <f t="shared" si="8"/>
        <v>5.5764716186073278</v>
      </c>
      <c r="M60" s="12"/>
      <c r="N60" s="12"/>
      <c r="O60" s="12"/>
    </row>
    <row r="61" spans="1:15" ht="20.25" customHeight="1" x14ac:dyDescent="0.2">
      <c r="A61" s="78"/>
      <c r="B61" s="79"/>
      <c r="C61" s="41"/>
      <c r="D61" s="42"/>
      <c r="E61" s="72">
        <f t="shared" si="4"/>
        <v>0.53542071805617331</v>
      </c>
      <c r="F61" s="72">
        <f t="shared" si="5"/>
        <v>1.93047527477251</v>
      </c>
      <c r="G61" s="58">
        <f t="shared" si="6"/>
        <v>6.6234606677444816</v>
      </c>
      <c r="H61" s="42"/>
      <c r="I61" s="43"/>
      <c r="J61" s="74">
        <f t="shared" si="7"/>
        <v>88.246293732345777</v>
      </c>
      <c r="K61" s="12"/>
      <c r="L61" s="53">
        <f t="shared" si="8"/>
        <v>9.2373063914763591</v>
      </c>
      <c r="M61" s="12"/>
      <c r="N61" s="12"/>
      <c r="O61" s="12"/>
    </row>
    <row r="62" spans="1:15" ht="20.25" customHeight="1" x14ac:dyDescent="0.2">
      <c r="A62" s="78"/>
      <c r="B62" s="79"/>
      <c r="C62" s="41"/>
      <c r="D62" s="42"/>
      <c r="E62" s="72">
        <f t="shared" si="4"/>
        <v>0.50133317864556615</v>
      </c>
      <c r="F62" s="72">
        <f t="shared" si="5"/>
        <v>1.9522401458473291</v>
      </c>
      <c r="G62" s="58">
        <f t="shared" si="6"/>
        <v>6.1925057426277279</v>
      </c>
      <c r="H62" s="42"/>
      <c r="I62" s="43"/>
      <c r="J62" s="74">
        <f t="shared" si="7"/>
        <v>86.263417260224614</v>
      </c>
      <c r="K62" s="12"/>
      <c r="L62" s="53">
        <f t="shared" si="8"/>
        <v>11.039556062653302</v>
      </c>
      <c r="M62" s="12"/>
      <c r="N62" s="12"/>
      <c r="O62" s="12"/>
    </row>
    <row r="63" spans="1:15" ht="20.25" customHeight="1" x14ac:dyDescent="0.2">
      <c r="A63" s="78"/>
      <c r="B63" s="79"/>
      <c r="C63" s="41"/>
      <c r="D63" s="42"/>
      <c r="E63" s="72">
        <f t="shared" si="4"/>
        <v>0.45591024038274303</v>
      </c>
      <c r="F63" s="72">
        <f t="shared" si="5"/>
        <v>1.9152467761665624</v>
      </c>
      <c r="G63" s="58">
        <f t="shared" si="6"/>
        <v>5.4718600395078694</v>
      </c>
      <c r="H63" s="42"/>
      <c r="I63" s="43"/>
      <c r="J63" s="74">
        <f t="shared" si="7"/>
        <v>83.911759575987233</v>
      </c>
      <c r="K63" s="12"/>
      <c r="L63" s="53">
        <f t="shared" si="8"/>
        <v>2.6920919861938022</v>
      </c>
      <c r="M63" s="12"/>
      <c r="N63" s="12"/>
      <c r="O63" s="12"/>
    </row>
    <row r="64" spans="1:15" ht="20.25" customHeight="1" x14ac:dyDescent="0.2">
      <c r="A64" s="78"/>
      <c r="B64" s="79"/>
      <c r="C64" s="41"/>
      <c r="D64" s="42"/>
      <c r="E64" s="72">
        <f t="shared" si="4"/>
        <v>0.44669246637152726</v>
      </c>
      <c r="F64" s="72">
        <f t="shared" si="5"/>
        <v>1.9473454815386952</v>
      </c>
      <c r="G64" s="58">
        <f t="shared" si="6"/>
        <v>5.4467253118637311</v>
      </c>
      <c r="H64" s="42"/>
      <c r="I64" s="43"/>
      <c r="J64" s="74">
        <f t="shared" si="7"/>
        <v>83.471147555264139</v>
      </c>
      <c r="K64" s="12"/>
      <c r="L64" s="53">
        <f t="shared" si="8"/>
        <v>26.120812711862463</v>
      </c>
      <c r="M64" s="12"/>
      <c r="N64" s="12"/>
      <c r="O64" s="12"/>
    </row>
    <row r="65" spans="1:15" ht="20.25" customHeight="1" x14ac:dyDescent="0.2">
      <c r="A65" s="78"/>
      <c r="B65" s="79"/>
      <c r="C65" s="41"/>
      <c r="D65" s="42"/>
      <c r="E65" s="72">
        <f t="shared" si="4"/>
        <v>0.4151403521958727</v>
      </c>
      <c r="F65" s="72">
        <f t="shared" si="5"/>
        <v>1.9041256292608861</v>
      </c>
      <c r="G65" s="58">
        <f t="shared" si="6"/>
        <v>4.9526307617075647</v>
      </c>
      <c r="H65" s="42"/>
      <c r="I65" s="43"/>
      <c r="J65" s="74">
        <f t="shared" si="7"/>
        <v>82.047874373916173</v>
      </c>
      <c r="K65" s="12"/>
      <c r="L65" s="53">
        <f t="shared" si="8"/>
        <v>3.4479824405065695</v>
      </c>
      <c r="M65" s="12"/>
      <c r="N65" s="12"/>
      <c r="O65" s="12"/>
    </row>
    <row r="66" spans="1:15" ht="20.25" customHeight="1" x14ac:dyDescent="0.2">
      <c r="A66" s="78"/>
      <c r="B66" s="79"/>
      <c r="C66" s="41"/>
      <c r="D66" s="42"/>
      <c r="E66" s="72">
        <f t="shared" si="4"/>
        <v>0.40346370134531745</v>
      </c>
      <c r="F66" s="72">
        <f t="shared" si="5"/>
        <v>1.9014256254741495</v>
      </c>
      <c r="G66" s="58">
        <f t="shared" si="6"/>
        <v>4.8144096837005463</v>
      </c>
      <c r="H66" s="42"/>
      <c r="I66" s="43"/>
      <c r="J66" s="74">
        <f t="shared" si="7"/>
        <v>81.552621087295989</v>
      </c>
      <c r="K66" s="12"/>
      <c r="L66" s="53">
        <f t="shared" si="8"/>
        <v>3.454472346141316</v>
      </c>
      <c r="M66" s="12"/>
      <c r="N66" s="12"/>
      <c r="O66" s="12"/>
    </row>
    <row r="67" spans="1:15" ht="20.25" customHeight="1" x14ac:dyDescent="0.2">
      <c r="A67" s="78"/>
      <c r="B67" s="79"/>
      <c r="C67" s="41"/>
      <c r="D67" s="42"/>
      <c r="E67" s="72">
        <f t="shared" si="4"/>
        <v>0.39811369173050248</v>
      </c>
      <c r="F67" s="72">
        <f t="shared" si="5"/>
        <v>1.9197891250569148</v>
      </c>
      <c r="G67" s="58">
        <f t="shared" si="6"/>
        <v>4.8013926017673434</v>
      </c>
      <c r="H67" s="42"/>
      <c r="I67" s="43"/>
      <c r="J67" s="74">
        <f t="shared" si="7"/>
        <v>81.331090310639738</v>
      </c>
      <c r="K67" s="12"/>
      <c r="L67" s="53">
        <f t="shared" si="8"/>
        <v>3.2576989867465431</v>
      </c>
      <c r="M67" s="12"/>
      <c r="N67" s="12"/>
      <c r="O67" s="12"/>
    </row>
    <row r="68" spans="1:15" ht="20.25" customHeight="1" x14ac:dyDescent="0.2">
      <c r="A68" s="78"/>
      <c r="B68" s="79"/>
      <c r="C68" s="41"/>
      <c r="D68" s="42"/>
      <c r="E68" s="72">
        <f t="shared" si="4"/>
        <v>0.38792346697343671</v>
      </c>
      <c r="F68" s="72">
        <f t="shared" si="5"/>
        <v>1.8790098152631949</v>
      </c>
      <c r="G68" s="58">
        <f t="shared" si="6"/>
        <v>4.5904209786879848</v>
      </c>
      <c r="H68" s="42"/>
      <c r="I68" s="43"/>
      <c r="J68" s="74">
        <f t="shared" si="7"/>
        <v>80.918228297962841</v>
      </c>
      <c r="K68" s="12"/>
      <c r="L68" s="53">
        <f t="shared" si="8"/>
        <v>27.386678418599033</v>
      </c>
      <c r="M68" s="12"/>
      <c r="N68" s="12"/>
      <c r="O68" s="12"/>
    </row>
    <row r="69" spans="1:15" ht="20.25" customHeight="1" x14ac:dyDescent="0.2">
      <c r="A69" s="78"/>
      <c r="B69" s="79"/>
      <c r="C69" s="41"/>
      <c r="D69" s="42"/>
      <c r="E69" s="72">
        <f t="shared" si="4"/>
        <v>0.36342393291717634</v>
      </c>
      <c r="F69" s="72">
        <f t="shared" si="5"/>
        <v>1.8724068670498029</v>
      </c>
      <c r="G69" s="58">
        <f t="shared" si="6"/>
        <v>4.3233874560179952</v>
      </c>
      <c r="H69" s="42"/>
      <c r="I69" s="43"/>
      <c r="J69" s="74">
        <f t="shared" si="7"/>
        <v>79.972371361722196</v>
      </c>
      <c r="K69" s="12"/>
      <c r="L69" s="53">
        <f t="shared" si="8"/>
        <v>29.478073383489065</v>
      </c>
      <c r="M69" s="12"/>
      <c r="N69" s="12"/>
      <c r="O69" s="12"/>
    </row>
    <row r="70" spans="1:15" ht="20.25" customHeight="1" x14ac:dyDescent="0.2">
      <c r="A70" s="80"/>
      <c r="B70" s="81"/>
      <c r="C70" s="82"/>
      <c r="D70" s="27"/>
      <c r="E70" s="72">
        <f t="shared" si="4"/>
        <v>0.33525725643453186</v>
      </c>
      <c r="F70" s="72">
        <f t="shared" si="5"/>
        <v>1.8806707087519803</v>
      </c>
      <c r="G70" s="73">
        <f t="shared" si="6"/>
        <v>4.0697714137392857</v>
      </c>
      <c r="H70" s="27"/>
      <c r="I70" s="83"/>
      <c r="J70" s="74">
        <f t="shared" si="7"/>
        <v>78.961320270054202</v>
      </c>
      <c r="K70" s="12"/>
      <c r="L70" s="53">
        <f t="shared" si="8"/>
        <v>8.9181087553366343</v>
      </c>
      <c r="M70" s="12"/>
      <c r="N70" s="12"/>
      <c r="O70" s="12"/>
    </row>
    <row r="71" spans="1:15" ht="20.25" customHeight="1" x14ac:dyDescent="0.2">
      <c r="A71" s="84"/>
      <c r="B71" s="85"/>
      <c r="C71" s="86"/>
      <c r="D71" s="87"/>
      <c r="E71" s="72">
        <f t="shared" si="4"/>
        <v>0.26997967664532385</v>
      </c>
      <c r="F71" s="72">
        <f t="shared" si="5"/>
        <v>1.6992739041208311</v>
      </c>
      <c r="G71" s="72">
        <f t="shared" si="6"/>
        <v>3.1640480094729879</v>
      </c>
      <c r="H71" s="87"/>
      <c r="I71" s="88"/>
      <c r="J71" s="74">
        <f t="shared" si="7"/>
        <v>76.896392726670697</v>
      </c>
      <c r="K71" s="12"/>
      <c r="L71" s="53">
        <f t="shared" si="8"/>
        <v>721.53441921643764</v>
      </c>
      <c r="M71" s="12"/>
      <c r="N71" s="12"/>
      <c r="O71" s="12"/>
    </row>
    <row r="72" spans="1:15" ht="20.25" customHeight="1" x14ac:dyDescent="0.2">
      <c r="A72" s="84"/>
      <c r="B72" s="85"/>
      <c r="C72" s="86"/>
      <c r="D72" s="87"/>
      <c r="E72" s="87"/>
      <c r="F72" s="87"/>
      <c r="G72" s="87"/>
      <c r="H72" s="87"/>
      <c r="I72" s="88"/>
      <c r="J72" s="38"/>
      <c r="K72" s="12"/>
      <c r="L72" s="12"/>
      <c r="M72" s="12"/>
      <c r="N72" s="12"/>
      <c r="O72" s="12"/>
    </row>
    <row r="73" spans="1:15" ht="20.25" customHeight="1" x14ac:dyDescent="0.2">
      <c r="A73" s="84"/>
      <c r="B73" s="85"/>
      <c r="C73" s="86"/>
      <c r="D73" s="89" t="s">
        <v>45</v>
      </c>
      <c r="E73" s="72">
        <f>AVERAGE(E52:E71)</f>
        <v>0.55613789146577464</v>
      </c>
      <c r="F73" s="72">
        <f>AVERAGE(F52:F71)</f>
        <v>1.9712532008454087</v>
      </c>
      <c r="G73" s="72">
        <f>AVERAGE(G52:G71)</f>
        <v>8.3347915161823973</v>
      </c>
      <c r="H73" s="87"/>
      <c r="I73" s="88"/>
      <c r="J73" s="38"/>
      <c r="K73" s="57" t="s">
        <v>46</v>
      </c>
      <c r="L73" s="53">
        <f>SUM(L52:L71)</f>
        <v>7665.0701596283734</v>
      </c>
      <c r="M73" s="60" t="s">
        <v>25</v>
      </c>
      <c r="N73" s="61">
        <f>SQRT(L73/20)</f>
        <v>19.576861545748816</v>
      </c>
      <c r="O73" s="42"/>
    </row>
    <row r="74" spans="1:15" ht="20.25" customHeight="1" x14ac:dyDescent="0.2">
      <c r="A74" s="84"/>
      <c r="B74" s="85"/>
      <c r="C74" s="86"/>
      <c r="D74" s="87"/>
      <c r="E74" s="87"/>
      <c r="F74" s="87"/>
      <c r="G74" s="87"/>
      <c r="H74" s="87"/>
      <c r="I74" s="88"/>
      <c r="J74" s="38"/>
      <c r="K74" s="12"/>
      <c r="L74" s="12"/>
      <c r="M74" s="12"/>
      <c r="N74" s="12"/>
      <c r="O74" s="12"/>
    </row>
    <row r="75" spans="1:15" ht="20.25" customHeight="1" x14ac:dyDescent="0.2">
      <c r="A75" s="90" t="s">
        <v>53</v>
      </c>
      <c r="B75" s="91"/>
      <c r="C75" s="86"/>
      <c r="D75" s="87"/>
      <c r="E75" s="92" t="s">
        <v>48</v>
      </c>
      <c r="F75" s="93" t="s">
        <v>49</v>
      </c>
      <c r="G75" s="92" t="s">
        <v>54</v>
      </c>
      <c r="H75" s="92" t="s">
        <v>55</v>
      </c>
      <c r="I75" s="94"/>
      <c r="J75" s="68" t="s">
        <v>56</v>
      </c>
      <c r="K75" s="69"/>
      <c r="L75" s="65" t="s">
        <v>40</v>
      </c>
      <c r="M75" s="12"/>
      <c r="N75" s="12"/>
      <c r="O75" s="12"/>
    </row>
    <row r="76" spans="1:15" ht="20" customHeight="1" x14ac:dyDescent="0.2">
      <c r="A76" s="95" t="s">
        <v>57</v>
      </c>
      <c r="B76" s="96">
        <f>G97-POWER(E97,2)</f>
        <v>4.193018253703229E-2</v>
      </c>
      <c r="C76" s="86"/>
      <c r="D76" s="87"/>
      <c r="E76" s="72">
        <f t="shared" ref="E76:E95" si="9">LOG(B3,10)</f>
        <v>1.1142772965615861</v>
      </c>
      <c r="F76" s="73">
        <f t="shared" ref="F76:F95" si="10">LOG(C3,10)</f>
        <v>2.220223186986674</v>
      </c>
      <c r="G76" s="72">
        <f t="shared" ref="G76:G95" si="11">POWER(E76,2)</f>
        <v>1.2416138936325969</v>
      </c>
      <c r="H76" s="72">
        <f t="shared" ref="H76:H95" si="12">E76*F76</f>
        <v>2.47394429055886</v>
      </c>
      <c r="I76" s="88"/>
      <c r="J76" s="74">
        <f t="shared" ref="J76:J95" si="13">$B$78*POWER(B3,$B$77)</f>
        <v>185.37698385141991</v>
      </c>
      <c r="K76" s="12"/>
      <c r="L76" s="53">
        <f t="shared" ref="L76:L95" si="14">POWER(C3-J76,2)</f>
        <v>373.7642645992625</v>
      </c>
      <c r="M76" s="12"/>
      <c r="N76" s="12"/>
      <c r="O76" s="12"/>
    </row>
    <row r="77" spans="1:15" ht="20" customHeight="1" x14ac:dyDescent="0.2">
      <c r="A77" s="95" t="s">
        <v>42</v>
      </c>
      <c r="B77" s="96">
        <f>(H97-E97*F97)/B76</f>
        <v>0.53177146820548271</v>
      </c>
      <c r="C77" s="86"/>
      <c r="D77" s="87"/>
      <c r="E77" s="72">
        <f t="shared" si="9"/>
        <v>0.93069438766453538</v>
      </c>
      <c r="F77" s="72">
        <f t="shared" si="10"/>
        <v>2.0815273262448044</v>
      </c>
      <c r="G77" s="72">
        <f t="shared" si="11"/>
        <v>0.86619204323026444</v>
      </c>
      <c r="H77" s="72">
        <f t="shared" si="12"/>
        <v>1.9372658003064058</v>
      </c>
      <c r="I77" s="88"/>
      <c r="J77" s="74">
        <f t="shared" si="13"/>
        <v>148.05792507156571</v>
      </c>
      <c r="K77" s="12"/>
      <c r="L77" s="53">
        <f t="shared" si="14"/>
        <v>751.19435672855968</v>
      </c>
      <c r="M77" s="12"/>
      <c r="N77" s="12"/>
      <c r="O77" s="12"/>
    </row>
    <row r="78" spans="1:15" ht="20" customHeight="1" x14ac:dyDescent="0.2">
      <c r="A78" s="95" t="s">
        <v>43</v>
      </c>
      <c r="B78" s="96">
        <f>POWER(10,F97-B77*E97)</f>
        <v>47.37126014763161</v>
      </c>
      <c r="C78" s="86"/>
      <c r="D78" s="87"/>
      <c r="E78" s="72">
        <f t="shared" si="9"/>
        <v>0.76626409065199552</v>
      </c>
      <c r="F78" s="72">
        <f t="shared" si="10"/>
        <v>2.1779431899948034</v>
      </c>
      <c r="G78" s="72">
        <f t="shared" si="11"/>
        <v>0.58716065662272965</v>
      </c>
      <c r="H78" s="72">
        <f t="shared" si="12"/>
        <v>1.6688796579730742</v>
      </c>
      <c r="I78" s="88"/>
      <c r="J78" s="74">
        <f t="shared" si="13"/>
        <v>121.05767209473863</v>
      </c>
      <c r="K78" s="12"/>
      <c r="L78" s="53">
        <f t="shared" si="14"/>
        <v>875.17328995021523</v>
      </c>
      <c r="M78" s="12"/>
      <c r="N78" s="12"/>
      <c r="O78" s="12"/>
    </row>
    <row r="79" spans="1:15" ht="20" customHeight="1" x14ac:dyDescent="0.2">
      <c r="A79" s="95" t="s">
        <v>44</v>
      </c>
      <c r="B79" s="97" t="s">
        <v>33</v>
      </c>
      <c r="C79" s="86"/>
      <c r="D79" s="87"/>
      <c r="E79" s="72">
        <f t="shared" si="9"/>
        <v>0.74834310448754937</v>
      </c>
      <c r="F79" s="72">
        <f t="shared" si="10"/>
        <v>2.2120890110304803</v>
      </c>
      <c r="G79" s="72">
        <f t="shared" si="11"/>
        <v>0.56001740203406325</v>
      </c>
      <c r="H79" s="72">
        <f t="shared" si="12"/>
        <v>1.6554015579173424</v>
      </c>
      <c r="I79" s="88"/>
      <c r="J79" s="74">
        <f t="shared" si="13"/>
        <v>118.43019631092432</v>
      </c>
      <c r="K79" s="12"/>
      <c r="L79" s="53">
        <f t="shared" si="14"/>
        <v>1983.1706044097523</v>
      </c>
      <c r="M79" s="12"/>
      <c r="N79" s="12"/>
      <c r="O79" s="12"/>
    </row>
    <row r="80" spans="1:15" ht="20.25" customHeight="1" x14ac:dyDescent="0.2">
      <c r="A80" s="84"/>
      <c r="B80" s="85"/>
      <c r="C80" s="86"/>
      <c r="D80" s="87"/>
      <c r="E80" s="72">
        <f t="shared" si="9"/>
        <v>0.63032615480394671</v>
      </c>
      <c r="F80" s="72">
        <f t="shared" si="10"/>
        <v>1.9984380774785053</v>
      </c>
      <c r="G80" s="72">
        <f t="shared" si="11"/>
        <v>0.397311061429929</v>
      </c>
      <c r="H80" s="72">
        <f t="shared" si="12"/>
        <v>1.2596677889908181</v>
      </c>
      <c r="I80" s="88"/>
      <c r="J80" s="74">
        <f t="shared" si="13"/>
        <v>102.49540658426054</v>
      </c>
      <c r="K80" s="12"/>
      <c r="L80" s="53">
        <f t="shared" si="14"/>
        <v>8.1476369482698701</v>
      </c>
      <c r="M80" s="12"/>
      <c r="N80" s="12"/>
      <c r="O80" s="12"/>
    </row>
    <row r="81" spans="1:15" ht="20.25" customHeight="1" x14ac:dyDescent="0.2">
      <c r="A81" s="84"/>
      <c r="B81" s="85"/>
      <c r="C81" s="86"/>
      <c r="D81" s="87"/>
      <c r="E81" s="72">
        <f t="shared" si="9"/>
        <v>0.62335268153799195</v>
      </c>
      <c r="F81" s="72">
        <f t="shared" si="10"/>
        <v>1.9778790091906997</v>
      </c>
      <c r="G81" s="72">
        <f t="shared" si="11"/>
        <v>0.38856856558060521</v>
      </c>
      <c r="H81" s="72">
        <f t="shared" si="12"/>
        <v>1.2329161841367293</v>
      </c>
      <c r="I81" s="88"/>
      <c r="J81" s="74">
        <f t="shared" si="13"/>
        <v>101.62395866815616</v>
      </c>
      <c r="K81" s="12"/>
      <c r="L81" s="53">
        <f t="shared" si="14"/>
        <v>43.427555248006477</v>
      </c>
      <c r="M81" s="12"/>
      <c r="N81" s="12"/>
      <c r="O81" s="12"/>
    </row>
    <row r="82" spans="1:15" ht="20.25" customHeight="1" x14ac:dyDescent="0.2">
      <c r="A82" s="84"/>
      <c r="B82" s="85"/>
      <c r="C82" s="86"/>
      <c r="D82" s="87"/>
      <c r="E82" s="72">
        <f t="shared" si="9"/>
        <v>0.61182947949837374</v>
      </c>
      <c r="F82" s="72">
        <f t="shared" si="10"/>
        <v>2.0111600592592094</v>
      </c>
      <c r="G82" s="72">
        <f t="shared" si="11"/>
        <v>0.37433531198325093</v>
      </c>
      <c r="H82" s="72">
        <f t="shared" si="12"/>
        <v>1.2304870122444806</v>
      </c>
      <c r="I82" s="88"/>
      <c r="J82" s="74">
        <f t="shared" si="13"/>
        <v>100.20015616205744</v>
      </c>
      <c r="K82" s="12"/>
      <c r="L82" s="53">
        <f t="shared" si="14"/>
        <v>5.7736585095385085</v>
      </c>
      <c r="M82" s="12"/>
      <c r="N82" s="12"/>
      <c r="O82" s="12"/>
    </row>
    <row r="83" spans="1:15" ht="20.25" customHeight="1" x14ac:dyDescent="0.2">
      <c r="A83" s="84"/>
      <c r="B83" s="85"/>
      <c r="C83" s="86"/>
      <c r="D83" s="87"/>
      <c r="E83" s="72">
        <f t="shared" si="9"/>
        <v>0.60249406880728085</v>
      </c>
      <c r="F83" s="72">
        <f t="shared" si="10"/>
        <v>1.9944975212254477</v>
      </c>
      <c r="G83" s="72">
        <f t="shared" si="11"/>
        <v>0.36299910294795246</v>
      </c>
      <c r="H83" s="72">
        <f t="shared" si="12"/>
        <v>1.2016729267891559</v>
      </c>
      <c r="I83" s="88"/>
      <c r="J83" s="74">
        <f t="shared" si="13"/>
        <v>99.061316039560623</v>
      </c>
      <c r="K83" s="12"/>
      <c r="L83" s="53">
        <f t="shared" si="14"/>
        <v>0.10260236519980277</v>
      </c>
      <c r="M83" s="12"/>
      <c r="N83" s="12"/>
      <c r="O83" s="12"/>
    </row>
    <row r="84" spans="1:15" ht="20.25" customHeight="1" x14ac:dyDescent="0.2">
      <c r="A84" s="84"/>
      <c r="B84" s="85"/>
      <c r="C84" s="86"/>
      <c r="D84" s="87"/>
      <c r="E84" s="72">
        <f t="shared" si="9"/>
        <v>0.58251788360406243</v>
      </c>
      <c r="F84" s="72">
        <f t="shared" si="10"/>
        <v>1.9492972821946903</v>
      </c>
      <c r="G84" s="72">
        <f t="shared" si="11"/>
        <v>0.33932708471855599</v>
      </c>
      <c r="H84" s="72">
        <f t="shared" si="12"/>
        <v>1.1355005273392018</v>
      </c>
      <c r="I84" s="88"/>
      <c r="J84" s="74">
        <f t="shared" si="13"/>
        <v>96.667687175352711</v>
      </c>
      <c r="K84" s="12"/>
      <c r="L84" s="53">
        <f t="shared" si="14"/>
        <v>59.08515973173192</v>
      </c>
      <c r="M84" s="12"/>
      <c r="N84" s="12"/>
      <c r="O84" s="12"/>
    </row>
    <row r="85" spans="1:15" ht="20.25" customHeight="1" x14ac:dyDescent="0.2">
      <c r="A85" s="84"/>
      <c r="B85" s="85"/>
      <c r="C85" s="86"/>
      <c r="D85" s="87"/>
      <c r="E85" s="72">
        <f t="shared" si="9"/>
        <v>0.53542071805617331</v>
      </c>
      <c r="F85" s="72">
        <f t="shared" si="10"/>
        <v>1.93047527477251</v>
      </c>
      <c r="G85" s="72">
        <f t="shared" si="11"/>
        <v>0.28667534532378824</v>
      </c>
      <c r="H85" s="72">
        <f t="shared" si="12"/>
        <v>1.0336164578083857</v>
      </c>
      <c r="I85" s="88"/>
      <c r="J85" s="74">
        <f t="shared" si="13"/>
        <v>91.250740853123261</v>
      </c>
      <c r="K85" s="12"/>
      <c r="L85" s="53">
        <f t="shared" si="14"/>
        <v>36.526803499711164</v>
      </c>
      <c r="M85" s="12"/>
      <c r="N85" s="12"/>
      <c r="O85" s="12"/>
    </row>
    <row r="86" spans="1:15" ht="20.25" customHeight="1" x14ac:dyDescent="0.2">
      <c r="A86" s="84"/>
      <c r="B86" s="85"/>
      <c r="C86" s="86"/>
      <c r="D86" s="87"/>
      <c r="E86" s="72">
        <f t="shared" si="9"/>
        <v>0.50133317864556615</v>
      </c>
      <c r="F86" s="72">
        <f t="shared" si="10"/>
        <v>1.9522401458473291</v>
      </c>
      <c r="G86" s="72">
        <f t="shared" si="11"/>
        <v>0.25133495601086714</v>
      </c>
      <c r="H86" s="72">
        <f t="shared" si="12"/>
        <v>0.97872275779712514</v>
      </c>
      <c r="I86" s="88"/>
      <c r="J86" s="74">
        <f t="shared" si="13"/>
        <v>87.52046536750882</v>
      </c>
      <c r="K86" s="12"/>
      <c r="L86" s="53">
        <f t="shared" si="14"/>
        <v>4.2664333180204697</v>
      </c>
      <c r="M86" s="12"/>
      <c r="N86" s="12"/>
      <c r="O86" s="12"/>
    </row>
    <row r="87" spans="1:15" ht="20.25" customHeight="1" x14ac:dyDescent="0.2">
      <c r="A87" s="84"/>
      <c r="B87" s="85"/>
      <c r="C87" s="86"/>
      <c r="D87" s="87"/>
      <c r="E87" s="72">
        <f t="shared" si="9"/>
        <v>0.45591024038274303</v>
      </c>
      <c r="F87" s="72">
        <f t="shared" si="10"/>
        <v>1.9152467761665624</v>
      </c>
      <c r="G87" s="72">
        <f t="shared" si="11"/>
        <v>0.20785414728585053</v>
      </c>
      <c r="H87" s="72">
        <f t="shared" si="12"/>
        <v>0.87318061811437109</v>
      </c>
      <c r="I87" s="88"/>
      <c r="J87" s="74">
        <f t="shared" si="13"/>
        <v>82.785637158304951</v>
      </c>
      <c r="K87" s="12"/>
      <c r="L87" s="53">
        <f t="shared" si="14"/>
        <v>0.26485140470819424</v>
      </c>
      <c r="M87" s="12"/>
      <c r="N87" s="12"/>
      <c r="O87" s="12"/>
    </row>
    <row r="88" spans="1:15" ht="20.25" customHeight="1" x14ac:dyDescent="0.2">
      <c r="A88" s="84"/>
      <c r="B88" s="85"/>
      <c r="C88" s="86"/>
      <c r="D88" s="87"/>
      <c r="E88" s="72">
        <f t="shared" si="9"/>
        <v>0.44669246637152726</v>
      </c>
      <c r="F88" s="72">
        <f t="shared" si="10"/>
        <v>1.9473454815386952</v>
      </c>
      <c r="G88" s="72">
        <f t="shared" si="11"/>
        <v>0.19953415951307801</v>
      </c>
      <c r="H88" s="72">
        <f t="shared" si="12"/>
        <v>0.86986455602596924</v>
      </c>
      <c r="I88" s="88"/>
      <c r="J88" s="74">
        <f t="shared" si="13"/>
        <v>81.856514174676718</v>
      </c>
      <c r="K88" s="12"/>
      <c r="L88" s="53">
        <f t="shared" si="14"/>
        <v>45.232159586624299</v>
      </c>
      <c r="M88" s="12"/>
      <c r="N88" s="12"/>
      <c r="O88" s="12"/>
    </row>
    <row r="89" spans="1:15" ht="20.25" customHeight="1" x14ac:dyDescent="0.2">
      <c r="A89" s="84"/>
      <c r="B89" s="85"/>
      <c r="C89" s="86"/>
      <c r="D89" s="87"/>
      <c r="E89" s="72">
        <f t="shared" si="9"/>
        <v>0.4151403521958727</v>
      </c>
      <c r="F89" s="72">
        <f t="shared" si="10"/>
        <v>1.9041256292608861</v>
      </c>
      <c r="G89" s="72">
        <f t="shared" si="11"/>
        <v>0.17234151202131323</v>
      </c>
      <c r="H89" s="72">
        <f t="shared" si="12"/>
        <v>0.79047938435655196</v>
      </c>
      <c r="I89" s="88"/>
      <c r="J89" s="74">
        <f t="shared" si="13"/>
        <v>78.754382817839698</v>
      </c>
      <c r="K89" s="12"/>
      <c r="L89" s="53">
        <f t="shared" si="14"/>
        <v>2.0638689280782141</v>
      </c>
      <c r="M89" s="12"/>
      <c r="N89" s="12"/>
      <c r="O89" s="12"/>
    </row>
    <row r="90" spans="1:15" ht="20.25" customHeight="1" x14ac:dyDescent="0.2">
      <c r="A90" s="84"/>
      <c r="B90" s="85"/>
      <c r="C90" s="86"/>
      <c r="D90" s="87"/>
      <c r="E90" s="72">
        <f t="shared" si="9"/>
        <v>0.40346370134531745</v>
      </c>
      <c r="F90" s="72">
        <f t="shared" si="10"/>
        <v>1.9014256254741495</v>
      </c>
      <c r="G90" s="72">
        <f t="shared" si="11"/>
        <v>0.1627829583032635</v>
      </c>
      <c r="H90" s="72">
        <f t="shared" si="12"/>
        <v>0.76715622068663569</v>
      </c>
      <c r="I90" s="88"/>
      <c r="J90" s="74">
        <f t="shared" si="13"/>
        <v>77.636406017321107</v>
      </c>
      <c r="K90" s="12"/>
      <c r="L90" s="53">
        <f t="shared" si="14"/>
        <v>4.2336929975563988</v>
      </c>
      <c r="M90" s="12"/>
      <c r="N90" s="12"/>
      <c r="O90" s="12"/>
    </row>
    <row r="91" spans="1:15" ht="20.25" customHeight="1" x14ac:dyDescent="0.2">
      <c r="A91" s="84"/>
      <c r="B91" s="85"/>
      <c r="C91" s="86"/>
      <c r="D91" s="87"/>
      <c r="E91" s="72">
        <f t="shared" si="9"/>
        <v>0.39811369173050248</v>
      </c>
      <c r="F91" s="72">
        <f t="shared" si="10"/>
        <v>1.9197891250569148</v>
      </c>
      <c r="G91" s="72">
        <f t="shared" si="11"/>
        <v>0.15849451154328956</v>
      </c>
      <c r="H91" s="72">
        <f t="shared" si="12"/>
        <v>0.76429433592047968</v>
      </c>
      <c r="I91" s="88"/>
      <c r="J91" s="74">
        <f t="shared" si="13"/>
        <v>77.129486525282218</v>
      </c>
      <c r="K91" s="12"/>
      <c r="L91" s="53">
        <f t="shared" si="14"/>
        <v>36.078204121966237</v>
      </c>
      <c r="M91" s="12"/>
      <c r="N91" s="12"/>
      <c r="O91" s="12"/>
    </row>
    <row r="92" spans="1:15" ht="20.25" customHeight="1" x14ac:dyDescent="0.2">
      <c r="A92" s="84"/>
      <c r="B92" s="85"/>
      <c r="C92" s="86"/>
      <c r="D92" s="87"/>
      <c r="E92" s="72">
        <f t="shared" si="9"/>
        <v>0.38792346697343671</v>
      </c>
      <c r="F92" s="72">
        <f t="shared" si="10"/>
        <v>1.8790098152631949</v>
      </c>
      <c r="G92" s="72">
        <f t="shared" si="11"/>
        <v>0.15048461622869105</v>
      </c>
      <c r="H92" s="72">
        <f t="shared" si="12"/>
        <v>0.7289120020140154</v>
      </c>
      <c r="I92" s="88"/>
      <c r="J92" s="74">
        <f t="shared" si="13"/>
        <v>76.173089304260202</v>
      </c>
      <c r="K92" s="12"/>
      <c r="L92" s="53">
        <f t="shared" si="14"/>
        <v>0.23823116893320578</v>
      </c>
      <c r="M92" s="12"/>
      <c r="N92" s="12"/>
      <c r="O92" s="12"/>
    </row>
    <row r="93" spans="1:15" ht="20.25" customHeight="1" x14ac:dyDescent="0.2">
      <c r="A93" s="84"/>
      <c r="B93" s="85"/>
      <c r="C93" s="86"/>
      <c r="D93" s="87"/>
      <c r="E93" s="72">
        <f t="shared" si="9"/>
        <v>0.36342393291717634</v>
      </c>
      <c r="F93" s="72">
        <f t="shared" si="10"/>
        <v>1.8724068670498029</v>
      </c>
      <c r="G93" s="72">
        <f t="shared" si="11"/>
        <v>0.1320769550169883</v>
      </c>
      <c r="H93" s="72">
        <f t="shared" si="12"/>
        <v>0.68047746764436789</v>
      </c>
      <c r="I93" s="88"/>
      <c r="J93" s="74">
        <f t="shared" si="13"/>
        <v>73.921950250442265</v>
      </c>
      <c r="K93" s="12"/>
      <c r="L93" s="53">
        <f t="shared" si="14"/>
        <v>0.38570279142573333</v>
      </c>
      <c r="M93" s="12"/>
      <c r="N93" s="12"/>
      <c r="O93" s="12"/>
    </row>
    <row r="94" spans="1:15" ht="20.25" customHeight="1" x14ac:dyDescent="0.2">
      <c r="A94" s="84"/>
      <c r="B94" s="85"/>
      <c r="C94" s="86"/>
      <c r="D94" s="87"/>
      <c r="E94" s="72">
        <f t="shared" si="9"/>
        <v>0.33525725643453186</v>
      </c>
      <c r="F94" s="72">
        <f t="shared" si="10"/>
        <v>1.8806707087519803</v>
      </c>
      <c r="G94" s="72">
        <f t="shared" si="11"/>
        <v>0.11239742799200945</v>
      </c>
      <c r="H94" s="72">
        <f t="shared" si="12"/>
        <v>0.63050850207297549</v>
      </c>
      <c r="I94" s="88"/>
      <c r="J94" s="74">
        <f t="shared" si="13"/>
        <v>71.415944006219846</v>
      </c>
      <c r="K94" s="12"/>
      <c r="L94" s="53">
        <f t="shared" si="14"/>
        <v>20.7849915544227</v>
      </c>
      <c r="M94" s="12"/>
      <c r="N94" s="12"/>
      <c r="O94" s="12"/>
    </row>
    <row r="95" spans="1:15" ht="20.25" customHeight="1" x14ac:dyDescent="0.2">
      <c r="A95" s="84"/>
      <c r="B95" s="85"/>
      <c r="C95" s="86"/>
      <c r="D95" s="87"/>
      <c r="E95" s="72">
        <f t="shared" si="9"/>
        <v>0.26997967664532385</v>
      </c>
      <c r="F95" s="72">
        <f t="shared" si="10"/>
        <v>1.6992739041208311</v>
      </c>
      <c r="G95" s="72">
        <f t="shared" si="11"/>
        <v>7.2889025801513629E-2</v>
      </c>
      <c r="H95" s="72">
        <f t="shared" si="12"/>
        <v>0.45876941916637903</v>
      </c>
      <c r="I95" s="88"/>
      <c r="J95" s="74">
        <f t="shared" si="13"/>
        <v>65.929901486008688</v>
      </c>
      <c r="K95" s="12"/>
      <c r="L95" s="53">
        <f t="shared" si="14"/>
        <v>252.64789324992131</v>
      </c>
      <c r="M95" s="12"/>
      <c r="N95" s="12"/>
      <c r="O95" s="12"/>
    </row>
    <row r="96" spans="1:15" ht="20.25" customHeight="1" x14ac:dyDescent="0.2">
      <c r="A96" s="84"/>
      <c r="B96" s="85"/>
      <c r="C96" s="86"/>
      <c r="D96" s="98"/>
      <c r="E96" s="87"/>
      <c r="F96" s="87"/>
      <c r="G96" s="87"/>
      <c r="H96" s="87"/>
      <c r="I96" s="88"/>
      <c r="J96" s="38"/>
      <c r="K96" s="12"/>
      <c r="L96" s="12"/>
      <c r="M96" s="12"/>
      <c r="N96" s="12"/>
      <c r="O96" s="12"/>
    </row>
    <row r="97" spans="1:15" ht="20.25" customHeight="1" x14ac:dyDescent="0.2">
      <c r="A97" s="84"/>
      <c r="B97" s="85"/>
      <c r="C97" s="86"/>
      <c r="D97" s="99" t="s">
        <v>45</v>
      </c>
      <c r="E97" s="72">
        <f>AVERAGE(E76:E95)</f>
        <v>0.55613789146577464</v>
      </c>
      <c r="F97" s="72">
        <f>AVERAGE(F76:F95)</f>
        <v>1.9712532008454087</v>
      </c>
      <c r="G97" s="72">
        <f>AVERAGE(G76:G95)</f>
        <v>0.35121953686103002</v>
      </c>
      <c r="H97" s="72">
        <f>AVERAGE(H76:H95)</f>
        <v>1.1185858733931664</v>
      </c>
      <c r="I97" s="100"/>
      <c r="J97" s="38"/>
      <c r="K97" s="57" t="s">
        <v>46</v>
      </c>
      <c r="L97" s="53">
        <f>SUM(L76:L95)</f>
        <v>4502.5619611119046</v>
      </c>
      <c r="M97" s="60" t="s">
        <v>25</v>
      </c>
      <c r="N97" s="61">
        <f>SQRT(L97/20)</f>
        <v>15.004269327614564</v>
      </c>
      <c r="O97" s="42"/>
    </row>
    <row r="98" spans="1:15" ht="20.25" customHeight="1" x14ac:dyDescent="0.2">
      <c r="A98" s="84"/>
      <c r="B98" s="85"/>
      <c r="C98" s="86"/>
      <c r="D98" s="87"/>
      <c r="E98" s="87"/>
      <c r="F98" s="87"/>
      <c r="G98" s="87"/>
      <c r="H98" s="87"/>
      <c r="I98" s="88"/>
      <c r="J98" s="38"/>
      <c r="K98" s="12"/>
      <c r="L98" s="12"/>
      <c r="M98" s="12"/>
      <c r="N98" s="12"/>
      <c r="O98" s="12"/>
    </row>
    <row r="99" spans="1:15" ht="20.25" customHeight="1" x14ac:dyDescent="0.2">
      <c r="A99" s="90" t="s">
        <v>58</v>
      </c>
      <c r="B99" s="91"/>
      <c r="C99" s="86"/>
      <c r="D99" s="87"/>
      <c r="E99" s="92" t="s">
        <v>59</v>
      </c>
      <c r="F99" s="92" t="s">
        <v>60</v>
      </c>
      <c r="G99" s="92" t="s">
        <v>61</v>
      </c>
      <c r="H99" s="101"/>
      <c r="I99" s="94"/>
      <c r="J99" s="68" t="s">
        <v>62</v>
      </c>
      <c r="K99" s="69"/>
      <c r="L99" s="65" t="s">
        <v>40</v>
      </c>
      <c r="M99" s="12"/>
      <c r="N99" s="12"/>
      <c r="O99" s="12"/>
    </row>
    <row r="100" spans="1:15" ht="20" customHeight="1" x14ac:dyDescent="0.2">
      <c r="A100" s="95" t="s">
        <v>43</v>
      </c>
      <c r="B100" s="96">
        <f>(F121-C24*E121)/(G121-POWER(E121,2))</f>
        <v>-220.73601557335655</v>
      </c>
      <c r="C100" s="86"/>
      <c r="D100" s="87"/>
      <c r="E100" s="72">
        <f t="shared" ref="E100:E119" si="15">1/B3</f>
        <v>7.6863950807071479E-2</v>
      </c>
      <c r="F100" s="72">
        <f t="shared" ref="F100:F119" si="16">E100*C3</f>
        <v>12.762797847809377</v>
      </c>
      <c r="G100" s="72">
        <f t="shared" ref="G100:G119" si="17">POWER(E100,2)</f>
        <v>5.9080669336719046E-3</v>
      </c>
      <c r="H100" s="87"/>
      <c r="I100" s="88"/>
      <c r="J100" s="74">
        <f t="shared" ref="J100:J119" si="18">$B$101+$B$100/B3</f>
        <v>147.94575216762527</v>
      </c>
      <c r="K100" s="12"/>
      <c r="L100" s="53">
        <f t="shared" ref="L100:L119" si="19">POWER(C3-J100,2)</f>
        <v>327.54657460205692</v>
      </c>
      <c r="M100" s="12"/>
      <c r="N100" s="12"/>
      <c r="O100" s="12"/>
    </row>
    <row r="101" spans="1:15" ht="20" customHeight="1" x14ac:dyDescent="0.2">
      <c r="A101" s="95" t="s">
        <v>42</v>
      </c>
      <c r="B101" s="96">
        <f>C24-B100*E121</f>
        <v>164.91239441000471</v>
      </c>
      <c r="C101" s="86"/>
      <c r="D101" s="87"/>
      <c r="E101" s="72">
        <f t="shared" si="15"/>
        <v>0.11730205278592375</v>
      </c>
      <c r="F101" s="72">
        <f t="shared" si="16"/>
        <v>14.152492668621701</v>
      </c>
      <c r="G101" s="72">
        <f t="shared" si="17"/>
        <v>1.3759771587791641E-2</v>
      </c>
      <c r="H101" s="87"/>
      <c r="I101" s="88"/>
      <c r="J101" s="74">
        <f t="shared" si="18"/>
        <v>139.01960665946436</v>
      </c>
      <c r="K101" s="12"/>
      <c r="L101" s="53">
        <f t="shared" si="19"/>
        <v>337.44244882343708</v>
      </c>
      <c r="M101" s="12"/>
      <c r="N101" s="12"/>
      <c r="O101" s="12"/>
    </row>
    <row r="102" spans="1:15" ht="20" customHeight="1" x14ac:dyDescent="0.2">
      <c r="A102" s="95" t="s">
        <v>44</v>
      </c>
      <c r="B102" s="102" t="s">
        <v>35</v>
      </c>
      <c r="C102" s="86"/>
      <c r="D102" s="87"/>
      <c r="E102" s="72">
        <f t="shared" si="15"/>
        <v>0.17129153819801302</v>
      </c>
      <c r="F102" s="72">
        <f t="shared" si="16"/>
        <v>25.803528605686878</v>
      </c>
      <c r="G102" s="72">
        <f t="shared" si="17"/>
        <v>2.9340791058241351E-2</v>
      </c>
      <c r="H102" s="87"/>
      <c r="I102" s="88"/>
      <c r="J102" s="74">
        <f t="shared" si="18"/>
        <v>127.10218276674391</v>
      </c>
      <c r="K102" s="12"/>
      <c r="L102" s="53">
        <f t="shared" si="19"/>
        <v>554.0759167406336</v>
      </c>
      <c r="M102" s="12"/>
      <c r="N102" s="12"/>
      <c r="O102" s="12"/>
    </row>
    <row r="103" spans="1:15" ht="20.25" customHeight="1" x14ac:dyDescent="0.2">
      <c r="A103" s="84"/>
      <c r="B103" s="85"/>
      <c r="C103" s="86"/>
      <c r="D103" s="87"/>
      <c r="E103" s="72">
        <f t="shared" si="15"/>
        <v>0.17850767583006069</v>
      </c>
      <c r="F103" s="72">
        <f t="shared" si="16"/>
        <v>29.090146376294179</v>
      </c>
      <c r="G103" s="72">
        <f t="shared" si="17"/>
        <v>3.1864990330250031E-2</v>
      </c>
      <c r="H103" s="87"/>
      <c r="I103" s="88"/>
      <c r="J103" s="74">
        <f t="shared" si="18"/>
        <v>125.50932129801674</v>
      </c>
      <c r="K103" s="12"/>
      <c r="L103" s="53">
        <f t="shared" si="19"/>
        <v>1402.7780483113938</v>
      </c>
      <c r="M103" s="12"/>
      <c r="N103" s="12"/>
      <c r="O103" s="12"/>
    </row>
    <row r="104" spans="1:15" ht="20.25" customHeight="1" x14ac:dyDescent="0.2">
      <c r="A104" s="84"/>
      <c r="B104" s="85"/>
      <c r="C104" s="86"/>
      <c r="D104" s="87"/>
      <c r="E104" s="72">
        <f t="shared" si="15"/>
        <v>0.23424689622862496</v>
      </c>
      <c r="F104" s="72">
        <f t="shared" si="16"/>
        <v>23.340594987116422</v>
      </c>
      <c r="G104" s="72">
        <f t="shared" si="17"/>
        <v>5.4871608392744194E-2</v>
      </c>
      <c r="H104" s="87"/>
      <c r="I104" s="88"/>
      <c r="J104" s="74">
        <f t="shared" si="18"/>
        <v>113.20566787607251</v>
      </c>
      <c r="K104" s="12"/>
      <c r="L104" s="53">
        <f t="shared" si="19"/>
        <v>184.00021458815337</v>
      </c>
      <c r="M104" s="12"/>
      <c r="N104" s="12"/>
      <c r="O104" s="12"/>
    </row>
    <row r="105" spans="1:15" ht="20.25" customHeight="1" x14ac:dyDescent="0.2">
      <c r="A105" s="84"/>
      <c r="B105" s="85"/>
      <c r="C105" s="86"/>
      <c r="D105" s="87"/>
      <c r="E105" s="72">
        <f t="shared" si="15"/>
        <v>0.23803856224708406</v>
      </c>
      <c r="F105" s="72">
        <f t="shared" si="16"/>
        <v>22.621756724589389</v>
      </c>
      <c r="G105" s="72">
        <f t="shared" si="17"/>
        <v>5.6662357116658908E-2</v>
      </c>
      <c r="H105" s="87"/>
      <c r="I105" s="88"/>
      <c r="J105" s="74">
        <f t="shared" si="18"/>
        <v>112.36871062677295</v>
      </c>
      <c r="K105" s="12"/>
      <c r="L105" s="53">
        <f t="shared" si="19"/>
        <v>300.49219251395488</v>
      </c>
      <c r="M105" s="12"/>
      <c r="N105" s="12"/>
      <c r="O105" s="12"/>
    </row>
    <row r="106" spans="1:15" ht="20.25" customHeight="1" x14ac:dyDescent="0.2">
      <c r="A106" s="84"/>
      <c r="B106" s="85"/>
      <c r="C106" s="86"/>
      <c r="D106" s="87"/>
      <c r="E106" s="72">
        <f t="shared" si="15"/>
        <v>0.24443901246638963</v>
      </c>
      <c r="F106" s="72">
        <f t="shared" si="16"/>
        <v>25.080175996088975</v>
      </c>
      <c r="G106" s="72">
        <f t="shared" si="17"/>
        <v>5.9750430815543785E-2</v>
      </c>
      <c r="H106" s="87"/>
      <c r="I106" s="88"/>
      <c r="J106" s="74">
        <f t="shared" si="18"/>
        <v>110.95590074748783</v>
      </c>
      <c r="K106" s="12"/>
      <c r="L106" s="53">
        <f t="shared" si="19"/>
        <v>69.77095089738286</v>
      </c>
      <c r="M106" s="12"/>
      <c r="N106" s="12"/>
      <c r="O106" s="12"/>
    </row>
    <row r="107" spans="1:15" ht="20.25" customHeight="1" x14ac:dyDescent="0.2">
      <c r="A107" s="84"/>
      <c r="B107" s="85"/>
      <c r="C107" s="86"/>
      <c r="D107" s="87"/>
      <c r="E107" s="72">
        <f t="shared" si="15"/>
        <v>0.24975024975024979</v>
      </c>
      <c r="F107" s="72">
        <f t="shared" si="16"/>
        <v>24.660589410589413</v>
      </c>
      <c r="G107" s="72">
        <f t="shared" si="17"/>
        <v>6.2375187250312145E-2</v>
      </c>
      <c r="H107" s="87"/>
      <c r="I107" s="88"/>
      <c r="J107" s="74">
        <f t="shared" si="18"/>
        <v>109.78351939168388</v>
      </c>
      <c r="K107" s="12"/>
      <c r="L107" s="53">
        <f t="shared" si="19"/>
        <v>121.93723451571458</v>
      </c>
      <c r="M107" s="12"/>
      <c r="N107" s="12"/>
      <c r="O107" s="12"/>
    </row>
    <row r="108" spans="1:15" ht="20.25" customHeight="1" x14ac:dyDescent="0.2">
      <c r="A108" s="84"/>
      <c r="B108" s="85"/>
      <c r="C108" s="86"/>
      <c r="D108" s="87"/>
      <c r="E108" s="72">
        <f t="shared" si="15"/>
        <v>0.2615062761506276</v>
      </c>
      <c r="F108" s="72">
        <f t="shared" si="16"/>
        <v>23.269089958158993</v>
      </c>
      <c r="G108" s="72">
        <f t="shared" si="17"/>
        <v>6.8385532466168297E-2</v>
      </c>
      <c r="H108" s="87"/>
      <c r="I108" s="88"/>
      <c r="J108" s="74">
        <f t="shared" si="18"/>
        <v>107.18854096508929</v>
      </c>
      <c r="K108" s="12"/>
      <c r="L108" s="53">
        <f t="shared" si="19"/>
        <v>331.51454799540477</v>
      </c>
      <c r="M108" s="12"/>
      <c r="N108" s="12"/>
      <c r="O108" s="12"/>
    </row>
    <row r="109" spans="1:15" ht="20.25" customHeight="1" x14ac:dyDescent="0.2">
      <c r="A109" s="84"/>
      <c r="B109" s="85"/>
      <c r="C109" s="86"/>
      <c r="D109" s="87"/>
      <c r="E109" s="72">
        <f t="shared" si="15"/>
        <v>0.29146021568055958</v>
      </c>
      <c r="F109" s="72">
        <f t="shared" si="16"/>
        <v>24.834450597493436</v>
      </c>
      <c r="G109" s="72">
        <f t="shared" si="17"/>
        <v>8.4949057324558305E-2</v>
      </c>
      <c r="H109" s="87"/>
      <c r="I109" s="88"/>
      <c r="J109" s="74">
        <f t="shared" si="18"/>
        <v>100.57662770252685</v>
      </c>
      <c r="K109" s="12"/>
      <c r="L109" s="53">
        <f t="shared" si="19"/>
        <v>236.22545571428094</v>
      </c>
      <c r="M109" s="12"/>
      <c r="N109" s="12"/>
      <c r="O109" s="12"/>
    </row>
    <row r="110" spans="1:15" ht="20.25" customHeight="1" x14ac:dyDescent="0.2">
      <c r="A110" s="84"/>
      <c r="B110" s="85"/>
      <c r="C110" s="86"/>
      <c r="D110" s="87"/>
      <c r="E110" s="72">
        <f t="shared" si="15"/>
        <v>0.31525851197982346</v>
      </c>
      <c r="F110" s="72">
        <f t="shared" si="16"/>
        <v>28.242749054224465</v>
      </c>
      <c r="G110" s="72">
        <f t="shared" si="17"/>
        <v>9.9387929375732501E-2</v>
      </c>
      <c r="H110" s="87"/>
      <c r="I110" s="88"/>
      <c r="J110" s="74">
        <f t="shared" si="18"/>
        <v>95.323486599993188</v>
      </c>
      <c r="K110" s="12"/>
      <c r="L110" s="53">
        <f t="shared" si="19"/>
        <v>32.918752485101415</v>
      </c>
      <c r="M110" s="12"/>
      <c r="N110" s="12"/>
      <c r="O110" s="12"/>
    </row>
    <row r="111" spans="1:15" ht="20.25" customHeight="1" x14ac:dyDescent="0.2">
      <c r="A111" s="84"/>
      <c r="B111" s="85"/>
      <c r="C111" s="86"/>
      <c r="D111" s="87"/>
      <c r="E111" s="72">
        <f t="shared" si="15"/>
        <v>0.35001750087504374</v>
      </c>
      <c r="F111" s="72">
        <f t="shared" si="16"/>
        <v>28.796289814490724</v>
      </c>
      <c r="G111" s="72">
        <f t="shared" si="17"/>
        <v>0.12251225091881125</v>
      </c>
      <c r="H111" s="87"/>
      <c r="I111" s="88"/>
      <c r="J111" s="74">
        <f t="shared" si="18"/>
        <v>87.650925885903717</v>
      </c>
      <c r="K111" s="12"/>
      <c r="L111" s="53">
        <f t="shared" si="19"/>
        <v>28.94360253781689</v>
      </c>
      <c r="M111" s="12"/>
      <c r="N111" s="12"/>
      <c r="O111" s="12"/>
    </row>
    <row r="112" spans="1:15" ht="20.25" customHeight="1" x14ac:dyDescent="0.2">
      <c r="A112" s="84"/>
      <c r="B112" s="85"/>
      <c r="C112" s="86"/>
      <c r="D112" s="87"/>
      <c r="E112" s="72">
        <f t="shared" si="15"/>
        <v>0.3575259206292456</v>
      </c>
      <c r="F112" s="72">
        <f t="shared" si="16"/>
        <v>31.670361101179832</v>
      </c>
      <c r="G112" s="72">
        <f t="shared" si="17"/>
        <v>0.12782478392178961</v>
      </c>
      <c r="H112" s="87"/>
      <c r="I112" s="88"/>
      <c r="J112" s="74">
        <f t="shared" si="18"/>
        <v>85.993547226108916</v>
      </c>
      <c r="K112" s="12"/>
      <c r="L112" s="53">
        <f t="shared" si="19"/>
        <v>6.7000877626644142</v>
      </c>
      <c r="M112" s="12"/>
      <c r="N112" s="12"/>
      <c r="O112" s="12"/>
    </row>
    <row r="113" spans="1:15" ht="20.25" customHeight="1" x14ac:dyDescent="0.2">
      <c r="A113" s="84"/>
      <c r="B113" s="85"/>
      <c r="C113" s="86"/>
      <c r="D113" s="87"/>
      <c r="E113" s="72">
        <f t="shared" si="15"/>
        <v>0.38446751249519417</v>
      </c>
      <c r="F113" s="72">
        <f t="shared" si="16"/>
        <v>30.830834294502118</v>
      </c>
      <c r="G113" s="72">
        <f t="shared" si="17"/>
        <v>0.14781526816424229</v>
      </c>
      <c r="H113" s="87"/>
      <c r="I113" s="88"/>
      <c r="J113" s="74">
        <f t="shared" si="18"/>
        <v>80.046567584415868</v>
      </c>
      <c r="K113" s="12"/>
      <c r="L113" s="53">
        <f t="shared" si="19"/>
        <v>2.0860722671468091E-2</v>
      </c>
      <c r="M113" s="12"/>
      <c r="N113" s="12"/>
      <c r="O113" s="12"/>
    </row>
    <row r="114" spans="1:15" ht="20.25" customHeight="1" x14ac:dyDescent="0.2">
      <c r="A114" s="84"/>
      <c r="B114" s="85"/>
      <c r="C114" s="86"/>
      <c r="D114" s="87"/>
      <c r="E114" s="72">
        <f t="shared" si="15"/>
        <v>0.39494470774091628</v>
      </c>
      <c r="F114" s="72">
        <f t="shared" si="16"/>
        <v>31.474723538704584</v>
      </c>
      <c r="G114" s="72">
        <f t="shared" si="17"/>
        <v>0.15598132217255778</v>
      </c>
      <c r="H114" s="87"/>
      <c r="I114" s="88"/>
      <c r="J114" s="74">
        <f t="shared" si="18"/>
        <v>77.733873251491062</v>
      </c>
      <c r="K114" s="12"/>
      <c r="L114" s="53">
        <f t="shared" si="19"/>
        <v>3.8420968702202325</v>
      </c>
      <c r="M114" s="12"/>
      <c r="N114" s="12"/>
      <c r="O114" s="12"/>
    </row>
    <row r="115" spans="1:15" ht="20.25" customHeight="1" x14ac:dyDescent="0.2">
      <c r="A115" s="84"/>
      <c r="B115" s="85"/>
      <c r="C115" s="86"/>
      <c r="D115" s="87"/>
      <c r="E115" s="72">
        <f t="shared" si="15"/>
        <v>0.39984006397441024</v>
      </c>
      <c r="F115" s="72">
        <f t="shared" si="16"/>
        <v>33.241103558576569</v>
      </c>
      <c r="G115" s="72">
        <f t="shared" si="17"/>
        <v>0.15987207675906048</v>
      </c>
      <c r="H115" s="87"/>
      <c r="I115" s="88"/>
      <c r="J115" s="74">
        <f t="shared" si="18"/>
        <v>76.653291821697408</v>
      </c>
      <c r="K115" s="12"/>
      <c r="L115" s="53">
        <f t="shared" si="19"/>
        <v>42.025505325031254</v>
      </c>
      <c r="M115" s="12"/>
      <c r="N115" s="12"/>
      <c r="O115" s="12"/>
    </row>
    <row r="116" spans="1:15" ht="20.25" customHeight="1" x14ac:dyDescent="0.2">
      <c r="A116" s="84"/>
      <c r="B116" s="85"/>
      <c r="C116" s="86"/>
      <c r="D116" s="87"/>
      <c r="E116" s="72">
        <f t="shared" si="15"/>
        <v>0.40933278755628327</v>
      </c>
      <c r="F116" s="72">
        <f t="shared" si="16"/>
        <v>30.980352026197302</v>
      </c>
      <c r="G116" s="72">
        <f t="shared" si="17"/>
        <v>0.16755333096859734</v>
      </c>
      <c r="H116" s="87"/>
      <c r="I116" s="88"/>
      <c r="J116" s="74">
        <f t="shared" si="18"/>
        <v>74.557905841295522</v>
      </c>
      <c r="K116" s="12"/>
      <c r="L116" s="53">
        <f t="shared" si="19"/>
        <v>1.2703412425857601</v>
      </c>
      <c r="M116" s="12"/>
      <c r="N116" s="12"/>
      <c r="O116" s="12"/>
    </row>
    <row r="117" spans="1:15" ht="20.25" customHeight="1" x14ac:dyDescent="0.2">
      <c r="A117" s="84"/>
      <c r="B117" s="85"/>
      <c r="C117" s="86"/>
      <c r="D117" s="87"/>
      <c r="E117" s="72">
        <f t="shared" si="15"/>
        <v>0.43308791684711995</v>
      </c>
      <c r="F117" s="72">
        <f t="shared" si="16"/>
        <v>32.283672585534866</v>
      </c>
      <c r="G117" s="72">
        <f t="shared" si="17"/>
        <v>0.18756514371897789</v>
      </c>
      <c r="H117" s="87"/>
      <c r="I117" s="88"/>
      <c r="J117" s="74">
        <f t="shared" si="18"/>
        <v>69.314293252206298</v>
      </c>
      <c r="K117" s="12"/>
      <c r="L117" s="53">
        <f t="shared" si="19"/>
        <v>27.339374254423461</v>
      </c>
      <c r="M117" s="12"/>
      <c r="N117" s="12"/>
      <c r="O117" s="12"/>
    </row>
    <row r="118" spans="1:15" ht="20.25" customHeight="1" x14ac:dyDescent="0.2">
      <c r="A118" s="84"/>
      <c r="B118" s="85"/>
      <c r="C118" s="86"/>
      <c r="D118" s="87"/>
      <c r="E118" s="72">
        <f t="shared" si="15"/>
        <v>0.46210720887245837</v>
      </c>
      <c r="F118" s="72">
        <f t="shared" si="16"/>
        <v>35.108595194085019</v>
      </c>
      <c r="G118" s="72">
        <f t="shared" si="17"/>
        <v>0.21354307249189386</v>
      </c>
      <c r="H118" s="87"/>
      <c r="I118" s="88"/>
      <c r="J118" s="74">
        <f t="shared" si="18"/>
        <v>62.908690355773402</v>
      </c>
      <c r="K118" s="12"/>
      <c r="L118" s="53">
        <f t="shared" si="19"/>
        <v>170.72844771880887</v>
      </c>
      <c r="M118" s="12"/>
      <c r="N118" s="12"/>
      <c r="O118" s="12"/>
    </row>
    <row r="119" spans="1:15" ht="20.25" customHeight="1" x14ac:dyDescent="0.2">
      <c r="A119" s="84"/>
      <c r="B119" s="85"/>
      <c r="C119" s="86"/>
      <c r="D119" s="87"/>
      <c r="E119" s="72">
        <f t="shared" si="15"/>
        <v>0.53705692803437166</v>
      </c>
      <c r="F119" s="72">
        <f t="shared" si="16"/>
        <v>26.871643394199783</v>
      </c>
      <c r="G119" s="72">
        <f t="shared" si="17"/>
        <v>0.28843014394971628</v>
      </c>
      <c r="H119" s="87"/>
      <c r="I119" s="88"/>
      <c r="J119" s="74">
        <f t="shared" si="18"/>
        <v>46.364587979630628</v>
      </c>
      <c r="K119" s="12"/>
      <c r="L119" s="53">
        <f t="shared" si="19"/>
        <v>13.471924399271954</v>
      </c>
      <c r="M119" s="12"/>
      <c r="N119" s="12"/>
      <c r="O119" s="12"/>
    </row>
    <row r="120" spans="1:15" ht="20.25" customHeight="1" x14ac:dyDescent="0.2">
      <c r="A120" s="84"/>
      <c r="B120" s="85"/>
      <c r="C120" s="86"/>
      <c r="D120" s="87"/>
      <c r="E120" s="87"/>
      <c r="F120" s="87"/>
      <c r="G120" s="87"/>
      <c r="H120" s="87"/>
      <c r="I120" s="88"/>
      <c r="J120" s="38"/>
      <c r="K120" s="12"/>
      <c r="L120" s="12"/>
      <c r="M120" s="12"/>
      <c r="N120" s="12"/>
      <c r="O120" s="12"/>
    </row>
    <row r="121" spans="1:15" ht="20.25" customHeight="1" x14ac:dyDescent="0.2">
      <c r="A121" s="84"/>
      <c r="B121" s="85"/>
      <c r="C121" s="86"/>
      <c r="D121" s="89" t="s">
        <v>45</v>
      </c>
      <c r="E121" s="72">
        <f>AVERAGE(E100:E119)</f>
        <v>0.30535227445747359</v>
      </c>
      <c r="F121" s="72">
        <f>AVERAGE(F100:F119)</f>
        <v>26.755797386707201</v>
      </c>
      <c r="G121" s="72">
        <f>AVERAGE(G100:G119)</f>
        <v>0.10691765578586598</v>
      </c>
      <c r="H121" s="87"/>
      <c r="I121" s="88"/>
      <c r="J121" s="38"/>
      <c r="K121" s="57" t="s">
        <v>46</v>
      </c>
      <c r="L121" s="53">
        <f>SUM(L100:L119)</f>
        <v>4193.0445780210084</v>
      </c>
      <c r="M121" s="60" t="s">
        <v>25</v>
      </c>
      <c r="N121" s="61">
        <f>SQRT(L121/20)</f>
        <v>14.479372531330576</v>
      </c>
      <c r="O121" s="42"/>
    </row>
    <row r="122" spans="1:15" ht="20.25" customHeight="1" x14ac:dyDescent="0.2">
      <c r="A122" s="84"/>
      <c r="B122" s="85"/>
      <c r="C122" s="86"/>
      <c r="D122" s="87"/>
      <c r="E122" s="87"/>
      <c r="F122" s="87"/>
      <c r="G122" s="87"/>
      <c r="H122" s="87"/>
      <c r="I122" s="88"/>
      <c r="J122" s="38"/>
      <c r="K122" s="12"/>
      <c r="L122" s="12"/>
      <c r="M122" s="12"/>
      <c r="N122" s="12"/>
      <c r="O122" s="12"/>
    </row>
  </sheetData>
  <mergeCells count="1">
    <mergeCell ref="A1:O1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2022-11-17T22:56:08Z</dcterms:created>
  <dcterms:modified xsi:type="dcterms:W3CDTF">2022-11-17T22:56:08Z</dcterms:modified>
</cp:coreProperties>
</file>