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 1" sheetId="1" r:id="rId4"/>
  </sheets>
</workbook>
</file>

<file path=xl/sharedStrings.xml><?xml version="1.0" encoding="utf-8"?>
<sst xmlns="http://schemas.openxmlformats.org/spreadsheetml/2006/main" uniqueCount="54">
  <si>
    <t>Tаблица 1</t>
  </si>
  <si>
    <t>№</t>
  </si>
  <si>
    <t>Субъект</t>
  </si>
  <si>
    <t>Население (млн человек) X</t>
  </si>
  <si>
    <t>Средняя стоимость м^2 (тыс руб) Y</t>
  </si>
  <si>
    <t>Rank X</t>
  </si>
  <si>
    <t>Rank Y</t>
  </si>
  <si>
    <t>(Rx - Ry)^2</t>
  </si>
  <si>
    <t>R-</t>
  </si>
  <si>
    <t>R+</t>
  </si>
  <si>
    <t>Цена больше 85тр/Население больше 3,5 млн</t>
  </si>
  <si>
    <t>да</t>
  </si>
  <si>
    <t>Нет</t>
  </si>
  <si>
    <t>Всего</t>
  </si>
  <si>
    <t xml:space="preserve">Оренбургская область </t>
  </si>
  <si>
    <t>Да</t>
  </si>
  <si>
    <t>Алтайский край</t>
  </si>
  <si>
    <t>нет</t>
  </si>
  <si>
    <t xml:space="preserve">Воронежская область </t>
  </si>
  <si>
    <t>Саратовская область</t>
  </si>
  <si>
    <t>Волгоградская область</t>
  </si>
  <si>
    <t>Матрица теоритических частот</t>
  </si>
  <si>
    <t xml:space="preserve">Пермский край </t>
  </si>
  <si>
    <t xml:space="preserve">Кемеровская область </t>
  </si>
  <si>
    <t xml:space="preserve">Новосибирская область </t>
  </si>
  <si>
    <t>Красноярский край</t>
  </si>
  <si>
    <t xml:space="preserve">Самарская область </t>
  </si>
  <si>
    <t>Так как данные собраны вручную рассчитаем кси вручную</t>
  </si>
  <si>
    <t xml:space="preserve">Челябинская область </t>
  </si>
  <si>
    <t xml:space="preserve">Числители </t>
  </si>
  <si>
    <t>Квадрат числителя</t>
  </si>
  <si>
    <t xml:space="preserve">Тюменская область </t>
  </si>
  <si>
    <t>Республика Татарстан</t>
  </si>
  <si>
    <t>Республика Башкортостан</t>
  </si>
  <si>
    <t xml:space="preserve">Ростовская область </t>
  </si>
  <si>
    <t>Дробь</t>
  </si>
  <si>
    <t xml:space="preserve">Свердловская область </t>
  </si>
  <si>
    <t>Санкт-Петербург</t>
  </si>
  <si>
    <t>Краснодарский край</t>
  </si>
  <si>
    <t xml:space="preserve">Московская область </t>
  </si>
  <si>
    <t>Москва</t>
  </si>
  <si>
    <t>Сумма:</t>
  </si>
  <si>
    <t>Среднее:</t>
  </si>
  <si>
    <t xml:space="preserve">Ранговый коэффициент корреляции Спирмена. </t>
  </si>
  <si>
    <t xml:space="preserve">Ранговый коэффициент корреляции Кенделла. </t>
  </si>
  <si>
    <t>Выдвинем две гипотезы:                 Н0: нет зависимости между показателями.        Н1: есть зависимость между показателями</t>
  </si>
  <si>
    <t xml:space="preserve">С1,С2 &gt;= 0,3.              Связь между признаками присутствует. </t>
  </si>
  <si>
    <t xml:space="preserve">Принимаем гипотезу о том, что связь между признаками есть. </t>
  </si>
  <si>
    <t xml:space="preserve">Коэффициент Ассоциации </t>
  </si>
  <si>
    <t xml:space="preserve">Коэффициент Контингенции </t>
  </si>
  <si>
    <t>Связь между средней стоимостью квадратного метра и количеством населения сильная</t>
  </si>
  <si>
    <t>Коэффициент взаимной сопряженности Пирсона</t>
  </si>
  <si>
    <t>Коэффициент взаимной сопряженности Чурова</t>
  </si>
  <si>
    <t>С1 &lt; С2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</si>
</sst>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0"/>
      <color indexed="8"/>
      <name val="Helvetica Neue"/>
    </font>
    <font>
      <b val="1"/>
      <sz val="10"/>
      <color indexed="8"/>
      <name val="Helvetica"/>
    </font>
    <font>
      <b val="1"/>
      <sz val="10"/>
      <color indexed="8"/>
      <name val="Helvetica Neue"/>
    </font>
    <font>
      <sz val="10"/>
      <color indexed="8"/>
      <name val="Helvetica Neue"/>
    </font>
    <font>
      <sz val="10"/>
      <color indexed="8"/>
      <name val="Helvetica Neue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9"/>
        <bgColor auto="1"/>
      </patternFill>
    </fill>
  </fills>
  <borders count="34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6"/>
      </top>
      <bottom style="thin">
        <color indexed="16"/>
      </bottom>
      <diagonal/>
    </border>
    <border>
      <left style="thin">
        <color indexed="11"/>
      </left>
      <right style="thin">
        <color indexed="16"/>
      </right>
      <top style="thin">
        <color indexed="10"/>
      </top>
      <bottom style="thin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7"/>
      </bottom>
      <diagonal/>
    </border>
    <border>
      <left style="thin">
        <color indexed="11"/>
      </left>
      <right style="thin">
        <color indexed="16"/>
      </right>
      <top style="thin">
        <color indexed="10"/>
      </top>
      <bottom style="thin">
        <color indexed="17"/>
      </bottom>
      <diagonal/>
    </border>
    <border>
      <left style="thin">
        <color indexed="18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8"/>
      </right>
      <top style="thin">
        <color indexed="17"/>
      </top>
      <bottom style="thin">
        <color indexed="16"/>
      </bottom>
      <diagonal/>
    </border>
    <border>
      <left style="thin">
        <color indexed="1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0"/>
      </left>
      <right style="thin">
        <color indexed="11"/>
      </right>
      <top style="thin">
        <color indexed="16"/>
      </top>
      <bottom style="thin">
        <color indexed="16"/>
      </bottom>
      <diagonal/>
    </border>
    <border>
      <left style="thin">
        <color indexed="11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center" wrapText="1"/>
    </xf>
    <xf numFmtId="49" fontId="3" fillId="3" borderId="2" applyNumberFormat="1" applyFont="1" applyFill="1" applyBorder="1" applyAlignment="1" applyProtection="0">
      <alignment horizontal="center" vertical="center" wrapText="1" readingOrder="1"/>
    </xf>
    <xf numFmtId="49" fontId="3" fillId="3" borderId="2" applyNumberFormat="1" applyFont="1" applyFill="1" applyBorder="1" applyAlignment="1" applyProtection="0">
      <alignment horizontal="center" vertical="top" wrapText="1" readingOrder="1"/>
    </xf>
    <xf numFmtId="49" fontId="2" fillId="2" borderId="3" applyNumberFormat="1" applyFont="1" applyFill="1" applyBorder="1" applyAlignment="1" applyProtection="0">
      <alignment horizontal="center" vertical="center" wrapText="1"/>
    </xf>
    <xf numFmtId="49" fontId="2" fillId="2" borderId="4" applyNumberFormat="1" applyFont="1" applyFill="1" applyBorder="1" applyAlignment="1" applyProtection="0">
      <alignment horizontal="center" vertical="center" wrapText="1"/>
    </xf>
    <xf numFmtId="0" fontId="2" fillId="2" borderId="4" applyNumberFormat="0" applyFont="1" applyFill="1" applyBorder="1" applyAlignment="1" applyProtection="0">
      <alignment vertical="top" wrapText="1"/>
    </xf>
    <xf numFmtId="49" fontId="2" fillId="2" borderId="4" applyNumberFormat="1" applyFont="1" applyFill="1" applyBorder="1" applyAlignment="1" applyProtection="0">
      <alignment vertical="top" wrapText="1"/>
    </xf>
    <xf numFmtId="0" fontId="2" fillId="4" borderId="5" applyNumberFormat="1" applyFont="1" applyFill="1" applyBorder="1" applyAlignment="1" applyProtection="0">
      <alignment vertical="top" wrapText="1"/>
    </xf>
    <xf numFmtId="49" fontId="4" borderId="2" applyNumberFormat="1" applyFont="1" applyFill="0" applyBorder="1" applyAlignment="1" applyProtection="0">
      <alignment horizontal="center" vertical="bottom" wrapText="1" readingOrder="1"/>
    </xf>
    <xf numFmtId="0" fontId="4" fillId="5" borderId="2" applyNumberFormat="1" applyFont="1" applyFill="1" applyBorder="1" applyAlignment="1" applyProtection="0">
      <alignment horizontal="center" vertical="bottom" wrapText="1" readingOrder="1"/>
    </xf>
    <xf numFmtId="0" fontId="5" fillId="5" borderId="2" applyNumberFormat="1" applyFont="1" applyFill="1" applyBorder="1" applyAlignment="1" applyProtection="0">
      <alignment horizontal="center" vertical="bottom" wrapText="1" readingOrder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2" fillId="6" borderId="8" applyNumberFormat="1" applyFont="1" applyFill="1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0" fontId="2" borderId="9" applyNumberFormat="1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2" fillId="4" borderId="11" applyNumberFormat="1" applyFont="1" applyFill="1" applyBorder="1" applyAlignment="1" applyProtection="0">
      <alignment vertical="top" wrapText="1"/>
    </xf>
    <xf numFmtId="0" fontId="0" borderId="12" applyNumberFormat="1" applyFont="1" applyFill="0" applyBorder="1" applyAlignment="1" applyProtection="0">
      <alignment vertical="top" wrapText="1"/>
    </xf>
    <xf numFmtId="0" fontId="0" borderId="13" applyNumberFormat="1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49" fontId="2" fillId="6" borderId="14" applyNumberFormat="1" applyFont="1" applyFill="1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49" fontId="2" fillId="6" borderId="13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top" wrapText="1"/>
    </xf>
    <xf numFmtId="49" fontId="2" fillId="6" borderId="4" applyNumberFormat="1" applyFont="1" applyFill="1" applyBorder="1" applyAlignment="1" applyProtection="0">
      <alignment vertical="top" wrapText="1"/>
    </xf>
    <xf numFmtId="0" fontId="0" fillId="6" borderId="14" applyNumberFormat="0" applyFont="1" applyFill="1" applyBorder="1" applyAlignment="1" applyProtection="0">
      <alignment vertical="top" wrapText="1"/>
    </xf>
    <xf numFmtId="49" fontId="2" borderId="13" applyNumberFormat="1" applyFont="1" applyFill="0" applyBorder="1" applyAlignment="1" applyProtection="0">
      <alignment vertical="top"/>
    </xf>
    <xf numFmtId="0" fontId="0" borderId="14" applyNumberFormat="0" applyFont="1" applyFill="0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49" fontId="2" fillId="6" borderId="13" applyNumberFormat="1" applyFont="1" applyFill="1" applyBorder="1" applyAlignment="1" applyProtection="0">
      <alignment vertical="top" wrapText="1"/>
    </xf>
    <xf numFmtId="0" fontId="2" fillId="4" borderId="17" applyNumberFormat="1" applyFont="1" applyFill="1" applyBorder="1" applyAlignment="1" applyProtection="0">
      <alignment vertical="top" wrapText="1"/>
    </xf>
    <xf numFmtId="49" fontId="2" fillId="5" borderId="18" applyNumberFormat="1" applyFont="1" applyFill="1" applyBorder="1" applyAlignment="1" applyProtection="0">
      <alignment horizontal="right" vertical="center" wrapText="1" readingOrder="1"/>
    </xf>
    <xf numFmtId="0" fontId="3" fillId="5" borderId="18" applyNumberFormat="0" applyFont="1" applyFill="1" applyBorder="1" applyAlignment="1" applyProtection="0">
      <alignment horizontal="center" vertical="center" wrapText="1" readingOrder="1"/>
    </xf>
    <xf numFmtId="0" fontId="6" fillId="5" borderId="19" applyNumberFormat="1" applyFont="1" applyFill="1" applyBorder="1" applyAlignment="1" applyProtection="0">
      <alignment horizontal="left" vertical="top" wrapText="1" readingOrder="1"/>
    </xf>
    <xf numFmtId="0" fontId="0" borderId="20" applyNumberFormat="1" applyFont="1" applyFill="0" applyBorder="1" applyAlignment="1" applyProtection="0">
      <alignment horizontal="left" vertical="top" wrapText="1"/>
    </xf>
    <xf numFmtId="49" fontId="2" fillId="5" borderId="21" applyNumberFormat="1" applyFont="1" applyFill="1" applyBorder="1" applyAlignment="1" applyProtection="0">
      <alignment horizontal="right" vertical="top" wrapText="1"/>
    </xf>
    <xf numFmtId="0" fontId="0" borderId="22" applyNumberFormat="0" applyFont="1" applyFill="0" applyBorder="1" applyAlignment="1" applyProtection="0">
      <alignment vertical="top" wrapText="1"/>
    </xf>
    <xf numFmtId="0" fontId="0" borderId="23" applyNumberFormat="1" applyFont="1" applyFill="0" applyBorder="1" applyAlignment="1" applyProtection="0">
      <alignment horizontal="left" vertical="top" wrapText="1"/>
    </xf>
    <xf numFmtId="0" fontId="0" borderId="13" applyNumberFormat="1" applyFont="1" applyFill="0" applyBorder="1" applyAlignment="1" applyProtection="0">
      <alignment horizontal="left" vertical="top" wrapText="1"/>
    </xf>
    <xf numFmtId="0" fontId="2" fillId="5" borderId="14" applyNumberFormat="0" applyFont="1" applyFill="1" applyBorder="1" applyAlignment="1" applyProtection="0">
      <alignment vertical="top" wrapText="1"/>
    </xf>
    <xf numFmtId="0" fontId="0" borderId="24" applyNumberFormat="0" applyFont="1" applyFill="0" applyBorder="1" applyAlignment="1" applyProtection="0">
      <alignment vertical="top" wrapText="1"/>
    </xf>
    <xf numFmtId="0" fontId="5" fillId="5" borderId="25" applyNumberFormat="0" applyFont="1" applyFill="1" applyBorder="1" applyAlignment="1" applyProtection="0">
      <alignment horizontal="center" vertical="bottom" wrapText="1" readingOrder="1"/>
    </xf>
    <xf numFmtId="0" fontId="0" borderId="26" applyNumberFormat="0" applyFont="1" applyFill="0" applyBorder="1" applyAlignment="1" applyProtection="0">
      <alignment vertical="top" wrapText="1"/>
    </xf>
    <xf numFmtId="0" fontId="2" fillId="5" borderId="27" applyNumberFormat="0" applyFont="1" applyFill="1" applyBorder="1" applyAlignment="1" applyProtection="0">
      <alignment vertical="top" wrapText="1"/>
    </xf>
    <xf numFmtId="0" fontId="0" borderId="28" applyNumberFormat="0" applyFont="1" applyFill="0" applyBorder="1" applyAlignment="1" applyProtection="0">
      <alignment vertical="top" wrapText="1"/>
    </xf>
    <xf numFmtId="49" fontId="2" fillId="6" borderId="29" applyNumberFormat="1" applyFont="1" applyFill="1" applyBorder="1" applyAlignment="1" applyProtection="0">
      <alignment vertical="center" wrapText="1"/>
    </xf>
    <xf numFmtId="49" fontId="2" fillId="6" borderId="30" applyNumberFormat="1" applyFont="1" applyFill="1" applyBorder="1" applyAlignment="1" applyProtection="0">
      <alignment vertical="center" wrapText="1" readingOrder="1"/>
    </xf>
    <xf numFmtId="0" fontId="5" fillId="5" borderId="31" applyNumberFormat="0" applyFont="1" applyFill="1" applyBorder="1" applyAlignment="1" applyProtection="0">
      <alignment horizontal="center" vertical="bottom" wrapText="1" readingOrder="1"/>
    </xf>
    <xf numFmtId="49" fontId="0" borderId="13" applyNumberFormat="1" applyFont="1" applyFill="0" applyBorder="1" applyAlignment="1" applyProtection="0">
      <alignment vertical="top" wrapText="1"/>
    </xf>
    <xf numFmtId="0" fontId="4" fillId="7" borderId="25" applyNumberFormat="1" applyFont="1" applyFill="1" applyBorder="1" applyAlignment="1" applyProtection="0">
      <alignment horizontal="center" vertical="bottom" wrapText="1" readingOrder="1"/>
    </xf>
    <xf numFmtId="0" fontId="4" fillId="7" borderId="25" applyNumberFormat="1" applyFont="1" applyFill="1" applyBorder="1" applyAlignment="1" applyProtection="0">
      <alignment horizontal="left" vertical="bottom" wrapText="1" readingOrder="1"/>
    </xf>
    <xf numFmtId="0" fontId="4" fillId="5" borderId="25" applyNumberFormat="0" applyFont="1" applyFill="1" applyBorder="1" applyAlignment="1" applyProtection="0">
      <alignment horizontal="center" vertical="bottom" wrapText="1" readingOrder="1"/>
    </xf>
    <xf numFmtId="49" fontId="2" fillId="6" borderId="25" applyNumberFormat="1" applyFont="1" applyFill="1" applyBorder="1" applyAlignment="1" applyProtection="0">
      <alignment horizontal="left" vertical="center" wrapText="1" readingOrder="1"/>
    </xf>
    <xf numFmtId="49" fontId="2" fillId="6" borderId="25" applyNumberFormat="1" applyFont="1" applyFill="1" applyBorder="1" applyAlignment="1" applyProtection="0">
      <alignment horizontal="left" vertical="center" wrapText="1"/>
    </xf>
    <xf numFmtId="49" fontId="4" fillId="5" borderId="25" applyNumberFormat="1" applyFont="1" applyFill="1" applyBorder="1" applyAlignment="1" applyProtection="0">
      <alignment horizontal="left" vertical="bottom" readingOrder="1"/>
    </xf>
    <xf numFmtId="49" fontId="2" fillId="6" borderId="32" applyNumberFormat="1" applyFont="1" applyFill="1" applyBorder="1" applyAlignment="1" applyProtection="0">
      <alignment vertical="top" wrapText="1"/>
    </xf>
    <xf numFmtId="49" fontId="2" fillId="6" borderId="33" applyNumberFormat="1" applyFont="1" applyFill="1" applyBorder="1" applyAlignment="1" applyProtection="0">
      <alignment vertical="top" wrapText="1"/>
    </xf>
    <xf numFmtId="49" fontId="7" fillId="5" borderId="25" applyNumberFormat="1" applyFont="1" applyFill="1" applyBorder="1" applyAlignment="1" applyProtection="0">
      <alignment horizontal="center" vertical="bottom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b0b3b2"/>
      <rgbColor rgb="ffdbdbdb"/>
      <rgbColor rgb="fffefffe"/>
      <rgbColor rgb="ffd5d5d5"/>
      <rgbColor rgb="ffbfbfbf"/>
      <rgbColor rgb="ffe3e3e3"/>
      <rgbColor rgb="ffd8d8d8"/>
      <rgbColor rgb="ff91919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1225550</xdr:colOff>
      <xdr:row>31</xdr:row>
      <xdr:rowOff>216917</xdr:rowOff>
    </xdr:from>
    <xdr:to>
      <xdr:col>5</xdr:col>
      <xdr:colOff>19050</xdr:colOff>
      <xdr:row>33</xdr:row>
      <xdr:rowOff>64238</xdr:rowOff>
    </xdr:to>
    <xdr:sp>
      <xdr:nvSpPr>
        <xdr:cNvPr id="2" name="Значения получились разные, но близкие. Но если нам нужно выбрать какой-то один, то мы выбираем коэффициент Чупрова, так как он учитывает количество строк и столбцов в таблице"/>
        <xdr:cNvSpPr txBox="1"/>
      </xdr:nvSpPr>
      <xdr:spPr>
        <a:xfrm>
          <a:off x="2470149" y="11954892"/>
          <a:ext cx="3771901" cy="81379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Значения получились разные, но близкие. Но если нам нужно выбрать какой-то один, то мы выбираем коэффициент Чупрова, так как он учитывает количество строк и столбцов в таблице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W34"/>
  <sheetViews>
    <sheetView workbookViewId="0" showGridLines="0" defaultGridColor="1"/>
  </sheetViews>
  <sheetFormatPr defaultColWidth="16.3333" defaultRowHeight="19.9" customHeight="1" outlineLevelRow="0" outlineLevelCol="0"/>
  <cols>
    <col min="1" max="23" width="16.3516" style="1" customWidth="1"/>
    <col min="24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44.7" customHeight="1">
      <c r="A2" t="s" s="3">
        <v>1</v>
      </c>
      <c r="B2" t="s" s="4">
        <v>2</v>
      </c>
      <c r="C2" t="s" s="4">
        <v>3</v>
      </c>
      <c r="D2" t="s" s="5">
        <v>4</v>
      </c>
      <c r="E2" t="s" s="6">
        <v>5</v>
      </c>
      <c r="F2" t="s" s="7">
        <v>6</v>
      </c>
      <c r="G2" t="s" s="7">
        <v>7</v>
      </c>
      <c r="H2" t="s" s="7">
        <v>8</v>
      </c>
      <c r="I2" t="s" s="7">
        <v>9</v>
      </c>
      <c r="J2" s="8"/>
      <c r="K2" t="s" s="9">
        <v>10</v>
      </c>
      <c r="L2" t="s" s="9">
        <v>11</v>
      </c>
      <c r="M2" t="s" s="9">
        <v>12</v>
      </c>
      <c r="N2" t="s" s="9">
        <v>13</v>
      </c>
      <c r="O2" s="8"/>
      <c r="P2" s="8"/>
      <c r="Q2" s="8"/>
      <c r="R2" s="8"/>
      <c r="S2" s="8"/>
      <c r="T2" s="8"/>
      <c r="U2" s="8"/>
      <c r="V2" s="8"/>
      <c r="W2" s="8"/>
    </row>
    <row r="3" ht="29" customHeight="1">
      <c r="A3" s="10">
        <v>5</v>
      </c>
      <c r="B3" t="s" s="11">
        <v>14</v>
      </c>
      <c r="C3" s="12">
        <v>1.862</v>
      </c>
      <c r="D3" s="13">
        <v>50.035</v>
      </c>
      <c r="E3" s="14">
        <v>1</v>
      </c>
      <c r="F3" s="15">
        <v>1</v>
      </c>
      <c r="G3" s="15">
        <f>POWER(F3-E3,2)</f>
        <v>0</v>
      </c>
      <c r="H3" s="15">
        <v>3</v>
      </c>
      <c r="I3" s="15">
        <v>0</v>
      </c>
      <c r="J3" s="16"/>
      <c r="K3" t="s" s="17">
        <v>15</v>
      </c>
      <c r="L3" s="18">
        <v>8</v>
      </c>
      <c r="M3" s="18">
        <v>3</v>
      </c>
      <c r="N3" s="19">
        <f>L3+M3</f>
        <v>11</v>
      </c>
      <c r="O3" s="20"/>
      <c r="P3" s="16"/>
      <c r="Q3" s="16"/>
      <c r="R3" s="16"/>
      <c r="S3" s="16"/>
      <c r="T3" s="16"/>
      <c r="U3" s="16"/>
      <c r="V3" s="16"/>
      <c r="W3" s="16"/>
    </row>
    <row r="4" ht="20.7" customHeight="1">
      <c r="A4" s="21">
        <v>10</v>
      </c>
      <c r="B4" t="s" s="11">
        <v>16</v>
      </c>
      <c r="C4" s="12">
        <v>2.164</v>
      </c>
      <c r="D4" s="13">
        <v>75.97499999999999</v>
      </c>
      <c r="E4" s="22">
        <v>2</v>
      </c>
      <c r="F4" s="23">
        <v>4</v>
      </c>
      <c r="G4" s="23">
        <f>POWER(F4-E4,2)</f>
        <v>4</v>
      </c>
      <c r="H4" s="23">
        <v>0</v>
      </c>
      <c r="I4" s="23">
        <v>2</v>
      </c>
      <c r="J4" s="24"/>
      <c r="K4" t="s" s="25">
        <v>17</v>
      </c>
      <c r="L4" s="18">
        <v>1</v>
      </c>
      <c r="M4" s="18">
        <v>8</v>
      </c>
      <c r="N4" s="19">
        <f>L4+M4</f>
        <v>9</v>
      </c>
      <c r="O4" s="26"/>
      <c r="P4" s="24"/>
      <c r="Q4" s="24"/>
      <c r="R4" s="24"/>
      <c r="S4" s="24"/>
      <c r="T4" s="24"/>
      <c r="U4" s="24"/>
      <c r="V4" s="24"/>
      <c r="W4" s="24"/>
    </row>
    <row r="5" ht="29" customHeight="1">
      <c r="A5" s="21">
        <v>2</v>
      </c>
      <c r="B5" t="s" s="11">
        <v>18</v>
      </c>
      <c r="C5" s="12">
        <v>2.309</v>
      </c>
      <c r="D5" s="13">
        <v>74.54300000000001</v>
      </c>
      <c r="E5" s="22">
        <v>3</v>
      </c>
      <c r="F5" s="23">
        <v>2</v>
      </c>
      <c r="G5" s="23">
        <f>POWER(F5-E5,2)</f>
        <v>1</v>
      </c>
      <c r="H5" s="23">
        <v>1</v>
      </c>
      <c r="I5" s="23">
        <v>0</v>
      </c>
      <c r="J5" s="24"/>
      <c r="K5" t="s" s="25">
        <v>13</v>
      </c>
      <c r="L5" s="19">
        <f>L3+L4</f>
        <v>9</v>
      </c>
      <c r="M5" s="19">
        <f>M3+M4</f>
        <v>11</v>
      </c>
      <c r="N5" s="19">
        <f>L3+M3+L4+M4</f>
        <v>20</v>
      </c>
      <c r="O5" s="26"/>
      <c r="P5" s="24"/>
      <c r="Q5" s="24"/>
      <c r="R5" s="24"/>
      <c r="S5" s="24"/>
      <c r="T5" s="24"/>
      <c r="U5" s="24"/>
      <c r="V5" s="24"/>
      <c r="W5" s="24"/>
    </row>
    <row r="6" ht="29" customHeight="1">
      <c r="A6" s="21">
        <v>17</v>
      </c>
      <c r="B6" t="s" s="11">
        <v>19</v>
      </c>
      <c r="C6" s="12">
        <v>2.443</v>
      </c>
      <c r="D6" s="13">
        <v>75.685</v>
      </c>
      <c r="E6" s="22">
        <v>4</v>
      </c>
      <c r="F6" s="23">
        <v>3</v>
      </c>
      <c r="G6" s="23">
        <f>POWER(F6-E6,2)</f>
        <v>1</v>
      </c>
      <c r="H6" s="23">
        <v>5</v>
      </c>
      <c r="I6" s="23">
        <v>0</v>
      </c>
      <c r="J6" s="24"/>
      <c r="K6" s="24"/>
      <c r="L6" s="16"/>
      <c r="M6" s="16"/>
      <c r="N6" s="16"/>
      <c r="O6" s="24"/>
      <c r="P6" s="24"/>
      <c r="Q6" s="24"/>
      <c r="R6" s="24"/>
      <c r="S6" s="24"/>
      <c r="T6" s="24"/>
      <c r="U6" s="24"/>
      <c r="V6" s="24"/>
      <c r="W6" s="24"/>
    </row>
    <row r="7" ht="29" customHeight="1">
      <c r="A7" s="21">
        <v>16</v>
      </c>
      <c r="B7" t="s" s="11">
        <v>20</v>
      </c>
      <c r="C7" s="12">
        <v>2.501</v>
      </c>
      <c r="D7" s="13">
        <v>83.136</v>
      </c>
      <c r="E7" s="22">
        <v>5</v>
      </c>
      <c r="F7" s="23">
        <v>8</v>
      </c>
      <c r="G7" s="23">
        <f>POWER(F7-E7,2)</f>
        <v>9</v>
      </c>
      <c r="H7" s="23">
        <v>0</v>
      </c>
      <c r="I7" s="23">
        <v>3</v>
      </c>
      <c r="J7" s="24"/>
      <c r="K7" t="s" s="27">
        <v>21</v>
      </c>
      <c r="L7" s="28"/>
      <c r="M7" s="28"/>
      <c r="N7" t="s" s="29">
        <v>13</v>
      </c>
      <c r="O7" s="24"/>
      <c r="P7" s="24"/>
      <c r="Q7" s="24"/>
      <c r="R7" s="24"/>
      <c r="S7" s="24"/>
      <c r="T7" s="24"/>
      <c r="U7" s="24"/>
      <c r="V7" s="24"/>
      <c r="W7" s="24"/>
    </row>
    <row r="8" ht="20.7" customHeight="1">
      <c r="A8" s="21">
        <v>9</v>
      </c>
      <c r="B8" t="s" s="11">
        <v>22</v>
      </c>
      <c r="C8" s="12">
        <v>2.532</v>
      </c>
      <c r="D8" s="13">
        <v>79.694</v>
      </c>
      <c r="E8" s="22">
        <v>6</v>
      </c>
      <c r="F8" s="23">
        <v>5</v>
      </c>
      <c r="G8" s="23">
        <f>POWER(F8-E8,2)</f>
        <v>1</v>
      </c>
      <c r="H8" s="23">
        <v>1</v>
      </c>
      <c r="I8" s="23">
        <v>0</v>
      </c>
      <c r="J8" s="24"/>
      <c r="K8" s="30"/>
      <c r="L8" s="18">
        <f>N3*L5/N5</f>
        <v>4.95</v>
      </c>
      <c r="M8" s="18">
        <f>N3*M5/N5</f>
        <v>6.05</v>
      </c>
      <c r="N8" s="19">
        <f>L8+M8</f>
        <v>11</v>
      </c>
      <c r="O8" s="26"/>
      <c r="P8" s="24"/>
      <c r="Q8" s="24"/>
      <c r="R8" s="24"/>
      <c r="S8" s="24"/>
      <c r="T8" s="24"/>
      <c r="U8" s="24"/>
      <c r="V8" s="24"/>
      <c r="W8" s="24"/>
    </row>
    <row r="9" ht="29" customHeight="1">
      <c r="A9" s="21">
        <v>11</v>
      </c>
      <c r="B9" t="s" s="11">
        <v>23</v>
      </c>
      <c r="C9" s="12">
        <v>2.601</v>
      </c>
      <c r="D9" s="13">
        <v>80.191</v>
      </c>
      <c r="E9" s="22">
        <v>7</v>
      </c>
      <c r="F9" s="23">
        <v>6</v>
      </c>
      <c r="G9" s="23">
        <f>POWER(F9-E9,2)</f>
        <v>1</v>
      </c>
      <c r="H9" s="23">
        <v>5</v>
      </c>
      <c r="I9" s="23">
        <v>0</v>
      </c>
      <c r="J9" s="24"/>
      <c r="K9" s="30"/>
      <c r="L9" s="18">
        <f>L5*N4/N5</f>
        <v>4.05</v>
      </c>
      <c r="M9" s="18">
        <f>M5*N4/N5</f>
        <v>4.95</v>
      </c>
      <c r="N9" s="19">
        <f>L9+M9</f>
        <v>9</v>
      </c>
      <c r="O9" s="26"/>
      <c r="P9" s="24"/>
      <c r="Q9" s="24"/>
      <c r="R9" s="24"/>
      <c r="S9" s="24"/>
      <c r="T9" s="24"/>
      <c r="U9" s="24"/>
      <c r="V9" s="24"/>
      <c r="W9" s="24"/>
    </row>
    <row r="10" ht="29" customHeight="1">
      <c r="A10" s="21">
        <v>1</v>
      </c>
      <c r="B10" t="s" s="11">
        <v>24</v>
      </c>
      <c r="C10" s="12">
        <v>2.797</v>
      </c>
      <c r="D10" s="13">
        <v>88.58199999999999</v>
      </c>
      <c r="E10" s="22">
        <v>8</v>
      </c>
      <c r="F10" s="23">
        <v>11</v>
      </c>
      <c r="G10" s="23">
        <f>POWER(F10-E10,2)</f>
        <v>9</v>
      </c>
      <c r="H10" s="23">
        <v>0</v>
      </c>
      <c r="I10" s="23">
        <v>4</v>
      </c>
      <c r="J10" s="24"/>
      <c r="K10" t="s" s="25">
        <v>13</v>
      </c>
      <c r="L10" s="19">
        <f>L8+L9</f>
        <v>9</v>
      </c>
      <c r="M10" s="19">
        <f>M8+M9</f>
        <v>11</v>
      </c>
      <c r="N10" s="19">
        <f>L8+M8+L9+M9</f>
        <v>20</v>
      </c>
      <c r="O10" s="26"/>
      <c r="P10" s="24"/>
      <c r="Q10" s="24"/>
      <c r="R10" s="24"/>
      <c r="S10" s="24"/>
      <c r="T10" s="24"/>
      <c r="U10" s="24"/>
      <c r="V10" s="24"/>
      <c r="W10" s="24"/>
    </row>
    <row r="11" ht="29" customHeight="1">
      <c r="A11" s="21">
        <v>3</v>
      </c>
      <c r="B11" t="s" s="11">
        <v>25</v>
      </c>
      <c r="C11" s="12">
        <v>2.857</v>
      </c>
      <c r="D11" s="13">
        <v>82.271</v>
      </c>
      <c r="E11" s="22">
        <v>9</v>
      </c>
      <c r="F11" s="23">
        <v>7</v>
      </c>
      <c r="G11" s="23">
        <f>POWER(F11-E11,2)</f>
        <v>4</v>
      </c>
      <c r="H11" s="23">
        <v>5</v>
      </c>
      <c r="I11" s="23">
        <v>0</v>
      </c>
      <c r="J11" s="24"/>
      <c r="K11" s="24"/>
      <c r="L11" s="16"/>
      <c r="M11" s="16"/>
      <c r="N11" s="16"/>
      <c r="O11" s="24"/>
      <c r="P11" s="24"/>
      <c r="Q11" s="24"/>
      <c r="R11" s="24"/>
      <c r="S11" s="24"/>
      <c r="T11" s="24"/>
      <c r="U11" s="24"/>
      <c r="V11" s="24"/>
      <c r="W11" s="24"/>
    </row>
    <row r="12" ht="29" customHeight="1">
      <c r="A12" s="21">
        <v>14</v>
      </c>
      <c r="B12" t="s" s="11">
        <v>26</v>
      </c>
      <c r="C12" s="12">
        <v>3.172</v>
      </c>
      <c r="D12" s="13">
        <v>89.586</v>
      </c>
      <c r="E12" s="22">
        <v>10</v>
      </c>
      <c r="F12" s="23">
        <v>12</v>
      </c>
      <c r="G12" s="23">
        <f>POWER(F12-E12,2)</f>
        <v>4</v>
      </c>
      <c r="H12" s="23">
        <v>0</v>
      </c>
      <c r="I12" s="23">
        <v>2</v>
      </c>
      <c r="J12" s="24"/>
      <c r="K12" t="s" s="31">
        <v>27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ht="32.7" customHeight="1">
      <c r="A13" s="21">
        <v>19</v>
      </c>
      <c r="B13" t="s" s="11">
        <v>28</v>
      </c>
      <c r="C13" s="12">
        <v>3.431</v>
      </c>
      <c r="D13" s="13">
        <v>85.20699999999999</v>
      </c>
      <c r="E13" s="22">
        <v>11</v>
      </c>
      <c r="F13" s="23">
        <v>10</v>
      </c>
      <c r="G13" s="23">
        <f>POWER(F13-E13,2)</f>
        <v>1</v>
      </c>
      <c r="H13" s="23">
        <v>0</v>
      </c>
      <c r="I13" s="23">
        <v>1</v>
      </c>
      <c r="J13" s="24"/>
      <c r="K13" t="s" s="29">
        <v>29</v>
      </c>
      <c r="L13" s="28"/>
      <c r="M13" s="24"/>
      <c r="N13" t="s" s="29">
        <v>30</v>
      </c>
      <c r="O13" s="28"/>
      <c r="P13" s="24"/>
      <c r="Q13" s="24"/>
      <c r="R13" s="24"/>
      <c r="S13" s="24"/>
      <c r="T13" s="24"/>
      <c r="U13" s="24"/>
      <c r="V13" s="24"/>
      <c r="W13" s="24"/>
    </row>
    <row r="14" ht="29" customHeight="1">
      <c r="A14" s="21">
        <v>7</v>
      </c>
      <c r="B14" t="s" s="11">
        <v>31</v>
      </c>
      <c r="C14" s="12">
        <v>3.824</v>
      </c>
      <c r="D14" s="13">
        <v>84.123</v>
      </c>
      <c r="E14" s="22">
        <v>12</v>
      </c>
      <c r="F14" s="23">
        <v>9</v>
      </c>
      <c r="G14" s="23">
        <f>POWER(F14-E14,2)</f>
        <v>9</v>
      </c>
      <c r="H14" s="23">
        <v>5</v>
      </c>
      <c r="I14" s="23">
        <v>0</v>
      </c>
      <c r="J14" s="32"/>
      <c r="K14" s="18">
        <f>L3-L8</f>
        <v>3.05</v>
      </c>
      <c r="L14" s="18">
        <f>M3-M8</f>
        <v>-3.05</v>
      </c>
      <c r="M14" s="33"/>
      <c r="N14" s="18">
        <f>POWER(K14,2)</f>
        <v>9.3025</v>
      </c>
      <c r="O14" s="18">
        <f>N14</f>
        <v>9.3025</v>
      </c>
      <c r="P14" s="26"/>
      <c r="Q14" s="24"/>
      <c r="R14" s="24"/>
      <c r="S14" s="24"/>
      <c r="T14" s="24"/>
      <c r="U14" s="24"/>
      <c r="V14" s="24"/>
      <c r="W14" s="24"/>
    </row>
    <row r="15" ht="29" customHeight="1">
      <c r="A15" s="21">
        <v>8</v>
      </c>
      <c r="B15" t="s" s="11">
        <v>32</v>
      </c>
      <c r="C15" s="12">
        <v>4.004</v>
      </c>
      <c r="D15" s="13">
        <v>98.741</v>
      </c>
      <c r="E15" s="22">
        <v>13</v>
      </c>
      <c r="F15" s="23">
        <v>14</v>
      </c>
      <c r="G15" s="23">
        <f>POWER(F15-E15,2)</f>
        <v>1</v>
      </c>
      <c r="H15" s="23">
        <v>2</v>
      </c>
      <c r="I15" s="23">
        <v>0</v>
      </c>
      <c r="J15" s="32"/>
      <c r="K15" s="18">
        <f>L4-L9</f>
        <v>-3.05</v>
      </c>
      <c r="L15" s="18">
        <f>M4-M9</f>
        <v>3.05</v>
      </c>
      <c r="M15" s="33"/>
      <c r="N15" s="18">
        <f>N14</f>
        <v>9.3025</v>
      </c>
      <c r="O15" s="18">
        <f>N15</f>
        <v>9.3025</v>
      </c>
      <c r="P15" s="26"/>
      <c r="Q15" s="24"/>
      <c r="R15" s="24"/>
      <c r="S15" s="24"/>
      <c r="T15" s="24"/>
      <c r="U15" s="24"/>
      <c r="V15" s="24"/>
      <c r="W15" s="24"/>
    </row>
    <row r="16" ht="29" customHeight="1">
      <c r="A16" s="21">
        <v>12</v>
      </c>
      <c r="B16" t="s" s="11">
        <v>33</v>
      </c>
      <c r="C16" s="12">
        <v>4.091</v>
      </c>
      <c r="D16" s="13">
        <v>102.603</v>
      </c>
      <c r="E16" s="22">
        <v>14</v>
      </c>
      <c r="F16" s="23">
        <v>16</v>
      </c>
      <c r="G16" s="23">
        <f>POWER(F16-E16,2)</f>
        <v>4</v>
      </c>
      <c r="H16" s="23">
        <v>0</v>
      </c>
      <c r="I16" s="23">
        <v>3</v>
      </c>
      <c r="J16" s="24"/>
      <c r="K16" s="16"/>
      <c r="L16" s="16"/>
      <c r="M16" s="24"/>
      <c r="N16" s="16"/>
      <c r="O16" s="16"/>
      <c r="P16" s="24"/>
      <c r="Q16" s="24"/>
      <c r="R16" s="24"/>
      <c r="S16" s="24"/>
      <c r="T16" s="24"/>
      <c r="U16" s="24"/>
      <c r="V16" s="24"/>
      <c r="W16" s="24"/>
    </row>
    <row r="17" ht="29" customHeight="1">
      <c r="A17" s="21">
        <v>6</v>
      </c>
      <c r="B17" t="s" s="11">
        <v>34</v>
      </c>
      <c r="C17" s="12">
        <v>4.201</v>
      </c>
      <c r="D17" s="13">
        <v>95.03400000000001</v>
      </c>
      <c r="E17" s="22">
        <v>15</v>
      </c>
      <c r="F17" s="23">
        <v>13</v>
      </c>
      <c r="G17" s="23">
        <f>POWER(F17-E17,2)</f>
        <v>4</v>
      </c>
      <c r="H17" s="23">
        <v>2</v>
      </c>
      <c r="I17" s="23">
        <v>0</v>
      </c>
      <c r="J17" s="24"/>
      <c r="K17" t="s" s="34">
        <v>35</v>
      </c>
      <c r="L17" s="28"/>
      <c r="M17" s="28"/>
      <c r="N17" t="s" s="29">
        <v>13</v>
      </c>
      <c r="O17" s="24"/>
      <c r="P17" s="24"/>
      <c r="Q17" s="24"/>
      <c r="R17" s="24"/>
      <c r="S17" s="24"/>
      <c r="T17" s="24"/>
      <c r="U17" s="24"/>
      <c r="V17" s="24"/>
      <c r="W17" s="24"/>
    </row>
    <row r="18" ht="29" customHeight="1">
      <c r="A18" s="21">
        <v>20</v>
      </c>
      <c r="B18" t="s" s="11">
        <v>36</v>
      </c>
      <c r="C18" s="12">
        <v>4.269</v>
      </c>
      <c r="D18" s="13">
        <v>99.64100000000001</v>
      </c>
      <c r="E18" s="22">
        <v>16</v>
      </c>
      <c r="F18" s="23">
        <v>15</v>
      </c>
      <c r="G18" s="23">
        <f>POWER(F18-E18,2)</f>
        <v>1</v>
      </c>
      <c r="H18" s="23">
        <v>4</v>
      </c>
      <c r="I18" s="23">
        <v>0</v>
      </c>
      <c r="J18" s="24"/>
      <c r="K18" s="30"/>
      <c r="L18" s="18">
        <f>N14/L8</f>
        <v>1.87929292929293</v>
      </c>
      <c r="M18" s="18">
        <f>M8/O14</f>
        <v>0.650362805697393</v>
      </c>
      <c r="N18" s="18">
        <f>L18+M18</f>
        <v>2.52965573499032</v>
      </c>
      <c r="O18" s="26"/>
      <c r="P18" s="24"/>
      <c r="Q18" s="24"/>
      <c r="R18" s="24"/>
      <c r="S18" s="24"/>
      <c r="T18" s="24"/>
      <c r="U18" s="24"/>
      <c r="V18" s="24"/>
      <c r="W18" s="24"/>
    </row>
    <row r="19" ht="20.7" customHeight="1">
      <c r="A19" s="21">
        <v>4</v>
      </c>
      <c r="B19" t="s" s="11">
        <v>37</v>
      </c>
      <c r="C19" s="12">
        <v>5.602</v>
      </c>
      <c r="D19" s="13">
        <v>162.963</v>
      </c>
      <c r="E19" s="22">
        <v>17</v>
      </c>
      <c r="F19" s="23">
        <v>19</v>
      </c>
      <c r="G19" s="23">
        <f>POWER(F19-E19,2)</f>
        <v>4</v>
      </c>
      <c r="H19" s="23">
        <v>0</v>
      </c>
      <c r="I19" s="23">
        <v>1</v>
      </c>
      <c r="J19" s="24"/>
      <c r="K19" s="30"/>
      <c r="L19" s="18">
        <f>L9/N15</f>
        <v>0.435366836871809</v>
      </c>
      <c r="M19" s="18">
        <f>M9/O15</f>
        <v>0.532115022843322</v>
      </c>
      <c r="N19" s="18">
        <f>L19+M19</f>
        <v>0.967481859715131</v>
      </c>
      <c r="O19" s="26"/>
      <c r="P19" s="24"/>
      <c r="Q19" s="24"/>
      <c r="R19" s="24"/>
      <c r="S19" s="24"/>
      <c r="T19" s="24"/>
      <c r="U19" s="24"/>
      <c r="V19" s="24"/>
      <c r="W19" s="24"/>
    </row>
    <row r="20" ht="29" customHeight="1">
      <c r="A20" s="21">
        <v>15</v>
      </c>
      <c r="B20" t="s" s="11">
        <v>38</v>
      </c>
      <c r="C20" s="12">
        <v>5.838</v>
      </c>
      <c r="D20" s="13">
        <v>150.641</v>
      </c>
      <c r="E20" s="22">
        <v>18</v>
      </c>
      <c r="F20" s="23">
        <v>18</v>
      </c>
      <c r="G20" s="23">
        <f>POWER(F20-E20,2)</f>
        <v>0</v>
      </c>
      <c r="H20" s="23">
        <v>0</v>
      </c>
      <c r="I20" s="23">
        <v>1</v>
      </c>
      <c r="J20" s="24"/>
      <c r="K20" t="s" s="25">
        <v>13</v>
      </c>
      <c r="L20" s="18">
        <f>L18+L19</f>
        <v>2.31465976616474</v>
      </c>
      <c r="M20" s="18">
        <f>M18+M19</f>
        <v>1.18247782854072</v>
      </c>
      <c r="N20" s="18">
        <f>L18+M18+L19+M19</f>
        <v>3.49713759470545</v>
      </c>
      <c r="O20" s="26"/>
      <c r="P20" s="24"/>
      <c r="Q20" s="24"/>
      <c r="R20" s="24"/>
      <c r="S20" s="24"/>
      <c r="T20" s="24"/>
      <c r="U20" s="24"/>
      <c r="V20" s="24"/>
      <c r="W20" s="24"/>
    </row>
    <row r="21" ht="29" customHeight="1">
      <c r="A21" s="21">
        <v>18</v>
      </c>
      <c r="B21" t="s" s="11">
        <v>39</v>
      </c>
      <c r="C21" s="12">
        <v>8.525</v>
      </c>
      <c r="D21" s="13">
        <v>120.65</v>
      </c>
      <c r="E21" s="22">
        <v>19</v>
      </c>
      <c r="F21" s="23">
        <v>17</v>
      </c>
      <c r="G21" s="23">
        <f>POWER(F21-E21,2)</f>
        <v>4</v>
      </c>
      <c r="H21" s="23">
        <v>3</v>
      </c>
      <c r="I21" s="23">
        <v>0</v>
      </c>
      <c r="J21" s="24"/>
      <c r="K21" s="24"/>
      <c r="L21" s="16"/>
      <c r="M21" s="16"/>
      <c r="N21" s="16"/>
      <c r="O21" s="24"/>
      <c r="P21" s="24"/>
      <c r="Q21" s="24"/>
      <c r="R21" s="24"/>
      <c r="S21" s="24"/>
      <c r="T21" s="24"/>
      <c r="U21" s="24"/>
      <c r="V21" s="24"/>
      <c r="W21" s="24"/>
    </row>
    <row r="22" ht="20.7" customHeight="1">
      <c r="A22" s="35">
        <v>13</v>
      </c>
      <c r="B22" t="s" s="11">
        <v>40</v>
      </c>
      <c r="C22" s="12">
        <v>13.01</v>
      </c>
      <c r="D22" s="13">
        <v>166.044</v>
      </c>
      <c r="E22" s="22">
        <v>20</v>
      </c>
      <c r="F22" s="23">
        <v>20</v>
      </c>
      <c r="G22" s="23">
        <f>POWER(F22-E22,2)</f>
        <v>0</v>
      </c>
      <c r="H22" s="23">
        <v>0</v>
      </c>
      <c r="I22" s="23">
        <v>0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ht="20.7" customHeight="1">
      <c r="A23" t="s" s="36">
        <v>41</v>
      </c>
      <c r="B23" s="37"/>
      <c r="C23" s="38">
        <f>SUM(C3:C22)</f>
        <v>82.033</v>
      </c>
      <c r="D23" s="39">
        <f>SUM(D3:D22)</f>
        <v>1945.345</v>
      </c>
      <c r="E23" s="24"/>
      <c r="F23" s="24"/>
      <c r="G23" s="23">
        <f>SUM(G3:G22)</f>
        <v>62</v>
      </c>
      <c r="H23" s="23">
        <f>SUM(H3:H22)*(-1)</f>
        <v>-36</v>
      </c>
      <c r="I23" s="23">
        <f>SUM(I3:I22)</f>
        <v>17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ht="20.35" customHeight="1">
      <c r="A24" t="s" s="40">
        <v>42</v>
      </c>
      <c r="B24" s="41"/>
      <c r="C24" s="42">
        <f>AVERAGE(C3:C22)</f>
        <v>4.10165</v>
      </c>
      <c r="D24" s="43">
        <f>AVERAGE(D3:D22)</f>
        <v>97.26725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ht="20.05" customHeight="1">
      <c r="A25" s="44"/>
      <c r="B25" s="45"/>
      <c r="C25" s="46"/>
      <c r="D25" s="47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ht="20.05" customHeight="1">
      <c r="A26" s="48"/>
      <c r="B26" s="49"/>
      <c r="C26" s="46"/>
      <c r="D26" s="47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ht="128.05" customHeight="1">
      <c r="A27" t="s" s="50">
        <v>43</v>
      </c>
      <c r="B27" t="s" s="51">
        <v>44</v>
      </c>
      <c r="C27" s="52"/>
      <c r="D27" s="47"/>
      <c r="E27" s="24"/>
      <c r="F27" t="s" s="53">
        <v>45</v>
      </c>
      <c r="G27" t="s" s="53">
        <v>46</v>
      </c>
      <c r="H27" t="s" s="53">
        <v>47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ht="20.05" customHeight="1">
      <c r="A28" s="54">
        <f>1-(6*G23)/(20*(POWER(20,2)-1))</f>
        <v>0.953383458646617</v>
      </c>
      <c r="B28" s="55">
        <f>2*(H23+I23)/(20*(20-1))</f>
        <v>-0.1</v>
      </c>
      <c r="C28" s="46"/>
      <c r="D28" s="47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ht="20.05" customHeight="1">
      <c r="A29" s="56"/>
      <c r="B29" s="56"/>
      <c r="C29" s="46"/>
      <c r="D29" s="47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ht="32.05" customHeight="1">
      <c r="A30" t="s" s="57">
        <v>48</v>
      </c>
      <c r="B30" t="s" s="58">
        <v>49</v>
      </c>
      <c r="C30" s="46"/>
      <c r="D30" s="47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ht="20.05" customHeight="1">
      <c r="A31" s="54">
        <f>(L3*M4-M3*L4)/(L3*M4+L4*M3)</f>
        <v>0.91044776119403</v>
      </c>
      <c r="B31" s="54">
        <f>(L3*M4-M3*L4)/(SQRT((L3+L4)*(L3+M3)*(M3+M4)*(L4+M4)))</f>
        <v>0.616161616161616</v>
      </c>
      <c r="C31" s="46"/>
      <c r="D31" s="47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ht="20.05" customHeight="1">
      <c r="A32" t="s" s="59">
        <v>50</v>
      </c>
      <c r="B32" s="56"/>
      <c r="C32" s="46"/>
      <c r="D32" s="47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ht="56.05" customHeight="1">
      <c r="A33" t="s" s="60">
        <v>51</v>
      </c>
      <c r="B33" t="s" s="61">
        <v>52</v>
      </c>
      <c r="C33" s="46"/>
      <c r="D33" s="47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ht="20.05" customHeight="1">
      <c r="A34" s="54">
        <f>SQRT((N20)/(N20+N10))</f>
        <v>0.385788146781108</v>
      </c>
      <c r="B34" s="54">
        <f>SQRT((N20)/(N10*SQRT((2-1)*(2-1))))</f>
        <v>0.418158916842954</v>
      </c>
      <c r="C34" t="s" s="62">
        <v>53</v>
      </c>
      <c r="D34" s="47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</row>
  </sheetData>
  <mergeCells count="1">
    <mergeCell ref="A1:W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