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Количество персонала в" sheetId="1" r:id="rId4"/>
  </sheets>
</workbook>
</file>

<file path=xl/sharedStrings.xml><?xml version="1.0" encoding="utf-8"?>
<sst xmlns="http://schemas.openxmlformats.org/spreadsheetml/2006/main" uniqueCount="78">
  <si>
    <t>Количество персонала в различных компаниях РФ на 2018 год.</t>
  </si>
  <si>
    <t xml:space="preserve">Название компании </t>
  </si>
  <si>
    <t>Персонал (ранжированные)</t>
  </si>
  <si>
    <t>Персонал(не ранжированные)</t>
  </si>
  <si>
    <t>Сургутнефтегаз</t>
  </si>
  <si>
    <t>MIN</t>
  </si>
  <si>
    <t>MAX</t>
  </si>
  <si>
    <t>R</t>
  </si>
  <si>
    <t>Количество интервалов</t>
  </si>
  <si>
    <t>Ширина</t>
  </si>
  <si>
    <t>Лукойл</t>
  </si>
  <si>
    <t>Норильский никель</t>
  </si>
  <si>
    <t>Группа УГМК</t>
  </si>
  <si>
    <t>Нижняя граница интервального ряда</t>
  </si>
  <si>
    <t>Верхняя граница интервального ряда</t>
  </si>
  <si>
    <t>Середина интервала</t>
  </si>
  <si>
    <t>Взвешенная сумма</t>
  </si>
  <si>
    <t>Накопленная частота</t>
  </si>
  <si>
    <t>Частота</t>
  </si>
  <si>
    <t>Evraz</t>
  </si>
  <si>
    <t>Децильный интервал</t>
  </si>
  <si>
    <t>UC Rusal</t>
  </si>
  <si>
    <t>Мединный интервал/Модальный интервал/интервал, содержащий нижний квартиль</t>
  </si>
  <si>
    <t>Локомотивные технологии</t>
  </si>
  <si>
    <t>Интервал, содержащий верхний квартиль</t>
  </si>
  <si>
    <t>Мечел</t>
  </si>
  <si>
    <t>Татнефть</t>
  </si>
  <si>
    <t>НЛМК</t>
  </si>
  <si>
    <t>Северсталь</t>
  </si>
  <si>
    <t>Металлоинвест</t>
  </si>
  <si>
    <t>Т Плюс</t>
  </si>
  <si>
    <t>Ташир</t>
  </si>
  <si>
    <t>Медиана по дискретному ряду</t>
  </si>
  <si>
    <t>Медиана по интервальному ряду</t>
  </si>
  <si>
    <t>Мода на дискретном ряду</t>
  </si>
  <si>
    <t>Мода на интервальном ряду</t>
  </si>
  <si>
    <t>Лента</t>
  </si>
  <si>
    <t>Нету</t>
  </si>
  <si>
    <t>Группа Альфа-банк</t>
  </si>
  <si>
    <t>Человек</t>
  </si>
  <si>
    <t>Группа ГАЗ</t>
  </si>
  <si>
    <t>VEON (Vimpelcom)</t>
  </si>
  <si>
    <t>Q1 - первый квартиль дискретного ряда</t>
  </si>
  <si>
    <t>Q3 - третий квартиль дискретного ряда</t>
  </si>
  <si>
    <t>Q2 - второй квартиль дискретного ряда</t>
  </si>
  <si>
    <t>Q1 - первый квартиль интервального ряда</t>
  </si>
  <si>
    <t>Трансмашхолдинг</t>
  </si>
  <si>
    <t>Мегафон</t>
  </si>
  <si>
    <t>ТМК</t>
  </si>
  <si>
    <t>Дециль для дискретного ряда</t>
  </si>
  <si>
    <t>Дециль для интервального ряда</t>
  </si>
  <si>
    <t>СУЭК</t>
  </si>
  <si>
    <t>Евросибэнерго</t>
  </si>
  <si>
    <t>Мостотрест</t>
  </si>
  <si>
    <t xml:space="preserve">X average </t>
  </si>
  <si>
    <t>Сигма</t>
  </si>
  <si>
    <t>Коэффициент асимметрии</t>
  </si>
  <si>
    <t>Коэффициент эксцесс</t>
  </si>
  <si>
    <t>Связной</t>
  </si>
  <si>
    <t>Синара</t>
  </si>
  <si>
    <t>МТС</t>
  </si>
  <si>
    <r>
      <rPr>
        <sz val="10"/>
        <color indexed="8"/>
        <rFont val="Helvetica Neue"/>
      </rPr>
      <t xml:space="preserve">Гистограммы построить не удалось из-за приложения, в котором выполняю задания. Как известно ВШЭ отключила студентам подписку на Microsoft office, в связи с чем нет возможности пользоваться оригинальной программой Excel. Я делаю это задание в альтернативной программе от разработчика Apple, где нет возможности построить гистограммы по интервальным данным, которые требуются по заданию, а при переносе на онлайн excel (google sheets) высвечивается куча ошибок по типу «Ошибка
</t>
    </r>
    <r>
      <rPr>
        <sz val="13"/>
        <color indexed="8"/>
        <rFont val="Helvetica"/>
      </rPr>
      <t>Массив не выведен, поскольку это привело бы к перезаписи данных в диапазоне I10.»</t>
    </r>
  </si>
  <si>
    <t>Сибур</t>
  </si>
  <si>
    <t>Мираторг</t>
  </si>
  <si>
    <t>Еврохим</t>
  </si>
  <si>
    <t>ЧТПЗ</t>
  </si>
  <si>
    <t>Киевская площадь</t>
  </si>
  <si>
    <t>ОМК</t>
  </si>
  <si>
    <t>О'Кей</t>
  </si>
  <si>
    <t>Группа Черкизово</t>
  </si>
  <si>
    <t>Спортмастер</t>
  </si>
  <si>
    <t>Полюс</t>
  </si>
  <si>
    <t>ММК</t>
  </si>
  <si>
    <t>Илим</t>
  </si>
  <si>
    <t>Фосагро</t>
  </si>
  <si>
    <t>Стройгазмонтаж</t>
  </si>
  <si>
    <t>КДВ Групп</t>
  </si>
  <si>
    <t>Протек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</si>
</sst>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3"/>
      <color indexed="15"/>
      <name val="Helvetica"/>
    </font>
    <font>
      <sz val="13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4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top" wrapText="1" readingOrder="1"/>
    </xf>
    <xf numFmtId="3" fontId="4" fillId="4" borderId="2" applyNumberFormat="1" applyFont="1" applyFill="1" applyBorder="1" applyAlignment="1" applyProtection="0">
      <alignment horizontal="center" vertical="top" wrapText="1" readingOrder="1"/>
    </xf>
    <xf numFmtId="3" fontId="4" fillId="4" borderId="6" applyNumberFormat="1" applyFont="1" applyFill="1" applyBorder="1" applyAlignment="1" applyProtection="0">
      <alignment horizontal="center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 readingOrder="1"/>
    </xf>
    <xf numFmtId="3" fontId="4" fillId="4" borderId="1" applyNumberFormat="1" applyFont="1" applyFill="1" applyBorder="1" applyAlignment="1" applyProtection="0">
      <alignment horizontal="center" vertical="top" wrapText="1" readingOrder="1"/>
    </xf>
    <xf numFmtId="0" fontId="0" borderId="11" applyNumberFormat="0" applyFont="1" applyFill="0" applyBorder="1" applyAlignment="1" applyProtection="0">
      <alignment vertical="top" wrapText="1"/>
    </xf>
    <xf numFmtId="3" fontId="0" borderId="12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left" vertical="top" wrapText="1" readingOrder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3" fontId="0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3" fontId="0" fillId="6" borderId="19" applyNumberFormat="1" applyFont="1" applyFill="1" applyBorder="1" applyAlignment="1" applyProtection="0">
      <alignment vertical="top" wrapText="1"/>
    </xf>
    <xf numFmtId="3" fontId="0" borderId="19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vertical="top" wrapText="1"/>
    </xf>
    <xf numFmtId="3" fontId="0" fillId="7" borderId="19" applyNumberFormat="1" applyFont="1" applyFill="1" applyBorder="1" applyAlignment="1" applyProtection="0">
      <alignment vertical="top" wrapText="1"/>
    </xf>
    <xf numFmtId="49" fontId="0" fillId="7" borderId="13" applyNumberFormat="1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horizontal="right" vertical="top" wrapText="1"/>
    </xf>
    <xf numFmtId="49" fontId="0" borderId="20" applyNumberFormat="1" applyFont="1" applyFill="0" applyBorder="1" applyAlignment="1" applyProtection="0">
      <alignment horizontal="right" vertical="top" wrapText="1"/>
    </xf>
    <xf numFmtId="49" fontId="0" borderId="14" applyNumberFormat="1" applyFont="1" applyFill="0" applyBorder="1" applyAlignment="1" applyProtection="0">
      <alignment vertical="center"/>
    </xf>
    <xf numFmtId="49" fontId="0" borderId="14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3f3f3f"/>
      <rgbColor rgb="ffbdc0bf"/>
      <rgbColor rgb="ffa5a5a5"/>
      <rgbColor rgb="ff3f3f3f"/>
      <rgbColor rgb="ff393939"/>
      <rgbColor rgb="fffefffe"/>
      <rgbColor rgb="ffff968c"/>
      <rgbColor rgb="ff88f94e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3906" style="1" customWidth="1"/>
    <col min="3" max="3" width="17.8125" style="1" customWidth="1"/>
    <col min="4" max="15" width="16.3516" style="1" customWidth="1"/>
    <col min="16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3.15" customHeight="1">
      <c r="A2" t="s" s="3">
        <v>1</v>
      </c>
      <c r="B2" t="s" s="3">
        <v>2</v>
      </c>
      <c r="C2" t="s" s="4">
        <v>3</v>
      </c>
      <c r="D2" s="5"/>
      <c r="E2" s="6"/>
      <c r="F2" s="6"/>
      <c r="G2" s="6"/>
      <c r="H2" s="6"/>
      <c r="I2" s="6"/>
      <c r="J2" s="7"/>
      <c r="K2" s="7"/>
      <c r="L2" s="7"/>
      <c r="M2" s="7"/>
      <c r="N2" s="7"/>
      <c r="O2" s="7"/>
    </row>
    <row r="3" ht="42" customHeight="1">
      <c r="A3" t="s" s="8">
        <v>4</v>
      </c>
      <c r="B3" s="9">
        <v>113582</v>
      </c>
      <c r="C3" s="10">
        <v>103600</v>
      </c>
      <c r="D3" s="11"/>
      <c r="E3" t="s" s="12">
        <v>5</v>
      </c>
      <c r="F3" t="s" s="12">
        <v>6</v>
      </c>
      <c r="G3" t="s" s="12">
        <v>7</v>
      </c>
      <c r="H3" t="s" s="12">
        <v>8</v>
      </c>
      <c r="I3" t="s" s="12">
        <v>9</v>
      </c>
      <c r="J3" s="13"/>
      <c r="K3" s="14"/>
      <c r="L3" s="14"/>
      <c r="M3" s="14"/>
      <c r="N3" s="14"/>
      <c r="O3" s="14"/>
    </row>
    <row r="4" ht="25.5" customHeight="1">
      <c r="A4" t="s" s="15">
        <v>10</v>
      </c>
      <c r="B4" s="10">
        <v>103600</v>
      </c>
      <c r="C4" s="16">
        <v>113582</v>
      </c>
      <c r="D4" s="17"/>
      <c r="E4" s="18">
        <f>MIN(C3:C46)</f>
        <v>15000</v>
      </c>
      <c r="F4" s="18">
        <f>MAX(C3:C46)</f>
        <v>113582</v>
      </c>
      <c r="G4" s="18">
        <f>F4-E4</f>
        <v>98582</v>
      </c>
      <c r="H4" s="19">
        <f>ROUND(1+3.222*LOG(60,10),0)</f>
        <v>7</v>
      </c>
      <c r="I4" s="18">
        <f>(F4-E4)/H4</f>
        <v>14083.1428571429</v>
      </c>
      <c r="J4" s="20"/>
      <c r="K4" s="21"/>
      <c r="L4" s="21"/>
      <c r="M4" s="21"/>
      <c r="N4" s="21"/>
      <c r="O4" s="21"/>
    </row>
    <row r="5" ht="35.5" customHeight="1">
      <c r="A5" t="s" s="22">
        <v>11</v>
      </c>
      <c r="B5" s="16">
        <v>79000</v>
      </c>
      <c r="C5" s="16">
        <v>54000</v>
      </c>
      <c r="D5" s="23"/>
      <c r="E5" s="24"/>
      <c r="F5" s="24"/>
      <c r="G5" s="24"/>
      <c r="H5" s="24"/>
      <c r="I5" s="24"/>
      <c r="J5" s="25"/>
      <c r="K5" s="21"/>
      <c r="L5" s="21"/>
      <c r="M5" s="21"/>
      <c r="N5" s="21"/>
      <c r="O5" s="21"/>
    </row>
    <row r="6" ht="45.7" customHeight="1">
      <c r="A6" t="s" s="22">
        <v>12</v>
      </c>
      <c r="B6" s="16">
        <v>75452</v>
      </c>
      <c r="C6" s="16">
        <v>70200</v>
      </c>
      <c r="D6" s="26"/>
      <c r="E6" t="s" s="12">
        <v>13</v>
      </c>
      <c r="F6" t="s" s="12">
        <v>14</v>
      </c>
      <c r="G6" t="s" s="12">
        <v>15</v>
      </c>
      <c r="H6" t="s" s="12">
        <v>16</v>
      </c>
      <c r="I6" t="s" s="12">
        <v>17</v>
      </c>
      <c r="J6" t="s" s="12">
        <v>18</v>
      </c>
      <c r="K6" s="27"/>
      <c r="L6" s="21"/>
      <c r="M6" s="21"/>
      <c r="N6" s="21"/>
      <c r="O6" s="21"/>
    </row>
    <row r="7" ht="33.2" customHeight="1">
      <c r="A7" t="s" s="22">
        <v>19</v>
      </c>
      <c r="B7" s="16">
        <v>70200</v>
      </c>
      <c r="C7" s="16">
        <v>53200</v>
      </c>
      <c r="D7" s="17"/>
      <c r="E7" s="28">
        <f>E4-I4/2</f>
        <v>7958.428571428550</v>
      </c>
      <c r="F7" s="28">
        <f>E8-1</f>
        <v>22040.5714285715</v>
      </c>
      <c r="G7" s="18">
        <f>(E7+F7)/2</f>
        <v>14999.5</v>
      </c>
      <c r="H7" s="18">
        <f>G7*J7</f>
        <v>119996</v>
      </c>
      <c r="I7" s="19">
        <f>FREQUENCY(C3:C46,F7:F14)</f>
        <v>8</v>
      </c>
      <c r="J7" s="19">
        <f>I7</f>
        <v>8</v>
      </c>
      <c r="K7" t="s" s="29">
        <v>20</v>
      </c>
      <c r="L7" s="21"/>
      <c r="M7" s="21"/>
      <c r="N7" s="21"/>
      <c r="O7" s="21"/>
    </row>
    <row r="8" ht="92.7" customHeight="1">
      <c r="A8" t="s" s="22">
        <v>21</v>
      </c>
      <c r="B8" s="16">
        <v>61976</v>
      </c>
      <c r="C8" s="16">
        <v>61976</v>
      </c>
      <c r="D8" s="17"/>
      <c r="E8" s="30">
        <f>E7+I4</f>
        <v>22041.5714285715</v>
      </c>
      <c r="F8" s="30">
        <f>E9-1</f>
        <v>36123.7142857144</v>
      </c>
      <c r="G8" s="31">
        <f>(E8+F8)/2</f>
        <v>29082.642857143</v>
      </c>
      <c r="H8" s="31">
        <f>G8*J8</f>
        <v>436239.642857145</v>
      </c>
      <c r="I8" s="32">
        <f>FREQUENCY(C3:C46,F8:F14)</f>
        <v>23</v>
      </c>
      <c r="J8" s="32">
        <f>I8-I7</f>
        <v>15</v>
      </c>
      <c r="K8" t="s" s="33">
        <v>22</v>
      </c>
      <c r="L8" s="21"/>
      <c r="M8" s="21"/>
      <c r="N8" s="21"/>
      <c r="O8" s="21"/>
    </row>
    <row r="9" ht="44.7" customHeight="1">
      <c r="A9" t="s" s="22">
        <v>23</v>
      </c>
      <c r="B9" s="16">
        <v>60587</v>
      </c>
      <c r="C9" s="16">
        <v>40000</v>
      </c>
      <c r="D9" s="17"/>
      <c r="E9" s="34">
        <f>E8+I4</f>
        <v>36124.7142857144</v>
      </c>
      <c r="F9" s="34">
        <f>E10-1</f>
        <v>50206.8571428573</v>
      </c>
      <c r="G9" s="31">
        <f>(E9+F9)/2</f>
        <v>43165.7857142859</v>
      </c>
      <c r="H9" s="31">
        <f>G9*J9</f>
        <v>474823.642857145</v>
      </c>
      <c r="I9" s="32">
        <f>FREQUENCY(C3:C46,F9:F14)</f>
        <v>34</v>
      </c>
      <c r="J9" s="32">
        <f>I9-I8</f>
        <v>11</v>
      </c>
      <c r="K9" t="s" s="35">
        <v>24</v>
      </c>
      <c r="L9" s="21"/>
      <c r="M9" s="21"/>
      <c r="N9" s="21"/>
      <c r="O9" s="21"/>
    </row>
    <row r="10" ht="20.7" customHeight="1">
      <c r="A10" t="s" s="22">
        <v>25</v>
      </c>
      <c r="B10" s="16">
        <v>60000</v>
      </c>
      <c r="C10" s="16">
        <v>79000</v>
      </c>
      <c r="D10" s="17"/>
      <c r="E10" s="31">
        <f>E9+I4</f>
        <v>50207.8571428573</v>
      </c>
      <c r="F10" s="31">
        <f>E11-1</f>
        <v>64290.0000000002</v>
      </c>
      <c r="G10" s="31">
        <f>(E10+F10)/2</f>
        <v>57248.9285714288</v>
      </c>
      <c r="H10" s="31">
        <f>G10*J10</f>
        <v>286244.642857144</v>
      </c>
      <c r="I10" s="32">
        <f>FREQUENCY(C3:C46,F10:F14)</f>
        <v>39</v>
      </c>
      <c r="J10" s="32">
        <f>I10-I9</f>
        <v>5</v>
      </c>
      <c r="K10" s="20"/>
      <c r="L10" s="21"/>
      <c r="M10" s="21"/>
      <c r="N10" s="21"/>
      <c r="O10" s="21"/>
    </row>
    <row r="11" ht="25" customHeight="1">
      <c r="A11" t="s" s="22">
        <v>26</v>
      </c>
      <c r="B11" s="16">
        <v>54000</v>
      </c>
      <c r="C11" s="16">
        <v>27344</v>
      </c>
      <c r="D11" s="17"/>
      <c r="E11" s="31">
        <f>E10+I4</f>
        <v>64291.0000000002</v>
      </c>
      <c r="F11" s="31">
        <f>E12-1</f>
        <v>78373.1428571431</v>
      </c>
      <c r="G11" s="31">
        <f>(E11+F11)/2</f>
        <v>71332.0714285717</v>
      </c>
      <c r="H11" s="31">
        <f>G11*J11</f>
        <v>142664.142857143</v>
      </c>
      <c r="I11" s="32">
        <f>FREQUENCY(C3:C46,F11:F14)</f>
        <v>41</v>
      </c>
      <c r="J11" s="32">
        <f>I11-I10</f>
        <v>2</v>
      </c>
      <c r="K11" s="20"/>
      <c r="L11" s="21"/>
      <c r="M11" s="21"/>
      <c r="N11" s="21"/>
      <c r="O11" s="21"/>
    </row>
    <row r="12" ht="20.7" customHeight="1">
      <c r="A12" t="s" s="22">
        <v>27</v>
      </c>
      <c r="B12" s="16">
        <v>53200</v>
      </c>
      <c r="C12" s="16">
        <v>49462</v>
      </c>
      <c r="D12" s="17"/>
      <c r="E12" s="31">
        <f>E11+I4</f>
        <v>78374.1428571431</v>
      </c>
      <c r="F12" s="31">
        <f>E13-1</f>
        <v>92456.285714286</v>
      </c>
      <c r="G12" s="31">
        <f>(E12+F12)/2</f>
        <v>85415.2142857146</v>
      </c>
      <c r="H12" s="31">
        <f>G12*J12</f>
        <v>85415.2142857146</v>
      </c>
      <c r="I12" s="32">
        <f>FREQUENCY(C3:C46,F12:F14)</f>
        <v>42</v>
      </c>
      <c r="J12" s="32">
        <f>I12-I11</f>
        <v>1</v>
      </c>
      <c r="K12" s="20"/>
      <c r="L12" s="21"/>
      <c r="M12" s="21"/>
      <c r="N12" s="21"/>
      <c r="O12" s="21"/>
    </row>
    <row r="13" ht="25" customHeight="1">
      <c r="A13" t="s" s="22">
        <v>28</v>
      </c>
      <c r="B13" s="16">
        <v>49462</v>
      </c>
      <c r="C13" s="16">
        <v>27886</v>
      </c>
      <c r="D13" s="17"/>
      <c r="E13" s="31">
        <f>E12+I4</f>
        <v>92457.285714286</v>
      </c>
      <c r="F13" s="31">
        <f>E14-1</f>
        <v>106539.428571429</v>
      </c>
      <c r="G13" s="31">
        <f>(E13+F13)/2</f>
        <v>99498.357142857494</v>
      </c>
      <c r="H13" s="31">
        <f>G13*J13</f>
        <v>99498.357142857494</v>
      </c>
      <c r="I13" s="32">
        <f>FREQUENCY(C3:C46,F13:F14)</f>
        <v>43</v>
      </c>
      <c r="J13" s="32">
        <f>I13-I12</f>
        <v>1</v>
      </c>
      <c r="K13" s="20"/>
      <c r="L13" s="21"/>
      <c r="M13" s="21"/>
      <c r="N13" s="21"/>
      <c r="O13" s="21"/>
    </row>
    <row r="14" ht="35" customHeight="1">
      <c r="A14" t="s" s="22">
        <v>29</v>
      </c>
      <c r="B14" s="16">
        <v>48527</v>
      </c>
      <c r="C14" s="16">
        <v>17955</v>
      </c>
      <c r="D14" s="17"/>
      <c r="E14" s="31">
        <f>E13+I4</f>
        <v>106540.428571429</v>
      </c>
      <c r="F14" s="31">
        <f>E14+I4-1</f>
        <v>120622.571428572</v>
      </c>
      <c r="G14" s="31">
        <f>(E14+F14)/2</f>
        <v>113581.500000001</v>
      </c>
      <c r="H14" s="31">
        <f>G14*J14</f>
        <v>113581.500000001</v>
      </c>
      <c r="I14" s="32">
        <f>FREQUENCY(C3:C46,F14)</f>
        <v>44</v>
      </c>
      <c r="J14" s="32">
        <f>I14-I13</f>
        <v>1</v>
      </c>
      <c r="K14" s="20"/>
      <c r="L14" s="21"/>
      <c r="M14" s="21"/>
      <c r="N14" s="21"/>
      <c r="O14" s="21"/>
    </row>
    <row r="15" ht="25.5" customHeight="1">
      <c r="A15" t="s" s="22">
        <v>30</v>
      </c>
      <c r="B15" s="16">
        <v>47000</v>
      </c>
      <c r="C15" s="16">
        <v>75452</v>
      </c>
      <c r="D15" s="23"/>
      <c r="E15" s="24"/>
      <c r="F15" s="24"/>
      <c r="G15" s="24"/>
      <c r="H15" s="24"/>
      <c r="I15" s="36"/>
      <c r="J15" s="36"/>
      <c r="K15" s="21"/>
      <c r="L15" s="21"/>
      <c r="M15" s="21"/>
      <c r="N15" s="21"/>
      <c r="O15" s="21"/>
    </row>
    <row r="16" ht="45.2" customHeight="1">
      <c r="A16" t="s" s="22">
        <v>31</v>
      </c>
      <c r="B16" s="16">
        <v>45000</v>
      </c>
      <c r="C16" s="16">
        <v>39126</v>
      </c>
      <c r="D16" s="26"/>
      <c r="E16" t="s" s="37">
        <v>32</v>
      </c>
      <c r="F16" t="s" s="37">
        <v>33</v>
      </c>
      <c r="G16" t="s" s="37">
        <v>34</v>
      </c>
      <c r="H16" t="s" s="37">
        <v>35</v>
      </c>
      <c r="I16" s="27"/>
      <c r="J16" s="21"/>
      <c r="K16" s="21"/>
      <c r="L16" s="21"/>
      <c r="M16" s="21"/>
      <c r="N16" s="21"/>
      <c r="O16" s="21"/>
    </row>
    <row r="17" ht="25" customHeight="1">
      <c r="A17" t="s" s="22">
        <v>36</v>
      </c>
      <c r="B17" s="16">
        <v>42366</v>
      </c>
      <c r="C17" s="16">
        <v>42366</v>
      </c>
      <c r="D17" s="17"/>
      <c r="E17" s="31">
        <f>(B24+B25)/2</f>
        <v>31839</v>
      </c>
      <c r="F17" s="31">
        <f>E8+(F8-E8)*(22-I7)/J8</f>
        <v>35184.9047619049</v>
      </c>
      <c r="G17" t="s" s="38">
        <v>37</v>
      </c>
      <c r="H17" s="31">
        <f>E8+((F8-E8)*(J8-J7))/((J8-J7)+(J8-J9))</f>
        <v>31002.9350649352</v>
      </c>
      <c r="I17" s="20"/>
      <c r="J17" s="21"/>
      <c r="K17" s="21"/>
      <c r="L17" s="21"/>
      <c r="M17" s="21"/>
      <c r="N17" s="21"/>
      <c r="O17" s="21"/>
    </row>
    <row r="18" ht="41" customHeight="1">
      <c r="A18" t="s" s="22">
        <v>38</v>
      </c>
      <c r="B18" s="16">
        <v>41510</v>
      </c>
      <c r="C18" s="16">
        <v>48527</v>
      </c>
      <c r="D18" s="23"/>
      <c r="E18" t="s" s="39">
        <v>39</v>
      </c>
      <c r="F18" t="s" s="39">
        <v>39</v>
      </c>
      <c r="G18" s="36"/>
      <c r="H18" t="s" s="39">
        <v>39</v>
      </c>
      <c r="I18" s="21"/>
      <c r="J18" s="21"/>
      <c r="K18" s="21"/>
      <c r="L18" s="21"/>
      <c r="M18" s="21"/>
      <c r="N18" s="21"/>
      <c r="O18" s="21"/>
    </row>
    <row r="19" ht="25.5" customHeight="1">
      <c r="A19" t="s" s="22">
        <v>40</v>
      </c>
      <c r="B19" s="16">
        <v>41000</v>
      </c>
      <c r="C19" s="16">
        <v>16000</v>
      </c>
      <c r="D19" s="23"/>
      <c r="E19" s="25"/>
      <c r="F19" s="25"/>
      <c r="G19" s="25"/>
      <c r="H19" s="25"/>
      <c r="I19" s="21"/>
      <c r="J19" s="21"/>
      <c r="K19" s="21"/>
      <c r="L19" s="21"/>
      <c r="M19" s="21"/>
      <c r="N19" s="21"/>
      <c r="O19" s="21"/>
    </row>
    <row r="20" ht="57.7" customHeight="1">
      <c r="A20" t="s" s="22">
        <v>41</v>
      </c>
      <c r="B20" s="16">
        <v>40000</v>
      </c>
      <c r="C20" s="16">
        <v>47000</v>
      </c>
      <c r="D20" s="26"/>
      <c r="E20" t="s" s="12">
        <v>42</v>
      </c>
      <c r="F20" t="s" s="12">
        <v>43</v>
      </c>
      <c r="G20" t="s" s="12">
        <v>44</v>
      </c>
      <c r="H20" t="s" s="12">
        <v>45</v>
      </c>
      <c r="I20" s="27"/>
      <c r="J20" s="21"/>
      <c r="K20" s="21"/>
      <c r="L20" s="21"/>
      <c r="M20" s="21"/>
      <c r="N20" s="21"/>
      <c r="O20" s="21"/>
    </row>
    <row r="21" ht="41.5" customHeight="1">
      <c r="A21" t="s" s="22">
        <v>46</v>
      </c>
      <c r="B21" s="16">
        <v>39200</v>
      </c>
      <c r="C21" s="16">
        <v>33583</v>
      </c>
      <c r="D21" s="17"/>
      <c r="E21" s="18">
        <f>B13</f>
        <v>49462</v>
      </c>
      <c r="F21" s="18">
        <f>B35</f>
        <v>23035</v>
      </c>
      <c r="G21" s="18">
        <f>E17</f>
        <v>31839</v>
      </c>
      <c r="H21" s="18">
        <f>E8+((F8-E8)*0.25*((J7-I7)+(J8-I7)+(J9-I7)+(J10-I7)+(J11-I7)+(J12-I7)+(J13-I7)+(J14-I7)))/J8</f>
        <v>17347.5238095239</v>
      </c>
      <c r="I21" s="20"/>
      <c r="J21" s="21"/>
      <c r="K21" s="21"/>
      <c r="L21" s="21"/>
      <c r="M21" s="21"/>
      <c r="N21" s="21"/>
      <c r="O21" s="21"/>
    </row>
    <row r="22" ht="21.2" customHeight="1">
      <c r="A22" t="s" s="22">
        <v>47</v>
      </c>
      <c r="B22" s="16">
        <v>39126</v>
      </c>
      <c r="C22" s="16">
        <v>60000</v>
      </c>
      <c r="D22" s="23"/>
      <c r="E22" s="24"/>
      <c r="F22" s="24"/>
      <c r="G22" s="36"/>
      <c r="H22" s="36"/>
      <c r="I22" s="21"/>
      <c r="J22" s="21"/>
      <c r="K22" s="21"/>
      <c r="L22" s="21"/>
      <c r="M22" s="21"/>
      <c r="N22" s="21"/>
      <c r="O22" s="21"/>
    </row>
    <row r="23" ht="45.7" customHeight="1">
      <c r="A23" t="s" s="22">
        <v>48</v>
      </c>
      <c r="B23" s="16">
        <v>38934</v>
      </c>
      <c r="C23" s="16">
        <v>25700</v>
      </c>
      <c r="D23" s="26"/>
      <c r="E23" t="s" s="12">
        <v>49</v>
      </c>
      <c r="F23" t="s" s="12">
        <v>50</v>
      </c>
      <c r="G23" s="27"/>
      <c r="H23" s="21"/>
      <c r="I23" s="21"/>
      <c r="J23" s="21"/>
      <c r="K23" s="21"/>
      <c r="L23" s="21"/>
      <c r="M23" s="21"/>
      <c r="N23" s="21"/>
      <c r="O23" s="21"/>
    </row>
    <row r="24" ht="25.5" customHeight="1">
      <c r="A24" t="s" s="22">
        <v>51</v>
      </c>
      <c r="B24" s="16">
        <v>33583</v>
      </c>
      <c r="C24" s="16">
        <v>41510</v>
      </c>
      <c r="D24" s="17"/>
      <c r="E24" s="18">
        <f>B6</f>
        <v>75452</v>
      </c>
      <c r="F24" s="18">
        <f>E7+((F7-E7)*0.1*((J7-0)+(J8-0)+(J9-0)+(J10-0)+(J11-0)+(J12-0)+(J13-0)+(J14-0)))/J7</f>
        <v>15703.6071428572</v>
      </c>
      <c r="G24" s="20"/>
      <c r="H24" s="21"/>
      <c r="I24" s="21"/>
      <c r="J24" s="21"/>
      <c r="K24" s="21"/>
      <c r="L24" s="21"/>
      <c r="M24" s="21"/>
      <c r="N24" s="21"/>
      <c r="O24" s="21"/>
    </row>
    <row r="25" ht="41.5" customHeight="1">
      <c r="A25" t="s" s="22">
        <v>52</v>
      </c>
      <c r="B25" s="16">
        <v>30095</v>
      </c>
      <c r="C25" s="16">
        <v>15000</v>
      </c>
      <c r="D25" s="23"/>
      <c r="E25" s="24"/>
      <c r="F25" s="24"/>
      <c r="G25" s="25"/>
      <c r="H25" s="25"/>
      <c r="I25" s="21"/>
      <c r="J25" s="21"/>
      <c r="K25" s="21"/>
      <c r="L25" s="21"/>
      <c r="M25" s="21"/>
      <c r="N25" s="21"/>
      <c r="O25" s="21"/>
    </row>
    <row r="26" ht="33.7" customHeight="1">
      <c r="A26" t="s" s="22">
        <v>53</v>
      </c>
      <c r="B26" s="16">
        <v>30000</v>
      </c>
      <c r="C26" s="16">
        <v>38934</v>
      </c>
      <c r="D26" s="26"/>
      <c r="E26" t="s" s="12">
        <v>54</v>
      </c>
      <c r="F26" t="s" s="12">
        <v>55</v>
      </c>
      <c r="G26" t="s" s="12">
        <v>56</v>
      </c>
      <c r="H26" t="s" s="12">
        <v>57</v>
      </c>
      <c r="I26" s="27"/>
      <c r="J26" s="21"/>
      <c r="K26" s="21"/>
      <c r="L26" s="21"/>
      <c r="M26" s="21"/>
      <c r="N26" s="21"/>
      <c r="O26" s="21"/>
    </row>
    <row r="27" ht="21.2" customHeight="1">
      <c r="A27" t="s" s="22">
        <v>58</v>
      </c>
      <c r="B27" s="16">
        <v>30000</v>
      </c>
      <c r="C27" s="16">
        <v>30000</v>
      </c>
      <c r="D27" s="17"/>
      <c r="E27" s="18">
        <f>SUM(H7:H14)/44</f>
        <v>39965.0714285716</v>
      </c>
      <c r="F27" s="19">
        <f>SQRT(((POWER(G7-E27,2)*J7+POWER(G8-E27,2)*J8+POWER(G9-E27,2)*J9+POWER(G10-E27,2)*J10+POWER(G11-E27,2)*J11+POWER(G12-E27,2)*J12+POWER(G13-E27,2)*J13+POWER(G14-E27,2)*J14)/(J7+J8+J9+J10+J11+J12+J13+J14)))</f>
        <v>22036.1682217659</v>
      </c>
      <c r="G27" s="19">
        <f>((POWER(G7-E27,3)*J7+POWER(G8-E27,3)*J8+POWER(G9-E27,3)*J9+POWER(G10-E27,3)*J10+POWER(G11-E27,3)*J11+POWER(G12-E27,3)*J12+POWER(G13-E27,3)*J13+POWER(G14-E27,3)*J14)/(J7+J8+J9+J10+J11+J12+J13+J14))/POWER(F27,3)</f>
        <v>1.37614418079766</v>
      </c>
      <c r="H27" s="19">
        <f>(((POWER(G7-E27,4)*J7+POWER(G8-E27,4)*J8+POWER(G9-E27,4)*J9+POWER(G10-E27,4)*J10+POWER(G11-E27,4)*J11+POWER(G12-E27,4)*J12+POWER(G13-E27,4)*J13+POWER(G14-E27,4)*J14)/(J7+J8+J9+J10+J11+J12+J13+J14))/POWER(F27,4))-3</f>
        <v>2.00229877690544</v>
      </c>
      <c r="I27" s="20"/>
      <c r="J27" s="21"/>
      <c r="K27" s="21"/>
      <c r="L27" s="21"/>
      <c r="M27" s="21"/>
      <c r="N27" s="21"/>
      <c r="O27" s="21"/>
    </row>
    <row r="28" ht="25" customHeight="1">
      <c r="A28" t="s" s="22">
        <v>59</v>
      </c>
      <c r="B28" s="16">
        <v>28448</v>
      </c>
      <c r="C28" s="16">
        <v>17220</v>
      </c>
      <c r="D28" s="23"/>
      <c r="E28" s="36"/>
      <c r="F28" s="36"/>
      <c r="G28" s="36"/>
      <c r="H28" s="36"/>
      <c r="I28" s="21"/>
      <c r="J28" s="21"/>
      <c r="K28" s="21"/>
      <c r="L28" s="21"/>
      <c r="M28" s="21"/>
      <c r="N28" s="21"/>
      <c r="O28" s="21"/>
    </row>
    <row r="29" ht="37" customHeight="1">
      <c r="A29" t="s" s="22">
        <v>60</v>
      </c>
      <c r="B29" s="16">
        <v>27886</v>
      </c>
      <c r="C29" s="16">
        <v>30095</v>
      </c>
      <c r="D29" s="23"/>
      <c r="E29" t="s" s="41">
        <v>61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ht="25" customHeight="1">
      <c r="A30" t="s" s="22">
        <v>62</v>
      </c>
      <c r="B30" s="16">
        <v>27344</v>
      </c>
      <c r="C30" s="16">
        <v>23000</v>
      </c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ht="25" customHeight="1">
      <c r="A31" t="s" s="22">
        <v>63</v>
      </c>
      <c r="B31" s="16">
        <v>26000</v>
      </c>
      <c r="C31" s="16">
        <v>23035</v>
      </c>
      <c r="D31" s="2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ht="25" customHeight="1">
      <c r="A32" t="s" s="22">
        <v>64</v>
      </c>
      <c r="B32" s="16">
        <v>25700</v>
      </c>
      <c r="C32" s="16">
        <v>41000</v>
      </c>
      <c r="D32" s="2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ht="25" customHeight="1">
      <c r="A33" t="s" s="22">
        <v>65</v>
      </c>
      <c r="B33" s="16">
        <v>25000</v>
      </c>
      <c r="C33" s="16">
        <v>45000</v>
      </c>
      <c r="D33" s="2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ht="35" customHeight="1">
      <c r="A34" t="s" s="22">
        <v>66</v>
      </c>
      <c r="B34" s="16">
        <v>25000</v>
      </c>
      <c r="C34" s="16">
        <v>18943</v>
      </c>
      <c r="D34" s="23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ht="25" customHeight="1">
      <c r="A35" t="s" s="22">
        <v>67</v>
      </c>
      <c r="B35" s="16">
        <v>23035</v>
      </c>
      <c r="C35" s="16">
        <v>30000</v>
      </c>
      <c r="D35" s="23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ht="25" customHeight="1">
      <c r="A36" t="s" s="22">
        <v>68</v>
      </c>
      <c r="B36" s="16">
        <v>23000</v>
      </c>
      <c r="C36" s="16">
        <v>25000</v>
      </c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ht="35" customHeight="1">
      <c r="A37" t="s" s="22">
        <v>69</v>
      </c>
      <c r="B37" s="16">
        <v>23000</v>
      </c>
      <c r="C37" s="16">
        <v>39200</v>
      </c>
      <c r="D37" s="2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ht="20.7" customHeight="1">
      <c r="A38" t="s" s="22">
        <v>70</v>
      </c>
      <c r="B38" s="16">
        <v>20000</v>
      </c>
      <c r="C38" s="16">
        <v>26000</v>
      </c>
      <c r="D38" s="23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ht="25" customHeight="1">
      <c r="A39" t="s" s="22">
        <v>71</v>
      </c>
      <c r="B39" s="16">
        <v>18943</v>
      </c>
      <c r="C39" s="16">
        <v>28448</v>
      </c>
      <c r="D39" s="23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ht="25" customHeight="1">
      <c r="A40" t="s" s="22">
        <v>72</v>
      </c>
      <c r="B40" s="16">
        <v>17955</v>
      </c>
      <c r="C40" s="16">
        <v>17232</v>
      </c>
      <c r="D40" s="23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ht="25" customHeight="1">
      <c r="A41" t="s" s="22">
        <v>73</v>
      </c>
      <c r="B41" s="16">
        <v>17232</v>
      </c>
      <c r="C41" s="16">
        <v>16000</v>
      </c>
      <c r="D41" s="23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ht="25" customHeight="1">
      <c r="A42" t="s" s="22">
        <v>74</v>
      </c>
      <c r="B42" s="16">
        <v>17220</v>
      </c>
      <c r="C42" s="16">
        <v>60587</v>
      </c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ht="41" customHeight="1">
      <c r="A43" t="s" s="22">
        <v>75</v>
      </c>
      <c r="B43" s="16">
        <v>16000</v>
      </c>
      <c r="C43" s="16">
        <v>20000</v>
      </c>
      <c r="D43" s="23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ht="20.7" customHeight="1">
      <c r="A44" t="s" s="22">
        <v>76</v>
      </c>
      <c r="B44" s="16">
        <v>16000</v>
      </c>
      <c r="C44" s="16">
        <v>25000</v>
      </c>
      <c r="D44" s="23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ht="41" customHeight="1">
      <c r="A45" t="s" s="22">
        <v>75</v>
      </c>
      <c r="B45" s="16">
        <v>16000</v>
      </c>
      <c r="C45" s="16">
        <v>23000</v>
      </c>
      <c r="D45" s="23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ht="25" customHeight="1">
      <c r="A46" t="s" s="22">
        <v>77</v>
      </c>
      <c r="B46" s="16">
        <v>15000</v>
      </c>
      <c r="C46" s="16">
        <v>33853</v>
      </c>
      <c r="D46" s="23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