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hats/Documents/Майнор/"/>
    </mc:Choice>
  </mc:AlternateContent>
  <xr:revisionPtr revIDLastSave="0" documentId="8_{92D24FC5-9B0A-544E-A542-594EA86497B4}" xr6:coauthVersionLast="47" xr6:coauthVersionMax="47" xr10:uidLastSave="{00000000-0000-0000-0000-000000000000}"/>
  <bookViews>
    <workbookView xWindow="0" yWindow="0" windowWidth="17360" windowHeight="21600" xr2:uid="{1C80EA76-839D-D74E-915B-DDBE2B6DCB0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79" i="1"/>
  <c r="H75" i="1"/>
  <c r="H74" i="1"/>
  <c r="H73" i="1"/>
  <c r="B75" i="1"/>
  <c r="J2" i="1"/>
  <c r="K2" i="1"/>
  <c r="I32" i="1"/>
  <c r="K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8" i="1"/>
  <c r="B66" i="1"/>
  <c r="D33" i="1"/>
  <c r="D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3" i="1"/>
  <c r="B33" i="1"/>
  <c r="C32" i="1"/>
  <c r="B32" i="1"/>
  <c r="E33" i="1" l="1"/>
  <c r="F33" i="1"/>
  <c r="H39" i="1" s="1"/>
  <c r="H40" i="1" s="1"/>
  <c r="B67" i="1"/>
  <c r="B68" i="1" s="1"/>
  <c r="H59" i="1" s="1"/>
  <c r="E32" i="1"/>
  <c r="F32" i="1"/>
  <c r="G20" i="1" l="1"/>
  <c r="H20" i="1" s="1"/>
  <c r="I20" i="1" s="1"/>
  <c r="G28" i="1"/>
  <c r="H28" i="1" s="1"/>
  <c r="I28" i="1" s="1"/>
  <c r="G7" i="1"/>
  <c r="H7" i="1" s="1"/>
  <c r="I7" i="1" s="1"/>
  <c r="G15" i="1"/>
  <c r="H15" i="1" s="1"/>
  <c r="I15" i="1" s="1"/>
  <c r="G22" i="1"/>
  <c r="H22" i="1" s="1"/>
  <c r="I22" i="1" s="1"/>
  <c r="G9" i="1"/>
  <c r="H9" i="1" s="1"/>
  <c r="I9" i="1" s="1"/>
  <c r="G23" i="1"/>
  <c r="H23" i="1" s="1"/>
  <c r="I23" i="1" s="1"/>
  <c r="G2" i="1"/>
  <c r="H2" i="1" s="1"/>
  <c r="I2" i="1" s="1"/>
  <c r="G12" i="1"/>
  <c r="H12" i="1" s="1"/>
  <c r="I12" i="1" s="1"/>
  <c r="G18" i="1"/>
  <c r="H18" i="1" s="1"/>
  <c r="I18" i="1" s="1"/>
  <c r="G21" i="1"/>
  <c r="H21" i="1" s="1"/>
  <c r="I21" i="1" s="1"/>
  <c r="G29" i="1"/>
  <c r="H29" i="1" s="1"/>
  <c r="I29" i="1" s="1"/>
  <c r="G8" i="1"/>
  <c r="H8" i="1" s="1"/>
  <c r="I8" i="1" s="1"/>
  <c r="G16" i="1"/>
  <c r="H16" i="1" s="1"/>
  <c r="I16" i="1" s="1"/>
  <c r="G30" i="1"/>
  <c r="H30" i="1" s="1"/>
  <c r="I30" i="1" s="1"/>
  <c r="G17" i="1"/>
  <c r="H17" i="1" s="1"/>
  <c r="I17" i="1" s="1"/>
  <c r="G31" i="1"/>
  <c r="H31" i="1" s="1"/>
  <c r="I31" i="1" s="1"/>
  <c r="G10" i="1"/>
  <c r="H10" i="1" s="1"/>
  <c r="I10" i="1" s="1"/>
  <c r="G4" i="1"/>
  <c r="H4" i="1" s="1"/>
  <c r="I4" i="1" s="1"/>
  <c r="G26" i="1"/>
  <c r="H26" i="1" s="1"/>
  <c r="I26" i="1" s="1"/>
  <c r="G19" i="1"/>
  <c r="H19" i="1" s="1"/>
  <c r="I19" i="1" s="1"/>
  <c r="G14" i="1"/>
  <c r="H14" i="1" s="1"/>
  <c r="I14" i="1" s="1"/>
  <c r="G25" i="1"/>
  <c r="H25" i="1" s="1"/>
  <c r="I25" i="1" s="1"/>
  <c r="G5" i="1"/>
  <c r="H5" i="1" s="1"/>
  <c r="I5" i="1" s="1"/>
  <c r="G13" i="1"/>
  <c r="H13" i="1" s="1"/>
  <c r="I13" i="1" s="1"/>
  <c r="G6" i="1"/>
  <c r="H6" i="1" s="1"/>
  <c r="I6" i="1" s="1"/>
  <c r="G24" i="1"/>
  <c r="H24" i="1" s="1"/>
  <c r="I24" i="1" s="1"/>
  <c r="G3" i="1"/>
  <c r="H3" i="1" s="1"/>
  <c r="I3" i="1" s="1"/>
  <c r="G11" i="1"/>
  <c r="H11" i="1" s="1"/>
  <c r="I11" i="1" s="1"/>
  <c r="G27" i="1"/>
  <c r="H27" i="1" s="1"/>
  <c r="I27" i="1" s="1"/>
  <c r="I33" i="1" l="1"/>
</calcChain>
</file>

<file path=xl/sharedStrings.xml><?xml version="1.0" encoding="utf-8"?>
<sst xmlns="http://schemas.openxmlformats.org/spreadsheetml/2006/main" count="75" uniqueCount="74">
  <si>
    <t>Субъект</t>
  </si>
  <si>
    <t>Население (млн человек) X</t>
  </si>
  <si>
    <t>Средняя стоимость м^2 (тыс руб) Y</t>
  </si>
  <si>
    <t>Магаданская область</t>
  </si>
  <si>
    <t>Республика Карелия</t>
  </si>
  <si>
    <t>Республика Мордовия </t>
  </si>
  <si>
    <t>Архангельская область</t>
  </si>
  <si>
    <t>Иркутская область</t>
  </si>
  <si>
    <t>Ставропольский край</t>
  </si>
  <si>
    <t>Омская область</t>
  </si>
  <si>
    <t>Приморский край </t>
  </si>
  <si>
    <t>Оренбургская область </t>
  </si>
  <si>
    <t>Алтайский край</t>
  </si>
  <si>
    <t>Воронежская область </t>
  </si>
  <si>
    <t>Саратовская область</t>
  </si>
  <si>
    <t>Волгоградская область</t>
  </si>
  <si>
    <t>Пермский край </t>
  </si>
  <si>
    <t>Кемеровская область </t>
  </si>
  <si>
    <t>Новосибирская область </t>
  </si>
  <si>
    <t>Красноярский край</t>
  </si>
  <si>
    <t>Нижегородская область </t>
  </si>
  <si>
    <t>Самарская область </t>
  </si>
  <si>
    <t>Республика Дагестан</t>
  </si>
  <si>
    <t>Челябинская область </t>
  </si>
  <si>
    <t>Тюменская область </t>
  </si>
  <si>
    <t>Республика Татарстан</t>
  </si>
  <si>
    <t>Республика Башкортостан</t>
  </si>
  <si>
    <t>Ростовская область </t>
  </si>
  <si>
    <t>Свердловская область </t>
  </si>
  <si>
    <t>Санкт-Петербург</t>
  </si>
  <si>
    <t>Краснодарский край</t>
  </si>
  <si>
    <t>Московская область </t>
  </si>
  <si>
    <t>Москва</t>
  </si>
  <si>
    <t>Сумма:</t>
  </si>
  <si>
    <t>Среднее:</t>
  </si>
  <si>
    <t xml:space="preserve">Задание 3. </t>
  </si>
  <si>
    <t>а) Построить корреляционное облако:</t>
  </si>
  <si>
    <t>б) По корреляционному облаку определить характер связи признаков:</t>
  </si>
  <si>
    <t>в) Сформулировать гипотезу о наличии (отсуствии) связи между признаками:</t>
  </si>
  <si>
    <t>г) Рассчитать по исходным данным линейный коэффициент корреляции:</t>
  </si>
  <si>
    <t>X^2</t>
  </si>
  <si>
    <t>Y^2</t>
  </si>
  <si>
    <t>X*Y</t>
  </si>
  <si>
    <t>Sx=</t>
  </si>
  <si>
    <t>Sy=</t>
  </si>
  <si>
    <t>r=</t>
  </si>
  <si>
    <t xml:space="preserve">Задание 4. </t>
  </si>
  <si>
    <t>Регрессионный анализ:</t>
  </si>
  <si>
    <t>Корреляционный анализ:</t>
  </si>
  <si>
    <t>Проверка(функция):</t>
  </si>
  <si>
    <t>b1=</t>
  </si>
  <si>
    <t>b0=</t>
  </si>
  <si>
    <t>Y-Y^</t>
  </si>
  <si>
    <t>Y^</t>
  </si>
  <si>
    <t>(Y-Y^)^2</t>
  </si>
  <si>
    <t>R^2=</t>
  </si>
  <si>
    <t>б) Оценка качества полученной модели:</t>
  </si>
  <si>
    <t>а) Построение линейной регрессионной модели по исходным данным:</t>
  </si>
  <si>
    <t>в) Интерпретация модели:</t>
  </si>
  <si>
    <t>г) Интерпретация коэффициента детерминации (R^2):</t>
  </si>
  <si>
    <t>д) Проверка гипотезы о значимости уравнения регрессии и коэффициента уравнения регрессии:</t>
  </si>
  <si>
    <t>г) Графическое представление исходных данных и расчетных данных, полученных по модели регрессии:</t>
  </si>
  <si>
    <t>МНК=</t>
  </si>
  <si>
    <t>tрасч=</t>
  </si>
  <si>
    <t>tтабл=</t>
  </si>
  <si>
    <t>Y^-Yср</t>
  </si>
  <si>
    <t>(Y^-Yср)^2</t>
  </si>
  <si>
    <t>Fчислитель</t>
  </si>
  <si>
    <t>Fзнаменатель</t>
  </si>
  <si>
    <t>F=</t>
  </si>
  <si>
    <t>Fтабл=</t>
  </si>
  <si>
    <t>t=</t>
  </si>
  <si>
    <t>Заключение и выводы (что сделано, какие результаты получены, насколько согласуются друг с другом)</t>
  </si>
  <si>
    <t xml:space="preserve">Задание 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</si>
</sst>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b/>
      <sz val="10"/>
      <color rgb="FF000000"/>
      <name val="Helvetica Neue"/>
      <family val="2"/>
    </font>
    <font>
      <b/>
      <sz val="11"/>
      <color rgb="FF000000"/>
      <name val="Helvetica Neue"/>
      <family val="2"/>
    </font>
    <font>
      <b/>
      <sz val="10"/>
      <color rgb="FF000000"/>
      <name val="Helvetica"/>
      <family val="2"/>
    </font>
    <font>
      <sz val="9"/>
      <color theme="1"/>
      <name val="Helvetica"/>
      <family val="2"/>
    </font>
    <font>
      <sz val="9"/>
      <color rgb="FF000000"/>
      <name val="Helvetica"/>
      <family val="2"/>
    </font>
    <font>
      <sz val="9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/>
    <xf numFmtId="0" fontId="4" fillId="0" borderId="0" xfId="0" applyFont="1"/>
    <xf numFmtId="0" fontId="5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311396665109764E-2"/>
          <c:y val="0.1174996273935297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Средняя стоимость м^2 (тыс руб)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Лист1!$B$2:$B$31</c:f>
              <c:numCache>
                <c:formatCode>General</c:formatCode>
                <c:ptCount val="30"/>
                <c:pt idx="0">
                  <c:v>0.13600000000000001</c:v>
                </c:pt>
                <c:pt idx="1">
                  <c:v>0.53300000000000003</c:v>
                </c:pt>
                <c:pt idx="2">
                  <c:v>0.78300000000000003</c:v>
                </c:pt>
                <c:pt idx="3">
                  <c:v>1.02</c:v>
                </c:pt>
                <c:pt idx="4">
                  <c:v>1.1970000000000001</c:v>
                </c:pt>
                <c:pt idx="5">
                  <c:v>1.6040000000000001</c:v>
                </c:pt>
                <c:pt idx="6">
                  <c:v>1.645</c:v>
                </c:pt>
                <c:pt idx="7">
                  <c:v>1.845</c:v>
                </c:pt>
                <c:pt idx="8">
                  <c:v>1.8620000000000001</c:v>
                </c:pt>
                <c:pt idx="9">
                  <c:v>2.1640000000000001</c:v>
                </c:pt>
                <c:pt idx="10">
                  <c:v>2.3090000000000002</c:v>
                </c:pt>
                <c:pt idx="11">
                  <c:v>2.4430000000000001</c:v>
                </c:pt>
                <c:pt idx="12">
                  <c:v>2.5009999999999999</c:v>
                </c:pt>
                <c:pt idx="13">
                  <c:v>2.532</c:v>
                </c:pt>
                <c:pt idx="14">
                  <c:v>2.601</c:v>
                </c:pt>
                <c:pt idx="15">
                  <c:v>2.7970000000000002</c:v>
                </c:pt>
                <c:pt idx="16">
                  <c:v>2.8570000000000002</c:v>
                </c:pt>
                <c:pt idx="17">
                  <c:v>3.1190000000000002</c:v>
                </c:pt>
                <c:pt idx="18">
                  <c:v>3.1720000000000002</c:v>
                </c:pt>
                <c:pt idx="19">
                  <c:v>3.1819999999999999</c:v>
                </c:pt>
                <c:pt idx="20">
                  <c:v>3.431</c:v>
                </c:pt>
                <c:pt idx="21">
                  <c:v>3.8239999999999998</c:v>
                </c:pt>
                <c:pt idx="22">
                  <c:v>4.0039999999999996</c:v>
                </c:pt>
                <c:pt idx="23">
                  <c:v>4.0910000000000002</c:v>
                </c:pt>
                <c:pt idx="24">
                  <c:v>4.2009999999999996</c:v>
                </c:pt>
                <c:pt idx="25">
                  <c:v>4.2690000000000001</c:v>
                </c:pt>
                <c:pt idx="26">
                  <c:v>5.6020000000000003</c:v>
                </c:pt>
                <c:pt idx="27">
                  <c:v>5.8380000000000001</c:v>
                </c:pt>
                <c:pt idx="28">
                  <c:v>8.5250000000000004</c:v>
                </c:pt>
                <c:pt idx="29">
                  <c:v>13.01</c:v>
                </c:pt>
              </c:numCache>
            </c:numRef>
          </c:xVal>
          <c:yVal>
            <c:numRef>
              <c:f>Лист1!$C$2:$C$31</c:f>
              <c:numCache>
                <c:formatCode>General</c:formatCode>
                <c:ptCount val="30"/>
                <c:pt idx="0">
                  <c:v>59.034999999999997</c:v>
                </c:pt>
                <c:pt idx="1">
                  <c:v>67.820999999999998</c:v>
                </c:pt>
                <c:pt idx="2">
                  <c:v>66.344999999999999</c:v>
                </c:pt>
                <c:pt idx="3">
                  <c:v>71.451999999999998</c:v>
                </c:pt>
                <c:pt idx="4">
                  <c:v>73.2</c:v>
                </c:pt>
                <c:pt idx="5">
                  <c:v>72.566999999999993</c:v>
                </c:pt>
                <c:pt idx="6">
                  <c:v>72.983000000000004</c:v>
                </c:pt>
                <c:pt idx="7">
                  <c:v>76.459000000000003</c:v>
                </c:pt>
                <c:pt idx="8">
                  <c:v>73.454999999999998</c:v>
                </c:pt>
                <c:pt idx="9">
                  <c:v>75.974999999999994</c:v>
                </c:pt>
                <c:pt idx="10">
                  <c:v>74.543000000000006</c:v>
                </c:pt>
                <c:pt idx="11">
                  <c:v>75.685000000000002</c:v>
                </c:pt>
                <c:pt idx="12">
                  <c:v>81.135999999999996</c:v>
                </c:pt>
                <c:pt idx="13">
                  <c:v>79.694000000000003</c:v>
                </c:pt>
                <c:pt idx="14">
                  <c:v>80.191000000000003</c:v>
                </c:pt>
                <c:pt idx="15">
                  <c:v>88.581999999999994</c:v>
                </c:pt>
                <c:pt idx="16">
                  <c:v>82.271000000000001</c:v>
                </c:pt>
                <c:pt idx="17">
                  <c:v>83.328999999999994</c:v>
                </c:pt>
                <c:pt idx="18">
                  <c:v>84.349000000000004</c:v>
                </c:pt>
                <c:pt idx="19">
                  <c:v>88.585999999999999</c:v>
                </c:pt>
                <c:pt idx="20">
                  <c:v>85.206999999999994</c:v>
                </c:pt>
                <c:pt idx="21">
                  <c:v>84.123000000000005</c:v>
                </c:pt>
                <c:pt idx="22">
                  <c:v>98.741</c:v>
                </c:pt>
                <c:pt idx="23">
                  <c:v>102.60299999999999</c:v>
                </c:pt>
                <c:pt idx="24">
                  <c:v>95.034000000000006</c:v>
                </c:pt>
                <c:pt idx="25">
                  <c:v>99.641000000000005</c:v>
                </c:pt>
                <c:pt idx="26">
                  <c:v>152.96299999999999</c:v>
                </c:pt>
                <c:pt idx="27">
                  <c:v>150.64099999999999</c:v>
                </c:pt>
                <c:pt idx="28">
                  <c:v>130.65</c:v>
                </c:pt>
                <c:pt idx="29">
                  <c:v>166.04400000000001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1-8E4B-9F3C-FD2C9A42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6752"/>
        <c:axId val="455746832"/>
      </c:scatterChart>
      <c:valAx>
        <c:axId val="4556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46832"/>
        <c:crosses val="autoZero"/>
        <c:crossBetween val="midCat"/>
      </c:valAx>
      <c:valAx>
        <c:axId val="4557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Графическое представление исходных данных и расчетных данных, полученных по модели регрессии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Расчетные данные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Лист1!$G$2:$G$31</c:f>
              <c:numCache>
                <c:formatCode>General</c:formatCode>
                <c:ptCount val="30"/>
                <c:pt idx="0">
                  <c:v>60.538260230396624</c:v>
                </c:pt>
                <c:pt idx="1">
                  <c:v>64.281999607671494</c:v>
                </c:pt>
                <c:pt idx="2">
                  <c:v>66.639518107214855</c:v>
                </c:pt>
                <c:pt idx="3">
                  <c:v>68.874445644781972</c:v>
                </c:pt>
                <c:pt idx="4">
                  <c:v>70.543568742458675</c:v>
                </c:pt>
                <c:pt idx="5">
                  <c:v>74.381608859715271</c:v>
                </c:pt>
                <c:pt idx="6">
                  <c:v>74.768241893640379</c:v>
                </c:pt>
                <c:pt idx="7">
                  <c:v>76.654256693275073</c:v>
                </c:pt>
                <c:pt idx="8">
                  <c:v>76.81456795124403</c:v>
                </c:pt>
                <c:pt idx="9">
                  <c:v>79.66245029869242</c:v>
                </c:pt>
                <c:pt idx="10">
                  <c:v>81.029811028427574</c:v>
                </c:pt>
                <c:pt idx="11">
                  <c:v>82.293440944182805</c:v>
                </c:pt>
                <c:pt idx="12">
                  <c:v>82.84038523607687</c:v>
                </c:pt>
                <c:pt idx="13">
                  <c:v>83.132717530020244</c:v>
                </c:pt>
                <c:pt idx="14">
                  <c:v>83.783392635894216</c:v>
                </c:pt>
                <c:pt idx="15">
                  <c:v>85.631687139536226</c:v>
                </c:pt>
                <c:pt idx="16">
                  <c:v>86.197491579426625</c:v>
                </c:pt>
                <c:pt idx="17">
                  <c:v>88.668170966948082</c:v>
                </c:pt>
                <c:pt idx="18">
                  <c:v>89.167964888851273</c:v>
                </c:pt>
                <c:pt idx="19">
                  <c:v>89.262265628833006</c:v>
                </c:pt>
                <c:pt idx="20">
                  <c:v>91.610354054378206</c:v>
                </c:pt>
                <c:pt idx="21">
                  <c:v>95.316373135660371</c:v>
                </c:pt>
                <c:pt idx="22">
                  <c:v>97.013786455331598</c:v>
                </c:pt>
                <c:pt idx="23">
                  <c:v>97.834202893172687</c:v>
                </c:pt>
                <c:pt idx="24">
                  <c:v>98.871511032971767</c:v>
                </c:pt>
                <c:pt idx="25">
                  <c:v>99.512756064847565</c:v>
                </c:pt>
                <c:pt idx="26">
                  <c:v>112.0830447044128</c:v>
                </c:pt>
                <c:pt idx="27">
                  <c:v>114.30854216798173</c:v>
                </c:pt>
                <c:pt idx="28">
                  <c:v>139.64715100107384</c:v>
                </c:pt>
                <c:pt idx="29">
                  <c:v>181.94103288288181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0149-A2F3-DF73C30DFC09}"/>
            </c:ext>
          </c:extLst>
        </c:ser>
        <c:ser>
          <c:idx val="1"/>
          <c:order val="1"/>
          <c:tx>
            <c:v>Исходные данные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Лист1!$C$2:$C$31</c:f>
              <c:numCache>
                <c:formatCode>General</c:formatCode>
                <c:ptCount val="30"/>
                <c:pt idx="0">
                  <c:v>59.034999999999997</c:v>
                </c:pt>
                <c:pt idx="1">
                  <c:v>67.820999999999998</c:v>
                </c:pt>
                <c:pt idx="2">
                  <c:v>66.344999999999999</c:v>
                </c:pt>
                <c:pt idx="3">
                  <c:v>71.451999999999998</c:v>
                </c:pt>
                <c:pt idx="4">
                  <c:v>73.2</c:v>
                </c:pt>
                <c:pt idx="5">
                  <c:v>72.566999999999993</c:v>
                </c:pt>
                <c:pt idx="6">
                  <c:v>72.983000000000004</c:v>
                </c:pt>
                <c:pt idx="7">
                  <c:v>76.459000000000003</c:v>
                </c:pt>
                <c:pt idx="8">
                  <c:v>73.454999999999998</c:v>
                </c:pt>
                <c:pt idx="9">
                  <c:v>75.974999999999994</c:v>
                </c:pt>
                <c:pt idx="10">
                  <c:v>74.543000000000006</c:v>
                </c:pt>
                <c:pt idx="11">
                  <c:v>75.685000000000002</c:v>
                </c:pt>
                <c:pt idx="12">
                  <c:v>81.135999999999996</c:v>
                </c:pt>
                <c:pt idx="13">
                  <c:v>79.694000000000003</c:v>
                </c:pt>
                <c:pt idx="14">
                  <c:v>80.191000000000003</c:v>
                </c:pt>
                <c:pt idx="15">
                  <c:v>88.581999999999994</c:v>
                </c:pt>
                <c:pt idx="16">
                  <c:v>82.271000000000001</c:v>
                </c:pt>
                <c:pt idx="17">
                  <c:v>83.328999999999994</c:v>
                </c:pt>
                <c:pt idx="18">
                  <c:v>84.349000000000004</c:v>
                </c:pt>
                <c:pt idx="19">
                  <c:v>88.585999999999999</c:v>
                </c:pt>
                <c:pt idx="20">
                  <c:v>85.206999999999994</c:v>
                </c:pt>
                <c:pt idx="21">
                  <c:v>84.123000000000005</c:v>
                </c:pt>
                <c:pt idx="22">
                  <c:v>98.741</c:v>
                </c:pt>
                <c:pt idx="23">
                  <c:v>102.60299999999999</c:v>
                </c:pt>
                <c:pt idx="24">
                  <c:v>95.034000000000006</c:v>
                </c:pt>
                <c:pt idx="25">
                  <c:v>99.641000000000005</c:v>
                </c:pt>
                <c:pt idx="26">
                  <c:v>152.96299999999999</c:v>
                </c:pt>
                <c:pt idx="27">
                  <c:v>150.64099999999999</c:v>
                </c:pt>
                <c:pt idx="28">
                  <c:v>130.65</c:v>
                </c:pt>
                <c:pt idx="29">
                  <c:v>166.04400000000001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0149-A2F3-DF73C30D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69919"/>
        <c:axId val="2018191791"/>
      </c:lineChart>
      <c:catAx>
        <c:axId val="201836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191791"/>
        <c:crosses val="autoZero"/>
        <c:auto val="1"/>
        <c:lblAlgn val="ctr"/>
        <c:lblOffset val="100"/>
        <c:noMultiLvlLbl val="0"/>
      </c:catAx>
      <c:valAx>
        <c:axId val="20181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3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85811</xdr:colOff>
      <xdr:row>37</xdr:row>
      <xdr:rowOff>103373</xdr:rowOff>
    </xdr:from>
    <xdr:to>
      <xdr:col>5</xdr:col>
      <xdr:colOff>8581</xdr:colOff>
      <xdr:row>50</xdr:row>
      <xdr:rowOff>180202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8E814B-B631-12FF-A010-CFE9552C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25743</xdr:colOff>
      <xdr:row>53</xdr:row>
      <xdr:rowOff>197365</xdr:rowOff>
    </xdr:from>
    <xdr:to>
      <xdr:col>4</xdr:col>
      <xdr:colOff>8582</xdr:colOff>
      <xdr:row>58</xdr:row>
      <xdr:rowOff>8581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4CF4DD-F7E1-117C-A224-357A7D0ECDCE}"/>
            </a:ext>
          </a:extLst>
        </xdr:cNvPr>
        <xdr:cNvSpPr txBox="1"/>
      </xdr:nvSpPr>
      <xdr:spPr>
        <a:xfrm>
          <a:off x="25743" y="15686216"/>
          <a:ext cx="4796825" cy="840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Исходя из корреляционного облака и построенной линии тренда можно сделать вывод, что связь между признаками есть, причем достаточно сильная. Теперь выдвинем гипотезы и проверем все рассчетными формулами. </a:t>
          </a:r>
          <a:r>
            <a:rPr lang="ru-RU"/>
            <a:t> </a:t>
          </a:r>
          <a:endParaRPr lang="ru-RU" sz="1100"/>
        </a:p>
      </xdr:txBody>
    </xdr:sp>
    <xdr:clientData/>
  </xdr:twoCellAnchor>
  <xdr:twoCellAnchor>
    <xdr:from>
      <xdr:col>0</xdr:col>
      <xdr:colOff>0</xdr:colOff>
      <xdr:row>61</xdr:row>
      <xdr:rowOff>0</xdr:rowOff>
    </xdr:from>
    <xdr:to>
      <xdr:col>3</xdr:col>
      <xdr:colOff>746554</xdr:colOff>
      <xdr:row>63</xdr:row>
      <xdr:rowOff>85811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D7730F-40AE-D846-AE43-B36BC1962311}"/>
            </a:ext>
          </a:extLst>
        </xdr:cNvPr>
        <xdr:cNvSpPr txBox="1"/>
      </xdr:nvSpPr>
      <xdr:spPr>
        <a:xfrm>
          <a:off x="0" y="17136419"/>
          <a:ext cx="4736757" cy="4977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Н0: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связь между признаками есть (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r!=0)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H1: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связь между признаками отсутствует (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r==0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 sz="1100"/>
        </a:p>
      </xdr:txBody>
    </xdr:sp>
    <xdr:clientData/>
  </xdr:twoCellAnchor>
  <xdr:twoCellAnchor>
    <xdr:from>
      <xdr:col>0</xdr:col>
      <xdr:colOff>8582</xdr:colOff>
      <xdr:row>68</xdr:row>
      <xdr:rowOff>77228</xdr:rowOff>
    </xdr:from>
    <xdr:to>
      <xdr:col>3</xdr:col>
      <xdr:colOff>755136</xdr:colOff>
      <xdr:row>73</xdr:row>
      <xdr:rowOff>81279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009D88-9D7A-FB4B-A9E2-A8112FC5665D}"/>
            </a:ext>
          </a:extLst>
        </xdr:cNvPr>
        <xdr:cNvSpPr txBox="1"/>
      </xdr:nvSpPr>
      <xdr:spPr>
        <a:xfrm>
          <a:off x="8582" y="18466828"/>
          <a:ext cx="4739434" cy="10200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!= 0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=&gt; 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принимаем гипотезу Н0 о существовании очень</a:t>
          </a:r>
        </a:p>
        <a:p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сильной связи между количеством населения и стоимости квадратного метра жилой площади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823783</xdr:colOff>
      <xdr:row>37</xdr:row>
      <xdr:rowOff>205945</xdr:rowOff>
    </xdr:from>
    <xdr:to>
      <xdr:col>11</xdr:col>
      <xdr:colOff>0</xdr:colOff>
      <xdr:row>40</xdr:row>
      <xdr:rowOff>17162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F0E648-E1C8-3B45-9CAD-ED4C8BD80666}"/>
            </a:ext>
          </a:extLst>
        </xdr:cNvPr>
        <xdr:cNvSpPr txBox="1"/>
      </xdr:nvSpPr>
      <xdr:spPr>
        <a:xfrm>
          <a:off x="8932905" y="12399661"/>
          <a:ext cx="1647568" cy="4290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y^</a:t>
          </a:r>
          <a:r>
            <a:rPr lang="en-US" sz="1100" baseline="0"/>
            <a:t> = 59,9 + 9,3*x</a:t>
          </a:r>
        </a:p>
        <a:p>
          <a:endParaRPr lang="ru-RU" sz="1100"/>
        </a:p>
      </xdr:txBody>
    </xdr:sp>
    <xdr:clientData/>
  </xdr:twoCellAnchor>
  <xdr:twoCellAnchor>
    <xdr:from>
      <xdr:col>5</xdr:col>
      <xdr:colOff>812800</xdr:colOff>
      <xdr:row>43</xdr:row>
      <xdr:rowOff>195785</xdr:rowOff>
    </xdr:from>
    <xdr:to>
      <xdr:col>10</xdr:col>
      <xdr:colOff>805043</xdr:colOff>
      <xdr:row>48</xdr:row>
      <xdr:rowOff>201620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356F311-C73A-FC4D-884D-EEA381A7212A}"/>
            </a:ext>
          </a:extLst>
        </xdr:cNvPr>
        <xdr:cNvSpPr txBox="1"/>
      </xdr:nvSpPr>
      <xdr:spPr>
        <a:xfrm>
          <a:off x="6451600" y="13505385"/>
          <a:ext cx="4350883" cy="1021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Судя по рассчетным значениям зависимой переменной</a:t>
          </a:r>
          <a:r>
            <a:rPr lang="ru-RU" sz="1100" baseline="0"/>
            <a:t> (Средней стоимости квадратного метра жилых помещений по субьектам РФ) можно сделать вывод о том, что модель получилась достаточно точная, так как в среднем отклонение от исходных значений не большое. </a:t>
          </a:r>
          <a:endParaRPr lang="en-US" sz="1100" baseline="0"/>
        </a:p>
        <a:p>
          <a:endParaRPr lang="ru-RU" sz="1100"/>
        </a:p>
      </xdr:txBody>
    </xdr:sp>
    <xdr:clientData/>
  </xdr:twoCellAnchor>
  <xdr:twoCellAnchor>
    <xdr:from>
      <xdr:col>6</xdr:col>
      <xdr:colOff>0</xdr:colOff>
      <xdr:row>51</xdr:row>
      <xdr:rowOff>1</xdr:rowOff>
    </xdr:from>
    <xdr:to>
      <xdr:col>10</xdr:col>
      <xdr:colOff>815203</xdr:colOff>
      <xdr:row>55</xdr:row>
      <xdr:rowOff>17163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D93A27-D461-444F-AE53-2530400E1D35}"/>
            </a:ext>
          </a:extLst>
        </xdr:cNvPr>
        <xdr:cNvSpPr txBox="1"/>
      </xdr:nvSpPr>
      <xdr:spPr>
        <a:xfrm>
          <a:off x="6461554" y="15076960"/>
          <a:ext cx="4110338" cy="8409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 увеличении</a:t>
          </a:r>
          <a:r>
            <a:rPr lang="ru-RU" sz="1100" baseline="0"/>
            <a:t> численности населения субьекта Российской Федерации на 1 миллион человек, средняя стоимость квадратного метра жилого помещения в среднем увеличивается на 9,3 тысяч рублей</a:t>
          </a:r>
        </a:p>
        <a:p>
          <a:endParaRPr lang="en-US" sz="1100" baseline="0"/>
        </a:p>
        <a:p>
          <a:endParaRPr lang="ru-RU" sz="1100"/>
        </a:p>
      </xdr:txBody>
    </xdr:sp>
    <xdr:clientData/>
  </xdr:twoCellAnchor>
  <xdr:twoCellAnchor>
    <xdr:from>
      <xdr:col>6</xdr:col>
      <xdr:colOff>8581</xdr:colOff>
      <xdr:row>60</xdr:row>
      <xdr:rowOff>8580</xdr:rowOff>
    </xdr:from>
    <xdr:to>
      <xdr:col>11</xdr:col>
      <xdr:colOff>0</xdr:colOff>
      <xdr:row>68</xdr:row>
      <xdr:rowOff>145878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BD48D7-76D0-4E4F-A5E8-F0407134DF7C}"/>
            </a:ext>
          </a:extLst>
        </xdr:cNvPr>
        <xdr:cNvSpPr txBox="1"/>
      </xdr:nvSpPr>
      <xdr:spPr>
        <a:xfrm>
          <a:off x="6470135" y="16939053"/>
          <a:ext cx="4110338" cy="17848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Исходя из полученного значения коэффициента</a:t>
          </a:r>
          <a:r>
            <a:rPr lang="ru-RU" sz="1100" baseline="0"/>
            <a:t> детерминации мы можем сказать, что модель достаточно точная (</a:t>
          </a:r>
          <a:r>
            <a:rPr lang="en-US" sz="1100" baseline="0"/>
            <a:t>R^2&gt;80%)</a:t>
          </a:r>
          <a:r>
            <a:rPr lang="ru-RU" sz="1100" baseline="0"/>
            <a:t>, также из нашей модели делаем вывод - 81% вариации зависимой переменной (средней стоимостью квадратного метра жилых помещений по субьектам РФ)  определяется вариацией независимой переменной  (численностью населения субьекта Российской Федерации). Оставшиеся 19% - необьяснимая или случайная вариация, так называемый коэффициент недетерминации </a:t>
          </a:r>
        </a:p>
        <a:p>
          <a:endParaRPr lang="en-US" sz="1100" baseline="0"/>
        </a:p>
        <a:p>
          <a:endParaRPr lang="ru-RU" sz="1100"/>
        </a:p>
      </xdr:txBody>
    </xdr:sp>
    <xdr:clientData/>
  </xdr:twoCellAnchor>
  <xdr:twoCellAnchor>
    <xdr:from>
      <xdr:col>14</xdr:col>
      <xdr:colOff>5952</xdr:colOff>
      <xdr:row>38</xdr:row>
      <xdr:rowOff>27384</xdr:rowOff>
    </xdr:from>
    <xdr:to>
      <xdr:col>21</xdr:col>
      <xdr:colOff>812800</xdr:colOff>
      <xdr:row>57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D9F884E-62F6-E2B9-487C-2973209A2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</xdr:colOff>
      <xdr:row>76</xdr:row>
      <xdr:rowOff>0</xdr:rowOff>
    </xdr:from>
    <xdr:to>
      <xdr:col>3</xdr:col>
      <xdr:colOff>802639</xdr:colOff>
      <xdr:row>83</xdr:row>
      <xdr:rowOff>172720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A3A7B90-1E55-5846-A9A9-073951A2AE98}"/>
            </a:ext>
          </a:extLst>
        </xdr:cNvPr>
        <xdr:cNvSpPr txBox="1"/>
      </xdr:nvSpPr>
      <xdr:spPr>
        <a:xfrm>
          <a:off x="20320" y="20015200"/>
          <a:ext cx="4775199" cy="1595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Проверка значимости КК:</a:t>
          </a:r>
        </a:p>
        <a:p>
          <a:pPr rtl="0"/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Гипотеза Но: связь между признаками Х и У отсутствует.</a:t>
          </a:r>
          <a:endParaRPr lang="ru-RU" b="0">
            <a:effectLst/>
          </a:endParaRPr>
        </a:p>
        <a:p>
          <a:pPr rtl="0"/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Гипотеза Н1: связь между признаками есть.</a:t>
          </a:r>
          <a:endParaRPr lang="ru-RU" b="0">
            <a:effectLst/>
          </a:endParaRPr>
        </a:p>
        <a:p>
          <a:r>
            <a:rPr lang="en-US"/>
            <a:t>L</a:t>
          </a:r>
          <a:r>
            <a:rPr lang="en-US" baseline="0"/>
            <a:t> = 0,05</a:t>
          </a:r>
          <a:r>
            <a:rPr lang="ru-RU" baseline="0"/>
            <a:t> (уровень значимости)</a:t>
          </a:r>
          <a:endParaRPr lang="en-US" baseline="0"/>
        </a:p>
        <a:p>
          <a:r>
            <a:rPr lang="en-US" baseline="0"/>
            <a:t>V = 30 -2 (</a:t>
          </a:r>
          <a:r>
            <a:rPr lang="ru-RU" baseline="0"/>
            <a:t>число степеней свободы</a:t>
          </a:r>
          <a:r>
            <a:rPr lang="en-US" baseline="0"/>
            <a:t>)</a:t>
          </a:r>
          <a:br>
            <a:rPr lang="ru-RU"/>
          </a:br>
          <a:r>
            <a:rPr lang="en-US"/>
            <a:t>t</a:t>
          </a:r>
          <a:r>
            <a:rPr lang="ru-RU"/>
            <a:t>расч</a:t>
          </a:r>
          <a:r>
            <a:rPr lang="ru-RU" baseline="0"/>
            <a:t> </a:t>
          </a:r>
          <a:r>
            <a:rPr lang="en-US" baseline="0"/>
            <a:t>&gt;&gt; t</a:t>
          </a:r>
          <a:r>
            <a:rPr lang="ru-RU" baseline="0"/>
            <a:t>табл =</a:t>
          </a:r>
          <a:r>
            <a:rPr lang="en-US" baseline="0"/>
            <a:t>&gt; </a:t>
          </a:r>
          <a:endParaRPr lang="ru-RU"/>
        </a:p>
        <a:p>
          <a:r>
            <a:rPr lang="ru-RU"/>
            <a:t>Принимается гипотеза Н1,</a:t>
          </a:r>
          <a:r>
            <a:rPr lang="ru-RU" baseline="0"/>
            <a:t> гипотеза Н0 отклоняется свзяь между признаками есть  </a:t>
          </a:r>
          <a:endParaRPr lang="ru-RU" sz="1100" baseline="0"/>
        </a:p>
        <a:p>
          <a:endParaRPr lang="en-US" sz="1100" baseline="0"/>
        </a:p>
        <a:p>
          <a:endParaRPr lang="ru-RU" sz="1100"/>
        </a:p>
      </xdr:txBody>
    </xdr:sp>
    <xdr:clientData/>
  </xdr:twoCellAnchor>
  <xdr:twoCellAnchor>
    <xdr:from>
      <xdr:col>9</xdr:col>
      <xdr:colOff>10160</xdr:colOff>
      <xdr:row>71</xdr:row>
      <xdr:rowOff>50800</xdr:rowOff>
    </xdr:from>
    <xdr:to>
      <xdr:col>14</xdr:col>
      <xdr:colOff>1579</xdr:colOff>
      <xdr:row>77</xdr:row>
      <xdr:rowOff>50800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F56632D-4E54-CC45-8955-D29D0A1D9E0D}"/>
            </a:ext>
          </a:extLst>
        </xdr:cNvPr>
        <xdr:cNvSpPr txBox="1"/>
      </xdr:nvSpPr>
      <xdr:spPr>
        <a:xfrm>
          <a:off x="9184640" y="19050000"/>
          <a:ext cx="4106219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Проверка</a:t>
          </a:r>
          <a:r>
            <a:rPr lang="ru-RU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значимости уравнения регрессии:</a:t>
          </a:r>
          <a:endParaRPr lang="ru-R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b0 = 0 (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уравнение статистически не значимо) </a:t>
          </a:r>
        </a:p>
        <a:p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H1: b0 != 0 (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уравнение статистически значимо)</a:t>
          </a:r>
        </a:p>
        <a:p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расч </a:t>
          </a:r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&gt;&gt; F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табл =</a:t>
          </a:r>
          <a:r>
            <a:rPr 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</a:t>
          </a:r>
          <a:endParaRPr lang="ru-R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гипотеза 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принимается, гипоетза 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отклоняется, уравнение статистически значимо с вероятностью ошибки 0,05</a:t>
          </a:r>
          <a:endParaRPr lang="ru-RU" sz="1100"/>
        </a:p>
      </xdr:txBody>
    </xdr:sp>
    <xdr:clientData/>
  </xdr:twoCellAnchor>
  <xdr:twoCellAnchor>
    <xdr:from>
      <xdr:col>8</xdr:col>
      <xdr:colOff>812800</xdr:colOff>
      <xdr:row>78</xdr:row>
      <xdr:rowOff>10160</xdr:rowOff>
    </xdr:from>
    <xdr:to>
      <xdr:col>13</xdr:col>
      <xdr:colOff>804219</xdr:colOff>
      <xdr:row>85</xdr:row>
      <xdr:rowOff>81280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6FF842F-E6E4-144C-BF1E-1D29231FBE41}"/>
            </a:ext>
          </a:extLst>
        </xdr:cNvPr>
        <xdr:cNvSpPr txBox="1"/>
      </xdr:nvSpPr>
      <xdr:spPr>
        <a:xfrm>
          <a:off x="9164320" y="20431760"/>
          <a:ext cx="4106219" cy="1493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Проверка</a:t>
          </a:r>
          <a:r>
            <a:rPr lang="ru-RU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коэффициента уравнения регрессии:</a:t>
          </a:r>
          <a:endParaRPr lang="ru-RU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b1 = 0 (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 регрессии не значим) </a:t>
          </a:r>
        </a:p>
        <a:p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H1: b1 != 0 (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коэффициент регрессии значим)</a:t>
          </a:r>
        </a:p>
        <a:p>
          <a:r>
            <a:rPr lang="en-US"/>
            <a:t>t</a:t>
          </a:r>
          <a:r>
            <a:rPr lang="ru-RU"/>
            <a:t>расч</a:t>
          </a:r>
          <a:r>
            <a:rPr lang="ru-RU" baseline="0"/>
            <a:t> </a:t>
          </a:r>
          <a:r>
            <a:rPr lang="en-US" baseline="0"/>
            <a:t>&gt;&gt; t</a:t>
          </a:r>
          <a:r>
            <a:rPr lang="ru-RU" baseline="0"/>
            <a:t>табл =</a:t>
          </a:r>
          <a:r>
            <a:rPr lang="en-US" baseline="0"/>
            <a:t>&gt; </a:t>
          </a:r>
          <a:endParaRPr lang="ru-RU"/>
        </a:p>
        <a:p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гипотеза 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принимается, гипоетза 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отклоняется, коэффициент</a:t>
          </a:r>
          <a:r>
            <a:rPr lang="ru-RU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уравнения регрессии</a:t>
          </a:r>
          <a:r>
            <a:rPr lang="ru-RU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статистически значимо с вероятностью ошибки 0,05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38</xdr:row>
      <xdr:rowOff>0</xdr:rowOff>
    </xdr:from>
    <xdr:to>
      <xdr:col>29</xdr:col>
      <xdr:colOff>235259</xdr:colOff>
      <xdr:row>68</xdr:row>
      <xdr:rowOff>40640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A046152-D4D5-EC4C-981A-290057CF15BD}"/>
            </a:ext>
          </a:extLst>
        </xdr:cNvPr>
        <xdr:cNvSpPr txBox="1"/>
      </xdr:nvSpPr>
      <xdr:spPr>
        <a:xfrm>
          <a:off x="21518880" y="12293600"/>
          <a:ext cx="4350059" cy="613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процессе этой работы мы работали с собранными данными и пытались понять, есть ли между ними связь. Что вышло в итоге? Оказалось, что связь действительно есть, в первую очередь нам это показал коэффициент корреляции, который равен 0,90, что является "мигалкой" для аналитика, сигнализирующей о том, что между признаками может быть связь, но помимо коэффициента мы можем расчитать еще много интересных вещей, которые до конца обьяснят зависимость наших значений, поэтому мы идем дальше!</a:t>
          </a:r>
        </a:p>
        <a:p>
          <a:r>
            <a:rPr lang="ru-RU" sz="1100" baseline="0"/>
            <a:t>Мы выдвинули две гипотезы: связь есть и связи нет, после чего с помощью </a:t>
          </a:r>
          <a:r>
            <a:rPr lang="en-US" sz="1100" baseline="0"/>
            <a:t>t</a:t>
          </a:r>
          <a:r>
            <a:rPr lang="ru-RU" sz="1100" baseline="0"/>
            <a:t>-критерия Стьюдента пришли к тому, что принимаем первую гипотезу (связь есть). На этом закончился корреляционный анализ и мы присутпили к регриссионному)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Первым делом мы составили уравнение регрессии: </a:t>
          </a:r>
          <a:r>
            <a:rPr lang="en-US" sz="1100"/>
            <a:t>y^</a:t>
          </a:r>
          <a:r>
            <a:rPr lang="en-US" sz="1100" baseline="0"/>
            <a:t> = 59,9 + 9,3*x</a:t>
          </a:r>
          <a:r>
            <a:rPr lang="ru-RU" sz="1100" baseline="0"/>
            <a:t> и затем привели ее интерпритацию! После этого было необходимо вычислить коэффициент детерминации, который показывает точность модели и благодаря нему выяснили, что наша модель дает достаточно точный результат, а в исходных данных 81% вариации зависимой перменной обьясняется независимой. Крайними расчетами стали 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роверки гипотезы о значимости уравнения регрессии и коэффициента уравнения регрессии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мы точно так же выдвигали гипотизы о знгачимости и не значимости и, сравнивая с 1)Критерием Фишера 2)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-критерией Стьюдента, выяснили, что и уравнение и коэффициенты уравнения значимы!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 вишенкой на торте стал график сравнения полученных из модели данных и исходных!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Выводы: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Зависимость между </a:t>
          </a:r>
          <a:r>
            <a:rPr lang="ru-RU" sz="1100" baseline="0"/>
            <a:t>средней стоимостью квадратного метра жилых помещений по субьектам РФ и численностью населения субьекта Российской Федерации есть (</a:t>
          </a:r>
          <a:r>
            <a:rPr lang="en-US" sz="1100" baseline="0"/>
            <a:t>r = 0</a:t>
          </a:r>
          <a:r>
            <a:rPr lang="ru-RU" sz="1100" baseline="0"/>
            <a:t>,90(значимый КК))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2) Модель линейной регрессии точная (</a:t>
          </a:r>
          <a:r>
            <a:rPr lang="en-US" sz="1100" baseline="0"/>
            <a:t>R^2 = 0,81</a:t>
          </a:r>
          <a:r>
            <a:rPr lang="ru-RU" sz="1100" baseline="0"/>
            <a:t>)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3)</a:t>
          </a:r>
          <a:r>
            <a:rPr lang="ru-RU" sz="1100" baseline="0"/>
            <a:t> Уравнение регрессии значимо (</a:t>
          </a:r>
          <a:r>
            <a:rPr lang="en-US" sz="1100" baseline="0"/>
            <a:t>F</a:t>
          </a:r>
          <a:r>
            <a:rPr lang="ru-RU" sz="1100" baseline="0"/>
            <a:t>рас</a:t>
          </a:r>
          <a:r>
            <a:rPr lang="en-US" sz="1100" baseline="0"/>
            <a:t>&gt;&gt;F</a:t>
          </a:r>
          <a:r>
            <a:rPr lang="ru-RU" sz="1100" baseline="0"/>
            <a:t>табл)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4)</a:t>
          </a:r>
          <a:r>
            <a:rPr lang="ru-RU" sz="1100" baseline="0"/>
            <a:t> Коэффициент уравнения регресии значим </a:t>
          </a:r>
          <a:r>
            <a:rPr lang="en-US" sz="1100" baseline="0"/>
            <a:t>(t</a:t>
          </a:r>
          <a:r>
            <a:rPr lang="ru-RU" sz="1100" baseline="0"/>
            <a:t>расч</a:t>
          </a:r>
          <a:r>
            <a:rPr lang="en-US" sz="1100" baseline="0"/>
            <a:t>&gt;&gt;t</a:t>
          </a:r>
          <a:r>
            <a:rPr lang="ru-RU" sz="1100" baseline="0"/>
            <a:t>табл</a:t>
          </a:r>
          <a:r>
            <a:rPr lang="en-US" sz="1100" baseline="0"/>
            <a:t>)</a:t>
          </a:r>
          <a:r>
            <a:rPr lang="ru-RU" sz="1100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5) Все полученные значения согласуются дргу с другом достаточно сильно!</a:t>
          </a:r>
          <a:endParaRPr lang="en-US" sz="1100" baseline="0"/>
        </a:p>
        <a:p>
          <a:r>
            <a:rPr lang="ru-RU" sz="1100" baseline="0"/>
            <a:t> </a:t>
          </a:r>
        </a:p>
        <a:p>
          <a:endParaRPr lang="en-US" sz="1100" baseline="0"/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50B8-1EF6-B44A-820C-63956B2C84A7}">
  <dimension ref="A1:Y88"/>
  <sheetViews>
    <sheetView tabSelected="1" topLeftCell="A13" zoomScale="125" zoomScaleNormal="150" workbookViewId="0">
      <selection activeCell="AE61" sqref="AE61"/>
    </sheetView>
  </sheetViews>
  <sheetFormatPr baseColWidth="10" defaultRowHeight="16" x14ac:dyDescent="0.2"/>
  <cols>
    <col min="1" max="1" width="15" customWidth="1"/>
    <col min="2" max="2" width="16.5" customWidth="1"/>
    <col min="3" max="3" width="20.83203125" customWidth="1"/>
    <col min="7" max="7" width="14" customWidth="1"/>
  </cols>
  <sheetData>
    <row r="1" spans="1:12" ht="30" x14ac:dyDescent="0.2">
      <c r="A1" s="4" t="s">
        <v>0</v>
      </c>
      <c r="B1" s="5" t="s">
        <v>1</v>
      </c>
      <c r="C1" s="5" t="s">
        <v>2</v>
      </c>
      <c r="D1" s="10" t="s">
        <v>40</v>
      </c>
      <c r="E1" s="10" t="s">
        <v>41</v>
      </c>
      <c r="F1" s="10" t="s">
        <v>42</v>
      </c>
      <c r="G1" s="10" t="s">
        <v>53</v>
      </c>
      <c r="H1" s="10" t="s">
        <v>52</v>
      </c>
      <c r="I1" s="10" t="s">
        <v>54</v>
      </c>
      <c r="J1" s="10" t="s">
        <v>65</v>
      </c>
      <c r="K1" s="10" t="s">
        <v>66</v>
      </c>
      <c r="L1" s="10"/>
    </row>
    <row r="2" spans="1:12" ht="29" x14ac:dyDescent="0.2">
      <c r="A2" s="1" t="s">
        <v>3</v>
      </c>
      <c r="B2" s="2">
        <v>0.13600000000000001</v>
      </c>
      <c r="C2" s="3">
        <v>59.034999999999997</v>
      </c>
      <c r="D2" s="6">
        <f>B2^2</f>
        <v>1.8496000000000002E-2</v>
      </c>
      <c r="E2">
        <f>C2^2</f>
        <v>3485.1312249999996</v>
      </c>
      <c r="F2">
        <f>B2*C2</f>
        <v>8.0287600000000001</v>
      </c>
      <c r="G2">
        <f>$H$40+$H$39*B2</f>
        <v>60.538260230396624</v>
      </c>
      <c r="H2">
        <f>C2-G2</f>
        <v>-1.5032602303966272</v>
      </c>
      <c r="I2">
        <f>H2^2</f>
        <v>2.2597913202921207</v>
      </c>
      <c r="J2">
        <f>G2-$C$33</f>
        <v>-29.238573102936719</v>
      </c>
      <c r="K2">
        <f>J2^2</f>
        <v>854.89415709577452</v>
      </c>
    </row>
    <row r="3" spans="1:12" ht="29" x14ac:dyDescent="0.2">
      <c r="A3" s="1" t="s">
        <v>4</v>
      </c>
      <c r="B3" s="2">
        <v>0.53300000000000003</v>
      </c>
      <c r="C3" s="3">
        <v>67.820999999999998</v>
      </c>
      <c r="D3" s="6">
        <f t="shared" ref="D3:D31" si="0">B3^2</f>
        <v>0.28408900000000004</v>
      </c>
      <c r="E3">
        <f t="shared" ref="E3:E31" si="1">C3^2</f>
        <v>4599.6880409999994</v>
      </c>
      <c r="F3">
        <f t="shared" ref="F3:F31" si="2">B3*C3</f>
        <v>36.148592999999998</v>
      </c>
      <c r="G3">
        <f t="shared" ref="G3:G31" si="3">$H$40+$H$39*B3</f>
        <v>64.281999607671494</v>
      </c>
      <c r="H3">
        <f t="shared" ref="H3:H31" si="4">C3-G3</f>
        <v>3.5390003923285036</v>
      </c>
      <c r="I3">
        <f t="shared" ref="I3:I31" si="5">H3^2</f>
        <v>12.524523776901303</v>
      </c>
      <c r="J3">
        <f t="shared" ref="J3:J31" si="6">G3-$C$33</f>
        <v>-25.494833725661849</v>
      </c>
      <c r="K3">
        <f t="shared" ref="K3:K31" si="7">J3^2</f>
        <v>649.98654669914481</v>
      </c>
    </row>
    <row r="4" spans="1:12" ht="29" x14ac:dyDescent="0.2">
      <c r="A4" s="1" t="s">
        <v>5</v>
      </c>
      <c r="B4" s="2">
        <v>0.78300000000000003</v>
      </c>
      <c r="C4" s="3">
        <v>66.344999999999999</v>
      </c>
      <c r="D4" s="6">
        <f t="shared" si="0"/>
        <v>0.613089</v>
      </c>
      <c r="E4">
        <f t="shared" si="1"/>
        <v>4401.6590249999999</v>
      </c>
      <c r="F4">
        <f t="shared" si="2"/>
        <v>51.948135000000001</v>
      </c>
      <c r="G4">
        <f t="shared" si="3"/>
        <v>66.639518107214855</v>
      </c>
      <c r="H4">
        <f t="shared" si="4"/>
        <v>-0.29451810721485572</v>
      </c>
      <c r="I4">
        <f t="shared" si="5"/>
        <v>8.6740915477421243E-2</v>
      </c>
      <c r="J4">
        <f t="shared" si="6"/>
        <v>-23.137315226118488</v>
      </c>
      <c r="K4">
        <f t="shared" si="7"/>
        <v>535.33535587277447</v>
      </c>
    </row>
    <row r="5" spans="1:12" ht="29" x14ac:dyDescent="0.2">
      <c r="A5" s="1" t="s">
        <v>6</v>
      </c>
      <c r="B5" s="2">
        <v>1.02</v>
      </c>
      <c r="C5" s="3">
        <v>71.451999999999998</v>
      </c>
      <c r="D5" s="6">
        <f t="shared" si="0"/>
        <v>1.0404</v>
      </c>
      <c r="E5">
        <f t="shared" si="1"/>
        <v>5105.3883040000001</v>
      </c>
      <c r="F5">
        <f t="shared" si="2"/>
        <v>72.881039999999999</v>
      </c>
      <c r="G5">
        <f t="shared" si="3"/>
        <v>68.874445644781972</v>
      </c>
      <c r="H5">
        <f t="shared" si="4"/>
        <v>2.5775543552180267</v>
      </c>
      <c r="I5">
        <f t="shared" si="5"/>
        <v>6.6437864541034175</v>
      </c>
      <c r="J5">
        <f t="shared" si="6"/>
        <v>-20.902387688551372</v>
      </c>
      <c r="K5">
        <f t="shared" si="7"/>
        <v>436.90981108250395</v>
      </c>
    </row>
    <row r="6" spans="1:12" ht="29" x14ac:dyDescent="0.2">
      <c r="A6" s="1" t="s">
        <v>7</v>
      </c>
      <c r="B6" s="2">
        <v>1.1970000000000001</v>
      </c>
      <c r="C6" s="3">
        <v>73.2</v>
      </c>
      <c r="D6" s="6">
        <f t="shared" si="0"/>
        <v>1.4328090000000002</v>
      </c>
      <c r="E6">
        <f t="shared" si="1"/>
        <v>5358.2400000000007</v>
      </c>
      <c r="F6">
        <f t="shared" si="2"/>
        <v>87.620400000000004</v>
      </c>
      <c r="G6">
        <f t="shared" si="3"/>
        <v>70.543568742458675</v>
      </c>
      <c r="H6">
        <f t="shared" si="4"/>
        <v>2.6564312575413283</v>
      </c>
      <c r="I6">
        <f t="shared" si="5"/>
        <v>7.0566270260426025</v>
      </c>
      <c r="J6">
        <f t="shared" si="6"/>
        <v>-19.233264590874668</v>
      </c>
      <c r="K6">
        <f t="shared" si="7"/>
        <v>369.9184668225933</v>
      </c>
    </row>
    <row r="7" spans="1:12" ht="29" x14ac:dyDescent="0.2">
      <c r="A7" s="1" t="s">
        <v>8</v>
      </c>
      <c r="B7" s="2">
        <v>1.6040000000000001</v>
      </c>
      <c r="C7" s="3">
        <v>72.566999999999993</v>
      </c>
      <c r="D7" s="6">
        <f t="shared" si="0"/>
        <v>2.5728160000000004</v>
      </c>
      <c r="E7">
        <f t="shared" si="1"/>
        <v>5265.9694889999992</v>
      </c>
      <c r="F7">
        <f t="shared" si="2"/>
        <v>116.39746799999999</v>
      </c>
      <c r="G7">
        <f t="shared" si="3"/>
        <v>74.381608859715271</v>
      </c>
      <c r="H7">
        <f t="shared" si="4"/>
        <v>-1.8146088597152783</v>
      </c>
      <c r="I7">
        <f t="shared" si="5"/>
        <v>3.2928053137571824</v>
      </c>
      <c r="J7">
        <f t="shared" si="6"/>
        <v>-15.395224473618072</v>
      </c>
      <c r="K7">
        <f t="shared" si="7"/>
        <v>237.01293659308882</v>
      </c>
    </row>
    <row r="8" spans="1:12" ht="29" x14ac:dyDescent="0.2">
      <c r="A8" s="1" t="s">
        <v>9</v>
      </c>
      <c r="B8" s="2">
        <v>1.645</v>
      </c>
      <c r="C8" s="3">
        <v>72.983000000000004</v>
      </c>
      <c r="D8" s="6">
        <f t="shared" si="0"/>
        <v>2.7060249999999999</v>
      </c>
      <c r="E8">
        <f t="shared" si="1"/>
        <v>5326.5182890000006</v>
      </c>
      <c r="F8">
        <f t="shared" si="2"/>
        <v>120.05703500000001</v>
      </c>
      <c r="G8">
        <f t="shared" si="3"/>
        <v>74.768241893640379</v>
      </c>
      <c r="H8">
        <f t="shared" si="4"/>
        <v>-1.7852418936403751</v>
      </c>
      <c r="I8">
        <f t="shared" si="5"/>
        <v>3.1870886188086724</v>
      </c>
      <c r="J8">
        <f t="shared" si="6"/>
        <v>-15.008591439692964</v>
      </c>
      <c r="K8">
        <f t="shared" si="7"/>
        <v>225.25781700362492</v>
      </c>
    </row>
    <row r="9" spans="1:12" ht="29" x14ac:dyDescent="0.2">
      <c r="A9" s="1" t="s">
        <v>10</v>
      </c>
      <c r="B9" s="2">
        <v>1.845</v>
      </c>
      <c r="C9" s="3">
        <v>76.459000000000003</v>
      </c>
      <c r="D9" s="6">
        <f t="shared" si="0"/>
        <v>3.4040249999999999</v>
      </c>
      <c r="E9">
        <f t="shared" si="1"/>
        <v>5845.9786810000005</v>
      </c>
      <c r="F9">
        <f t="shared" si="2"/>
        <v>141.066855</v>
      </c>
      <c r="G9">
        <f t="shared" si="3"/>
        <v>76.654256693275073</v>
      </c>
      <c r="H9">
        <f t="shared" si="4"/>
        <v>-0.19525669327506989</v>
      </c>
      <c r="I9">
        <f t="shared" si="5"/>
        <v>3.8125176268714721E-2</v>
      </c>
      <c r="J9">
        <f t="shared" si="6"/>
        <v>-13.12257664005827</v>
      </c>
      <c r="K9">
        <f t="shared" si="7"/>
        <v>172.20201767420301</v>
      </c>
    </row>
    <row r="10" spans="1:12" ht="29" x14ac:dyDescent="0.2">
      <c r="A10" s="1" t="s">
        <v>11</v>
      </c>
      <c r="B10" s="2">
        <v>1.8620000000000001</v>
      </c>
      <c r="C10" s="3">
        <v>73.454999999999998</v>
      </c>
      <c r="D10" s="6">
        <f t="shared" si="0"/>
        <v>3.4670440000000005</v>
      </c>
      <c r="E10">
        <f t="shared" si="1"/>
        <v>5395.637025</v>
      </c>
      <c r="F10">
        <f t="shared" si="2"/>
        <v>136.77321000000001</v>
      </c>
      <c r="G10">
        <f t="shared" si="3"/>
        <v>76.81456795124403</v>
      </c>
      <c r="H10">
        <f t="shared" si="4"/>
        <v>-3.3595679512440313</v>
      </c>
      <c r="I10">
        <f t="shared" si="5"/>
        <v>11.286696819026018</v>
      </c>
      <c r="J10">
        <f t="shared" si="6"/>
        <v>-12.962265382089313</v>
      </c>
      <c r="K10">
        <f t="shared" si="7"/>
        <v>168.02032383571103</v>
      </c>
    </row>
    <row r="11" spans="1:12" x14ac:dyDescent="0.2">
      <c r="A11" s="1" t="s">
        <v>12</v>
      </c>
      <c r="B11" s="2">
        <v>2.1640000000000001</v>
      </c>
      <c r="C11" s="3">
        <v>75.974999999999994</v>
      </c>
      <c r="D11" s="6">
        <f t="shared" si="0"/>
        <v>4.6828960000000004</v>
      </c>
      <c r="E11">
        <f t="shared" si="1"/>
        <v>5772.2006249999995</v>
      </c>
      <c r="F11">
        <f t="shared" si="2"/>
        <v>164.40989999999999</v>
      </c>
      <c r="G11">
        <f t="shared" si="3"/>
        <v>79.66245029869242</v>
      </c>
      <c r="H11">
        <f t="shared" si="4"/>
        <v>-3.6874502986924256</v>
      </c>
      <c r="I11">
        <f t="shared" si="5"/>
        <v>13.597289705326858</v>
      </c>
      <c r="J11">
        <f t="shared" si="6"/>
        <v>-10.114383034640923</v>
      </c>
      <c r="K11">
        <f t="shared" si="7"/>
        <v>102.30074417143213</v>
      </c>
    </row>
    <row r="12" spans="1:12" ht="29" x14ac:dyDescent="0.2">
      <c r="A12" s="1" t="s">
        <v>13</v>
      </c>
      <c r="B12" s="2">
        <v>2.3090000000000002</v>
      </c>
      <c r="C12" s="3">
        <v>74.543000000000006</v>
      </c>
      <c r="D12" s="6">
        <f t="shared" si="0"/>
        <v>5.331481000000001</v>
      </c>
      <c r="E12">
        <f t="shared" si="1"/>
        <v>5556.6588490000013</v>
      </c>
      <c r="F12">
        <f t="shared" si="2"/>
        <v>172.11978700000003</v>
      </c>
      <c r="G12">
        <f t="shared" si="3"/>
        <v>81.029811028427574</v>
      </c>
      <c r="H12">
        <f t="shared" si="4"/>
        <v>-6.4868110284275673</v>
      </c>
      <c r="I12">
        <f t="shared" si="5"/>
        <v>42.078717318529513</v>
      </c>
      <c r="J12">
        <f t="shared" si="6"/>
        <v>-8.7470223049057694</v>
      </c>
      <c r="K12">
        <f t="shared" si="7"/>
        <v>76.510399202519039</v>
      </c>
    </row>
    <row r="13" spans="1:12" ht="29" x14ac:dyDescent="0.2">
      <c r="A13" s="1" t="s">
        <v>14</v>
      </c>
      <c r="B13" s="2">
        <v>2.4430000000000001</v>
      </c>
      <c r="C13" s="3">
        <v>75.685000000000002</v>
      </c>
      <c r="D13" s="6">
        <f t="shared" si="0"/>
        <v>5.9682490000000001</v>
      </c>
      <c r="E13">
        <f t="shared" si="1"/>
        <v>5728.2192250000007</v>
      </c>
      <c r="F13">
        <f t="shared" si="2"/>
        <v>184.89845500000001</v>
      </c>
      <c r="G13">
        <f t="shared" si="3"/>
        <v>82.293440944182805</v>
      </c>
      <c r="H13">
        <f t="shared" si="4"/>
        <v>-6.6084409441828029</v>
      </c>
      <c r="I13">
        <f t="shared" si="5"/>
        <v>43.671491712751696</v>
      </c>
      <c r="J13">
        <f t="shared" si="6"/>
        <v>-7.4833923891505378</v>
      </c>
      <c r="K13">
        <f t="shared" si="7"/>
        <v>56.001161649996192</v>
      </c>
    </row>
    <row r="14" spans="1:12" ht="29" x14ac:dyDescent="0.2">
      <c r="A14" s="1" t="s">
        <v>15</v>
      </c>
      <c r="B14" s="2">
        <v>2.5009999999999999</v>
      </c>
      <c r="C14" s="3">
        <v>81.135999999999996</v>
      </c>
      <c r="D14" s="6">
        <f t="shared" si="0"/>
        <v>6.2550009999999991</v>
      </c>
      <c r="E14">
        <f t="shared" si="1"/>
        <v>6583.0504959999989</v>
      </c>
      <c r="F14">
        <f t="shared" si="2"/>
        <v>202.92113599999999</v>
      </c>
      <c r="G14">
        <f t="shared" si="3"/>
        <v>82.84038523607687</v>
      </c>
      <c r="H14">
        <f t="shared" si="4"/>
        <v>-1.7043852360768739</v>
      </c>
      <c r="I14">
        <f t="shared" si="5"/>
        <v>2.9049290329568209</v>
      </c>
      <c r="J14">
        <f t="shared" si="6"/>
        <v>-6.9364480972564735</v>
      </c>
      <c r="K14">
        <f t="shared" si="7"/>
        <v>48.114312205932954</v>
      </c>
    </row>
    <row r="15" spans="1:12" x14ac:dyDescent="0.2">
      <c r="A15" s="1" t="s">
        <v>16</v>
      </c>
      <c r="B15" s="2">
        <v>2.532</v>
      </c>
      <c r="C15" s="3">
        <v>79.694000000000003</v>
      </c>
      <c r="D15" s="6">
        <f t="shared" si="0"/>
        <v>6.4110240000000003</v>
      </c>
      <c r="E15">
        <f t="shared" si="1"/>
        <v>6351.1336360000005</v>
      </c>
      <c r="F15">
        <f t="shared" si="2"/>
        <v>201.78520800000001</v>
      </c>
      <c r="G15">
        <f t="shared" si="3"/>
        <v>83.132717530020244</v>
      </c>
      <c r="H15">
        <f t="shared" si="4"/>
        <v>-3.4387175300202415</v>
      </c>
      <c r="I15">
        <f t="shared" si="5"/>
        <v>11.82477825126851</v>
      </c>
      <c r="J15">
        <f t="shared" si="6"/>
        <v>-6.6441158033130989</v>
      </c>
      <c r="K15">
        <f t="shared" si="7"/>
        <v>44.144274807834869</v>
      </c>
    </row>
    <row r="16" spans="1:12" ht="29" x14ac:dyDescent="0.2">
      <c r="A16" s="1" t="s">
        <v>17</v>
      </c>
      <c r="B16" s="2">
        <v>2.601</v>
      </c>
      <c r="C16" s="3">
        <v>80.191000000000003</v>
      </c>
      <c r="D16" s="6">
        <f t="shared" si="0"/>
        <v>6.7652010000000002</v>
      </c>
      <c r="E16">
        <f t="shared" si="1"/>
        <v>6430.5964810000005</v>
      </c>
      <c r="F16">
        <f t="shared" si="2"/>
        <v>208.57679100000001</v>
      </c>
      <c r="G16">
        <f t="shared" si="3"/>
        <v>83.783392635894216</v>
      </c>
      <c r="H16">
        <f t="shared" si="4"/>
        <v>-3.592392635894214</v>
      </c>
      <c r="I16">
        <f t="shared" si="5"/>
        <v>12.905284850426979</v>
      </c>
      <c r="J16">
        <f t="shared" si="6"/>
        <v>-5.9934406974391266</v>
      </c>
      <c r="K16">
        <f t="shared" si="7"/>
        <v>35.921331393719605</v>
      </c>
    </row>
    <row r="17" spans="1:11" ht="29" x14ac:dyDescent="0.2">
      <c r="A17" s="1" t="s">
        <v>18</v>
      </c>
      <c r="B17" s="2">
        <v>2.7970000000000002</v>
      </c>
      <c r="C17" s="3">
        <v>88.581999999999994</v>
      </c>
      <c r="D17" s="6">
        <f t="shared" si="0"/>
        <v>7.8232090000000012</v>
      </c>
      <c r="E17">
        <f t="shared" si="1"/>
        <v>7846.7707239999991</v>
      </c>
      <c r="F17">
        <f t="shared" si="2"/>
        <v>247.76385400000001</v>
      </c>
      <c r="G17">
        <f t="shared" si="3"/>
        <v>85.631687139536226</v>
      </c>
      <c r="H17">
        <f t="shared" si="4"/>
        <v>2.9503128604637681</v>
      </c>
      <c r="I17">
        <f t="shared" si="5"/>
        <v>8.704345974617901</v>
      </c>
      <c r="J17">
        <f t="shared" si="6"/>
        <v>-4.1451461937971175</v>
      </c>
      <c r="K17">
        <f t="shared" si="7"/>
        <v>17.182236967950729</v>
      </c>
    </row>
    <row r="18" spans="1:11" ht="29" x14ac:dyDescent="0.2">
      <c r="A18" s="1" t="s">
        <v>19</v>
      </c>
      <c r="B18" s="2">
        <v>2.8570000000000002</v>
      </c>
      <c r="C18" s="3">
        <v>82.271000000000001</v>
      </c>
      <c r="D18" s="6">
        <f t="shared" si="0"/>
        <v>8.1624490000000005</v>
      </c>
      <c r="E18">
        <f t="shared" si="1"/>
        <v>6768.517441</v>
      </c>
      <c r="F18">
        <f t="shared" si="2"/>
        <v>235.04824700000003</v>
      </c>
      <c r="G18">
        <f>$H$40+$H$39*B18</f>
        <v>86.197491579426625</v>
      </c>
      <c r="H18">
        <f t="shared" si="4"/>
        <v>-3.9264915794266244</v>
      </c>
      <c r="I18">
        <f t="shared" si="5"/>
        <v>15.417336123308187</v>
      </c>
      <c r="J18">
        <f t="shared" si="6"/>
        <v>-3.5793417539067178</v>
      </c>
      <c r="K18">
        <f t="shared" si="7"/>
        <v>12.811687391260019</v>
      </c>
    </row>
    <row r="19" spans="1:11" ht="29" x14ac:dyDescent="0.2">
      <c r="A19" s="1" t="s">
        <v>20</v>
      </c>
      <c r="B19" s="2">
        <v>3.1190000000000002</v>
      </c>
      <c r="C19" s="3">
        <v>83.328999999999994</v>
      </c>
      <c r="D19" s="6">
        <f t="shared" si="0"/>
        <v>9.7281610000000018</v>
      </c>
      <c r="E19">
        <f t="shared" si="1"/>
        <v>6943.7222409999986</v>
      </c>
      <c r="F19">
        <f t="shared" si="2"/>
        <v>259.90315099999998</v>
      </c>
      <c r="G19">
        <f t="shared" si="3"/>
        <v>88.668170966948082</v>
      </c>
      <c r="H19">
        <f t="shared" si="4"/>
        <v>-5.3391709669480889</v>
      </c>
      <c r="I19">
        <f t="shared" si="5"/>
        <v>28.506746614301392</v>
      </c>
      <c r="J19">
        <f t="shared" si="6"/>
        <v>-1.1086623663852606</v>
      </c>
      <c r="K19">
        <f t="shared" si="7"/>
        <v>1.2291322426389659</v>
      </c>
    </row>
    <row r="20" spans="1:11" ht="29" x14ac:dyDescent="0.2">
      <c r="A20" s="1" t="s">
        <v>21</v>
      </c>
      <c r="B20" s="2">
        <v>3.1720000000000002</v>
      </c>
      <c r="C20" s="3">
        <v>84.349000000000004</v>
      </c>
      <c r="D20" s="6">
        <f t="shared" si="0"/>
        <v>10.061584000000002</v>
      </c>
      <c r="E20">
        <f t="shared" si="1"/>
        <v>7114.7538010000007</v>
      </c>
      <c r="F20">
        <f t="shared" si="2"/>
        <v>267.55502800000005</v>
      </c>
      <c r="G20">
        <f t="shared" si="3"/>
        <v>89.167964888851273</v>
      </c>
      <c r="H20">
        <f t="shared" si="4"/>
        <v>-4.8189648888512693</v>
      </c>
      <c r="I20">
        <f t="shared" si="5"/>
        <v>23.222422599981325</v>
      </c>
      <c r="J20">
        <f t="shared" si="6"/>
        <v>-0.60886844448207</v>
      </c>
      <c r="K20">
        <f t="shared" si="7"/>
        <v>0.37072078268601555</v>
      </c>
    </row>
    <row r="21" spans="1:11" ht="29" x14ac:dyDescent="0.2">
      <c r="A21" s="1" t="s">
        <v>22</v>
      </c>
      <c r="B21" s="2">
        <v>3.1819999999999999</v>
      </c>
      <c r="C21" s="3">
        <v>88.585999999999999</v>
      </c>
      <c r="D21" s="6">
        <f t="shared" si="0"/>
        <v>10.125124</v>
      </c>
      <c r="E21">
        <f t="shared" si="1"/>
        <v>7847.4793959999997</v>
      </c>
      <c r="F21">
        <f t="shared" si="2"/>
        <v>281.880652</v>
      </c>
      <c r="G21">
        <f t="shared" si="3"/>
        <v>89.262265628833006</v>
      </c>
      <c r="H21">
        <f t="shared" si="4"/>
        <v>-0.67626562883300778</v>
      </c>
      <c r="I21">
        <f t="shared" si="5"/>
        <v>0.45733520074090345</v>
      </c>
      <c r="J21">
        <f t="shared" si="6"/>
        <v>-0.51456770450033673</v>
      </c>
      <c r="K21">
        <f t="shared" si="7"/>
        <v>0.26477992251474586</v>
      </c>
    </row>
    <row r="22" spans="1:11" ht="29" x14ac:dyDescent="0.2">
      <c r="A22" s="1" t="s">
        <v>23</v>
      </c>
      <c r="B22" s="2">
        <v>3.431</v>
      </c>
      <c r="C22" s="3">
        <v>85.206999999999994</v>
      </c>
      <c r="D22" s="6">
        <f t="shared" si="0"/>
        <v>11.771761</v>
      </c>
      <c r="E22">
        <f t="shared" si="1"/>
        <v>7260.2328489999991</v>
      </c>
      <c r="F22">
        <f t="shared" si="2"/>
        <v>292.34521699999999</v>
      </c>
      <c r="G22">
        <f t="shared" si="3"/>
        <v>91.610354054378206</v>
      </c>
      <c r="H22">
        <f t="shared" si="4"/>
        <v>-6.4033540543782124</v>
      </c>
      <c r="I22">
        <f t="shared" si="5"/>
        <v>41.002943145721893</v>
      </c>
      <c r="J22">
        <f t="shared" si="6"/>
        <v>1.833520721044863</v>
      </c>
      <c r="K22">
        <f t="shared" si="7"/>
        <v>3.3617982345008741</v>
      </c>
    </row>
    <row r="23" spans="1:11" ht="29" x14ac:dyDescent="0.2">
      <c r="A23" s="1" t="s">
        <v>24</v>
      </c>
      <c r="B23" s="2">
        <v>3.8239999999999998</v>
      </c>
      <c r="C23" s="3">
        <v>84.123000000000005</v>
      </c>
      <c r="D23" s="6">
        <f t="shared" si="0"/>
        <v>14.622976</v>
      </c>
      <c r="E23">
        <f t="shared" si="1"/>
        <v>7076.679129000001</v>
      </c>
      <c r="F23">
        <f t="shared" si="2"/>
        <v>321.686352</v>
      </c>
      <c r="G23">
        <f t="shared" si="3"/>
        <v>95.316373135660371</v>
      </c>
      <c r="H23">
        <f t="shared" si="4"/>
        <v>-11.193373135660366</v>
      </c>
      <c r="I23">
        <f t="shared" si="5"/>
        <v>125.29160215412317</v>
      </c>
      <c r="J23">
        <f t="shared" si="6"/>
        <v>5.5395398023270275</v>
      </c>
      <c r="K23">
        <f t="shared" si="7"/>
        <v>30.686501221565361</v>
      </c>
    </row>
    <row r="24" spans="1:11" ht="29" x14ac:dyDescent="0.2">
      <c r="A24" s="1" t="s">
        <v>25</v>
      </c>
      <c r="B24" s="2">
        <v>4.0039999999999996</v>
      </c>
      <c r="C24" s="3">
        <v>98.741</v>
      </c>
      <c r="D24" s="6">
        <f t="shared" si="0"/>
        <v>16.032015999999995</v>
      </c>
      <c r="E24">
        <f t="shared" si="1"/>
        <v>9749.785081</v>
      </c>
      <c r="F24">
        <f t="shared" si="2"/>
        <v>395.35896399999996</v>
      </c>
      <c r="G24">
        <f t="shared" si="3"/>
        <v>97.013786455331598</v>
      </c>
      <c r="H24">
        <f t="shared" si="4"/>
        <v>1.7272135446684018</v>
      </c>
      <c r="I24">
        <f t="shared" si="5"/>
        <v>2.9832666288859855</v>
      </c>
      <c r="J24">
        <f t="shared" si="6"/>
        <v>7.2369531219982548</v>
      </c>
      <c r="K24">
        <f t="shared" si="7"/>
        <v>52.373490490000286</v>
      </c>
    </row>
    <row r="25" spans="1:11" ht="29" x14ac:dyDescent="0.2">
      <c r="A25" s="1" t="s">
        <v>26</v>
      </c>
      <c r="B25" s="2">
        <v>4.0910000000000002</v>
      </c>
      <c r="C25" s="3">
        <v>102.60299999999999</v>
      </c>
      <c r="D25" s="6">
        <f t="shared" si="0"/>
        <v>16.736281000000002</v>
      </c>
      <c r="E25">
        <f t="shared" si="1"/>
        <v>10527.375608999999</v>
      </c>
      <c r="F25">
        <f t="shared" si="2"/>
        <v>419.748873</v>
      </c>
      <c r="G25">
        <f t="shared" si="3"/>
        <v>97.834202893172687</v>
      </c>
      <c r="H25">
        <f t="shared" si="4"/>
        <v>4.7687971068273072</v>
      </c>
      <c r="I25">
        <f t="shared" si="5"/>
        <v>22.741425846084496</v>
      </c>
      <c r="J25">
        <f t="shared" si="6"/>
        <v>8.0573695598393442</v>
      </c>
      <c r="K25">
        <f t="shared" si="7"/>
        <v>64.921204223825669</v>
      </c>
    </row>
    <row r="26" spans="1:11" ht="29" x14ac:dyDescent="0.2">
      <c r="A26" s="1" t="s">
        <v>27</v>
      </c>
      <c r="B26" s="2">
        <v>4.2009999999999996</v>
      </c>
      <c r="C26" s="3">
        <v>95.034000000000006</v>
      </c>
      <c r="D26" s="6">
        <f t="shared" si="0"/>
        <v>17.648400999999996</v>
      </c>
      <c r="E26">
        <f t="shared" si="1"/>
        <v>9031.4611560000012</v>
      </c>
      <c r="F26">
        <f t="shared" si="2"/>
        <v>399.23783399999996</v>
      </c>
      <c r="G26">
        <f t="shared" si="3"/>
        <v>98.871511032971767</v>
      </c>
      <c r="H26">
        <f t="shared" si="4"/>
        <v>-3.8375110329717614</v>
      </c>
      <c r="I26">
        <f t="shared" si="5"/>
        <v>14.726490928179995</v>
      </c>
      <c r="J26">
        <f t="shared" si="6"/>
        <v>9.0946776996384244</v>
      </c>
      <c r="K26">
        <f t="shared" si="7"/>
        <v>82.713162460300467</v>
      </c>
    </row>
    <row r="27" spans="1:11" ht="29" x14ac:dyDescent="0.2">
      <c r="A27" s="1" t="s">
        <v>28</v>
      </c>
      <c r="B27" s="2">
        <v>4.2690000000000001</v>
      </c>
      <c r="C27" s="3">
        <v>99.641000000000005</v>
      </c>
      <c r="D27" s="6">
        <f t="shared" si="0"/>
        <v>18.224361000000002</v>
      </c>
      <c r="E27">
        <f t="shared" si="1"/>
        <v>9928.3288810000013</v>
      </c>
      <c r="F27">
        <f t="shared" si="2"/>
        <v>425.36742900000002</v>
      </c>
      <c r="G27">
        <f t="shared" si="3"/>
        <v>99.512756064847565</v>
      </c>
      <c r="H27">
        <f t="shared" si="4"/>
        <v>0.12824393515244026</v>
      </c>
      <c r="I27">
        <f t="shared" si="5"/>
        <v>1.6446506903383302E-2</v>
      </c>
      <c r="J27">
        <f t="shared" si="6"/>
        <v>9.7359227315142221</v>
      </c>
      <c r="K27">
        <f t="shared" si="7"/>
        <v>94.788191434015346</v>
      </c>
    </row>
    <row r="28" spans="1:11" ht="29" x14ac:dyDescent="0.2">
      <c r="A28" s="1" t="s">
        <v>29</v>
      </c>
      <c r="B28" s="2">
        <v>5.6020000000000003</v>
      </c>
      <c r="C28" s="3">
        <v>152.96299999999999</v>
      </c>
      <c r="D28" s="6">
        <f t="shared" si="0"/>
        <v>31.382404000000005</v>
      </c>
      <c r="E28">
        <f t="shared" si="1"/>
        <v>23397.679368999998</v>
      </c>
      <c r="F28">
        <f t="shared" si="2"/>
        <v>856.89872600000001</v>
      </c>
      <c r="G28">
        <f t="shared" si="3"/>
        <v>112.0830447044128</v>
      </c>
      <c r="H28">
        <f t="shared" si="4"/>
        <v>40.879955295587195</v>
      </c>
      <c r="I28">
        <f t="shared" si="5"/>
        <v>1671.1707449692076</v>
      </c>
      <c r="J28">
        <f t="shared" si="6"/>
        <v>22.306211371079456</v>
      </c>
      <c r="K28">
        <f t="shared" si="7"/>
        <v>497.56706573127445</v>
      </c>
    </row>
    <row r="29" spans="1:11" ht="29" x14ac:dyDescent="0.2">
      <c r="A29" s="1" t="s">
        <v>30</v>
      </c>
      <c r="B29" s="2">
        <v>5.8380000000000001</v>
      </c>
      <c r="C29" s="3">
        <v>150.64099999999999</v>
      </c>
      <c r="D29" s="6">
        <f t="shared" si="0"/>
        <v>34.082244000000003</v>
      </c>
      <c r="E29">
        <f t="shared" si="1"/>
        <v>22692.710880999999</v>
      </c>
      <c r="F29">
        <f t="shared" si="2"/>
        <v>879.44215799999995</v>
      </c>
      <c r="G29">
        <f t="shared" si="3"/>
        <v>114.30854216798173</v>
      </c>
      <c r="H29">
        <f t="shared" si="4"/>
        <v>36.332457832018264</v>
      </c>
      <c r="I29">
        <f t="shared" si="5"/>
        <v>1320.0474921153852</v>
      </c>
      <c r="J29">
        <f t="shared" si="6"/>
        <v>24.531708834648384</v>
      </c>
      <c r="K29">
        <f t="shared" si="7"/>
        <v>601.80473834796555</v>
      </c>
    </row>
    <row r="30" spans="1:11" ht="29" x14ac:dyDescent="0.2">
      <c r="A30" s="1" t="s">
        <v>31</v>
      </c>
      <c r="B30" s="2">
        <v>8.5250000000000004</v>
      </c>
      <c r="C30" s="3">
        <v>130.65</v>
      </c>
      <c r="D30" s="6">
        <f t="shared" si="0"/>
        <v>72.675625000000011</v>
      </c>
      <c r="E30">
        <f t="shared" si="1"/>
        <v>17069.422500000001</v>
      </c>
      <c r="F30">
        <f t="shared" si="2"/>
        <v>1113.79125</v>
      </c>
      <c r="G30">
        <f t="shared" si="3"/>
        <v>139.64715100107384</v>
      </c>
      <c r="H30">
        <f t="shared" si="4"/>
        <v>-8.9971510010738314</v>
      </c>
      <c r="I30">
        <f t="shared" si="5"/>
        <v>80.948726136123852</v>
      </c>
      <c r="J30">
        <f t="shared" si="6"/>
        <v>49.870317667740494</v>
      </c>
      <c r="K30">
        <f t="shared" si="7"/>
        <v>2487.0485842813496</v>
      </c>
    </row>
    <row r="31" spans="1:11" x14ac:dyDescent="0.2">
      <c r="A31" s="1" t="s">
        <v>32</v>
      </c>
      <c r="B31" s="2">
        <v>13.01</v>
      </c>
      <c r="C31" s="3">
        <v>166.04400000000001</v>
      </c>
      <c r="D31" s="6">
        <f t="shared" si="0"/>
        <v>169.26009999999999</v>
      </c>
      <c r="E31">
        <f t="shared" si="1"/>
        <v>27570.609936000004</v>
      </c>
      <c r="F31">
        <f t="shared" si="2"/>
        <v>2160.2324400000002</v>
      </c>
      <c r="G31">
        <f t="shared" si="3"/>
        <v>181.94103288288181</v>
      </c>
      <c r="H31">
        <f t="shared" si="4"/>
        <v>-15.897032882881803</v>
      </c>
      <c r="I31">
        <f t="shared" si="5"/>
        <v>252.71565447942533</v>
      </c>
      <c r="J31">
        <f t="shared" si="6"/>
        <v>92.164199549548471</v>
      </c>
      <c r="K31">
        <f t="shared" si="7"/>
        <v>8494.2396786089903</v>
      </c>
    </row>
    <row r="32" spans="1:11" x14ac:dyDescent="0.2">
      <c r="A32" s="7" t="s">
        <v>33</v>
      </c>
      <c r="B32" s="7">
        <f>SUM(B2:B31)</f>
        <v>97.097000000000008</v>
      </c>
      <c r="C32" s="7">
        <f>SUM(C2:C31)</f>
        <v>2693.3050000000003</v>
      </c>
      <c r="D32" s="11">
        <f>SUM(D2:D31)</f>
        <v>499.28934100000004</v>
      </c>
      <c r="E32" s="12">
        <f>SUM(E2:E31)</f>
        <v>262031.59838499999</v>
      </c>
      <c r="F32" s="12">
        <f>SUM(F2:F31)</f>
        <v>10461.892947999999</v>
      </c>
      <c r="I32">
        <f>SUM(I2:I31)</f>
        <v>3781.3116557149278</v>
      </c>
      <c r="K32">
        <f>SUM(K2:K31)</f>
        <v>16453.892628451693</v>
      </c>
    </row>
    <row r="33" spans="1:25" x14ac:dyDescent="0.2">
      <c r="A33" s="8" t="s">
        <v>34</v>
      </c>
      <c r="B33" s="12">
        <f>AVERAGE(B2:B31)</f>
        <v>3.236566666666667</v>
      </c>
      <c r="C33" s="12">
        <f>AVERAGE(C2:C31)</f>
        <v>89.776833333333343</v>
      </c>
      <c r="D33" s="11">
        <f>AVERAGE(D2:D31)</f>
        <v>16.642978033333335</v>
      </c>
      <c r="E33" s="12">
        <f>AVERAGE(E2:E31)</f>
        <v>8734.3866128333339</v>
      </c>
      <c r="F33" s="12">
        <f>AVERAGE(F2:F31)</f>
        <v>348.72976493333329</v>
      </c>
      <c r="I33">
        <f>AVERAGE(I2:I31)</f>
        <v>126.04372185716426</v>
      </c>
    </row>
    <row r="35" spans="1:25" x14ac:dyDescent="0.2">
      <c r="A35" s="9" t="s">
        <v>35</v>
      </c>
      <c r="G35" s="9" t="s">
        <v>46</v>
      </c>
    </row>
    <row r="36" spans="1:25" x14ac:dyDescent="0.2">
      <c r="A36" t="s">
        <v>48</v>
      </c>
      <c r="G36" t="s">
        <v>47</v>
      </c>
      <c r="Y36" s="9" t="s">
        <v>73</v>
      </c>
    </row>
    <row r="37" spans="1:25" x14ac:dyDescent="0.2">
      <c r="A37" t="s">
        <v>36</v>
      </c>
      <c r="G37" t="s">
        <v>57</v>
      </c>
      <c r="O37" t="s">
        <v>61</v>
      </c>
      <c r="Y37" s="14" t="s">
        <v>72</v>
      </c>
    </row>
    <row r="39" spans="1:25" x14ac:dyDescent="0.2">
      <c r="G39" s="13" t="s">
        <v>50</v>
      </c>
      <c r="H39">
        <f>(F33-B33*C33)/(B66^2)</f>
        <v>9.4300739981734658</v>
      </c>
    </row>
    <row r="40" spans="1:25" x14ac:dyDescent="0.2">
      <c r="G40" s="13" t="s">
        <v>51</v>
      </c>
      <c r="H40">
        <f>C33-H39*B33</f>
        <v>59.255770166645036</v>
      </c>
    </row>
    <row r="42" spans="1:25" x14ac:dyDescent="0.2">
      <c r="G42" t="s">
        <v>56</v>
      </c>
    </row>
    <row r="44" spans="1:25" x14ac:dyDescent="0.2">
      <c r="G44" s="13" t="s">
        <v>62</v>
      </c>
      <c r="H44">
        <f>SQRT(I33)</f>
        <v>11.226919517711181</v>
      </c>
    </row>
    <row r="50" spans="1:8" x14ac:dyDescent="0.2">
      <c r="G50" t="s">
        <v>58</v>
      </c>
    </row>
    <row r="53" spans="1:8" x14ac:dyDescent="0.2">
      <c r="A53" t="s">
        <v>37</v>
      </c>
    </row>
    <row r="57" spans="1:8" x14ac:dyDescent="0.2">
      <c r="G57" t="s">
        <v>59</v>
      </c>
    </row>
    <row r="59" spans="1:8" x14ac:dyDescent="0.2">
      <c r="G59" s="13" t="s">
        <v>55</v>
      </c>
      <c r="H59">
        <f>B68^2</f>
        <v>0.81313202463324319</v>
      </c>
    </row>
    <row r="60" spans="1:8" x14ac:dyDescent="0.2">
      <c r="A60" t="s">
        <v>38</v>
      </c>
    </row>
    <row r="65" spans="1:8" x14ac:dyDescent="0.2">
      <c r="A65" t="s">
        <v>39</v>
      </c>
    </row>
    <row r="66" spans="1:8" x14ac:dyDescent="0.2">
      <c r="A66" s="13" t="s">
        <v>43</v>
      </c>
      <c r="B66">
        <f>SQRT(D33-B33^2)</f>
        <v>2.4834681889558308</v>
      </c>
    </row>
    <row r="67" spans="1:8" x14ac:dyDescent="0.2">
      <c r="A67" s="13" t="s">
        <v>44</v>
      </c>
      <c r="B67">
        <f>SQRT(E33-C33^2)</f>
        <v>25.971268923027633</v>
      </c>
    </row>
    <row r="68" spans="1:8" x14ac:dyDescent="0.2">
      <c r="A68" s="13" t="s">
        <v>45</v>
      </c>
      <c r="B68">
        <f>(F33-B33*C33)/(B66*B67)</f>
        <v>0.90173833490278277</v>
      </c>
      <c r="C68" t="s">
        <v>49</v>
      </c>
      <c r="D68">
        <f>CORREL(B2:B31,C2:C31)</f>
        <v>0.90173833490278321</v>
      </c>
    </row>
    <row r="71" spans="1:8" x14ac:dyDescent="0.2">
      <c r="G71" t="s">
        <v>60</v>
      </c>
    </row>
    <row r="73" spans="1:8" x14ac:dyDescent="0.2">
      <c r="G73" s="13" t="s">
        <v>67</v>
      </c>
      <c r="H73">
        <f>K32/1</f>
        <v>16453.892628451693</v>
      </c>
    </row>
    <row r="74" spans="1:8" x14ac:dyDescent="0.2">
      <c r="A74" s="13"/>
      <c r="G74" s="13" t="s">
        <v>68</v>
      </c>
      <c r="H74">
        <f>I32/(30-1-1)</f>
        <v>135.0468448469617</v>
      </c>
    </row>
    <row r="75" spans="1:8" x14ac:dyDescent="0.2">
      <c r="A75" s="13" t="s">
        <v>63</v>
      </c>
      <c r="B75">
        <f>B68*SQRT(28/(1-B68^2))</f>
        <v>11.038043682967574</v>
      </c>
      <c r="G75" s="13" t="s">
        <v>69</v>
      </c>
      <c r="H75">
        <f>H73/H74</f>
        <v>121.83840834710085</v>
      </c>
    </row>
    <row r="76" spans="1:8" x14ac:dyDescent="0.2">
      <c r="A76" s="13" t="s">
        <v>64</v>
      </c>
      <c r="B76">
        <v>2.048</v>
      </c>
      <c r="G76" s="13" t="s">
        <v>70</v>
      </c>
      <c r="H76">
        <v>4.1900000000000004</v>
      </c>
    </row>
    <row r="79" spans="1:8" x14ac:dyDescent="0.2">
      <c r="G79" s="13" t="s">
        <v>71</v>
      </c>
      <c r="H79">
        <f>H39/B66</f>
        <v>3.797139033271983</v>
      </c>
    </row>
    <row r="80" spans="1:8" x14ac:dyDescent="0.2">
      <c r="G80" s="13" t="s">
        <v>64</v>
      </c>
      <c r="H80">
        <v>2.048</v>
      </c>
    </row>
    <row r="81" spans="7:7" x14ac:dyDescent="0.2">
      <c r="G81" s="13"/>
    </row>
    <row r="82" spans="7:7" x14ac:dyDescent="0.2">
      <c r="G82" s="13"/>
    </row>
    <row r="83" spans="7:7" x14ac:dyDescent="0.2">
      <c r="G83" s="13"/>
    </row>
    <row r="87" spans="7:7" x14ac:dyDescent="0.2">
      <c r="G87" s="13"/>
    </row>
    <row r="88" spans="7:7" x14ac:dyDescent="0.2">
      <c r="G88" s="1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Цыплаков Александр Александрович</cp:lastModifiedBy>
  <dcterms:created xsi:type="dcterms:W3CDTF">2022-12-07T23:11:27Z</dcterms:created>
  <dcterms:modified xsi:type="dcterms:W3CDTF">2022-12-08T02:32:35Z</dcterms:modified>
</cp:coreProperties>
</file>