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Shivam\Downloads\"/>
    </mc:Choice>
  </mc:AlternateContent>
  <xr:revisionPtr revIDLastSave="0" documentId="13_ncr:1_{E384BA8B-6585-4160-8BF5-7EFACA56AFF5}" xr6:coauthVersionLast="47" xr6:coauthVersionMax="47" xr10:uidLastSave="{00000000-0000-0000-0000-000000000000}"/>
  <bookViews>
    <workbookView xWindow="-120" yWindow="-120" windowWidth="29040" windowHeight="15720" xr2:uid="{5D0F8751-8BA2-4720-B541-4B70CE192C2F}"/>
  </bookViews>
  <sheets>
    <sheet name="Instructions" sheetId="5" r:id="rId1"/>
    <sheet name="Balance Sheet" sheetId="3" r:id="rId2"/>
    <sheet name="Income Statement" sheetId="4" r:id="rId3"/>
    <sheet name="Factors" sheetId="2" r:id="rId4"/>
    <sheet name="Financial_Data"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 r="H8" i="3" s="1"/>
  <c r="I8" i="3" s="1"/>
  <c r="F8" i="3"/>
  <c r="E8" i="3"/>
  <c r="D7" i="4"/>
  <c r="E7" i="4" s="1"/>
  <c r="F7" i="4" s="1"/>
  <c r="G7" i="4" s="1"/>
  <c r="H7" i="4" s="1"/>
  <c r="A1" i="4"/>
  <c r="E15" i="5"/>
  <c r="F15" i="5"/>
  <c r="E16" i="5"/>
  <c r="F16" i="5"/>
  <c r="E17" i="5"/>
  <c r="F17" i="5"/>
  <c r="E18" i="5"/>
  <c r="F18" i="5"/>
  <c r="E19" i="5"/>
  <c r="F19" i="5"/>
  <c r="E20" i="5"/>
  <c r="F20" i="5"/>
  <c r="E21" i="5"/>
  <c r="F21" i="5" s="1"/>
  <c r="A2" i="2" l="1"/>
  <c r="A3" i="2"/>
  <c r="A4" i="2"/>
  <c r="A5" i="2"/>
  <c r="A6" i="2"/>
  <c r="A7" i="2"/>
  <c r="A8" i="2"/>
  <c r="AJ12" i="1"/>
  <c r="AI12" i="1"/>
  <c r="AH12" i="1"/>
  <c r="AG12" i="1"/>
  <c r="AF12" i="1"/>
  <c r="R12" i="1"/>
  <c r="Q12" i="1"/>
  <c r="S12" i="1"/>
  <c r="T12" i="1"/>
  <c r="U12" i="1"/>
  <c r="F12" i="1"/>
  <c r="E12" i="1"/>
  <c r="D12" i="1"/>
  <c r="C12" i="1"/>
  <c r="B12" i="1"/>
  <c r="A12" i="1"/>
  <c r="A3" i="4"/>
  <c r="H19" i="4"/>
  <c r="G19" i="4"/>
  <c r="F19" i="4"/>
  <c r="E19" i="4"/>
  <c r="D19" i="4"/>
  <c r="C19" i="4"/>
  <c r="H32" i="4"/>
  <c r="G32" i="4"/>
  <c r="F32" i="4"/>
  <c r="E32" i="4"/>
  <c r="D32" i="4"/>
  <c r="C32" i="4"/>
  <c r="H12" i="4"/>
  <c r="G12" i="4"/>
  <c r="F12" i="4"/>
  <c r="E12" i="4"/>
  <c r="D12" i="4"/>
  <c r="I47" i="3"/>
  <c r="H47" i="3"/>
  <c r="G47" i="3"/>
  <c r="F47" i="3"/>
  <c r="E47" i="3"/>
  <c r="D47" i="3"/>
  <c r="H40" i="3"/>
  <c r="G40" i="3"/>
  <c r="F40" i="3"/>
  <c r="E40" i="3"/>
  <c r="D40" i="3"/>
  <c r="I40" i="3"/>
  <c r="H26" i="3"/>
  <c r="G26" i="3"/>
  <c r="F26" i="3"/>
  <c r="E26" i="3"/>
  <c r="D26" i="3"/>
  <c r="I26" i="3"/>
  <c r="H17" i="3"/>
  <c r="G17" i="3"/>
  <c r="F17" i="3"/>
  <c r="E17" i="3"/>
  <c r="D17" i="3"/>
  <c r="I17" i="3"/>
  <c r="H49" i="3" l="1"/>
  <c r="H54" i="3" s="1"/>
  <c r="E28" i="3"/>
  <c r="F28" i="3"/>
  <c r="G28" i="3"/>
  <c r="H28" i="3"/>
  <c r="D28" i="3"/>
  <c r="G49" i="3"/>
  <c r="G54" i="3" s="1"/>
  <c r="I49" i="3"/>
  <c r="I54" i="3" s="1"/>
  <c r="E49" i="3"/>
  <c r="E54" i="3" s="1"/>
  <c r="F49" i="3"/>
  <c r="F54" i="3" s="1"/>
  <c r="D49" i="3"/>
  <c r="D54" i="3" s="1"/>
  <c r="G23" i="4"/>
  <c r="D23" i="4"/>
  <c r="E23" i="4"/>
  <c r="H23" i="4"/>
  <c r="G12" i="1" s="1"/>
  <c r="F23" i="4"/>
  <c r="C12" i="4"/>
  <c r="I28" i="3"/>
  <c r="F26" i="4" l="1"/>
  <c r="I12" i="1"/>
  <c r="E26" i="4"/>
  <c r="J12" i="1"/>
  <c r="G26" i="4"/>
  <c r="G34" i="4" s="1"/>
  <c r="H12" i="1"/>
  <c r="D26" i="4"/>
  <c r="K12" i="1"/>
  <c r="F34" i="4"/>
  <c r="H26" i="4"/>
  <c r="E34" i="4"/>
  <c r="D34" i="4"/>
  <c r="C23" i="4"/>
  <c r="C26" i="4" s="1"/>
  <c r="D38" i="4" l="1"/>
  <c r="Z12" i="1"/>
  <c r="E38" i="4"/>
  <c r="Y12" i="1"/>
  <c r="F38" i="4"/>
  <c r="X12" i="1"/>
  <c r="G38" i="4"/>
  <c r="W12" i="1"/>
  <c r="C34" i="4"/>
  <c r="H34" i="4"/>
  <c r="H38" i="4" l="1"/>
  <c r="V12" i="1"/>
  <c r="AB12" i="1"/>
  <c r="M12" i="1"/>
  <c r="N12" i="1"/>
  <c r="AC12" i="1"/>
  <c r="O12" i="1"/>
  <c r="AD12" i="1"/>
  <c r="AE12" i="1"/>
  <c r="P12" i="1"/>
  <c r="C38" i="4"/>
  <c r="AA12" i="1" l="1"/>
  <c r="L12" i="1"/>
</calcChain>
</file>

<file path=xl/sharedStrings.xml><?xml version="1.0" encoding="utf-8"?>
<sst xmlns="http://schemas.openxmlformats.org/spreadsheetml/2006/main" count="145" uniqueCount="136">
  <si>
    <t>Company Name</t>
  </si>
  <si>
    <t>Factors</t>
  </si>
  <si>
    <t>Key Managerial Personnel</t>
  </si>
  <si>
    <t>Geographical Pressence</t>
  </si>
  <si>
    <t>Customer Concentration</t>
  </si>
  <si>
    <t>Vendor Concentration</t>
  </si>
  <si>
    <t>Product Concentration</t>
  </si>
  <si>
    <t>Litigation</t>
  </si>
  <si>
    <t>Environmental Impact</t>
  </si>
  <si>
    <t>Risk</t>
  </si>
  <si>
    <t>Low</t>
  </si>
  <si>
    <t>Medium</t>
  </si>
  <si>
    <t>High</t>
  </si>
  <si>
    <t>Consolidated Historical Balance Sheets</t>
  </si>
  <si>
    <t>Assets</t>
  </si>
  <si>
    <t>Current Assets</t>
  </si>
  <si>
    <t>Cash and Cash Equivalents</t>
  </si>
  <si>
    <t>Accounts Receivable</t>
  </si>
  <si>
    <t>Inventory</t>
  </si>
  <si>
    <t>Prepaid Expenses and Other Current Assets</t>
  </si>
  <si>
    <t>Total Current Assets</t>
  </si>
  <si>
    <t>Non-Current Assets</t>
  </si>
  <si>
    <t>Property and Equipment, Net</t>
  </si>
  <si>
    <t>Operating Lease Right-of-Use Assets</t>
  </si>
  <si>
    <t>Deferred Income Tax Asset</t>
  </si>
  <si>
    <t>Deferred Financing Fee Net</t>
  </si>
  <si>
    <t>Other Assets</t>
  </si>
  <si>
    <t>Total Non-Current Assets</t>
  </si>
  <si>
    <t>Total Assets</t>
  </si>
  <si>
    <t>Liabilities and Shareholders' Equity</t>
  </si>
  <si>
    <t>Liabilities</t>
  </si>
  <si>
    <t>Current Liabilities</t>
  </si>
  <si>
    <t>Revolving Credit Borrowings</t>
  </si>
  <si>
    <t>Accounts Payable</t>
  </si>
  <si>
    <t>Accrued Expenses and Other Current Liabilities</t>
  </si>
  <si>
    <t>Current Portion of Long-Term Debt</t>
  </si>
  <si>
    <t>Current Portion of Operating Lease Liability</t>
  </si>
  <si>
    <t>Income Taxes Payable</t>
  </si>
  <si>
    <t>Total Current Liabilities</t>
  </si>
  <si>
    <t>Non-Current Liabilities</t>
  </si>
  <si>
    <t>Long-Term Debt</t>
  </si>
  <si>
    <t>Non-Current Portion of Operating Lease Liabilities</t>
  </si>
  <si>
    <t>Other Long-Term Liabilities</t>
  </si>
  <si>
    <t>Total Non-Current Liabilities</t>
  </si>
  <si>
    <t>Total Liabilities</t>
  </si>
  <si>
    <t>Shareholders' Equity</t>
  </si>
  <si>
    <t>Total Shareholders' Equity</t>
  </si>
  <si>
    <t>Total Liabilities and Shareholders' Equity</t>
  </si>
  <si>
    <t>Consolidated Adjusted Income Statements</t>
  </si>
  <si>
    <t>Cost of Goods Sold</t>
  </si>
  <si>
    <t>Gross Profit</t>
  </si>
  <si>
    <t>Operating Expenses</t>
  </si>
  <si>
    <t>Total Operating Expenses</t>
  </si>
  <si>
    <t>EBITDA</t>
  </si>
  <si>
    <t>Depreciation and Amortization</t>
  </si>
  <si>
    <t>EBIT</t>
  </si>
  <si>
    <t>Other Income/(Expense)</t>
  </si>
  <si>
    <t>Interest (Expense)</t>
  </si>
  <si>
    <t>Total Other Income/(Expense)</t>
  </si>
  <si>
    <t>Pre-Tax Income</t>
  </si>
  <si>
    <t>Net Income</t>
  </si>
  <si>
    <t>Other (Expenses)</t>
  </si>
  <si>
    <t>Income Tax Expense</t>
  </si>
  <si>
    <t>Selling, General and Administrative Expenses</t>
  </si>
  <si>
    <t>Owners' Compensation</t>
  </si>
  <si>
    <t>Revenue from Operations</t>
  </si>
  <si>
    <t>Employee Benefit Expenses</t>
  </si>
  <si>
    <t>Other Expenses</t>
  </si>
  <si>
    <t>a</t>
  </si>
  <si>
    <t>1. Select low, medium or high from the drop down list based on the assessment of risk associated with the subject company.</t>
  </si>
  <si>
    <t>(Amount in Millions)</t>
  </si>
  <si>
    <t>Enterprise Value</t>
  </si>
  <si>
    <t>&lt;Company Name 9&gt;</t>
  </si>
  <si>
    <t>&lt;Company Name 10&gt;</t>
  </si>
  <si>
    <t>CY Total Revenues, 1 Yr Growth %</t>
  </si>
  <si>
    <t>CY-1 Total Revenues, 1 Yr Growth %</t>
  </si>
  <si>
    <t>CY-2 Total Revenues, 1 Yr Growth %</t>
  </si>
  <si>
    <t>CY-3 Total Revenues, 1 Yr Growth %</t>
  </si>
  <si>
    <t>CY-4 Total Revenues, 1 Yr Growth %</t>
  </si>
  <si>
    <t>CY EBITDA Margin %</t>
  </si>
  <si>
    <t>CY Return on Assets %</t>
  </si>
  <si>
    <t>CY-1 Return on Assets %</t>
  </si>
  <si>
    <t>CY-2 Return on Assets %</t>
  </si>
  <si>
    <t>CY-3 Return on Assets %</t>
  </si>
  <si>
    <t>CY-4 Return on Assets %</t>
  </si>
  <si>
    <t>CY Total Assets</t>
  </si>
  <si>
    <t>CY-1 Total Assets</t>
  </si>
  <si>
    <t>CY-2 Total Assets</t>
  </si>
  <si>
    <t>CY-3 Total Assets</t>
  </si>
  <si>
    <t>CY-4 Total Assets</t>
  </si>
  <si>
    <t>CY Return on Capital %</t>
  </si>
  <si>
    <t>CY-1 Return on Capital %</t>
  </si>
  <si>
    <t>CY-2 Return on Capital %</t>
  </si>
  <si>
    <t>CY-3 Return on Capital %</t>
  </si>
  <si>
    <t>CY-4 Return on Capital %</t>
  </si>
  <si>
    <t>CY Net Income Margin %</t>
  </si>
  <si>
    <t>CY-1 Net Income Margin %</t>
  </si>
  <si>
    <t>CY-2 Net Income Margin %</t>
  </si>
  <si>
    <t>CY-3 Net Income Margin %</t>
  </si>
  <si>
    <t>CY-4 Net Income Margin %</t>
  </si>
  <si>
    <t>CY Total Revenue</t>
  </si>
  <si>
    <t>CY-1 Total Revenue</t>
  </si>
  <si>
    <t>CY-2 Total Revenue</t>
  </si>
  <si>
    <t>CY-3 Total Revenue</t>
  </si>
  <si>
    <t>CY-4 Total Revenue</t>
  </si>
  <si>
    <t>Linked</t>
  </si>
  <si>
    <t>CY</t>
  </si>
  <si>
    <t>Current fiscal/calender year. For example, if the valuation date is June 30, 2025, the CY will be year ended December 31, 2024 or March 31, 2025. If the valuation date is December 31, 2024 or March 31, 2025, the CY will be year ended December 31, 2024 or March 31, 2025.</t>
  </si>
  <si>
    <t>CY-1</t>
  </si>
  <si>
    <t>CY-2</t>
  </si>
  <si>
    <t>1 Year prior to the current fiscal/calendar year.</t>
  </si>
  <si>
    <t>2 Year prior to the current fiscal/calendar year.</t>
  </si>
  <si>
    <t>CY-3</t>
  </si>
  <si>
    <t>3 Year prior to the current fiscal/calendar year.</t>
  </si>
  <si>
    <t>CY-4</t>
  </si>
  <si>
    <t>4 Year prior to the current fiscal/calendar year.</t>
  </si>
  <si>
    <t>CY-5</t>
  </si>
  <si>
    <t>5 Year prior to the current fiscal/calendar year.</t>
  </si>
  <si>
    <t>Adjusment Factor</t>
  </si>
  <si>
    <t>CY-1 EBITDA Margin %</t>
  </si>
  <si>
    <t>CY-2 EBITDA Margin %</t>
  </si>
  <si>
    <t>CY-3 EBITDA Margin %</t>
  </si>
  <si>
    <t>CY-4 EBITDA Margin %</t>
  </si>
  <si>
    <t>Need to update these numbers. Present amounts in Millions.</t>
  </si>
  <si>
    <t>No</t>
  </si>
  <si>
    <t>Target Company</t>
  </si>
  <si>
    <t>&lt;Company Name 1&gt;</t>
  </si>
  <si>
    <t>&lt;Company Name 2&gt;</t>
  </si>
  <si>
    <t>&lt;Company Name 3&gt;</t>
  </si>
  <si>
    <t>&lt;Company Name 4&gt;</t>
  </si>
  <si>
    <t>&lt;Company Name 5&gt;</t>
  </si>
  <si>
    <t>&lt;Company Name 6&gt;</t>
  </si>
  <si>
    <t>&lt;Company Name 7&gt;</t>
  </si>
  <si>
    <t>&lt;Company Name 8&gt;</t>
  </si>
  <si>
    <t>For the Year Ended March 31:</t>
  </si>
  <si>
    <t>As of March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</si>
</sst>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3" formatCode="_(* #,##0.00_);_(* \(#,##0.00\);_(* &quot;-&quot;??_);_(@_)"/>
    <numFmt numFmtId="165" formatCode="_(* #,##0_);_(* \(#,##0\);_(* &quot;-&quot;??_);_(@_)"/>
    <numFmt numFmtId="166" formatCode="_(* #,##0.00_);\(* #,##0.00\);_(* &quot;-&quot;??_);_(@_)"/>
    <numFmt numFmtId="167" formatCode="_ * #,##0_ ;_ * \-#,##0_ ;_ * &quot;-&quot;??_ ;_ @_ "/>
    <numFmt numFmtId="168" formatCode="0.0%"/>
    <numFmt numFmtId="169" formatCode="_(* #,##0.0000_);_(* \(#,##0.0000\);_(* &quot;-&quot;??_);_(@_)"/>
  </numFmts>
  <fonts count="21" x14ac:knownFonts="1">
    <font>
      <sz val="11"/>
      <color theme="1"/>
      <name val="Calibri"/>
      <family val="2"/>
      <scheme val="minor"/>
    </font>
    <font>
      <sz val="11"/>
      <color theme="1"/>
      <name val="Calibri"/>
      <family val="2"/>
      <scheme val="minor"/>
    </font>
    <font>
      <b/>
      <sz val="8"/>
      <color indexed="8"/>
      <name val="Arial"/>
      <family val="2"/>
    </font>
    <font>
      <sz val="8"/>
      <name val="Arial"/>
      <family val="2"/>
    </font>
    <font>
      <sz val="8"/>
      <color indexed="8"/>
      <name val="Arial"/>
      <family val="2"/>
    </font>
    <font>
      <b/>
      <sz val="8"/>
      <name val="Arial"/>
      <family val="2"/>
    </font>
    <font>
      <b/>
      <sz val="10"/>
      <name val="Arial"/>
      <family val="2"/>
    </font>
    <font>
      <sz val="10"/>
      <color theme="1"/>
      <name val="Arial"/>
      <family val="2"/>
    </font>
    <font>
      <b/>
      <sz val="10"/>
      <color theme="1"/>
      <name val="Arial"/>
      <family val="2"/>
    </font>
    <font>
      <i/>
      <sz val="10"/>
      <color theme="1"/>
      <name val="Arial"/>
      <family val="2"/>
    </font>
    <font>
      <sz val="11"/>
      <color rgb="FFFF0000"/>
      <name val="Calibri"/>
      <family val="2"/>
      <scheme val="minor"/>
    </font>
    <font>
      <b/>
      <sz val="11"/>
      <color theme="1"/>
      <name val="Calibri"/>
      <family val="2"/>
      <scheme val="minor"/>
    </font>
    <font>
      <b/>
      <sz val="10"/>
      <color rgb="FFFF0000"/>
      <name val="Arial"/>
      <family val="2"/>
    </font>
    <font>
      <sz val="10"/>
      <color rgb="FFFF0000"/>
      <name val="Arial"/>
      <family val="2"/>
    </font>
    <font>
      <sz val="10"/>
      <name val="Arial"/>
      <family val="2"/>
    </font>
    <font>
      <b/>
      <sz val="10"/>
      <color indexed="8"/>
      <name val="Arial"/>
      <family val="2"/>
    </font>
    <font>
      <sz val="10"/>
      <color indexed="8"/>
      <name val="Arial"/>
      <family val="2"/>
    </font>
    <font>
      <b/>
      <u/>
      <sz val="11"/>
      <color theme="1"/>
      <name val="Calibri"/>
      <family val="2"/>
      <scheme val="minor"/>
    </font>
    <font>
      <sz val="8"/>
      <color rgb="FFFF0000"/>
      <name val="Arial"/>
      <family val="2"/>
    </font>
    <font>
      <b/>
      <sz val="8"/>
      <color rgb="FFFF0000"/>
      <name val="Arial"/>
      <family val="2"/>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right/>
      <top style="thin">
        <color auto="1"/>
      </top>
      <bottom/>
      <diagonal/>
    </border>
    <border>
      <left/>
      <right/>
      <top style="thin">
        <color auto="1"/>
      </top>
      <bottom style="double">
        <color auto="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166" fontId="6" fillId="0" borderId="0" applyFont="0" applyFill="0" applyBorder="0" applyAlignment="0" applyProtection="0"/>
    <xf numFmtId="43" fontId="14" fillId="0" borderId="0" applyFont="0" applyFill="0" applyBorder="0" applyAlignment="0" applyProtection="0"/>
  </cellStyleXfs>
  <cellXfs count="75">
    <xf numFmtId="0" fontId="0" fillId="0" borderId="0" xfId="0"/>
    <xf numFmtId="0" fontId="3" fillId="0" borderId="0" xfId="0" applyFont="1"/>
    <xf numFmtId="43" fontId="3" fillId="0" borderId="0" xfId="0" applyNumberFormat="1" applyFont="1"/>
    <xf numFmtId="0" fontId="7" fillId="0" borderId="0" xfId="0" applyFont="1"/>
    <xf numFmtId="0" fontId="7" fillId="0" borderId="0" xfId="0" applyFont="1" applyAlignment="1">
      <alignment horizontal="center"/>
    </xf>
    <xf numFmtId="0" fontId="6" fillId="2" borderId="1" xfId="0" applyFont="1" applyFill="1" applyBorder="1" applyAlignment="1">
      <alignment horizontal="center" vertical="top"/>
    </xf>
    <xf numFmtId="0" fontId="9" fillId="0" borderId="0" xfId="0" applyFont="1"/>
    <xf numFmtId="0" fontId="8" fillId="0" borderId="0" xfId="0" applyFont="1" applyAlignment="1">
      <alignment horizontal="centerContinuous"/>
    </xf>
    <xf numFmtId="0" fontId="7" fillId="0" borderId="0" xfId="0" applyFont="1" applyAlignment="1">
      <alignment horizontal="centerContinuous"/>
    </xf>
    <xf numFmtId="0" fontId="9" fillId="0" borderId="0" xfId="0" applyFont="1" applyAlignment="1">
      <alignment horizontal="centerContinuous"/>
    </xf>
    <xf numFmtId="0" fontId="7" fillId="0" borderId="4" xfId="0" applyFont="1" applyBorder="1"/>
    <xf numFmtId="0" fontId="12" fillId="0" borderId="0" xfId="0" applyFont="1"/>
    <xf numFmtId="0" fontId="8" fillId="0" borderId="0" xfId="0" applyFont="1" applyAlignment="1">
      <alignment horizontal="center"/>
    </xf>
    <xf numFmtId="0" fontId="8" fillId="0" borderId="0" xfId="0" applyFont="1"/>
    <xf numFmtId="0" fontId="7" fillId="0" borderId="0" xfId="0" applyFont="1" applyAlignment="1">
      <alignment horizontal="left" indent="1"/>
    </xf>
    <xf numFmtId="0" fontId="7" fillId="0" borderId="0" xfId="0" applyFont="1" applyAlignment="1">
      <alignment horizontal="left" indent="2"/>
    </xf>
    <xf numFmtId="5" fontId="7" fillId="0" borderId="0" xfId="1" applyNumberFormat="1" applyFont="1"/>
    <xf numFmtId="10" fontId="7" fillId="0" borderId="0" xfId="2" applyNumberFormat="1" applyFont="1"/>
    <xf numFmtId="165" fontId="7" fillId="0" borderId="0" xfId="1" applyNumberFormat="1" applyFont="1"/>
    <xf numFmtId="165" fontId="7" fillId="0" borderId="0" xfId="0" applyNumberFormat="1" applyFont="1"/>
    <xf numFmtId="0" fontId="7" fillId="0" borderId="0" xfId="0" applyFont="1" applyAlignment="1">
      <alignment horizontal="left" wrapText="1" indent="2"/>
    </xf>
    <xf numFmtId="10" fontId="7" fillId="0" borderId="0" xfId="1" applyNumberFormat="1" applyFont="1"/>
    <xf numFmtId="0" fontId="8" fillId="0" borderId="0" xfId="0" applyFont="1" applyAlignment="1">
      <alignment horizontal="left" indent="1"/>
    </xf>
    <xf numFmtId="0" fontId="14" fillId="0" borderId="0" xfId="3" applyAlignment="1">
      <alignment horizontal="left" wrapText="1" indent="3"/>
    </xf>
    <xf numFmtId="0" fontId="14" fillId="0" borderId="0" xfId="3" applyAlignment="1">
      <alignment horizontal="left" indent="3"/>
    </xf>
    <xf numFmtId="3" fontId="7" fillId="0" borderId="0" xfId="0" applyNumberFormat="1" applyFont="1"/>
    <xf numFmtId="0" fontId="7" fillId="0" borderId="0" xfId="0" applyFont="1" applyAlignment="1">
      <alignment horizontal="left" indent="3"/>
    </xf>
    <xf numFmtId="0" fontId="7" fillId="0" borderId="0" xfId="0" applyFont="1" applyAlignment="1">
      <alignment horizontal="left" wrapText="1" indent="3"/>
    </xf>
    <xf numFmtId="165" fontId="7" fillId="0" borderId="0" xfId="1" applyNumberFormat="1" applyFont="1" applyBorder="1"/>
    <xf numFmtId="0" fontId="8" fillId="0" borderId="0" xfId="0" applyFont="1" applyAlignment="1">
      <alignment horizontal="left"/>
    </xf>
    <xf numFmtId="0" fontId="8" fillId="0" borderId="0" xfId="0" applyFont="1" applyAlignment="1">
      <alignment wrapText="1"/>
    </xf>
    <xf numFmtId="5" fontId="7" fillId="0" borderId="0" xfId="0" applyNumberFormat="1" applyFont="1"/>
    <xf numFmtId="10" fontId="7" fillId="0" borderId="0" xfId="0" applyNumberFormat="1" applyFont="1"/>
    <xf numFmtId="9" fontId="7" fillId="0" borderId="0" xfId="0" applyNumberFormat="1" applyFont="1"/>
    <xf numFmtId="0" fontId="14" fillId="0" borderId="0" xfId="3" applyAlignment="1">
      <alignment horizontal="left" indent="1"/>
    </xf>
    <xf numFmtId="167" fontId="14" fillId="0" borderId="0" xfId="4" applyNumberFormat="1" applyFont="1" applyFill="1" applyBorder="1"/>
    <xf numFmtId="0" fontId="6" fillId="0" borderId="0" xfId="3" applyFont="1" applyAlignment="1">
      <alignment horizontal="left"/>
    </xf>
    <xf numFmtId="37" fontId="16" fillId="0" borderId="0" xfId="5" applyNumberFormat="1" applyFont="1" applyFill="1"/>
    <xf numFmtId="0" fontId="7" fillId="0" borderId="0" xfId="0" applyFont="1" applyAlignment="1">
      <alignment horizontal="left"/>
    </xf>
    <xf numFmtId="0" fontId="8" fillId="2" borderId="1" xfId="0" applyFont="1" applyFill="1" applyBorder="1" applyAlignment="1">
      <alignment horizontal="centerContinuous" wrapText="1"/>
    </xf>
    <xf numFmtId="165" fontId="13" fillId="0" borderId="0" xfId="1" applyNumberFormat="1" applyFont="1"/>
    <xf numFmtId="5" fontId="12" fillId="0" borderId="0" xfId="0" applyNumberFormat="1" applyFont="1"/>
    <xf numFmtId="165" fontId="13" fillId="0" borderId="0" xfId="0" applyNumberFormat="1" applyFont="1"/>
    <xf numFmtId="5" fontId="13" fillId="0" borderId="0" xfId="1" applyNumberFormat="1" applyFont="1"/>
    <xf numFmtId="165" fontId="13" fillId="0" borderId="0" xfId="1" applyNumberFormat="1" applyFont="1" applyFill="1"/>
    <xf numFmtId="6" fontId="13" fillId="0" borderId="0" xfId="1" applyNumberFormat="1" applyFont="1"/>
    <xf numFmtId="6" fontId="13" fillId="0" borderId="0" xfId="1" applyNumberFormat="1" applyFont="1" applyFill="1"/>
    <xf numFmtId="165" fontId="13" fillId="0" borderId="0" xfId="1" applyNumberFormat="1" applyFont="1" applyBorder="1"/>
    <xf numFmtId="165" fontId="13" fillId="0" borderId="0" xfId="1" applyNumberFormat="1" applyFont="1" applyFill="1" applyBorder="1"/>
    <xf numFmtId="0" fontId="10" fillId="0" borderId="0" xfId="0" applyFont="1" applyAlignment="1">
      <alignment horizontal="center"/>
    </xf>
    <xf numFmtId="0" fontId="17" fillId="0" borderId="0" xfId="0" applyFont="1"/>
    <xf numFmtId="0" fontId="2" fillId="2" borderId="1" xfId="0" applyFont="1" applyFill="1" applyBorder="1" applyAlignment="1">
      <alignment horizontal="center" vertical="top" wrapText="1"/>
    </xf>
    <xf numFmtId="43" fontId="18" fillId="0" borderId="0" xfId="1" applyFont="1" applyAlignment="1">
      <alignment horizontal="right" vertical="top" wrapText="1"/>
    </xf>
    <xf numFmtId="43" fontId="4" fillId="0" borderId="0" xfId="1" applyFont="1" applyAlignment="1">
      <alignment horizontal="right" vertical="top" wrapText="1"/>
    </xf>
    <xf numFmtId="43" fontId="4" fillId="3" borderId="0" xfId="1" applyFont="1" applyFill="1" applyAlignment="1">
      <alignment horizontal="right" vertical="top" wrapText="1"/>
    </xf>
    <xf numFmtId="0" fontId="19" fillId="0" borderId="0" xfId="0" applyFont="1" applyAlignment="1">
      <alignment horizontal="left" vertical="top" wrapText="1"/>
    </xf>
    <xf numFmtId="0" fontId="5" fillId="3" borderId="0" xfId="0" applyFont="1" applyFill="1"/>
    <xf numFmtId="5" fontId="8" fillId="3" borderId="6" xfId="0" applyNumberFormat="1" applyFont="1" applyFill="1" applyBorder="1"/>
    <xf numFmtId="165" fontId="8" fillId="3" borderId="5" xfId="0" applyNumberFormat="1" applyFont="1" applyFill="1" applyBorder="1"/>
    <xf numFmtId="165" fontId="7" fillId="3" borderId="5" xfId="0" applyNumberFormat="1" applyFont="1" applyFill="1" applyBorder="1"/>
    <xf numFmtId="37" fontId="15" fillId="3" borderId="5" xfId="5" applyNumberFormat="1" applyFont="1" applyFill="1" applyBorder="1"/>
    <xf numFmtId="6" fontId="8" fillId="3" borderId="6" xfId="1" applyNumberFormat="1" applyFont="1" applyFill="1" applyBorder="1"/>
    <xf numFmtId="165" fontId="7" fillId="3" borderId="5" xfId="1" applyNumberFormat="1" applyFont="1" applyFill="1" applyBorder="1"/>
    <xf numFmtId="5" fontId="8" fillId="3" borderId="6" xfId="1" applyNumberFormat="1" applyFont="1" applyFill="1" applyBorder="1"/>
    <xf numFmtId="0" fontId="10" fillId="3" borderId="0" xfId="0" applyFont="1" applyFill="1" applyAlignment="1">
      <alignment horizontal="center"/>
    </xf>
    <xf numFmtId="0" fontId="11" fillId="2" borderId="2" xfId="0" applyFont="1" applyFill="1" applyBorder="1"/>
    <xf numFmtId="0" fontId="11" fillId="2" borderId="1" xfId="0" applyFont="1" applyFill="1" applyBorder="1" applyAlignment="1">
      <alignment horizontal="centerContinuous"/>
    </xf>
    <xf numFmtId="0" fontId="11" fillId="2" borderId="3" xfId="0" applyFont="1" applyFill="1" applyBorder="1" applyAlignment="1">
      <alignment horizontal="center"/>
    </xf>
    <xf numFmtId="0" fontId="11" fillId="2" borderId="1" xfId="0" applyFont="1" applyFill="1" applyBorder="1" applyAlignment="1">
      <alignment horizontal="center"/>
    </xf>
    <xf numFmtId="168" fontId="0" fillId="0" borderId="0" xfId="0" applyNumberFormat="1"/>
    <xf numFmtId="0" fontId="20" fillId="0" borderId="0" xfId="0" applyFont="1" applyAlignment="1">
      <alignment horizontal="center"/>
    </xf>
    <xf numFmtId="169" fontId="3" fillId="0" borderId="0" xfId="0" applyNumberFormat="1" applyFont="1"/>
    <xf numFmtId="0" fontId="12" fillId="0" borderId="0" xfId="0" applyFont="1" applyAlignment="1">
      <alignment horizontal="centerContinuous"/>
    </xf>
    <xf numFmtId="0" fontId="8" fillId="2" borderId="1" xfId="0" applyNumberFormat="1" applyFont="1" applyFill="1" applyBorder="1" applyAlignment="1">
      <alignment horizontal="center" wrapText="1"/>
    </xf>
    <xf numFmtId="0" fontId="8" fillId="2" borderId="1" xfId="0" applyNumberFormat="1" applyFont="1" applyFill="1" applyBorder="1" applyAlignment="1">
      <alignment horizontal="center"/>
    </xf>
  </cellXfs>
  <cellStyles count="6">
    <cellStyle name="Comma" xfId="1" builtinId="3"/>
    <cellStyle name="Comma 10" xfId="5" xr:uid="{B8FC3E8E-644B-492A-AE28-473E3AF97FEB}"/>
    <cellStyle name="Comma 13" xfId="4" xr:uid="{86245413-5985-4962-8386-F1785D4DF17F}"/>
    <cellStyle name="Normal" xfId="0" builtinId="0"/>
    <cellStyle name="Normal 10" xfId="3" xr:uid="{3D480A69-4CDA-4B60-901F-D7FDD5C7139D}"/>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ADE8B-21FE-4100-BAEB-258AAB8245B9}">
  <dimension ref="A2:F21"/>
  <sheetViews>
    <sheetView showGridLines="0" tabSelected="1" workbookViewId="0">
      <selection activeCell="C15" sqref="C15:C21"/>
    </sheetView>
  </sheetViews>
  <sheetFormatPr defaultRowHeight="15" x14ac:dyDescent="0.25"/>
  <cols>
    <col min="2" max="2" width="24.42578125" bestFit="1" customWidth="1"/>
  </cols>
  <sheetData>
    <row r="2" spans="1:6" x14ac:dyDescent="0.25">
      <c r="A2" s="49" t="s">
        <v>68</v>
      </c>
      <c r="B2" t="s">
        <v>123</v>
      </c>
    </row>
    <row r="3" spans="1:6" x14ac:dyDescent="0.25">
      <c r="A3" s="64"/>
      <c r="B3" t="s">
        <v>105</v>
      </c>
    </row>
    <row r="4" spans="1:6" x14ac:dyDescent="0.25">
      <c r="A4" s="70" t="s">
        <v>106</v>
      </c>
      <c r="B4" t="s">
        <v>107</v>
      </c>
    </row>
    <row r="5" spans="1:6" x14ac:dyDescent="0.25">
      <c r="A5" s="70" t="s">
        <v>108</v>
      </c>
      <c r="B5" t="s">
        <v>110</v>
      </c>
    </row>
    <row r="6" spans="1:6" x14ac:dyDescent="0.25">
      <c r="A6" s="70" t="s">
        <v>109</v>
      </c>
      <c r="B6" t="s">
        <v>111</v>
      </c>
    </row>
    <row r="7" spans="1:6" x14ac:dyDescent="0.25">
      <c r="A7" s="70" t="s">
        <v>112</v>
      </c>
      <c r="B7" t="s">
        <v>113</v>
      </c>
    </row>
    <row r="8" spans="1:6" x14ac:dyDescent="0.25">
      <c r="A8" s="70" t="s">
        <v>114</v>
      </c>
      <c r="B8" t="s">
        <v>115</v>
      </c>
    </row>
    <row r="9" spans="1:6" x14ac:dyDescent="0.25">
      <c r="A9" s="70" t="s">
        <v>116</v>
      </c>
      <c r="B9" t="s">
        <v>117</v>
      </c>
    </row>
    <row r="11" spans="1:6" x14ac:dyDescent="0.25">
      <c r="A11" s="50" t="s">
        <v>1</v>
      </c>
    </row>
    <row r="12" spans="1:6" x14ac:dyDescent="0.25">
      <c r="A12" t="s">
        <v>69</v>
      </c>
    </row>
    <row r="13" spans="1:6" x14ac:dyDescent="0.25">
      <c r="B13" s="65"/>
      <c r="C13" s="66" t="s">
        <v>118</v>
      </c>
      <c r="D13" s="66"/>
      <c r="E13" s="66"/>
      <c r="F13" s="66"/>
    </row>
    <row r="14" spans="1:6" x14ac:dyDescent="0.25">
      <c r="B14" s="67" t="s">
        <v>1</v>
      </c>
      <c r="C14" s="68" t="s">
        <v>124</v>
      </c>
      <c r="D14" s="68" t="s">
        <v>10</v>
      </c>
      <c r="E14" s="68" t="s">
        <v>11</v>
      </c>
      <c r="F14" s="68" t="s">
        <v>12</v>
      </c>
    </row>
    <row r="15" spans="1:6" x14ac:dyDescent="0.25">
      <c r="B15" t="s">
        <v>2</v>
      </c>
      <c r="C15" s="69">
        <v>0</v>
      </c>
      <c r="D15" s="69">
        <v>0.05</v>
      </c>
      <c r="E15" s="69">
        <f>D15+5%</f>
        <v>0.1</v>
      </c>
      <c r="F15" s="69">
        <f>E15+5%</f>
        <v>0.15000000000000002</v>
      </c>
    </row>
    <row r="16" spans="1:6" x14ac:dyDescent="0.25">
      <c r="B16" t="s">
        <v>3</v>
      </c>
      <c r="C16" s="69">
        <v>0</v>
      </c>
      <c r="D16" s="69">
        <v>0.05</v>
      </c>
      <c r="E16" s="69">
        <f t="shared" ref="E16:E21" si="0">D16+5%</f>
        <v>0.1</v>
      </c>
      <c r="F16" s="69">
        <f t="shared" ref="F16:F21" si="1">E16+5%</f>
        <v>0.15000000000000002</v>
      </c>
    </row>
    <row r="17" spans="2:6" x14ac:dyDescent="0.25">
      <c r="B17" t="s">
        <v>4</v>
      </c>
      <c r="C17" s="69">
        <v>0</v>
      </c>
      <c r="D17" s="69">
        <v>0.05</v>
      </c>
      <c r="E17" s="69">
        <f t="shared" si="0"/>
        <v>0.1</v>
      </c>
      <c r="F17" s="69">
        <f t="shared" si="1"/>
        <v>0.15000000000000002</v>
      </c>
    </row>
    <row r="18" spans="2:6" x14ac:dyDescent="0.25">
      <c r="B18" t="s">
        <v>5</v>
      </c>
      <c r="C18" s="69">
        <v>0</v>
      </c>
      <c r="D18" s="69">
        <v>0.05</v>
      </c>
      <c r="E18" s="69">
        <f t="shared" si="0"/>
        <v>0.1</v>
      </c>
      <c r="F18" s="69">
        <f t="shared" si="1"/>
        <v>0.15000000000000002</v>
      </c>
    </row>
    <row r="19" spans="2:6" x14ac:dyDescent="0.25">
      <c r="B19" t="s">
        <v>6</v>
      </c>
      <c r="C19" s="69">
        <v>0</v>
      </c>
      <c r="D19" s="69">
        <v>0.05</v>
      </c>
      <c r="E19" s="69">
        <f t="shared" si="0"/>
        <v>0.1</v>
      </c>
      <c r="F19" s="69">
        <f t="shared" si="1"/>
        <v>0.15000000000000002</v>
      </c>
    </row>
    <row r="20" spans="2:6" x14ac:dyDescent="0.25">
      <c r="B20" t="s">
        <v>7</v>
      </c>
      <c r="C20" s="69">
        <v>0</v>
      </c>
      <c r="D20" s="69">
        <v>0.05</v>
      </c>
      <c r="E20" s="69">
        <f t="shared" si="0"/>
        <v>0.1</v>
      </c>
      <c r="F20" s="69">
        <f t="shared" si="1"/>
        <v>0.15000000000000002</v>
      </c>
    </row>
    <row r="21" spans="2:6" x14ac:dyDescent="0.25">
      <c r="B21" t="s">
        <v>8</v>
      </c>
      <c r="C21" s="69">
        <v>0</v>
      </c>
      <c r="D21" s="69">
        <v>0.05</v>
      </c>
      <c r="E21" s="69">
        <f t="shared" si="0"/>
        <v>0.1</v>
      </c>
      <c r="F21" s="69">
        <f t="shared" si="1"/>
        <v>0.15000000000000002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05C91-B76D-436C-B4A7-D29FDBF55B84}">
  <dimension ref="B1:J63"/>
  <sheetViews>
    <sheetView showGridLines="0" workbookViewId="0">
      <selection activeCell="I8" sqref="I8"/>
    </sheetView>
  </sheetViews>
  <sheetFormatPr defaultColWidth="8.42578125" defaultRowHeight="12.75" x14ac:dyDescent="0.2"/>
  <cols>
    <col min="1" max="1" width="0.140625" style="3" customWidth="1"/>
    <col min="2" max="2" width="40.140625" style="3" bestFit="1" customWidth="1"/>
    <col min="3" max="3" width="1.7109375" style="3" customWidth="1"/>
    <col min="4" max="9" width="12" style="3" customWidth="1"/>
    <col min="10" max="10" width="0.140625" style="3" customWidth="1"/>
    <col min="11" max="16384" width="8.42578125" style="3"/>
  </cols>
  <sheetData>
    <row r="1" spans="2:10" ht="3" customHeight="1" x14ac:dyDescent="0.2"/>
    <row r="2" spans="2:10" ht="13.5" customHeight="1" x14ac:dyDescent="0.2">
      <c r="B2" s="72" t="s">
        <v>125</v>
      </c>
      <c r="C2" s="7"/>
      <c r="D2" s="8"/>
      <c r="E2" s="8"/>
      <c r="F2" s="8"/>
      <c r="G2" s="8"/>
      <c r="H2" s="8"/>
      <c r="I2" s="8"/>
    </row>
    <row r="3" spans="2:10" ht="13.5" customHeight="1" x14ac:dyDescent="0.2">
      <c r="B3" s="9" t="s">
        <v>13</v>
      </c>
      <c r="C3" s="9"/>
      <c r="D3" s="8"/>
      <c r="E3" s="8"/>
      <c r="F3" s="8"/>
      <c r="G3" s="8"/>
      <c r="H3" s="8"/>
      <c r="I3" s="8"/>
    </row>
    <row r="4" spans="2:10" x14ac:dyDescent="0.2">
      <c r="B4" s="9" t="s">
        <v>70</v>
      </c>
      <c r="C4" s="8"/>
      <c r="D4" s="8"/>
      <c r="E4" s="8"/>
      <c r="F4" s="8"/>
      <c r="G4" s="8"/>
      <c r="H4" s="8"/>
      <c r="I4" s="8"/>
    </row>
    <row r="5" spans="2:10" ht="3" customHeight="1" thickBot="1" x14ac:dyDescent="0.25">
      <c r="B5" s="10"/>
      <c r="C5" s="10"/>
      <c r="D5" s="10"/>
      <c r="E5" s="10"/>
      <c r="F5" s="10"/>
      <c r="G5" s="10"/>
      <c r="H5" s="10"/>
      <c r="I5" s="10"/>
    </row>
    <row r="6" spans="2:10" ht="3" customHeight="1" x14ac:dyDescent="0.2"/>
    <row r="7" spans="2:10" x14ac:dyDescent="0.2">
      <c r="D7" s="39" t="s">
        <v>135</v>
      </c>
      <c r="E7" s="39"/>
      <c r="F7" s="39"/>
      <c r="G7" s="39"/>
      <c r="H7" s="39"/>
      <c r="I7" s="39"/>
    </row>
    <row r="8" spans="2:10" x14ac:dyDescent="0.2">
      <c r="D8" s="74">
        <v>2020</v>
      </c>
      <c r="E8" s="74">
        <f>D8+1</f>
        <v>2021</v>
      </c>
      <c r="F8" s="74">
        <f t="shared" ref="F8:I8" si="0">E8+1</f>
        <v>2022</v>
      </c>
      <c r="G8" s="74">
        <f t="shared" si="0"/>
        <v>2023</v>
      </c>
      <c r="H8" s="74">
        <f t="shared" si="0"/>
        <v>2024</v>
      </c>
      <c r="I8" s="74">
        <f t="shared" si="0"/>
        <v>2025</v>
      </c>
      <c r="J8" s="11"/>
    </row>
    <row r="9" spans="2:10" ht="3" customHeight="1" x14ac:dyDescent="0.2">
      <c r="D9" s="12"/>
      <c r="E9" s="12"/>
    </row>
    <row r="10" spans="2:10" ht="13.5" customHeight="1" x14ac:dyDescent="0.2">
      <c r="B10" s="13" t="s">
        <v>14</v>
      </c>
      <c r="C10" s="13"/>
    </row>
    <row r="11" spans="2:10" ht="13.5" customHeight="1" x14ac:dyDescent="0.2">
      <c r="B11" s="14" t="s">
        <v>15</v>
      </c>
      <c r="C11" s="14"/>
    </row>
    <row r="12" spans="2:10" ht="13.5" customHeight="1" x14ac:dyDescent="0.2">
      <c r="B12" s="15" t="s">
        <v>16</v>
      </c>
      <c r="C12" s="15"/>
      <c r="D12" s="43">
        <v>91.894999999999996</v>
      </c>
      <c r="E12" s="43">
        <v>135.458</v>
      </c>
      <c r="F12" s="43">
        <v>281.95100000000002</v>
      </c>
      <c r="G12" s="43">
        <v>275.66000000000003</v>
      </c>
      <c r="H12" s="43">
        <v>236.554</v>
      </c>
      <c r="I12" s="43">
        <v>527.06985292399997</v>
      </c>
    </row>
    <row r="13" spans="2:10" ht="13.5" customHeight="1" x14ac:dyDescent="0.2">
      <c r="B13" s="15" t="s">
        <v>17</v>
      </c>
      <c r="C13" s="15"/>
      <c r="D13" s="40">
        <v>4.6749999999999998</v>
      </c>
      <c r="E13" s="40">
        <v>10.36</v>
      </c>
      <c r="F13" s="40">
        <v>14.877000000000001</v>
      </c>
      <c r="G13" s="40">
        <v>19.882000000000001</v>
      </c>
      <c r="H13" s="40">
        <v>14.448</v>
      </c>
      <c r="I13" s="40">
        <v>15.896402413000001</v>
      </c>
    </row>
    <row r="14" spans="2:10" ht="13.5" customHeight="1" x14ac:dyDescent="0.2">
      <c r="B14" s="15" t="s">
        <v>18</v>
      </c>
      <c r="C14" s="15"/>
      <c r="D14" s="40">
        <v>179.607</v>
      </c>
      <c r="E14" s="40">
        <v>174.041</v>
      </c>
      <c r="F14" s="40">
        <v>203.34399999999999</v>
      </c>
      <c r="G14" s="40">
        <v>268.98599999999999</v>
      </c>
      <c r="H14" s="40">
        <v>327.90100000000001</v>
      </c>
      <c r="I14" s="40">
        <v>265.71660123799995</v>
      </c>
    </row>
    <row r="15" spans="2:10" x14ac:dyDescent="0.2">
      <c r="B15" s="15" t="s">
        <v>19</v>
      </c>
      <c r="C15" s="15"/>
      <c r="D15" s="40">
        <v>13.52</v>
      </c>
      <c r="E15" s="40">
        <v>20.359000000000002</v>
      </c>
      <c r="F15" s="40">
        <v>19.553000000000001</v>
      </c>
      <c r="G15" s="40">
        <v>19.939</v>
      </c>
      <c r="H15" s="40">
        <v>30.393000000000001</v>
      </c>
      <c r="I15" s="40">
        <v>23.828867407000004</v>
      </c>
    </row>
    <row r="16" spans="2:10" ht="3" customHeight="1" x14ac:dyDescent="0.2">
      <c r="B16" s="15"/>
      <c r="C16" s="15"/>
      <c r="D16" s="18"/>
      <c r="E16" s="18"/>
      <c r="F16" s="16"/>
      <c r="G16" s="16"/>
      <c r="H16" s="16"/>
      <c r="I16" s="18"/>
    </row>
    <row r="17" spans="2:9" ht="13.5" customHeight="1" x14ac:dyDescent="0.2">
      <c r="B17" s="14" t="s">
        <v>20</v>
      </c>
      <c r="C17" s="14"/>
      <c r="D17" s="62">
        <f t="shared" ref="D17" si="1">SUM(D12:D15)</f>
        <v>289.697</v>
      </c>
      <c r="E17" s="62">
        <f>SUM(E12:E15)</f>
        <v>340.21799999999996</v>
      </c>
      <c r="F17" s="62">
        <f>SUM(F12:F15)</f>
        <v>519.72500000000002</v>
      </c>
      <c r="G17" s="62">
        <f t="shared" ref="G17:I17" si="2">SUM(G12:G15)</f>
        <v>584.46699999999998</v>
      </c>
      <c r="H17" s="62">
        <f t="shared" si="2"/>
        <v>609.29600000000005</v>
      </c>
      <c r="I17" s="62">
        <f t="shared" si="2"/>
        <v>832.51172398199992</v>
      </c>
    </row>
    <row r="18" spans="2:9" ht="3" customHeight="1" x14ac:dyDescent="0.2">
      <c r="D18" s="18"/>
      <c r="E18" s="18"/>
      <c r="F18" s="16"/>
      <c r="G18" s="16"/>
      <c r="H18" s="16"/>
      <c r="I18" s="18"/>
    </row>
    <row r="19" spans="2:9" ht="15" customHeight="1" x14ac:dyDescent="0.2">
      <c r="B19" s="14" t="s">
        <v>21</v>
      </c>
      <c r="D19" s="21"/>
      <c r="E19" s="18"/>
      <c r="F19" s="16"/>
      <c r="G19" s="16"/>
      <c r="H19" s="16"/>
      <c r="I19" s="21"/>
    </row>
    <row r="20" spans="2:9" ht="13.5" customHeight="1" x14ac:dyDescent="0.2">
      <c r="B20" s="15" t="s">
        <v>22</v>
      </c>
      <c r="C20" s="14"/>
      <c r="D20" s="40">
        <v>85.96</v>
      </c>
      <c r="E20" s="40">
        <v>82.516000000000005</v>
      </c>
      <c r="F20" s="40">
        <v>99.350999999999999</v>
      </c>
      <c r="G20" s="40">
        <v>131.80099999999999</v>
      </c>
      <c r="H20" s="40">
        <v>174.04900000000001</v>
      </c>
      <c r="I20" s="40">
        <v>210.58879775399993</v>
      </c>
    </row>
    <row r="21" spans="2:9" ht="13.5" customHeight="1" x14ac:dyDescent="0.2">
      <c r="B21" s="15" t="s">
        <v>23</v>
      </c>
      <c r="C21" s="14"/>
      <c r="D21" s="44">
        <v>0</v>
      </c>
      <c r="E21" s="44">
        <v>0</v>
      </c>
      <c r="F21" s="44">
        <v>0</v>
      </c>
      <c r="G21" s="44">
        <v>137.37100000000001</v>
      </c>
      <c r="H21" s="44">
        <v>129.75899999999999</v>
      </c>
      <c r="I21" s="44">
        <v>148.564068472</v>
      </c>
    </row>
    <row r="22" spans="2:9" ht="13.5" customHeight="1" x14ac:dyDescent="0.2">
      <c r="B22" s="15" t="s">
        <v>24</v>
      </c>
      <c r="C22" s="14"/>
      <c r="D22" s="40">
        <v>10.092000000000001</v>
      </c>
      <c r="E22" s="40">
        <v>12.557</v>
      </c>
      <c r="F22" s="40">
        <v>8.3040000000000003</v>
      </c>
      <c r="G22" s="40">
        <v>9.4619999999999997</v>
      </c>
      <c r="H22" s="40">
        <v>4.6500000000000004</v>
      </c>
      <c r="I22" s="40">
        <v>3.2094168300000003</v>
      </c>
    </row>
    <row r="23" spans="2:9" ht="13.5" customHeight="1" x14ac:dyDescent="0.2">
      <c r="B23" s="15" t="s">
        <v>25</v>
      </c>
      <c r="C23" s="14"/>
      <c r="D23" s="40">
        <v>1.24</v>
      </c>
      <c r="E23" s="40">
        <v>1.113</v>
      </c>
      <c r="F23" s="40">
        <v>0.78500000000000003</v>
      </c>
      <c r="G23" s="40">
        <v>0.45700000000000002</v>
      </c>
      <c r="H23" s="40">
        <v>2.2090000000000001</v>
      </c>
      <c r="I23" s="40">
        <v>1.7422639999999998</v>
      </c>
    </row>
    <row r="24" spans="2:9" ht="13.5" customHeight="1" x14ac:dyDescent="0.2">
      <c r="B24" s="15" t="s">
        <v>26</v>
      </c>
      <c r="C24" s="15"/>
      <c r="D24" s="40">
        <v>2.883</v>
      </c>
      <c r="E24" s="40">
        <v>2.9380000000000002</v>
      </c>
      <c r="F24" s="40">
        <v>4.5730000000000004</v>
      </c>
      <c r="G24" s="40">
        <v>4.3150000000000004</v>
      </c>
      <c r="H24" s="40">
        <v>4.5380000000000003</v>
      </c>
      <c r="I24" s="40">
        <v>5.1364729200000001</v>
      </c>
    </row>
    <row r="25" spans="2:9" ht="3" customHeight="1" x14ac:dyDescent="0.2">
      <c r="B25" s="15"/>
      <c r="C25" s="15"/>
      <c r="D25" s="18"/>
      <c r="E25" s="18"/>
      <c r="F25" s="18"/>
      <c r="G25" s="18"/>
      <c r="H25" s="18"/>
      <c r="I25" s="18"/>
    </row>
    <row r="26" spans="2:9" ht="13.5" customHeight="1" x14ac:dyDescent="0.2">
      <c r="B26" s="14" t="s">
        <v>27</v>
      </c>
      <c r="C26" s="15"/>
      <c r="D26" s="62">
        <f t="shared" ref="D26:I26" si="3">SUM(D20:D24)</f>
        <v>100.17499999999998</v>
      </c>
      <c r="E26" s="62">
        <f t="shared" si="3"/>
        <v>99.124000000000009</v>
      </c>
      <c r="F26" s="62">
        <f t="shared" si="3"/>
        <v>113.01300000000001</v>
      </c>
      <c r="G26" s="62">
        <f t="shared" si="3"/>
        <v>283.40600000000001</v>
      </c>
      <c r="H26" s="62">
        <f t="shared" si="3"/>
        <v>315.20499999999998</v>
      </c>
      <c r="I26" s="62">
        <f t="shared" si="3"/>
        <v>369.2410199759999</v>
      </c>
    </row>
    <row r="27" spans="2:9" ht="3" customHeight="1" x14ac:dyDescent="0.2">
      <c r="D27" s="18"/>
      <c r="E27" s="18"/>
      <c r="F27" s="16"/>
      <c r="G27" s="16"/>
      <c r="H27" s="16"/>
      <c r="I27" s="16"/>
    </row>
    <row r="28" spans="2:9" ht="15" customHeight="1" thickBot="1" x14ac:dyDescent="0.25">
      <c r="B28" s="13" t="s">
        <v>28</v>
      </c>
      <c r="C28" s="13"/>
      <c r="D28" s="61">
        <f t="shared" ref="D28:I28" si="4">SUM(D26,D17)</f>
        <v>389.87199999999996</v>
      </c>
      <c r="E28" s="61">
        <f t="shared" si="4"/>
        <v>439.34199999999998</v>
      </c>
      <c r="F28" s="61">
        <f t="shared" si="4"/>
        <v>632.73800000000006</v>
      </c>
      <c r="G28" s="61">
        <f t="shared" si="4"/>
        <v>867.87300000000005</v>
      </c>
      <c r="H28" s="61">
        <f t="shared" si="4"/>
        <v>924.50099999999998</v>
      </c>
      <c r="I28" s="61">
        <f t="shared" si="4"/>
        <v>1201.7527439579999</v>
      </c>
    </row>
    <row r="29" spans="2:9" ht="6" customHeight="1" thickTop="1" x14ac:dyDescent="0.2">
      <c r="D29" s="18"/>
      <c r="E29" s="18"/>
      <c r="F29" s="16"/>
      <c r="G29" s="16"/>
      <c r="H29" s="16"/>
      <c r="I29" s="18"/>
    </row>
    <row r="30" spans="2:9" ht="13.5" customHeight="1" x14ac:dyDescent="0.2">
      <c r="B30" s="13" t="s">
        <v>29</v>
      </c>
      <c r="C30" s="13"/>
      <c r="F30" s="16"/>
      <c r="G30" s="16"/>
      <c r="H30" s="16"/>
      <c r="I30" s="18"/>
    </row>
    <row r="31" spans="2:9" ht="13.5" customHeight="1" x14ac:dyDescent="0.2">
      <c r="B31" s="22" t="s">
        <v>30</v>
      </c>
      <c r="C31" s="22"/>
      <c r="F31" s="16"/>
      <c r="G31" s="16"/>
      <c r="H31" s="16"/>
      <c r="I31" s="18"/>
    </row>
    <row r="32" spans="2:9" x14ac:dyDescent="0.2">
      <c r="B32" s="15" t="s">
        <v>31</v>
      </c>
      <c r="C32" s="15"/>
      <c r="F32" s="16"/>
      <c r="G32" s="16"/>
      <c r="H32" s="16"/>
      <c r="I32" s="18"/>
    </row>
    <row r="33" spans="2:10" hidden="1" x14ac:dyDescent="0.2">
      <c r="B33" s="23" t="s">
        <v>32</v>
      </c>
      <c r="C33" s="24"/>
      <c r="D33" s="16">
        <v>0</v>
      </c>
      <c r="E33" s="16">
        <v>0</v>
      </c>
      <c r="F33" s="16">
        <v>0</v>
      </c>
      <c r="G33" s="16"/>
      <c r="H33" s="16"/>
      <c r="I33" s="16"/>
      <c r="J33" s="25"/>
    </row>
    <row r="34" spans="2:10" x14ac:dyDescent="0.2">
      <c r="B34" s="23" t="s">
        <v>33</v>
      </c>
      <c r="C34" s="24"/>
      <c r="D34" s="45">
        <v>26.119</v>
      </c>
      <c r="E34" s="46">
        <v>44.807000000000002</v>
      </c>
      <c r="F34" s="46">
        <v>111.56</v>
      </c>
      <c r="G34" s="46">
        <v>70.352000000000004</v>
      </c>
      <c r="H34" s="46">
        <v>56.243000000000002</v>
      </c>
      <c r="I34" s="45">
        <v>59.591409760000005</v>
      </c>
      <c r="J34" s="25"/>
    </row>
    <row r="35" spans="2:10" ht="25.5" customHeight="1" x14ac:dyDescent="0.2">
      <c r="B35" s="23" t="s">
        <v>34</v>
      </c>
      <c r="C35" s="24"/>
      <c r="D35" s="40">
        <v>53.143000000000001</v>
      </c>
      <c r="E35" s="44">
        <v>68.540999999999997</v>
      </c>
      <c r="F35" s="44">
        <v>105.47</v>
      </c>
      <c r="G35" s="44">
        <v>104.155</v>
      </c>
      <c r="H35" s="44">
        <v>87.238</v>
      </c>
      <c r="I35" s="44">
        <v>109.15394463200001</v>
      </c>
      <c r="J35" s="25"/>
    </row>
    <row r="36" spans="2:10" ht="13.5" customHeight="1" x14ac:dyDescent="0.2">
      <c r="B36" s="24" t="s">
        <v>35</v>
      </c>
      <c r="C36" s="24"/>
      <c r="D36" s="40">
        <v>18.739000000000001</v>
      </c>
      <c r="E36" s="40">
        <v>10.69</v>
      </c>
      <c r="F36" s="40">
        <v>18.379000000000001</v>
      </c>
      <c r="G36" s="40">
        <v>10.061999999999999</v>
      </c>
      <c r="H36" s="40">
        <v>9.7620000000000005</v>
      </c>
      <c r="I36" s="44">
        <v>3.4781796199999997</v>
      </c>
      <c r="J36" s="25"/>
    </row>
    <row r="37" spans="2:10" ht="13.5" customHeight="1" x14ac:dyDescent="0.2">
      <c r="B37" s="23" t="s">
        <v>36</v>
      </c>
      <c r="C37" s="24"/>
      <c r="D37" s="44">
        <v>0</v>
      </c>
      <c r="E37" s="44">
        <v>0</v>
      </c>
      <c r="F37" s="44">
        <v>0</v>
      </c>
      <c r="G37" s="44">
        <v>38.639000000000003</v>
      </c>
      <c r="H37" s="44">
        <v>34.024999999999999</v>
      </c>
      <c r="I37" s="44">
        <v>43.415478403000002</v>
      </c>
      <c r="J37" s="25"/>
    </row>
    <row r="38" spans="2:10" ht="13.5" customHeight="1" x14ac:dyDescent="0.2">
      <c r="B38" s="24" t="s">
        <v>37</v>
      </c>
      <c r="C38" s="24"/>
      <c r="D38" s="40">
        <v>0.69499999999999995</v>
      </c>
      <c r="E38" s="40">
        <v>0</v>
      </c>
      <c r="F38" s="40">
        <v>1.2549999999999999</v>
      </c>
      <c r="G38" s="40">
        <v>1.004</v>
      </c>
      <c r="H38" s="40">
        <v>0</v>
      </c>
      <c r="I38" s="44">
        <v>41.323213930000001</v>
      </c>
      <c r="J38" s="25"/>
    </row>
    <row r="39" spans="2:10" ht="3" customHeight="1" x14ac:dyDescent="0.2">
      <c r="F39" s="16"/>
      <c r="G39" s="16"/>
      <c r="H39" s="16"/>
      <c r="I39" s="18"/>
    </row>
    <row r="40" spans="2:10" ht="13.5" customHeight="1" x14ac:dyDescent="0.2">
      <c r="B40" s="15" t="s">
        <v>38</v>
      </c>
      <c r="C40" s="15"/>
      <c r="D40" s="62">
        <f t="shared" ref="D40:I40" si="5">SUM(D33:D38)</f>
        <v>98.695999999999998</v>
      </c>
      <c r="E40" s="62">
        <f t="shared" si="5"/>
        <v>124.038</v>
      </c>
      <c r="F40" s="62">
        <f t="shared" si="5"/>
        <v>236.66399999999999</v>
      </c>
      <c r="G40" s="62">
        <f t="shared" si="5"/>
        <v>224.21200000000002</v>
      </c>
      <c r="H40" s="62">
        <f t="shared" si="5"/>
        <v>187.268</v>
      </c>
      <c r="I40" s="62">
        <f t="shared" si="5"/>
        <v>256.96222634500003</v>
      </c>
      <c r="J40" s="25"/>
    </row>
    <row r="41" spans="2:10" ht="3" customHeight="1" x14ac:dyDescent="0.2">
      <c r="F41" s="16"/>
      <c r="G41" s="16"/>
      <c r="H41" s="16"/>
      <c r="I41" s="18"/>
    </row>
    <row r="42" spans="2:10" ht="13.5" customHeight="1" x14ac:dyDescent="0.2">
      <c r="B42" s="15" t="s">
        <v>39</v>
      </c>
      <c r="C42" s="15"/>
      <c r="F42" s="16"/>
      <c r="G42" s="16"/>
      <c r="H42" s="16"/>
      <c r="I42" s="18"/>
      <c r="J42" s="25"/>
    </row>
    <row r="43" spans="2:10" ht="13.5" customHeight="1" x14ac:dyDescent="0.2">
      <c r="B43" s="26" t="s">
        <v>40</v>
      </c>
      <c r="C43" s="26"/>
      <c r="D43" s="40">
        <v>341.77499999999998</v>
      </c>
      <c r="E43" s="40">
        <v>333.96899999999999</v>
      </c>
      <c r="F43" s="40">
        <v>326.255</v>
      </c>
      <c r="G43" s="40">
        <v>318.80700000000002</v>
      </c>
      <c r="H43" s="40">
        <v>311.685</v>
      </c>
      <c r="I43" s="40">
        <v>339.81992157000002</v>
      </c>
      <c r="J43" s="25"/>
    </row>
    <row r="44" spans="2:10" ht="25.5" x14ac:dyDescent="0.2">
      <c r="B44" s="27" t="s">
        <v>41</v>
      </c>
      <c r="C44" s="26"/>
      <c r="D44" s="44">
        <v>0</v>
      </c>
      <c r="E44" s="44">
        <v>0</v>
      </c>
      <c r="F44" s="44">
        <v>0</v>
      </c>
      <c r="G44" s="44">
        <v>106.88800000000001</v>
      </c>
      <c r="H44" s="44">
        <v>105.53</v>
      </c>
      <c r="I44" s="44">
        <v>113.58536250500002</v>
      </c>
      <c r="J44" s="25"/>
    </row>
    <row r="45" spans="2:10" ht="13.5" customHeight="1" x14ac:dyDescent="0.2">
      <c r="B45" s="26" t="s">
        <v>42</v>
      </c>
      <c r="C45" s="26"/>
      <c r="D45" s="40">
        <v>30.922000000000001</v>
      </c>
      <c r="E45" s="40">
        <v>30.968</v>
      </c>
      <c r="F45" s="40">
        <v>19.163</v>
      </c>
      <c r="G45" s="40">
        <v>1.6339999999999999</v>
      </c>
      <c r="H45" s="40">
        <v>3.7879999999999998</v>
      </c>
      <c r="I45" s="40">
        <v>2.7500929400000005</v>
      </c>
      <c r="J45" s="25"/>
    </row>
    <row r="46" spans="2:10" ht="3" customHeight="1" x14ac:dyDescent="0.2">
      <c r="B46" s="26"/>
      <c r="C46" s="26"/>
      <c r="D46" s="18"/>
      <c r="E46" s="18"/>
      <c r="F46" s="18"/>
      <c r="G46" s="18"/>
      <c r="H46" s="18"/>
      <c r="I46" s="18"/>
      <c r="J46" s="25"/>
    </row>
    <row r="47" spans="2:10" ht="13.5" customHeight="1" x14ac:dyDescent="0.2">
      <c r="B47" s="15" t="s">
        <v>43</v>
      </c>
      <c r="C47" s="26"/>
      <c r="D47" s="62">
        <f t="shared" ref="D47:I47" si="6">SUM(D43:D45)</f>
        <v>372.697</v>
      </c>
      <c r="E47" s="62">
        <f t="shared" si="6"/>
        <v>364.93700000000001</v>
      </c>
      <c r="F47" s="62">
        <f t="shared" si="6"/>
        <v>345.41800000000001</v>
      </c>
      <c r="G47" s="62">
        <f t="shared" si="6"/>
        <v>427.32900000000006</v>
      </c>
      <c r="H47" s="62">
        <f t="shared" si="6"/>
        <v>421.00300000000004</v>
      </c>
      <c r="I47" s="62">
        <f t="shared" si="6"/>
        <v>456.15537701500006</v>
      </c>
      <c r="J47" s="25"/>
    </row>
    <row r="48" spans="2:10" ht="3" customHeight="1" x14ac:dyDescent="0.2">
      <c r="D48" s="18"/>
      <c r="E48" s="18"/>
      <c r="F48" s="16"/>
      <c r="G48" s="16"/>
      <c r="H48" s="16"/>
      <c r="I48" s="16"/>
    </row>
    <row r="49" spans="2:9" ht="15" customHeight="1" x14ac:dyDescent="0.2">
      <c r="B49" s="14" t="s">
        <v>44</v>
      </c>
      <c r="C49" s="22"/>
      <c r="D49" s="62">
        <f t="shared" ref="D49:I49" si="7">SUM(D47,D40)</f>
        <v>471.39300000000003</v>
      </c>
      <c r="E49" s="62">
        <f t="shared" si="7"/>
        <v>488.97500000000002</v>
      </c>
      <c r="F49" s="62">
        <f t="shared" si="7"/>
        <v>582.08199999999999</v>
      </c>
      <c r="G49" s="62">
        <f t="shared" si="7"/>
        <v>651.54100000000005</v>
      </c>
      <c r="H49" s="62">
        <f t="shared" si="7"/>
        <v>608.27100000000007</v>
      </c>
      <c r="I49" s="62">
        <f t="shared" si="7"/>
        <v>713.11760336000009</v>
      </c>
    </row>
    <row r="50" spans="2:9" ht="3" customHeight="1" x14ac:dyDescent="0.2">
      <c r="F50" s="16"/>
      <c r="G50" s="16"/>
      <c r="H50" s="16"/>
      <c r="I50" s="16"/>
    </row>
    <row r="51" spans="2:9" ht="13.5" customHeight="1" x14ac:dyDescent="0.2">
      <c r="B51" s="22" t="s">
        <v>45</v>
      </c>
      <c r="C51" s="22"/>
      <c r="D51" s="28"/>
      <c r="E51" s="28"/>
      <c r="F51" s="16"/>
      <c r="G51" s="16"/>
      <c r="H51" s="16"/>
      <c r="I51" s="18"/>
    </row>
    <row r="52" spans="2:9" ht="13.5" customHeight="1" x14ac:dyDescent="0.2">
      <c r="B52" s="14" t="s">
        <v>46</v>
      </c>
      <c r="C52" s="22"/>
      <c r="D52" s="47">
        <v>-81.521000000000001</v>
      </c>
      <c r="E52" s="47">
        <v>-49.633000000000003</v>
      </c>
      <c r="F52" s="47">
        <v>50.655999999999999</v>
      </c>
      <c r="G52" s="47">
        <v>216.33199999999999</v>
      </c>
      <c r="H52" s="47">
        <v>316.23</v>
      </c>
      <c r="I52" s="48">
        <v>488.63514059800042</v>
      </c>
    </row>
    <row r="53" spans="2:9" ht="3" customHeight="1" x14ac:dyDescent="0.2">
      <c r="F53" s="16"/>
      <c r="G53" s="16"/>
      <c r="H53" s="16"/>
      <c r="I53" s="18"/>
    </row>
    <row r="54" spans="2:9" ht="13.5" thickBot="1" x14ac:dyDescent="0.25">
      <c r="B54" s="30" t="s">
        <v>47</v>
      </c>
      <c r="C54" s="13"/>
      <c r="D54" s="63">
        <f t="shared" ref="D54:I54" si="8">SUM(D52,D49)</f>
        <v>389.87200000000001</v>
      </c>
      <c r="E54" s="63">
        <f t="shared" si="8"/>
        <v>439.34200000000004</v>
      </c>
      <c r="F54" s="63">
        <f t="shared" si="8"/>
        <v>632.73799999999994</v>
      </c>
      <c r="G54" s="63">
        <f t="shared" si="8"/>
        <v>867.87300000000005</v>
      </c>
      <c r="H54" s="63">
        <f t="shared" si="8"/>
        <v>924.50100000000009</v>
      </c>
      <c r="I54" s="63">
        <f t="shared" si="8"/>
        <v>1201.7527439580006</v>
      </c>
    </row>
    <row r="55" spans="2:9" ht="6" customHeight="1" thickTop="1" x14ac:dyDescent="0.2">
      <c r="F55" s="16"/>
      <c r="G55" s="16"/>
      <c r="H55" s="16"/>
      <c r="I55" s="18"/>
    </row>
    <row r="56" spans="2:9" x14ac:dyDescent="0.2">
      <c r="D56" s="19"/>
      <c r="E56" s="19"/>
      <c r="F56" s="16"/>
      <c r="G56" s="16"/>
      <c r="H56" s="16"/>
      <c r="I56" s="18"/>
    </row>
    <row r="57" spans="2:9" x14ac:dyDescent="0.2">
      <c r="D57" s="32"/>
      <c r="E57" s="32"/>
      <c r="F57" s="16"/>
      <c r="G57" s="16"/>
      <c r="H57" s="16"/>
      <c r="I57" s="18"/>
    </row>
    <row r="58" spans="2:9" x14ac:dyDescent="0.2">
      <c r="F58" s="16"/>
      <c r="G58" s="16"/>
      <c r="H58" s="16"/>
      <c r="I58" s="16"/>
    </row>
    <row r="59" spans="2:9" x14ac:dyDescent="0.2">
      <c r="F59" s="16"/>
      <c r="G59" s="16"/>
      <c r="H59" s="16"/>
      <c r="I59" s="16"/>
    </row>
    <row r="60" spans="2:9" x14ac:dyDescent="0.2">
      <c r="F60" s="16"/>
      <c r="G60" s="16"/>
      <c r="H60" s="16"/>
      <c r="I60" s="16"/>
    </row>
    <row r="61" spans="2:9" x14ac:dyDescent="0.2">
      <c r="F61" s="16"/>
      <c r="G61" s="16"/>
      <c r="H61" s="16"/>
      <c r="I61" s="16"/>
    </row>
    <row r="62" spans="2:9" x14ac:dyDescent="0.2">
      <c r="F62" s="16"/>
      <c r="G62" s="16"/>
      <c r="H62" s="16"/>
      <c r="I62" s="16"/>
    </row>
    <row r="63" spans="2:9" x14ac:dyDescent="0.2">
      <c r="F63" s="16"/>
      <c r="G63" s="16"/>
      <c r="H63" s="16"/>
      <c r="I6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E64A5-9C92-4E79-8539-B2CE9FC427AC}">
  <dimension ref="A1:I39"/>
  <sheetViews>
    <sheetView showGridLines="0" topLeftCell="C1" workbookViewId="0">
      <selection activeCell="C8" sqref="C8"/>
    </sheetView>
  </sheetViews>
  <sheetFormatPr defaultColWidth="8.42578125" defaultRowHeight="12.75" x14ac:dyDescent="0.2"/>
  <cols>
    <col min="1" max="1" width="27" style="3" customWidth="1"/>
    <col min="2" max="2" width="1.7109375" style="3" customWidth="1"/>
    <col min="3" max="8" width="15.7109375" style="3" customWidth="1"/>
    <col min="9" max="9" width="0.140625" style="3" customWidth="1"/>
    <col min="10" max="16384" width="8.42578125" style="3"/>
  </cols>
  <sheetData>
    <row r="1" spans="1:9" x14ac:dyDescent="0.2">
      <c r="A1" s="7" t="str">
        <f>'Balance Sheet'!B2</f>
        <v>Target Company</v>
      </c>
      <c r="B1" s="7"/>
      <c r="C1" s="8"/>
      <c r="D1" s="8"/>
      <c r="E1" s="8"/>
      <c r="F1" s="8"/>
      <c r="G1" s="8"/>
      <c r="H1" s="8"/>
    </row>
    <row r="2" spans="1:9" x14ac:dyDescent="0.2">
      <c r="A2" s="9" t="s">
        <v>48</v>
      </c>
      <c r="B2" s="9"/>
      <c r="C2" s="8"/>
      <c r="D2" s="8"/>
      <c r="E2" s="8"/>
      <c r="F2" s="8"/>
      <c r="G2" s="8"/>
      <c r="H2" s="8"/>
    </row>
    <row r="3" spans="1:9" x14ac:dyDescent="0.2">
      <c r="A3" s="9" t="str">
        <f>'Balance Sheet'!B4</f>
        <v>(Amount in Millions)</v>
      </c>
      <c r="B3" s="8"/>
      <c r="C3" s="8"/>
      <c r="D3" s="8"/>
      <c r="E3" s="8"/>
      <c r="F3" s="8"/>
      <c r="G3" s="8"/>
      <c r="H3" s="8"/>
    </row>
    <row r="4" spans="1:9" ht="3" customHeight="1" thickBot="1" x14ac:dyDescent="0.25">
      <c r="A4" s="10"/>
      <c r="B4" s="10"/>
      <c r="C4" s="10"/>
      <c r="D4" s="10"/>
      <c r="E4" s="10"/>
      <c r="F4" s="10"/>
      <c r="G4" s="10"/>
      <c r="H4" s="10"/>
    </row>
    <row r="5" spans="1:9" ht="3" customHeight="1" x14ac:dyDescent="0.2"/>
    <row r="6" spans="1:9" x14ac:dyDescent="0.2">
      <c r="C6" s="39" t="s">
        <v>134</v>
      </c>
      <c r="D6" s="39"/>
      <c r="E6" s="39"/>
      <c r="F6" s="39"/>
      <c r="G6" s="39"/>
      <c r="H6" s="39"/>
    </row>
    <row r="7" spans="1:9" x14ac:dyDescent="0.2">
      <c r="C7" s="73">
        <v>2020</v>
      </c>
      <c r="D7" s="73">
        <f t="shared" ref="D7:H7" si="0">C7+1</f>
        <v>2021</v>
      </c>
      <c r="E7" s="73">
        <f t="shared" si="0"/>
        <v>2022</v>
      </c>
      <c r="F7" s="73">
        <f t="shared" si="0"/>
        <v>2023</v>
      </c>
      <c r="G7" s="73">
        <f t="shared" si="0"/>
        <v>2024</v>
      </c>
      <c r="H7" s="73">
        <f t="shared" si="0"/>
        <v>2025</v>
      </c>
    </row>
    <row r="8" spans="1:9" ht="3" customHeight="1" x14ac:dyDescent="0.2">
      <c r="C8" s="12"/>
      <c r="D8" s="12"/>
    </row>
    <row r="9" spans="1:9" x14ac:dyDescent="0.2">
      <c r="A9" s="13" t="s">
        <v>65</v>
      </c>
      <c r="B9" s="13"/>
      <c r="C9" s="41">
        <v>1001.5309999999999</v>
      </c>
      <c r="D9" s="41">
        <v>1153.134</v>
      </c>
      <c r="E9" s="41">
        <v>1802.471</v>
      </c>
      <c r="F9" s="41">
        <v>1895.7059999999999</v>
      </c>
      <c r="G9" s="41">
        <v>1852.309</v>
      </c>
      <c r="H9" s="41">
        <v>1891.5736086899999</v>
      </c>
      <c r="I9" s="33"/>
    </row>
    <row r="10" spans="1:9" x14ac:dyDescent="0.2">
      <c r="A10" s="14" t="s">
        <v>49</v>
      </c>
      <c r="C10" s="42">
        <v>565.22199999999998</v>
      </c>
      <c r="D10" s="42">
        <v>594.17200000000003</v>
      </c>
      <c r="E10" s="42">
        <v>879.9</v>
      </c>
      <c r="F10" s="42">
        <v>979.34699999999998</v>
      </c>
      <c r="G10" s="42">
        <v>983.67100000000005</v>
      </c>
      <c r="H10" s="42">
        <v>946.68986443900008</v>
      </c>
      <c r="I10" s="33"/>
    </row>
    <row r="11" spans="1:9" ht="3" customHeight="1" x14ac:dyDescent="0.2">
      <c r="A11" s="13"/>
      <c r="B11" s="13"/>
      <c r="C11" s="31"/>
      <c r="D11" s="31"/>
      <c r="E11" s="31"/>
      <c r="F11" s="31"/>
      <c r="G11" s="31"/>
      <c r="H11" s="31"/>
      <c r="I11" s="33"/>
    </row>
    <row r="12" spans="1:9" x14ac:dyDescent="0.2">
      <c r="A12" s="13" t="s">
        <v>50</v>
      </c>
      <c r="B12" s="13"/>
      <c r="C12" s="58">
        <f t="shared" ref="C12:H12" si="1">C9-C10</f>
        <v>436.30899999999997</v>
      </c>
      <c r="D12" s="58">
        <f t="shared" si="1"/>
        <v>558.96199999999999</v>
      </c>
      <c r="E12" s="58">
        <f t="shared" si="1"/>
        <v>922.57100000000003</v>
      </c>
      <c r="F12" s="58">
        <f t="shared" si="1"/>
        <v>916.35899999999992</v>
      </c>
      <c r="G12" s="58">
        <f t="shared" si="1"/>
        <v>868.63799999999992</v>
      </c>
      <c r="H12" s="58">
        <f t="shared" si="1"/>
        <v>944.88374425099983</v>
      </c>
      <c r="I12" s="33"/>
    </row>
    <row r="13" spans="1:9" ht="3" customHeight="1" x14ac:dyDescent="0.2"/>
    <row r="14" spans="1:9" x14ac:dyDescent="0.2">
      <c r="A14" s="14" t="s">
        <v>51</v>
      </c>
      <c r="B14" s="13"/>
    </row>
    <row r="15" spans="1:9" ht="25.5" x14ac:dyDescent="0.2">
      <c r="A15" s="20" t="s">
        <v>63</v>
      </c>
      <c r="B15" s="14"/>
      <c r="C15" s="40">
        <v>317.91000145057001</v>
      </c>
      <c r="D15" s="40">
        <v>298.900914215</v>
      </c>
      <c r="E15" s="40">
        <v>460.15230964749998</v>
      </c>
      <c r="F15" s="40">
        <v>538.36919403331956</v>
      </c>
      <c r="G15" s="40">
        <v>564.03992151823024</v>
      </c>
      <c r="H15" s="40">
        <v>663.96156476506985</v>
      </c>
    </row>
    <row r="16" spans="1:9" x14ac:dyDescent="0.2">
      <c r="A16" s="15" t="s">
        <v>66</v>
      </c>
      <c r="B16" s="14"/>
      <c r="C16" s="40">
        <v>0</v>
      </c>
      <c r="D16" s="40">
        <v>0</v>
      </c>
      <c r="E16" s="40">
        <v>0</v>
      </c>
      <c r="F16" s="40">
        <v>0</v>
      </c>
      <c r="G16" s="40">
        <v>0</v>
      </c>
      <c r="H16" s="40">
        <v>0</v>
      </c>
    </row>
    <row r="17" spans="1:9" x14ac:dyDescent="0.2">
      <c r="A17" s="15" t="s">
        <v>67</v>
      </c>
      <c r="B17" s="14"/>
      <c r="C17" s="40">
        <v>0</v>
      </c>
      <c r="D17" s="40">
        <v>0</v>
      </c>
      <c r="E17" s="40">
        <v>0</v>
      </c>
      <c r="F17" s="40">
        <v>0</v>
      </c>
      <c r="G17" s="40">
        <v>0</v>
      </c>
      <c r="H17" s="40">
        <v>0</v>
      </c>
    </row>
    <row r="18" spans="1:9" ht="3" customHeight="1" x14ac:dyDescent="0.2">
      <c r="A18" s="14"/>
    </row>
    <row r="19" spans="1:9" x14ac:dyDescent="0.2">
      <c r="A19" s="14" t="s">
        <v>52</v>
      </c>
      <c r="B19" s="14"/>
      <c r="C19" s="59">
        <f>SUM(C15:C18)</f>
        <v>317.91000145057001</v>
      </c>
      <c r="D19" s="59">
        <f t="shared" ref="D19:H19" si="2">SUM(D15:D18)</f>
        <v>298.900914215</v>
      </c>
      <c r="E19" s="59">
        <f t="shared" si="2"/>
        <v>460.15230964749998</v>
      </c>
      <c r="F19" s="59">
        <f t="shared" si="2"/>
        <v>538.36919403331956</v>
      </c>
      <c r="G19" s="59">
        <f t="shared" si="2"/>
        <v>564.03992151823024</v>
      </c>
      <c r="H19" s="59">
        <f t="shared" si="2"/>
        <v>663.96156476506985</v>
      </c>
      <c r="I19" s="13"/>
    </row>
    <row r="20" spans="1:9" ht="3" customHeight="1" x14ac:dyDescent="0.2">
      <c r="A20" s="14"/>
      <c r="B20" s="14"/>
      <c r="C20" s="19"/>
      <c r="D20" s="19"/>
      <c r="E20" s="19"/>
      <c r="F20" s="19"/>
      <c r="G20" s="19"/>
      <c r="H20" s="19"/>
      <c r="I20" s="13"/>
    </row>
    <row r="21" spans="1:9" x14ac:dyDescent="0.2">
      <c r="A21" s="34" t="s">
        <v>64</v>
      </c>
      <c r="B21" s="14"/>
      <c r="C21" s="42">
        <v>5.0076549999999997</v>
      </c>
      <c r="D21" s="42">
        <v>5.7656700000000001</v>
      </c>
      <c r="E21" s="42">
        <v>9.0123549999999994</v>
      </c>
      <c r="F21" s="42">
        <v>9.478530000000001</v>
      </c>
      <c r="G21" s="42">
        <v>9.2615449999999999</v>
      </c>
      <c r="H21" s="42">
        <v>9.4578680434500004</v>
      </c>
      <c r="I21" s="11"/>
    </row>
    <row r="22" spans="1:9" ht="3" customHeight="1" x14ac:dyDescent="0.2"/>
    <row r="23" spans="1:9" x14ac:dyDescent="0.2">
      <c r="A23" s="13" t="s">
        <v>53</v>
      </c>
      <c r="B23" s="13"/>
      <c r="C23" s="58">
        <f t="shared" ref="C23:H23" si="3">C12-C19-C21</f>
        <v>113.39134354942996</v>
      </c>
      <c r="D23" s="58">
        <f t="shared" si="3"/>
        <v>254.29541578499999</v>
      </c>
      <c r="E23" s="58">
        <f t="shared" si="3"/>
        <v>453.40633535250004</v>
      </c>
      <c r="F23" s="58">
        <f t="shared" si="3"/>
        <v>368.51127596668039</v>
      </c>
      <c r="G23" s="58">
        <f t="shared" si="3"/>
        <v>295.33653348176966</v>
      </c>
      <c r="H23" s="58">
        <f t="shared" si="3"/>
        <v>271.46431144247998</v>
      </c>
    </row>
    <row r="24" spans="1:9" x14ac:dyDescent="0.2">
      <c r="A24" s="34" t="s">
        <v>54</v>
      </c>
      <c r="B24" s="13"/>
      <c r="C24" s="42">
        <v>22.524999999999999</v>
      </c>
      <c r="D24" s="42">
        <v>20.806999999999999</v>
      </c>
      <c r="E24" s="42">
        <v>20.606999999999999</v>
      </c>
      <c r="F24" s="42">
        <v>24.116</v>
      </c>
      <c r="G24" s="42">
        <v>29.411000000000001</v>
      </c>
      <c r="H24" s="42">
        <v>36.966997239999998</v>
      </c>
    </row>
    <row r="25" spans="1:9" ht="3" customHeight="1" x14ac:dyDescent="0.2">
      <c r="A25" s="34"/>
      <c r="B25" s="13"/>
      <c r="C25" s="35"/>
      <c r="D25" s="35"/>
      <c r="E25" s="35"/>
      <c r="F25" s="35"/>
      <c r="G25" s="35"/>
      <c r="H25" s="35"/>
    </row>
    <row r="26" spans="1:9" x14ac:dyDescent="0.2">
      <c r="A26" s="36" t="s">
        <v>55</v>
      </c>
      <c r="B26" s="13"/>
      <c r="C26" s="60">
        <f t="shared" ref="C26:H26" si="4">C23-C24</f>
        <v>90.866343549429956</v>
      </c>
      <c r="D26" s="60">
        <f t="shared" si="4"/>
        <v>233.488415785</v>
      </c>
      <c r="E26" s="60">
        <f t="shared" si="4"/>
        <v>432.79933535250007</v>
      </c>
      <c r="F26" s="60">
        <f t="shared" si="4"/>
        <v>344.3952759666804</v>
      </c>
      <c r="G26" s="60">
        <f t="shared" si="4"/>
        <v>265.92553348176966</v>
      </c>
      <c r="H26" s="60">
        <f t="shared" si="4"/>
        <v>234.49731420247997</v>
      </c>
    </row>
    <row r="27" spans="1:9" ht="3" customHeight="1" x14ac:dyDescent="0.2">
      <c r="A27" s="36"/>
      <c r="B27" s="13"/>
      <c r="C27" s="37"/>
      <c r="D27" s="37"/>
      <c r="E27" s="37"/>
      <c r="F27" s="37"/>
      <c r="G27" s="37"/>
      <c r="H27" s="37"/>
    </row>
    <row r="28" spans="1:9" x14ac:dyDescent="0.2">
      <c r="A28" s="14" t="s">
        <v>56</v>
      </c>
      <c r="B28" s="29"/>
      <c r="C28" s="19"/>
      <c r="D28" s="19"/>
      <c r="E28" s="19"/>
      <c r="F28" s="19"/>
      <c r="G28" s="19"/>
      <c r="H28" s="19"/>
    </row>
    <row r="29" spans="1:9" x14ac:dyDescent="0.2">
      <c r="A29" s="15" t="s">
        <v>57</v>
      </c>
      <c r="B29" s="14"/>
      <c r="C29" s="42">
        <v>-38.645000000000003</v>
      </c>
      <c r="D29" s="42">
        <v>-28.053999999999998</v>
      </c>
      <c r="E29" s="42">
        <v>-25.207999999999998</v>
      </c>
      <c r="F29" s="42">
        <v>-27.974</v>
      </c>
      <c r="G29" s="42">
        <v>-36.683</v>
      </c>
      <c r="H29" s="42">
        <v>-29.900479349999998</v>
      </c>
    </row>
    <row r="30" spans="1:9" x14ac:dyDescent="0.2">
      <c r="A30" s="15" t="s">
        <v>61</v>
      </c>
      <c r="B30" s="14"/>
      <c r="C30" s="42">
        <v>0</v>
      </c>
      <c r="D30" s="42">
        <v>0</v>
      </c>
      <c r="E30" s="42">
        <v>0</v>
      </c>
      <c r="F30" s="42">
        <v>0</v>
      </c>
      <c r="G30" s="42">
        <v>0</v>
      </c>
      <c r="H30" s="42">
        <v>0</v>
      </c>
    </row>
    <row r="31" spans="1:9" ht="3" customHeight="1" x14ac:dyDescent="0.2">
      <c r="A31" s="22"/>
      <c r="B31" s="29"/>
      <c r="C31" s="19"/>
      <c r="D31" s="19"/>
      <c r="E31" s="19"/>
      <c r="F31" s="19"/>
      <c r="G31" s="19"/>
      <c r="H31" s="19"/>
    </row>
    <row r="32" spans="1:9" x14ac:dyDescent="0.2">
      <c r="A32" s="14" t="s">
        <v>58</v>
      </c>
      <c r="B32" s="38"/>
      <c r="C32" s="59">
        <f t="shared" ref="C32:H32" si="5">SUM(C29:C30)</f>
        <v>-38.645000000000003</v>
      </c>
      <c r="D32" s="59">
        <f t="shared" si="5"/>
        <v>-28.053999999999998</v>
      </c>
      <c r="E32" s="59">
        <f t="shared" si="5"/>
        <v>-25.207999999999998</v>
      </c>
      <c r="F32" s="59">
        <f t="shared" si="5"/>
        <v>-27.974</v>
      </c>
      <c r="G32" s="59">
        <f t="shared" si="5"/>
        <v>-36.683</v>
      </c>
      <c r="H32" s="59">
        <f t="shared" si="5"/>
        <v>-29.900479349999998</v>
      </c>
    </row>
    <row r="33" spans="1:9" ht="3" customHeight="1" x14ac:dyDescent="0.2">
      <c r="A33" s="29"/>
      <c r="B33" s="29"/>
      <c r="C33" s="19"/>
      <c r="D33" s="19"/>
      <c r="E33" s="19"/>
      <c r="F33" s="19"/>
      <c r="G33" s="19"/>
      <c r="H33" s="19"/>
    </row>
    <row r="34" spans="1:9" x14ac:dyDescent="0.2">
      <c r="A34" s="13" t="s">
        <v>59</v>
      </c>
      <c r="B34" s="13"/>
      <c r="C34" s="58">
        <f t="shared" ref="C34:H34" si="6">C26+C32</f>
        <v>52.221343549429953</v>
      </c>
      <c r="D34" s="58">
        <f t="shared" si="6"/>
        <v>205.434415785</v>
      </c>
      <c r="E34" s="58">
        <f t="shared" si="6"/>
        <v>407.5913353525001</v>
      </c>
      <c r="F34" s="58">
        <f t="shared" si="6"/>
        <v>316.42127596668041</v>
      </c>
      <c r="G34" s="58">
        <f t="shared" si="6"/>
        <v>229.24253348176967</v>
      </c>
      <c r="H34" s="58">
        <f t="shared" si="6"/>
        <v>204.59683485247996</v>
      </c>
    </row>
    <row r="35" spans="1:9" ht="3" customHeight="1" x14ac:dyDescent="0.2"/>
    <row r="36" spans="1:9" x14ac:dyDescent="0.2">
      <c r="A36" s="14" t="s">
        <v>62</v>
      </c>
      <c r="B36" s="38"/>
      <c r="C36" s="42">
        <v>13.316000000000001</v>
      </c>
      <c r="D36" s="42">
        <v>52.386000000000003</v>
      </c>
      <c r="E36" s="42">
        <v>103.93600000000001</v>
      </c>
      <c r="F36" s="42">
        <v>80.686999999999998</v>
      </c>
      <c r="G36" s="42">
        <v>58.457000000000001</v>
      </c>
      <c r="H36" s="42">
        <v>52.171999999999997</v>
      </c>
    </row>
    <row r="37" spans="1:9" ht="3" customHeight="1" x14ac:dyDescent="0.2"/>
    <row r="38" spans="1:9" ht="13.5" thickBot="1" x14ac:dyDescent="0.25">
      <c r="A38" s="13" t="s">
        <v>60</v>
      </c>
      <c r="B38" s="13"/>
      <c r="C38" s="57">
        <f t="shared" ref="C38:H38" si="7">C34-C36</f>
        <v>38.905343549429951</v>
      </c>
      <c r="D38" s="57">
        <f t="shared" si="7"/>
        <v>153.048415785</v>
      </c>
      <c r="E38" s="57">
        <f t="shared" si="7"/>
        <v>303.65533535250006</v>
      </c>
      <c r="F38" s="57">
        <f t="shared" si="7"/>
        <v>235.7342759666804</v>
      </c>
      <c r="G38" s="57">
        <f t="shared" si="7"/>
        <v>170.78553348176968</v>
      </c>
      <c r="H38" s="57">
        <f t="shared" si="7"/>
        <v>152.42483485247996</v>
      </c>
      <c r="I38" s="17"/>
    </row>
    <row r="39" spans="1:9"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C631-87CA-45EB-8E7B-2EA01E3B704D}">
  <dimension ref="A1:B8"/>
  <sheetViews>
    <sheetView showGridLines="0" workbookViewId="0">
      <selection activeCell="B5" sqref="B5"/>
    </sheetView>
  </sheetViews>
  <sheetFormatPr defaultRowHeight="12.75" x14ac:dyDescent="0.2"/>
  <cols>
    <col min="1" max="1" width="24.42578125" style="3" bestFit="1" customWidth="1"/>
    <col min="2" max="16384" width="9.140625" style="3"/>
  </cols>
  <sheetData>
    <row r="1" spans="1:2" x14ac:dyDescent="0.2">
      <c r="A1" s="5" t="s">
        <v>1</v>
      </c>
      <c r="B1" s="5" t="s">
        <v>9</v>
      </c>
    </row>
    <row r="2" spans="1:2" x14ac:dyDescent="0.2">
      <c r="A2" s="6" t="str">
        <f>Instructions!B15</f>
        <v>Key Managerial Personnel</v>
      </c>
      <c r="B2" s="4" t="s">
        <v>124</v>
      </c>
    </row>
    <row r="3" spans="1:2" x14ac:dyDescent="0.2">
      <c r="A3" s="6" t="str">
        <f>Instructions!B16</f>
        <v>Geographical Pressence</v>
      </c>
      <c r="B3" s="4" t="s">
        <v>10</v>
      </c>
    </row>
    <row r="4" spans="1:2" x14ac:dyDescent="0.2">
      <c r="A4" s="6" t="str">
        <f>Instructions!B17</f>
        <v>Customer Concentration</v>
      </c>
      <c r="B4" s="4" t="s">
        <v>11</v>
      </c>
    </row>
    <row r="5" spans="1:2" x14ac:dyDescent="0.2">
      <c r="A5" s="6" t="str">
        <f>Instructions!B18</f>
        <v>Vendor Concentration</v>
      </c>
      <c r="B5" s="4" t="s">
        <v>12</v>
      </c>
    </row>
    <row r="6" spans="1:2" x14ac:dyDescent="0.2">
      <c r="A6" s="6" t="str">
        <f>Instructions!B19</f>
        <v>Product Concentration</v>
      </c>
      <c r="B6" s="4" t="s">
        <v>10</v>
      </c>
    </row>
    <row r="7" spans="1:2" x14ac:dyDescent="0.2">
      <c r="A7" s="6" t="str">
        <f>Instructions!B20</f>
        <v>Litigation</v>
      </c>
      <c r="B7" s="4" t="s">
        <v>10</v>
      </c>
    </row>
    <row r="8" spans="1:2" x14ac:dyDescent="0.2">
      <c r="A8" s="6" t="str">
        <f>Instructions!B21</f>
        <v>Environmental Impact</v>
      </c>
      <c r="B8" s="4" t="s">
        <v>10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3E8C0D8-1C5A-4C24-9EA6-0D49049E6FA0}">
          <x14:formula1>
            <xm:f>Instructions!$C$14:$F$14</xm:f>
          </x14:formula1>
          <xm:sqref>B2:B8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498A1-FC1A-42AD-A38E-2A84E8DD0284}">
  <dimension ref="A1:AR12"/>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1.25" x14ac:dyDescent="0.2"/>
  <cols>
    <col min="1" max="1" width="29" style="1" bestFit="1" customWidth="1"/>
    <col min="2" max="37" width="20.7109375" style="1" customWidth="1"/>
    <col min="38" max="16384" width="9.140625" style="1"/>
  </cols>
  <sheetData>
    <row r="1" spans="1:44" ht="22.5" x14ac:dyDescent="0.2">
      <c r="A1" s="51" t="s">
        <v>0</v>
      </c>
      <c r="B1" s="51" t="s">
        <v>74</v>
      </c>
      <c r="C1" s="51" t="s">
        <v>75</v>
      </c>
      <c r="D1" s="51" t="s">
        <v>76</v>
      </c>
      <c r="E1" s="51" t="s">
        <v>77</v>
      </c>
      <c r="F1" s="51" t="s">
        <v>78</v>
      </c>
      <c r="G1" s="51" t="s">
        <v>79</v>
      </c>
      <c r="H1" s="51" t="s">
        <v>119</v>
      </c>
      <c r="I1" s="51" t="s">
        <v>120</v>
      </c>
      <c r="J1" s="51" t="s">
        <v>121</v>
      </c>
      <c r="K1" s="51" t="s">
        <v>122</v>
      </c>
      <c r="L1" s="51" t="s">
        <v>80</v>
      </c>
      <c r="M1" s="51" t="s">
        <v>81</v>
      </c>
      <c r="N1" s="51" t="s">
        <v>82</v>
      </c>
      <c r="O1" s="51" t="s">
        <v>83</v>
      </c>
      <c r="P1" s="51" t="s">
        <v>84</v>
      </c>
      <c r="Q1" s="51" t="s">
        <v>85</v>
      </c>
      <c r="R1" s="51" t="s">
        <v>86</v>
      </c>
      <c r="S1" s="51" t="s">
        <v>87</v>
      </c>
      <c r="T1" s="51" t="s">
        <v>88</v>
      </c>
      <c r="U1" s="51" t="s">
        <v>89</v>
      </c>
      <c r="V1" s="51" t="s">
        <v>90</v>
      </c>
      <c r="W1" s="51" t="s">
        <v>91</v>
      </c>
      <c r="X1" s="51" t="s">
        <v>92</v>
      </c>
      <c r="Y1" s="51" t="s">
        <v>93</v>
      </c>
      <c r="Z1" s="51" t="s">
        <v>94</v>
      </c>
      <c r="AA1" s="51" t="s">
        <v>95</v>
      </c>
      <c r="AB1" s="51" t="s">
        <v>96</v>
      </c>
      <c r="AC1" s="51" t="s">
        <v>97</v>
      </c>
      <c r="AD1" s="51" t="s">
        <v>98</v>
      </c>
      <c r="AE1" s="51" t="s">
        <v>99</v>
      </c>
      <c r="AF1" s="51" t="s">
        <v>100</v>
      </c>
      <c r="AG1" s="51" t="s">
        <v>101</v>
      </c>
      <c r="AH1" s="51" t="s">
        <v>102</v>
      </c>
      <c r="AI1" s="51" t="s">
        <v>103</v>
      </c>
      <c r="AJ1" s="51" t="s">
        <v>104</v>
      </c>
      <c r="AK1" s="51" t="s">
        <v>71</v>
      </c>
    </row>
    <row r="2" spans="1:44" x14ac:dyDescent="0.2">
      <c r="A2" s="55" t="s">
        <v>126</v>
      </c>
      <c r="B2" s="52">
        <v>-7.1800000000000003E-2</v>
      </c>
      <c r="C2" s="52">
        <v>-3.44E-2</v>
      </c>
      <c r="D2" s="52">
        <v>-6.8699999999999997E-2</v>
      </c>
      <c r="E2" s="52">
        <v>0.218</v>
      </c>
      <c r="F2" s="52">
        <v>-0.20119999999999999</v>
      </c>
      <c r="G2" s="52">
        <v>7.6999999999999999E-2</v>
      </c>
      <c r="H2" s="52">
        <v>4.1000000000000002E-2</v>
      </c>
      <c r="I2" s="52">
        <v>1.4800000000000001E-2</v>
      </c>
      <c r="J2" s="52">
        <v>8.6499999999999994E-2</v>
      </c>
      <c r="K2" s="52">
        <v>-1.8800000000000001E-2</v>
      </c>
      <c r="L2" s="52">
        <v>2.3E-2</v>
      </c>
      <c r="M2" s="52">
        <v>3.2000000000000001E-2</v>
      </c>
      <c r="N2" s="52">
        <v>1.0999999999999999E-2</v>
      </c>
      <c r="O2" s="52">
        <v>6.9000000000000006E-2</v>
      </c>
      <c r="P2" s="52">
        <v>-1.2999999999999999E-2</v>
      </c>
      <c r="Q2" s="52">
        <v>13559</v>
      </c>
      <c r="R2" s="52">
        <v>14009</v>
      </c>
      <c r="S2" s="52">
        <v>14345</v>
      </c>
      <c r="T2" s="52">
        <v>15054</v>
      </c>
      <c r="U2" s="52">
        <v>15337</v>
      </c>
      <c r="V2" s="52">
        <v>2.8000000000000001E-2</v>
      </c>
      <c r="W2" s="52">
        <v>0.04</v>
      </c>
      <c r="X2" s="52">
        <v>1.4999999999999999E-2</v>
      </c>
      <c r="Y2" s="52">
        <v>0.09</v>
      </c>
      <c r="Z2" s="52">
        <v>-1.6E-2</v>
      </c>
      <c r="AA2" s="52">
        <v>6.7000000000000002E-3</v>
      </c>
      <c r="AB2" s="52">
        <v>1.8100000000000002E-2</v>
      </c>
      <c r="AC2" s="52">
        <v>-1E-3</v>
      </c>
      <c r="AD2" s="52">
        <v>4.8300000000000003E-2</v>
      </c>
      <c r="AE2" s="52">
        <v>-1.0200000000000001E-2</v>
      </c>
      <c r="AF2" s="52">
        <v>16221</v>
      </c>
      <c r="AG2" s="52">
        <v>17476</v>
      </c>
      <c r="AH2" s="52">
        <v>18098</v>
      </c>
      <c r="AI2" s="52">
        <v>19433</v>
      </c>
      <c r="AJ2" s="52">
        <v>15955</v>
      </c>
      <c r="AK2" s="52">
        <v>8110.5</v>
      </c>
      <c r="AL2" s="2"/>
      <c r="AM2" s="71"/>
      <c r="AN2" s="71"/>
      <c r="AO2" s="71"/>
      <c r="AP2" s="71"/>
      <c r="AQ2" s="71"/>
      <c r="AR2" s="71"/>
    </row>
    <row r="3" spans="1:44" x14ac:dyDescent="0.2">
      <c r="A3" s="55" t="s">
        <v>127</v>
      </c>
      <c r="B3" s="52">
        <v>7.7100000000000002E-2</v>
      </c>
      <c r="C3" s="52">
        <v>7.4700000000000003E-2</v>
      </c>
      <c r="D3" s="52">
        <v>5.4199999999999998E-2</v>
      </c>
      <c r="E3" s="52">
        <v>0.31859999999999999</v>
      </c>
      <c r="F3" s="52">
        <v>-0.1341</v>
      </c>
      <c r="G3" s="52">
        <v>0.108</v>
      </c>
      <c r="H3" s="52">
        <v>7.5300000000000006E-2</v>
      </c>
      <c r="I3" s="52">
        <v>4.8599999999999997E-2</v>
      </c>
      <c r="J3" s="52">
        <v>8.9800000000000005E-2</v>
      </c>
      <c r="K3" s="52">
        <v>5.5999999999999999E-3</v>
      </c>
      <c r="L3" s="52">
        <v>6.9000000000000006E-2</v>
      </c>
      <c r="M3" s="52">
        <v>6.2E-2</v>
      </c>
      <c r="N3" s="52">
        <v>3.9E-2</v>
      </c>
      <c r="O3" s="52">
        <v>7.0000000000000007E-2</v>
      </c>
      <c r="P3" s="52">
        <v>4.0000000000000001E-3</v>
      </c>
      <c r="Q3" s="52">
        <v>4519.5</v>
      </c>
      <c r="R3" s="52">
        <v>4111.2</v>
      </c>
      <c r="S3" s="52">
        <v>3682.9</v>
      </c>
      <c r="T3" s="52">
        <v>3791.3</v>
      </c>
      <c r="U3" s="52">
        <v>3546.3</v>
      </c>
      <c r="V3" s="52">
        <v>8.7999999999999995E-2</v>
      </c>
      <c r="W3" s="52">
        <v>0.08</v>
      </c>
      <c r="X3" s="52">
        <v>0.05</v>
      </c>
      <c r="Y3" s="52">
        <v>8.8999999999999996E-2</v>
      </c>
      <c r="Z3" s="52">
        <v>4.0000000000000001E-3</v>
      </c>
      <c r="AA3" s="52">
        <v>7.2499999999999995E-2</v>
      </c>
      <c r="AB3" s="52">
        <v>5.5800000000000002E-2</v>
      </c>
      <c r="AC3" s="52">
        <v>3.3300000000000003E-2</v>
      </c>
      <c r="AD3" s="52">
        <v>6.83E-2</v>
      </c>
      <c r="AE3" s="52">
        <v>4.0000000000000002E-4</v>
      </c>
      <c r="AF3" s="52">
        <v>5550.7</v>
      </c>
      <c r="AG3" s="52">
        <v>5153.2</v>
      </c>
      <c r="AH3" s="52">
        <v>4795.2</v>
      </c>
      <c r="AI3" s="52">
        <v>4548.8</v>
      </c>
      <c r="AJ3" s="52">
        <v>3449.7</v>
      </c>
      <c r="AK3" s="52">
        <v>5550.7</v>
      </c>
      <c r="AL3" s="2"/>
      <c r="AM3" s="71"/>
      <c r="AN3" s="71"/>
      <c r="AO3" s="71"/>
      <c r="AP3" s="71"/>
      <c r="AQ3" s="71"/>
      <c r="AR3" s="71"/>
    </row>
    <row r="4" spans="1:44" x14ac:dyDescent="0.2">
      <c r="A4" s="55" t="s">
        <v>128</v>
      </c>
      <c r="B4" s="52">
        <v>1.2699999999999999E-2</v>
      </c>
      <c r="C4" s="52">
        <v>5.45E-2</v>
      </c>
      <c r="D4" s="52">
        <v>-4.1999999999999997E-3</v>
      </c>
      <c r="E4" s="52">
        <v>0.33300000000000002</v>
      </c>
      <c r="F4" s="52">
        <v>-0.1275</v>
      </c>
      <c r="G4" s="52">
        <v>0.125</v>
      </c>
      <c r="H4" s="52">
        <v>7.3700000000000002E-2</v>
      </c>
      <c r="I4" s="52">
        <v>5.67E-2</v>
      </c>
      <c r="J4" s="52">
        <v>0.1225</v>
      </c>
      <c r="K4" s="52">
        <v>3.8E-3</v>
      </c>
      <c r="L4" s="52">
        <v>7.5999999999999998E-2</v>
      </c>
      <c r="M4" s="52">
        <v>6.8000000000000005E-2</v>
      </c>
      <c r="N4" s="52">
        <v>4.7E-2</v>
      </c>
      <c r="O4" s="52">
        <v>0.105</v>
      </c>
      <c r="P4" s="52">
        <v>2E-3</v>
      </c>
      <c r="Q4" s="52">
        <v>3830.8</v>
      </c>
      <c r="R4" s="52">
        <v>3557.9</v>
      </c>
      <c r="S4" s="52">
        <v>3421</v>
      </c>
      <c r="T4" s="52">
        <v>3786.6</v>
      </c>
      <c r="U4" s="52">
        <v>3434.8</v>
      </c>
      <c r="V4" s="52">
        <v>9.1999999999999998E-2</v>
      </c>
      <c r="W4" s="52">
        <v>0.08</v>
      </c>
      <c r="X4" s="52">
        <v>5.5E-2</v>
      </c>
      <c r="Y4" s="52">
        <v>0.124</v>
      </c>
      <c r="Z4" s="52">
        <v>2E-3</v>
      </c>
      <c r="AA4" s="52">
        <v>6.1800000000000001E-2</v>
      </c>
      <c r="AB4" s="52">
        <v>3.2300000000000002E-2</v>
      </c>
      <c r="AC4" s="52">
        <v>2.5100000000000001E-2</v>
      </c>
      <c r="AD4" s="52">
        <v>8.3699999999999997E-2</v>
      </c>
      <c r="AE4" s="52">
        <v>-5.57E-2</v>
      </c>
      <c r="AF4" s="52">
        <v>5328.7</v>
      </c>
      <c r="AG4" s="52">
        <v>5261.8</v>
      </c>
      <c r="AH4" s="52">
        <v>4989.8</v>
      </c>
      <c r="AI4" s="52">
        <v>5010.8</v>
      </c>
      <c r="AJ4" s="52">
        <v>3759.1</v>
      </c>
      <c r="AK4" s="52">
        <v>4262.96</v>
      </c>
      <c r="AL4" s="2"/>
      <c r="AM4" s="71"/>
      <c r="AN4" s="71"/>
      <c r="AO4" s="71"/>
      <c r="AP4" s="71"/>
      <c r="AQ4" s="71"/>
      <c r="AR4" s="71"/>
    </row>
    <row r="5" spans="1:44" x14ac:dyDescent="0.2">
      <c r="A5" s="55" t="s">
        <v>129</v>
      </c>
      <c r="B5" s="52">
        <v>0.156</v>
      </c>
      <c r="C5" s="52">
        <v>0.15759999999999999</v>
      </c>
      <c r="D5" s="52">
        <v>-4.0000000000000001E-3</v>
      </c>
      <c r="E5" s="52">
        <v>0.18790000000000001</v>
      </c>
      <c r="F5" s="52">
        <v>-0.13739999999999999</v>
      </c>
      <c r="G5" s="52">
        <v>0.183</v>
      </c>
      <c r="H5" s="52">
        <v>0.1147</v>
      </c>
      <c r="I5" s="52">
        <v>2.93E-2</v>
      </c>
      <c r="J5" s="52">
        <v>9.4500000000000001E-2</v>
      </c>
      <c r="K5" s="52">
        <v>1.06E-2</v>
      </c>
      <c r="L5" s="52">
        <v>0.14899999999999999</v>
      </c>
      <c r="M5" s="52">
        <v>0.108</v>
      </c>
      <c r="N5" s="52">
        <v>2.4E-2</v>
      </c>
      <c r="O5" s="52">
        <v>7.0000000000000007E-2</v>
      </c>
      <c r="P5" s="52">
        <v>6.0000000000000001E-3</v>
      </c>
      <c r="Q5" s="52">
        <v>3299.9</v>
      </c>
      <c r="R5" s="52">
        <v>2974.2</v>
      </c>
      <c r="S5" s="52">
        <v>2713.1</v>
      </c>
      <c r="T5" s="52">
        <v>2939.5</v>
      </c>
      <c r="U5" s="52">
        <v>3314.9</v>
      </c>
      <c r="V5" s="52">
        <v>0.21299999999999999</v>
      </c>
      <c r="W5" s="52">
        <v>0.152</v>
      </c>
      <c r="X5" s="52">
        <v>3.4000000000000002E-2</v>
      </c>
      <c r="Y5" s="52">
        <v>9.6000000000000002E-2</v>
      </c>
      <c r="Z5" s="52">
        <v>8.0000000000000002E-3</v>
      </c>
      <c r="AA5" s="52">
        <v>0.1144</v>
      </c>
      <c r="AB5" s="52">
        <v>7.6700000000000004E-2</v>
      </c>
      <c r="AC5" s="52">
        <v>8.0000000000000004E-4</v>
      </c>
      <c r="AD5" s="52">
        <v>7.0800000000000002E-2</v>
      </c>
      <c r="AE5" s="52">
        <v>-3.6499999999999998E-2</v>
      </c>
      <c r="AF5" s="52">
        <v>4948.6000000000004</v>
      </c>
      <c r="AG5" s="52">
        <v>4280.7</v>
      </c>
      <c r="AH5" s="52">
        <v>3697.8</v>
      </c>
      <c r="AI5" s="52">
        <v>3712.8</v>
      </c>
      <c r="AJ5" s="52">
        <v>3125.4</v>
      </c>
      <c r="AK5" s="52">
        <v>7917.7600000000011</v>
      </c>
      <c r="AL5" s="2"/>
      <c r="AM5" s="71"/>
      <c r="AN5" s="71"/>
      <c r="AO5" s="71"/>
      <c r="AP5" s="71"/>
      <c r="AQ5" s="71"/>
      <c r="AR5" s="71"/>
    </row>
    <row r="6" spans="1:44" x14ac:dyDescent="0.2">
      <c r="A6" s="55" t="s">
        <v>130</v>
      </c>
      <c r="B6" s="52">
        <v>6.8999999999999999E-3</v>
      </c>
      <c r="C6" s="52">
        <v>-5.9200000000000003E-2</v>
      </c>
      <c r="D6" s="52">
        <v>-0.1983</v>
      </c>
      <c r="E6" s="52">
        <v>0.26590000000000003</v>
      </c>
      <c r="F6" s="52">
        <v>1.8E-3</v>
      </c>
      <c r="G6" s="52">
        <v>-1.4999999999999999E-2</v>
      </c>
      <c r="H6" s="52">
        <v>-2.46E-2</v>
      </c>
      <c r="I6" s="52">
        <v>1.41E-2</v>
      </c>
      <c r="J6" s="52">
        <v>8.0199999999999994E-2</v>
      </c>
      <c r="K6" s="52">
        <v>4.1099999999999998E-2</v>
      </c>
      <c r="L6" s="52">
        <v>-3.7999999999999999E-2</v>
      </c>
      <c r="M6" s="52">
        <v>-2.1999999999999999E-2</v>
      </c>
      <c r="N6" s="52">
        <v>1.4E-2</v>
      </c>
      <c r="O6" s="52">
        <v>0.10299999999999999</v>
      </c>
      <c r="P6" s="52">
        <v>4.2000000000000003E-2</v>
      </c>
      <c r="Q6" s="52">
        <v>462.8</v>
      </c>
      <c r="R6" s="52">
        <v>518.70000000000005</v>
      </c>
      <c r="S6" s="52">
        <v>544.29999999999995</v>
      </c>
      <c r="T6" s="52">
        <v>474</v>
      </c>
      <c r="U6" s="52">
        <v>494.6</v>
      </c>
      <c r="V6" s="52">
        <v>-5.1999999999999998E-2</v>
      </c>
      <c r="W6" s="52">
        <v>-2.8000000000000001E-2</v>
      </c>
      <c r="X6" s="52">
        <v>1.7999999999999999E-2</v>
      </c>
      <c r="Y6" s="52">
        <v>0.14399999999999999</v>
      </c>
      <c r="Z6" s="52">
        <v>5.7000000000000002E-2</v>
      </c>
      <c r="AA6" s="52">
        <v>-5.7299999999999997E-2</v>
      </c>
      <c r="AB6" s="52">
        <v>-1.6E-2</v>
      </c>
      <c r="AC6" s="52">
        <v>7.4099999999999999E-2</v>
      </c>
      <c r="AD6" s="52">
        <v>6.2799999999999995E-2</v>
      </c>
      <c r="AE6" s="52">
        <v>3.0599999999999999E-2</v>
      </c>
      <c r="AF6" s="52">
        <v>753.1</v>
      </c>
      <c r="AG6" s="52">
        <v>747.9</v>
      </c>
      <c r="AH6" s="52">
        <v>795</v>
      </c>
      <c r="AI6" s="52">
        <v>991.6</v>
      </c>
      <c r="AJ6" s="52">
        <v>783.3</v>
      </c>
      <c r="AK6" s="52">
        <v>376.55</v>
      </c>
      <c r="AL6" s="2"/>
      <c r="AM6" s="71"/>
      <c r="AN6" s="71"/>
      <c r="AO6" s="71"/>
      <c r="AP6" s="71"/>
      <c r="AQ6" s="71"/>
      <c r="AR6" s="71"/>
    </row>
    <row r="7" spans="1:44" x14ac:dyDescent="0.2">
      <c r="A7" s="55" t="s">
        <v>131</v>
      </c>
      <c r="B7" s="52">
        <v>1.5699999999999999E-2</v>
      </c>
      <c r="C7" s="52">
        <v>-8.6499999999999994E-2</v>
      </c>
      <c r="D7" s="52">
        <v>-0.1905</v>
      </c>
      <c r="E7" s="52">
        <v>0.19500000000000001</v>
      </c>
      <c r="F7" s="52">
        <v>-4.2000000000000003E-2</v>
      </c>
      <c r="G7" s="52">
        <v>2.9000000000000001E-2</v>
      </c>
      <c r="H7" s="52">
        <v>-2.3699999999999999E-2</v>
      </c>
      <c r="I7" s="52">
        <v>3.0499999999999999E-2</v>
      </c>
      <c r="J7" s="52">
        <v>0.13350000000000001</v>
      </c>
      <c r="K7" s="52">
        <v>9.9400000000000002E-2</v>
      </c>
      <c r="L7" s="52">
        <v>3.0000000000000001E-3</v>
      </c>
      <c r="M7" s="52">
        <v>-1.7999999999999999E-2</v>
      </c>
      <c r="N7" s="52">
        <v>2.3E-2</v>
      </c>
      <c r="O7" s="52">
        <v>0.106</v>
      </c>
      <c r="P7" s="52">
        <v>6.4000000000000001E-2</v>
      </c>
      <c r="Q7" s="52">
        <v>634.9</v>
      </c>
      <c r="R7" s="52">
        <v>664.2</v>
      </c>
      <c r="S7" s="52">
        <v>747.9</v>
      </c>
      <c r="T7" s="52">
        <v>862</v>
      </c>
      <c r="U7" s="52">
        <v>998.4</v>
      </c>
      <c r="V7" s="52">
        <v>4.0000000000000001E-3</v>
      </c>
      <c r="W7" s="52">
        <v>-2.1000000000000001E-2</v>
      </c>
      <c r="X7" s="52">
        <v>2.5999999999999999E-2</v>
      </c>
      <c r="Y7" s="52">
        <v>0.123</v>
      </c>
      <c r="Z7" s="52">
        <v>7.2999999999999995E-2</v>
      </c>
      <c r="AA7" s="52">
        <v>-1.9E-3</v>
      </c>
      <c r="AB7" s="52">
        <v>-7.1499999999999994E-2</v>
      </c>
      <c r="AC7" s="52">
        <v>2.1899999999999999E-2</v>
      </c>
      <c r="AD7" s="52">
        <v>0.1008</v>
      </c>
      <c r="AE7" s="52">
        <v>7.6899999999999996E-2</v>
      </c>
      <c r="AF7" s="52">
        <v>889.2</v>
      </c>
      <c r="AG7" s="52">
        <v>875.5</v>
      </c>
      <c r="AH7" s="52">
        <v>958.4</v>
      </c>
      <c r="AI7" s="52">
        <v>1183.9000000000001</v>
      </c>
      <c r="AJ7" s="52">
        <v>990.7</v>
      </c>
      <c r="AK7" s="52">
        <v>444.6</v>
      </c>
      <c r="AL7" s="2"/>
      <c r="AM7" s="71"/>
      <c r="AN7" s="71"/>
      <c r="AO7" s="71"/>
      <c r="AP7" s="71"/>
      <c r="AQ7" s="71"/>
      <c r="AR7" s="71"/>
    </row>
    <row r="8" spans="1:44" x14ac:dyDescent="0.2">
      <c r="A8" s="55" t="s">
        <v>132</v>
      </c>
      <c r="B8" s="52">
        <v>-8.6099999999999996E-2</v>
      </c>
      <c r="C8" s="52">
        <v>-7.3200000000000001E-2</v>
      </c>
      <c r="D8" s="52">
        <v>-0.1333</v>
      </c>
      <c r="E8" s="52">
        <v>0.45989999999999998</v>
      </c>
      <c r="F8" s="52">
        <v>-0.1421</v>
      </c>
      <c r="G8" s="52">
        <v>-5.7000000000000002E-2</v>
      </c>
      <c r="H8" s="52">
        <v>-4.4200000000000003E-2</v>
      </c>
      <c r="I8" s="52">
        <v>1.67E-2</v>
      </c>
      <c r="J8" s="52">
        <v>0.11310000000000001</v>
      </c>
      <c r="K8" s="52">
        <v>-3.8999999999999998E-3</v>
      </c>
      <c r="L8" s="52">
        <v>-7.3999999999999996E-2</v>
      </c>
      <c r="M8" s="52">
        <v>-3.7999999999999999E-2</v>
      </c>
      <c r="N8" s="52">
        <v>1.4E-2</v>
      </c>
      <c r="O8" s="52">
        <v>0.108</v>
      </c>
      <c r="P8" s="52">
        <v>-2E-3</v>
      </c>
      <c r="Q8" s="52">
        <v>342.5</v>
      </c>
      <c r="R8" s="52">
        <v>429.5</v>
      </c>
      <c r="S8" s="52">
        <v>475.8</v>
      </c>
      <c r="T8" s="52">
        <v>504.8</v>
      </c>
      <c r="U8" s="52">
        <v>507.5</v>
      </c>
      <c r="V8" s="52">
        <v>-8.5000000000000006E-2</v>
      </c>
      <c r="W8" s="52">
        <v>-4.2999999999999997E-2</v>
      </c>
      <c r="X8" s="52">
        <v>1.7000000000000001E-2</v>
      </c>
      <c r="Y8" s="52">
        <v>0.129</v>
      </c>
      <c r="Z8" s="52">
        <v>-3.0000000000000001E-3</v>
      </c>
      <c r="AA8" s="52">
        <v>-8.1199999999999994E-2</v>
      </c>
      <c r="AB8" s="52">
        <v>-5.5399999999999998E-2</v>
      </c>
      <c r="AC8" s="52">
        <v>1.44E-2</v>
      </c>
      <c r="AD8" s="52">
        <v>8.2799999999999999E-2</v>
      </c>
      <c r="AE8" s="52">
        <v>-2.2000000000000001E-3</v>
      </c>
      <c r="AF8" s="52">
        <v>569.5</v>
      </c>
      <c r="AG8" s="52">
        <v>623.1</v>
      </c>
      <c r="AH8" s="52">
        <v>672.3</v>
      </c>
      <c r="AI8" s="52">
        <v>775.7</v>
      </c>
      <c r="AJ8" s="52">
        <v>531.29999999999995</v>
      </c>
      <c r="AK8" s="52">
        <v>284.75</v>
      </c>
      <c r="AL8" s="2"/>
      <c r="AM8" s="71"/>
      <c r="AN8" s="71"/>
      <c r="AO8" s="71"/>
      <c r="AP8" s="71"/>
      <c r="AQ8" s="71"/>
      <c r="AR8" s="71"/>
    </row>
    <row r="9" spans="1:44" x14ac:dyDescent="0.2">
      <c r="A9" s="55" t="s">
        <v>133</v>
      </c>
      <c r="B9" s="52">
        <v>9.3399999999999997E-2</v>
      </c>
      <c r="C9" s="52">
        <v>0.1179</v>
      </c>
      <c r="D9" s="52">
        <v>-6.6500000000000004E-2</v>
      </c>
      <c r="E9" s="52">
        <v>0.61780000000000002</v>
      </c>
      <c r="F9" s="52">
        <v>-0.20899999999999999</v>
      </c>
      <c r="G9" s="52">
        <v>9.9000000000000005E-2</v>
      </c>
      <c r="H9" s="52">
        <v>5.9499999999999997E-2</v>
      </c>
      <c r="I9" s="52">
        <v>4.8399999999999999E-2</v>
      </c>
      <c r="J9" s="52">
        <v>8.72E-2</v>
      </c>
      <c r="K9" s="52">
        <v>-5.04E-2</v>
      </c>
      <c r="L9" s="52">
        <v>5.5E-2</v>
      </c>
      <c r="M9" s="52">
        <v>4.7E-2</v>
      </c>
      <c r="N9" s="52">
        <v>3.5000000000000003E-2</v>
      </c>
      <c r="O9" s="52">
        <v>7.0999999999999994E-2</v>
      </c>
      <c r="P9" s="52">
        <v>-3.2000000000000001E-2</v>
      </c>
      <c r="Q9" s="52">
        <v>8770.4</v>
      </c>
      <c r="R9" s="52">
        <v>7706.8</v>
      </c>
      <c r="S9" s="52">
        <v>7269.6</v>
      </c>
      <c r="T9" s="52">
        <v>7089.5</v>
      </c>
      <c r="U9" s="52">
        <v>6781.1</v>
      </c>
      <c r="V9" s="52">
        <v>7.1999999999999995E-2</v>
      </c>
      <c r="W9" s="52">
        <v>6.2E-2</v>
      </c>
      <c r="X9" s="52">
        <v>4.7E-2</v>
      </c>
      <c r="Y9" s="52">
        <v>9.5000000000000001E-2</v>
      </c>
      <c r="Z9" s="52">
        <v>-4.2000000000000003E-2</v>
      </c>
      <c r="AA9" s="52">
        <v>4.7399999999999998E-2</v>
      </c>
      <c r="AB9" s="52">
        <v>3.49E-2</v>
      </c>
      <c r="AC9" s="52">
        <v>2.6499999999999999E-2</v>
      </c>
      <c r="AD9" s="52">
        <v>4.3900000000000002E-2</v>
      </c>
      <c r="AE9" s="52">
        <v>-3.7600000000000001E-2</v>
      </c>
      <c r="AF9" s="52">
        <v>10625.8</v>
      </c>
      <c r="AG9" s="52">
        <v>9718.2000000000007</v>
      </c>
      <c r="AH9" s="52">
        <v>8693.2000000000007</v>
      </c>
      <c r="AI9" s="52">
        <v>9312.7000000000007</v>
      </c>
      <c r="AJ9" s="52">
        <v>5756.4</v>
      </c>
      <c r="AK9" s="52">
        <v>22314.18</v>
      </c>
      <c r="AL9" s="2"/>
      <c r="AM9" s="71"/>
      <c r="AN9" s="71"/>
      <c r="AO9" s="71"/>
      <c r="AP9" s="71"/>
      <c r="AQ9" s="71"/>
      <c r="AR9" s="71"/>
    </row>
    <row r="10" spans="1:44" x14ac:dyDescent="0.2">
      <c r="A10" s="55" t="s">
        <v>72</v>
      </c>
      <c r="B10" s="53"/>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2"/>
      <c r="AM10" s="2"/>
    </row>
    <row r="11" spans="1:44" x14ac:dyDescent="0.2">
      <c r="A11" s="55" t="s">
        <v>73</v>
      </c>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2"/>
      <c r="AM11" s="2"/>
    </row>
    <row r="12" spans="1:44" x14ac:dyDescent="0.2">
      <c r="A12" s="56" t="str">
        <f>'Balance Sheet'!$B$2</f>
        <v>Target Company</v>
      </c>
      <c r="B12" s="54">
        <f>'Income Statement'!H9/'Income Statement'!G9-1</f>
        <v>2.1197655839279461E-2</v>
      </c>
      <c r="C12" s="54">
        <f>'Income Statement'!G9/'Income Statement'!F9-1</f>
        <v>-2.2892262829784737E-2</v>
      </c>
      <c r="D12" s="54">
        <f>'Income Statement'!F9/'Income Statement'!E9-1</f>
        <v>5.1726213625628237E-2</v>
      </c>
      <c r="E12" s="54">
        <f>'Income Statement'!E9/'Income Statement'!D9-1</f>
        <v>0.56310628253091144</v>
      </c>
      <c r="F12" s="54">
        <f>'Income Statement'!D9/'Income Statement'!C9-1</f>
        <v>0.15137125061530798</v>
      </c>
      <c r="G12" s="54">
        <f>'Income Statement'!H23/'Income Statement'!H9</f>
        <v>0.14351242277612514</v>
      </c>
      <c r="H12" s="54">
        <f>'Income Statement'!G23/'Income Statement'!G9</f>
        <v>0.15944236813715729</v>
      </c>
      <c r="I12" s="54">
        <f>'Income Statement'!F23/'Income Statement'!F9</f>
        <v>0.19439263048525479</v>
      </c>
      <c r="J12" s="54">
        <f>'Income Statement'!E23/'Income Statement'!E9</f>
        <v>0.25154709027357447</v>
      </c>
      <c r="K12" s="54">
        <f>'Income Statement'!D23/'Income Statement'!D9</f>
        <v>0.2205254686662608</v>
      </c>
      <c r="L12" s="54">
        <f>'Income Statement'!H38/'Balance Sheet'!I28</f>
        <v>0.12683543733835406</v>
      </c>
      <c r="M12" s="54">
        <f>'Income Statement'!G38/'Balance Sheet'!H28</f>
        <v>0.18473266495306082</v>
      </c>
      <c r="N12" s="54">
        <f>'Income Statement'!F38/'Balance Sheet'!G28</f>
        <v>0.2716230093189676</v>
      </c>
      <c r="O12" s="54">
        <f>'Income Statement'!E38/'Balance Sheet'!F28</f>
        <v>0.47990690515268569</v>
      </c>
      <c r="P12" s="54">
        <f>'Income Statement'!D38/'Balance Sheet'!E28</f>
        <v>0.34835826254944896</v>
      </c>
      <c r="Q12" s="54">
        <f>'Balance Sheet'!I28</f>
        <v>1201.7527439579999</v>
      </c>
      <c r="R12" s="54">
        <f>'Balance Sheet'!H28</f>
        <v>924.50099999999998</v>
      </c>
      <c r="S12" s="54">
        <f>'Balance Sheet'!G28</f>
        <v>867.87300000000005</v>
      </c>
      <c r="T12" s="54">
        <f>'Balance Sheet'!F28</f>
        <v>632.73800000000006</v>
      </c>
      <c r="U12" s="54">
        <f>'Balance Sheet'!E28</f>
        <v>439.34199999999998</v>
      </c>
      <c r="V12" s="54">
        <f>('Income Statement'!H34-'Income Statement'!H29)/('Balance Sheet'!I52+'Balance Sheet'!I43+'Balance Sheet'!I36)</f>
        <v>0.28187035019600326</v>
      </c>
      <c r="W12" s="54">
        <f>('Income Statement'!G34-'Income Statement'!G29)/('Balance Sheet'!H52+'Balance Sheet'!H43+'Balance Sheet'!H36)</f>
        <v>0.41702230671918494</v>
      </c>
      <c r="X12" s="54">
        <f>('Income Statement'!F34-'Income Statement'!F29)/('Balance Sheet'!G52+'Balance Sheet'!G43+'Balance Sheet'!G36)</f>
        <v>0.63168496750130754</v>
      </c>
      <c r="Y12" s="54">
        <f>('Income Statement'!E34-'Income Statement'!E29)/('Balance Sheet'!F52+'Balance Sheet'!F43+'Balance Sheet'!F36)</f>
        <v>1.0948906760922361</v>
      </c>
      <c r="Z12" s="54">
        <f>('Income Statement'!D34-'Income Statement'!D29)/('Balance Sheet'!E52+'Balance Sheet'!E43+'Balance Sheet'!E36)</f>
        <v>0.79141640324920515</v>
      </c>
      <c r="AA12" s="54">
        <f>'Income Statement'!H38/'Income Statement'!H9</f>
        <v>8.058096927987965E-2</v>
      </c>
      <c r="AB12" s="54">
        <f>'Income Statement'!G38/'Income Statement'!G9</f>
        <v>9.2201427235828193E-2</v>
      </c>
      <c r="AC12" s="54">
        <f>'Income Statement'!F38/'Income Statement'!F9</f>
        <v>0.12435170641791524</v>
      </c>
      <c r="AD12" s="54">
        <f>'Income Statement'!E38/'Income Statement'!E9</f>
        <v>0.16846614195318541</v>
      </c>
      <c r="AE12" s="54">
        <f>'Income Statement'!D38/'Income Statement'!D9</f>
        <v>0.13272387752420794</v>
      </c>
      <c r="AF12" s="54">
        <f>'Income Statement'!H9</f>
        <v>1891.5736086899999</v>
      </c>
      <c r="AG12" s="54">
        <f>'Income Statement'!G9</f>
        <v>1852.309</v>
      </c>
      <c r="AH12" s="54">
        <f>'Income Statement'!F9</f>
        <v>1895.7059999999999</v>
      </c>
      <c r="AI12" s="54">
        <f>'Income Statement'!E9</f>
        <v>1802.471</v>
      </c>
      <c r="AJ12" s="54">
        <f>'Income Statement'!D9</f>
        <v>1153.134</v>
      </c>
      <c r="AK12" s="54">
        <v>0</v>
      </c>
      <c r="AM12" s="71"/>
      <c r="AN12" s="71"/>
      <c r="AO12" s="71"/>
      <c r="AP12" s="71"/>
      <c r="AQ12" s="71"/>
      <c r="AR12"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Balance Sheet</vt:lpstr>
      <vt:lpstr>Income Statement</vt:lpstr>
      <vt:lpstr>Factors</vt:lpstr>
      <vt:lpstr>Financial_Data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Aggarwal</dc:creator>
  <cp:lastModifiedBy>Shivam Aggarwal</cp:lastModifiedBy>
  <dcterms:created xsi:type="dcterms:W3CDTF">2025-07-26T05:11:55Z</dcterms:created>
  <dcterms:modified xsi:type="dcterms:W3CDTF">2025-08-13T11:19:14Z</dcterms:modified>
</cp:coreProperties>
</file>