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16605" windowHeight="7935" activeTab="6"/>
  </bookViews>
  <sheets>
    <sheet name="bangla" sheetId="1" r:id="rId1"/>
    <sheet name="china" sheetId="2" r:id="rId2"/>
    <sheet name="vamatex" sheetId="3" r:id="rId3"/>
    <sheet name="chinarep" sheetId="7" r:id="rId4"/>
    <sheet name="sanabo" sheetId="4" r:id="rId5"/>
    <sheet name="staff" sheetId="5" r:id="rId6"/>
    <sheet name="summary" sheetId="6" r:id="rId7"/>
  </sheets>
  <definedNames>
    <definedName name="_xlnm.Print_Area" localSheetId="0">bangla!$A$1:$M$35</definedName>
    <definedName name="_xlnm.Print_Area" localSheetId="1">china!$A$1:$G$47</definedName>
    <definedName name="_xlnm.Print_Area" localSheetId="3">chinarep!$A$1:$L$34</definedName>
    <definedName name="_xlnm.Print_Area" localSheetId="4">sanabo!$A$1:$E$20</definedName>
    <definedName name="_xlnm.Print_Area" localSheetId="5">staff!$A$1:$G$37</definedName>
    <definedName name="_xlnm.Print_Area" localSheetId="6">summary!$A$1:$H$36</definedName>
  </definedNames>
  <calcPr calcId="124519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D4" i="2"/>
  <c r="D5"/>
  <c r="D6"/>
  <c r="D7"/>
  <c r="D8"/>
  <c r="D9"/>
  <c r="D10"/>
  <c r="D11"/>
  <c r="G11" s="1"/>
  <c r="D12"/>
  <c r="D13"/>
  <c r="G13" s="1"/>
  <c r="D14"/>
  <c r="D15"/>
  <c r="G15" s="1"/>
  <c r="D16"/>
  <c r="D17"/>
  <c r="D18"/>
  <c r="D19"/>
  <c r="D20"/>
  <c r="D21"/>
  <c r="D22"/>
  <c r="D23"/>
  <c r="G23" s="1"/>
  <c r="D24"/>
  <c r="D25"/>
  <c r="D26"/>
  <c r="D27"/>
  <c r="D28"/>
  <c r="D29"/>
  <c r="G29" s="1"/>
  <c r="M6" i="1"/>
  <c r="M7"/>
  <c r="M8"/>
  <c r="M9"/>
  <c r="M10"/>
  <c r="M11"/>
  <c r="M12"/>
  <c r="M13"/>
  <c r="M14"/>
  <c r="M15"/>
  <c r="M16"/>
  <c r="M17"/>
  <c r="M18"/>
  <c r="M19"/>
  <c r="M21"/>
  <c r="M22"/>
  <c r="M23"/>
  <c r="C24"/>
  <c r="F3" i="2"/>
  <c r="D3"/>
  <c r="K31" i="7"/>
  <c r="F31"/>
  <c r="D31"/>
  <c r="L31" s="1"/>
  <c r="K30"/>
  <c r="F30"/>
  <c r="D30"/>
  <c r="L30" s="1"/>
  <c r="K29"/>
  <c r="F29"/>
  <c r="D29"/>
  <c r="L29" s="1"/>
  <c r="K28"/>
  <c r="F28"/>
  <c r="D28"/>
  <c r="L28" s="1"/>
  <c r="K27"/>
  <c r="L27" s="1"/>
  <c r="F27"/>
  <c r="D27"/>
  <c r="J33"/>
  <c r="I33"/>
  <c r="H33"/>
  <c r="G33"/>
  <c r="E33"/>
  <c r="C33"/>
  <c r="E16" i="6" s="1"/>
  <c r="K32" i="7"/>
  <c r="F32"/>
  <c r="D32"/>
  <c r="L32" s="1"/>
  <c r="E36" i="2"/>
  <c r="E37"/>
  <c r="E38"/>
  <c r="E39"/>
  <c r="E40"/>
  <c r="E41"/>
  <c r="E42"/>
  <c r="E43"/>
  <c r="E44"/>
  <c r="E45"/>
  <c r="D3" i="3"/>
  <c r="D10"/>
  <c r="D11"/>
  <c r="D12"/>
  <c r="D13"/>
  <c r="D14"/>
  <c r="D15"/>
  <c r="D16"/>
  <c r="D17"/>
  <c r="D18"/>
  <c r="D19"/>
  <c r="D20"/>
  <c r="D21"/>
  <c r="D22"/>
  <c r="H29" i="6"/>
  <c r="K4" i="3"/>
  <c r="K5"/>
  <c r="K6"/>
  <c r="K7"/>
  <c r="K8"/>
  <c r="K9"/>
  <c r="K10"/>
  <c r="K11"/>
  <c r="K12"/>
  <c r="K13"/>
  <c r="K14"/>
  <c r="K15"/>
  <c r="L15" s="1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D4"/>
  <c r="D5"/>
  <c r="L5" s="1"/>
  <c r="D6"/>
  <c r="L6" s="1"/>
  <c r="D7"/>
  <c r="L7" s="1"/>
  <c r="D8"/>
  <c r="L8" s="1"/>
  <c r="D9"/>
  <c r="L9"/>
  <c r="L16"/>
  <c r="L17"/>
  <c r="L18"/>
  <c r="L19"/>
  <c r="D23"/>
  <c r="D24"/>
  <c r="L24"/>
  <c r="D25"/>
  <c r="L25"/>
  <c r="D26"/>
  <c r="D27"/>
  <c r="D28"/>
  <c r="D29"/>
  <c r="D30"/>
  <c r="D31"/>
  <c r="D32"/>
  <c r="L32" s="1"/>
  <c r="D33"/>
  <c r="D34"/>
  <c r="D35"/>
  <c r="D36"/>
  <c r="D37"/>
  <c r="D38"/>
  <c r="D39"/>
  <c r="D40"/>
  <c r="D41"/>
  <c r="D42"/>
  <c r="D43"/>
  <c r="D44"/>
  <c r="L44" s="1"/>
  <c r="D45"/>
  <c r="L45" s="1"/>
  <c r="D46"/>
  <c r="D47"/>
  <c r="D48"/>
  <c r="L48" s="1"/>
  <c r="D49"/>
  <c r="D50"/>
  <c r="L50"/>
  <c r="D51"/>
  <c r="L51" s="1"/>
  <c r="D52"/>
  <c r="K3"/>
  <c r="K53"/>
  <c r="G10" i="6" s="1"/>
  <c r="K23" i="7"/>
  <c r="K24"/>
  <c r="K25"/>
  <c r="K26"/>
  <c r="F23"/>
  <c r="F24"/>
  <c r="F25"/>
  <c r="F26"/>
  <c r="D23"/>
  <c r="L23" s="1"/>
  <c r="D24"/>
  <c r="L24" s="1"/>
  <c r="D25"/>
  <c r="L25" s="1"/>
  <c r="D26"/>
  <c r="L26" s="1"/>
  <c r="E17" i="6"/>
  <c r="K4" i="7"/>
  <c r="K5"/>
  <c r="K6"/>
  <c r="K7"/>
  <c r="K8"/>
  <c r="K9"/>
  <c r="K10"/>
  <c r="K11"/>
  <c r="K12"/>
  <c r="K13"/>
  <c r="K14"/>
  <c r="K15"/>
  <c r="K16"/>
  <c r="K17"/>
  <c r="K18"/>
  <c r="K19"/>
  <c r="K20"/>
  <c r="K21"/>
  <c r="K22"/>
  <c r="D4"/>
  <c r="L4" s="1"/>
  <c r="D5"/>
  <c r="D6"/>
  <c r="L6"/>
  <c r="D7"/>
  <c r="D8"/>
  <c r="L8" s="1"/>
  <c r="D9"/>
  <c r="D10"/>
  <c r="D11"/>
  <c r="D12"/>
  <c r="D13"/>
  <c r="D14"/>
  <c r="L14"/>
  <c r="D15"/>
  <c r="D16"/>
  <c r="D17"/>
  <c r="D18"/>
  <c r="L18" s="1"/>
  <c r="D19"/>
  <c r="D20"/>
  <c r="L20"/>
  <c r="D21"/>
  <c r="D22"/>
  <c r="K3"/>
  <c r="D3"/>
  <c r="L46" i="3"/>
  <c r="F41"/>
  <c r="F53"/>
  <c r="G9" i="6"/>
  <c r="F42" i="3"/>
  <c r="F43"/>
  <c r="F44"/>
  <c r="F45"/>
  <c r="F46"/>
  <c r="F47"/>
  <c r="F48"/>
  <c r="F49"/>
  <c r="F50"/>
  <c r="F51"/>
  <c r="F52"/>
  <c r="L43"/>
  <c r="J53"/>
  <c r="E13" i="6" s="1"/>
  <c r="I53" i="3"/>
  <c r="E12" i="6" s="1"/>
  <c r="H53" i="3"/>
  <c r="E11" i="6" s="1"/>
  <c r="G53" i="3"/>
  <c r="E53"/>
  <c r="C53"/>
  <c r="E8" i="6" s="1"/>
  <c r="F4" i="7"/>
  <c r="F5"/>
  <c r="F6"/>
  <c r="F7"/>
  <c r="F8"/>
  <c r="F9"/>
  <c r="F10"/>
  <c r="L10"/>
  <c r="F11"/>
  <c r="F12"/>
  <c r="F13"/>
  <c r="F14"/>
  <c r="F15"/>
  <c r="F16"/>
  <c r="F17"/>
  <c r="F18"/>
  <c r="F19"/>
  <c r="F20"/>
  <c r="F21"/>
  <c r="F22"/>
  <c r="F28" i="2"/>
  <c r="F29"/>
  <c r="G28"/>
  <c r="E30"/>
  <c r="C30"/>
  <c r="E15" i="6" s="1"/>
  <c r="F4" i="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E10" i="6"/>
  <c r="F3" i="7"/>
  <c r="I1"/>
  <c r="F4" i="1"/>
  <c r="F4" i="2"/>
  <c r="G4" s="1"/>
  <c r="F5"/>
  <c r="F6"/>
  <c r="F7"/>
  <c r="F8"/>
  <c r="F9"/>
  <c r="F10"/>
  <c r="F11"/>
  <c r="F12"/>
  <c r="F13"/>
  <c r="F14"/>
  <c r="F15"/>
  <c r="F16"/>
  <c r="F17"/>
  <c r="F18"/>
  <c r="F19"/>
  <c r="F20"/>
  <c r="G20" s="1"/>
  <c r="F21"/>
  <c r="F22"/>
  <c r="F23"/>
  <c r="F24"/>
  <c r="F25"/>
  <c r="F26"/>
  <c r="F27"/>
  <c r="G46"/>
  <c r="D24" i="6" s="1"/>
  <c r="E9"/>
  <c r="E35" i="2"/>
  <c r="G20" i="5"/>
  <c r="G30" s="1"/>
  <c r="C36"/>
  <c r="G36" s="1"/>
  <c r="G6" i="2"/>
  <c r="G8"/>
  <c r="G9"/>
  <c r="G10"/>
  <c r="G14"/>
  <c r="G18"/>
  <c r="G22"/>
  <c r="G26"/>
  <c r="M20" i="1"/>
  <c r="E24"/>
  <c r="E4" i="6" s="1"/>
  <c r="G24" i="1"/>
  <c r="E5" i="6" s="1"/>
  <c r="I24" i="1"/>
  <c r="E6" i="6" s="1"/>
  <c r="K24" i="1"/>
  <c r="E7" i="6" s="1"/>
  <c r="G27" i="5"/>
  <c r="G31" s="1"/>
  <c r="G12" i="2"/>
  <c r="E46"/>
  <c r="D27" i="6" s="1"/>
  <c r="L4" i="1"/>
  <c r="C34"/>
  <c r="D25" i="6" s="1"/>
  <c r="G34" i="1"/>
  <c r="L31"/>
  <c r="C25" i="5"/>
  <c r="G34" s="1"/>
  <c r="C18"/>
  <c r="G33" s="1"/>
  <c r="I1" i="3"/>
  <c r="E1" i="6"/>
  <c r="E1" i="5"/>
  <c r="C9"/>
  <c r="G32"/>
  <c r="C30"/>
  <c r="G35"/>
  <c r="C1" i="4"/>
  <c r="E3"/>
  <c r="E4"/>
  <c r="E5"/>
  <c r="E6"/>
  <c r="E7"/>
  <c r="E8"/>
  <c r="E9"/>
  <c r="E10"/>
  <c r="E11"/>
  <c r="E12"/>
  <c r="E13"/>
  <c r="E14"/>
  <c r="E15"/>
  <c r="E16"/>
  <c r="E17"/>
  <c r="E18"/>
  <c r="E19"/>
  <c r="F3" i="3"/>
  <c r="J1" i="1"/>
  <c r="F1" i="2" s="1"/>
  <c r="H4" i="1"/>
  <c r="H24" s="1"/>
  <c r="G5" i="6" s="1"/>
  <c r="J4" i="1"/>
  <c r="J24" s="1"/>
  <c r="G6" i="6" s="1"/>
  <c r="G24" i="2"/>
  <c r="G19"/>
  <c r="F24" i="1"/>
  <c r="G4" i="6" s="1"/>
  <c r="E20" i="4"/>
  <c r="D26" i="6" s="1"/>
  <c r="G21" i="2"/>
  <c r="L52" i="3"/>
  <c r="L11" i="7"/>
  <c r="L7"/>
  <c r="L21"/>
  <c r="L5"/>
  <c r="L17"/>
  <c r="L13"/>
  <c r="L9"/>
  <c r="L22"/>
  <c r="L19"/>
  <c r="L15"/>
  <c r="D53" i="3"/>
  <c r="G8" i="6" s="1"/>
  <c r="L40" i="3"/>
  <c r="L26"/>
  <c r="L14"/>
  <c r="L35"/>
  <c r="L36"/>
  <c r="L22"/>
  <c r="L38"/>
  <c r="L28"/>
  <c r="L20"/>
  <c r="L12"/>
  <c r="L23"/>
  <c r="L29"/>
  <c r="L21"/>
  <c r="L13"/>
  <c r="L34"/>
  <c r="L27"/>
  <c r="L11"/>
  <c r="L4"/>
  <c r="L3"/>
  <c r="L41"/>
  <c r="D28" i="6"/>
  <c r="L16" i="7"/>
  <c r="L12"/>
  <c r="L3"/>
  <c r="L10" i="3"/>
  <c r="D33" i="7"/>
  <c r="G16" i="6"/>
  <c r="K33" i="7"/>
  <c r="G17" i="6"/>
  <c r="F33" i="7"/>
  <c r="C34"/>
  <c r="G17" i="2" l="1"/>
  <c r="G25"/>
  <c r="G27"/>
  <c r="G16"/>
  <c r="G7"/>
  <c r="G5"/>
  <c r="G3"/>
  <c r="L30" i="1"/>
  <c r="M4"/>
  <c r="L49" i="3"/>
  <c r="L47"/>
  <c r="L42"/>
  <c r="L39"/>
  <c r="L37"/>
  <c r="L33"/>
  <c r="L31"/>
  <c r="L30"/>
  <c r="C54"/>
  <c r="L33" i="7"/>
  <c r="I34" s="1"/>
  <c r="L53" i="3"/>
  <c r="I54" s="1"/>
  <c r="M5" i="1"/>
  <c r="M24" s="1"/>
  <c r="L29" s="1"/>
  <c r="G37" i="5"/>
  <c r="D23" i="6" s="1"/>
  <c r="D30" i="2"/>
  <c r="G15" i="6" s="1"/>
  <c r="C31" i="2"/>
  <c r="L24" i="1"/>
  <c r="G7" i="6" s="1"/>
  <c r="C25" i="1"/>
  <c r="D24"/>
  <c r="G3" i="6" s="1"/>
  <c r="E3"/>
  <c r="G30" i="2"/>
  <c r="G47" s="1"/>
  <c r="F30"/>
  <c r="G14" i="6" s="1"/>
  <c r="E14"/>
  <c r="D47" i="2" l="1"/>
  <c r="L34" i="1"/>
  <c r="M35" s="1"/>
  <c r="E18" i="6"/>
  <c r="G18"/>
  <c r="D22" s="1"/>
  <c r="D29" s="1"/>
  <c r="D31" s="1"/>
  <c r="H31" l="1"/>
</calcChain>
</file>

<file path=xl/sharedStrings.xml><?xml version="1.0" encoding="utf-8"?>
<sst xmlns="http://schemas.openxmlformats.org/spreadsheetml/2006/main" count="398" uniqueCount="273">
  <si>
    <t>SL</t>
  </si>
  <si>
    <t>NAME</t>
  </si>
  <si>
    <t>BILL</t>
  </si>
  <si>
    <t>TOT BILL</t>
  </si>
  <si>
    <t>STAFF</t>
  </si>
  <si>
    <t>VAMATEX</t>
  </si>
  <si>
    <t>SANABO</t>
  </si>
  <si>
    <t>HEAD</t>
  </si>
  <si>
    <t>QTY</t>
  </si>
  <si>
    <t>RATE</t>
  </si>
  <si>
    <t>DRUM MASTER</t>
  </si>
  <si>
    <t>BANGLA SANA</t>
  </si>
  <si>
    <t>BANGLA SANA 110</t>
  </si>
  <si>
    <t>BANGLA SANAMARA</t>
  </si>
  <si>
    <t>CHINA SANA KHILGAON</t>
  </si>
  <si>
    <t>VAMATEX 20/1 SANA</t>
  </si>
  <si>
    <t>PRODUCT</t>
  </si>
  <si>
    <t>PART</t>
  </si>
  <si>
    <t>YRD</t>
  </si>
  <si>
    <t>TR</t>
  </si>
  <si>
    <t>TOTAL BILL POSITION</t>
  </si>
  <si>
    <t>AMT [TK]</t>
  </si>
  <si>
    <t>TATI BILL</t>
  </si>
  <si>
    <t>ADVANCE =</t>
  </si>
  <si>
    <t>BALANCE =</t>
  </si>
  <si>
    <t>TR 90 X 16</t>
  </si>
  <si>
    <t>TR 90 X 14</t>
  </si>
  <si>
    <t>VAMATEX 30/1 SLAVE 4800</t>
  </si>
  <si>
    <t>POPLIN</t>
  </si>
  <si>
    <t>SLAB</t>
  </si>
  <si>
    <t>SITTING</t>
  </si>
  <si>
    <t>SUB-TOTAL=</t>
  </si>
  <si>
    <t>SALARY</t>
  </si>
  <si>
    <t>IND -2 (KHILGAON)</t>
  </si>
  <si>
    <t xml:space="preserve">WEEKLY PRODUCTION AND PAYMENT STATEMENT OF </t>
  </si>
  <si>
    <t>PARTICULAR</t>
  </si>
  <si>
    <t>AMOUNT</t>
  </si>
  <si>
    <t>SANAMARA</t>
  </si>
  <si>
    <t>SUB-TOTAL</t>
  </si>
  <si>
    <t>VAMATEX 20/1 CANVAS</t>
  </si>
  <si>
    <t>TR 96 X 20</t>
  </si>
  <si>
    <t>TWILL</t>
  </si>
  <si>
    <t>CANVAS</t>
  </si>
  <si>
    <t>TOTAL</t>
  </si>
  <si>
    <t>ITEM</t>
  </si>
  <si>
    <t>TR 90 X 18</t>
  </si>
  <si>
    <t>TR 96 X 17</t>
  </si>
  <si>
    <t>KONNING</t>
  </si>
  <si>
    <t>HOLDING</t>
  </si>
  <si>
    <t>CLEAN STAFF</t>
  </si>
  <si>
    <t>MENDING</t>
  </si>
  <si>
    <t>QUANTITY</t>
  </si>
  <si>
    <t>BISCOS</t>
  </si>
  <si>
    <t>BISCOSS DRAWER</t>
  </si>
  <si>
    <t>TRANSPORT</t>
  </si>
  <si>
    <t>Name</t>
  </si>
  <si>
    <t>TOTAL BILL</t>
  </si>
  <si>
    <t>রফিক</t>
  </si>
  <si>
    <t>নজরুল</t>
  </si>
  <si>
    <t>জাকির</t>
  </si>
  <si>
    <t>সেলিম</t>
  </si>
  <si>
    <t>দুলাল</t>
  </si>
  <si>
    <t>জালাল</t>
  </si>
  <si>
    <t>আসিক</t>
  </si>
  <si>
    <t>মাসুদ</t>
  </si>
  <si>
    <t>তাইযুদ্দিন</t>
  </si>
  <si>
    <t>খান</t>
  </si>
  <si>
    <t>মাহিন</t>
  </si>
  <si>
    <t>বিল্লাল</t>
  </si>
  <si>
    <t>মিলন</t>
  </si>
  <si>
    <t>সানি</t>
  </si>
  <si>
    <t>সাবুজ</t>
  </si>
  <si>
    <t>সজল</t>
  </si>
  <si>
    <t>বাদল</t>
  </si>
  <si>
    <t>মিজান</t>
  </si>
  <si>
    <t>মোহাম্মদ</t>
  </si>
  <si>
    <t>মাহাবুর</t>
  </si>
  <si>
    <t>আলম</t>
  </si>
  <si>
    <t>এলেম</t>
  </si>
  <si>
    <t>আলতা</t>
  </si>
  <si>
    <t>আজিজুল</t>
  </si>
  <si>
    <t>ইব্রাহিম</t>
  </si>
  <si>
    <t>শাহিন</t>
  </si>
  <si>
    <t>তারেক</t>
  </si>
  <si>
    <t>আমির</t>
  </si>
  <si>
    <t>হসেইন</t>
  </si>
  <si>
    <t>সোহরাব</t>
  </si>
  <si>
    <t>রবু</t>
  </si>
  <si>
    <t>হুমায়ূন</t>
  </si>
  <si>
    <t>ইয়াকুব</t>
  </si>
  <si>
    <t>নাসিমা কোনিং</t>
  </si>
  <si>
    <t>জাকির কোনিং</t>
  </si>
  <si>
    <t>সবুজ কোনিং</t>
  </si>
  <si>
    <t>নারগিস</t>
  </si>
  <si>
    <t>মোবারক</t>
  </si>
  <si>
    <t>রাসেদ</t>
  </si>
  <si>
    <t>সোহেল</t>
  </si>
  <si>
    <t>হালিম</t>
  </si>
  <si>
    <t>বাবুল</t>
  </si>
  <si>
    <t>বিপুল</t>
  </si>
  <si>
    <t>ফাহিম</t>
  </si>
  <si>
    <t>BANGLA (KHILGAW)</t>
  </si>
  <si>
    <t>VAMATEX (BIRAMPUR)</t>
  </si>
  <si>
    <t>CHINA</t>
  </si>
  <si>
    <t>OTHER BILL</t>
  </si>
  <si>
    <t>1. FARID BHUIYAN</t>
  </si>
  <si>
    <t>2. MOSTAFA</t>
  </si>
  <si>
    <t>হোসেন</t>
  </si>
  <si>
    <t>নিলুফা</t>
  </si>
  <si>
    <t>TATIBILL</t>
  </si>
  <si>
    <t>ছবির</t>
  </si>
  <si>
    <t>কাওছার</t>
  </si>
  <si>
    <t>আলী</t>
  </si>
  <si>
    <t>আকাশ</t>
  </si>
  <si>
    <t>বশির</t>
  </si>
  <si>
    <t>PRODUCTION</t>
  </si>
  <si>
    <t>BANGLA MACHINE PRODUCTION  (INDUSTRY 2, KHILGAW)</t>
  </si>
  <si>
    <t>CHINA MACHINE PRODUCTION (INDUSTRY 2, KHILGAON)</t>
  </si>
  <si>
    <t>VAMATEX MACHINE PRODUCTION (INDUSTRY 1, BIRAMPUR)</t>
  </si>
  <si>
    <t>STUFF AND OTHERS</t>
  </si>
  <si>
    <t xml:space="preserve">TOTAL PRODUCTION AND BILL PAYMENT OF </t>
  </si>
  <si>
    <t>কাসেম</t>
  </si>
  <si>
    <t>শাজাহান</t>
  </si>
  <si>
    <t>Bill prepared by</t>
  </si>
  <si>
    <t>Bill appected by</t>
  </si>
  <si>
    <t>Bill chacked by</t>
  </si>
  <si>
    <t>কাদির</t>
  </si>
  <si>
    <t>TOTAL
PRODUCTION</t>
  </si>
  <si>
    <t>TOTAL SANABO BILL</t>
  </si>
  <si>
    <t>TOTAL STAFF BILL</t>
  </si>
  <si>
    <t>GRAND TOTAL BILL =</t>
  </si>
  <si>
    <t>GRAND TOTAL PRODUCTION</t>
  </si>
  <si>
    <t>ফরিদ</t>
  </si>
  <si>
    <t>ওসমান</t>
  </si>
  <si>
    <t>2.সাফি</t>
  </si>
  <si>
    <t>5.কাদির</t>
  </si>
  <si>
    <t>7.আফজল</t>
  </si>
  <si>
    <t>SANA 80</t>
  </si>
  <si>
    <t>SANA 90</t>
  </si>
  <si>
    <t>SANA</t>
  </si>
  <si>
    <t>TC 80 SANA</t>
  </si>
  <si>
    <t>CLEANER</t>
  </si>
  <si>
    <t>হাসিনা</t>
  </si>
  <si>
    <t>রবিন</t>
  </si>
  <si>
    <t>জামির</t>
  </si>
  <si>
    <t>VAMA 3850 DRAWER</t>
  </si>
  <si>
    <t>শামিম</t>
  </si>
  <si>
    <t>DRAWER</t>
  </si>
  <si>
    <t>মোকলেছ</t>
  </si>
  <si>
    <t>OTHERS</t>
  </si>
  <si>
    <t>BORONI/MENDING</t>
  </si>
  <si>
    <t>জামাল</t>
  </si>
  <si>
    <t>8. জালাল</t>
  </si>
  <si>
    <t>10.মজিবুর</t>
  </si>
  <si>
    <t>11.দানিস</t>
  </si>
  <si>
    <t>মোমেন</t>
  </si>
  <si>
    <t>এবাদুল্লাহ</t>
  </si>
  <si>
    <t>COST PAR YARD (own production)</t>
  </si>
  <si>
    <t>ফিরুজ</t>
  </si>
  <si>
    <t>ইসমাইল</t>
  </si>
  <si>
    <t>রনি</t>
  </si>
  <si>
    <t>মহিউদ্দিন</t>
  </si>
  <si>
    <t>PER YARDS =</t>
  </si>
  <si>
    <t>কাজি</t>
  </si>
  <si>
    <t>ছাত্তার</t>
  </si>
  <si>
    <t>রাজা</t>
  </si>
  <si>
    <t>আবদুল্লা</t>
  </si>
  <si>
    <t>রুবেল</t>
  </si>
  <si>
    <t>ওয়াসিম</t>
  </si>
  <si>
    <t>বাবু</t>
  </si>
  <si>
    <t>VAMATEX 40/1 LOADING</t>
  </si>
  <si>
    <t>এরসাদ</t>
  </si>
  <si>
    <t>মানিক</t>
  </si>
  <si>
    <t>নুর নবী</t>
  </si>
  <si>
    <t>খোকন</t>
  </si>
  <si>
    <t>রিয়াজ</t>
  </si>
  <si>
    <t>আজিম</t>
  </si>
  <si>
    <t>STAFF (BIRAMPUR)</t>
  </si>
  <si>
    <t>STAFF (CHINA)</t>
  </si>
  <si>
    <t>SANABO (BIRAMPUR)</t>
  </si>
  <si>
    <t>SANABO (CHINA)</t>
  </si>
  <si>
    <t>ATA</t>
  </si>
  <si>
    <t>AMAN</t>
  </si>
  <si>
    <t>BILL MAKING</t>
  </si>
  <si>
    <t>DRUM</t>
  </si>
  <si>
    <t>SANABO/DRUM</t>
  </si>
  <si>
    <t>CHINA REPAIR MACHINE PRODUCTION (INDUSTRY 1, BIRAMPUR)</t>
  </si>
  <si>
    <t>CHINA REPAIR</t>
  </si>
  <si>
    <t>CHINA DRAWER 20 X 20</t>
  </si>
  <si>
    <t>CHINA DRAWER 40 X 40</t>
  </si>
  <si>
    <t>SOMET 20/20</t>
  </si>
  <si>
    <t>SOMET 40/40</t>
  </si>
  <si>
    <t>96X20
TR</t>
  </si>
  <si>
    <t>90X18
TR</t>
  </si>
  <si>
    <t>90X17
PTC</t>
  </si>
  <si>
    <t>90X16
TR</t>
  </si>
  <si>
    <t>90X14
TR</t>
  </si>
  <si>
    <t>TOTAL
BILL</t>
  </si>
  <si>
    <t>SIPON</t>
  </si>
  <si>
    <t>HANNAN</t>
  </si>
  <si>
    <t>TC 80</t>
  </si>
  <si>
    <t>STAFF(Bangla)</t>
  </si>
  <si>
    <t>সুজন</t>
  </si>
  <si>
    <t>মাহফুজ</t>
  </si>
  <si>
    <t>রাঞ্জু</t>
  </si>
  <si>
    <t>SANABO(Bangla)</t>
  </si>
  <si>
    <t>9.ফাইজুদ্দী</t>
  </si>
  <si>
    <t>শাহাদাৎ</t>
  </si>
  <si>
    <t>মনির</t>
  </si>
  <si>
    <t>কুদরত আলী</t>
  </si>
  <si>
    <t>সায়িদ</t>
  </si>
  <si>
    <t>সারিফ</t>
  </si>
  <si>
    <t>আবির</t>
  </si>
  <si>
    <t>আমিনুল</t>
  </si>
  <si>
    <t>বাদশা</t>
  </si>
  <si>
    <t>হৃদয়</t>
  </si>
  <si>
    <t>শাকিল</t>
  </si>
  <si>
    <t>রপন</t>
  </si>
  <si>
    <t>মহাম্মদ</t>
  </si>
  <si>
    <t>শাহাদাত</t>
  </si>
  <si>
    <t>লাইলী</t>
  </si>
  <si>
    <t>আসমা</t>
  </si>
  <si>
    <t>রোজিনা</t>
  </si>
  <si>
    <t>পারভিন</t>
  </si>
  <si>
    <t>ইউসুফ</t>
  </si>
  <si>
    <t>সপন</t>
  </si>
  <si>
    <t>আইয়ুব</t>
  </si>
  <si>
    <t>arif</t>
  </si>
  <si>
    <t>babul</t>
  </si>
  <si>
    <t>badsha</t>
  </si>
  <si>
    <t>manir</t>
  </si>
  <si>
    <t>ridoy</t>
  </si>
  <si>
    <t>forid</t>
  </si>
  <si>
    <t>sakil</t>
  </si>
  <si>
    <t>jabed</t>
  </si>
  <si>
    <t>himel</t>
  </si>
  <si>
    <t>ajijul</t>
  </si>
  <si>
    <t>jibon</t>
  </si>
  <si>
    <t>hasan</t>
  </si>
  <si>
    <t>sajib</t>
  </si>
  <si>
    <t>rejaul</t>
  </si>
  <si>
    <t>helal</t>
  </si>
  <si>
    <t>roman</t>
  </si>
  <si>
    <t>razu</t>
  </si>
  <si>
    <t>ikbul</t>
  </si>
  <si>
    <t>ইকবাল/Goni</t>
  </si>
  <si>
    <t>74/7</t>
  </si>
  <si>
    <t>haider</t>
  </si>
  <si>
    <t>sohel</t>
  </si>
  <si>
    <t>Osman</t>
  </si>
  <si>
    <t>Torikul</t>
  </si>
  <si>
    <t>Samiul</t>
  </si>
  <si>
    <t>Rana</t>
  </si>
  <si>
    <t>Nazmul</t>
  </si>
  <si>
    <t>Razu</t>
  </si>
  <si>
    <t>Sanuer</t>
  </si>
  <si>
    <t>Alamin</t>
  </si>
  <si>
    <t>Rezaul</t>
  </si>
  <si>
    <t>Kmrul</t>
  </si>
  <si>
    <t>Nuzo</t>
  </si>
  <si>
    <t>Sayduel</t>
  </si>
  <si>
    <t>Hussen</t>
  </si>
  <si>
    <t>TC 94x70 SANA</t>
  </si>
  <si>
    <t>Rubo</t>
  </si>
  <si>
    <t>Raton</t>
  </si>
  <si>
    <t>isob</t>
  </si>
  <si>
    <t>Mustofa</t>
  </si>
  <si>
    <t>Zonayet</t>
  </si>
  <si>
    <t>Kurban</t>
  </si>
  <si>
    <t>Rony</t>
  </si>
  <si>
    <t>Mizan</t>
  </si>
  <si>
    <t>Nadim</t>
  </si>
  <si>
    <t>Eran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</si>
</sst>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6">
    <font>
      <sz val="11"/>
      <color theme="1"/>
      <name val="Calibri"/>
      <family val="2"/>
      <scheme val="minor"/>
    </font>
    <font>
      <sz val="8"/>
      <name val="Calibri"/>
      <family val="2"/>
    </font>
    <font>
      <sz val="16"/>
      <color indexed="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color indexed="8"/>
      <name val="ArhialkhanMJ"/>
    </font>
    <font>
      <sz val="16"/>
      <name val="ArhialkhanMJ"/>
    </font>
    <font>
      <b/>
      <sz val="16"/>
      <color indexed="10"/>
      <name val="Arial"/>
      <family val="2"/>
    </font>
    <font>
      <b/>
      <i/>
      <sz val="16"/>
      <name val="Arial"/>
      <family val="2"/>
    </font>
    <font>
      <i/>
      <sz val="16"/>
      <color indexed="8"/>
      <name val="Arial"/>
      <family val="2"/>
    </font>
    <font>
      <sz val="16"/>
      <color indexed="8"/>
      <name val="Calibri"/>
      <family val="2"/>
    </font>
    <font>
      <b/>
      <i/>
      <sz val="16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4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u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1" fillId="0" borderId="0" xfId="0" applyFont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3" fontId="21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3" fillId="0" borderId="0" xfId="0" applyNumberFormat="1" applyFont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1" xfId="0" quotePrefix="1" applyNumberFormat="1" applyFont="1" applyFill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3" fontId="3" fillId="0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0" borderId="0" xfId="0" applyNumberFormat="1" applyFont="1" applyAlignment="1" applyProtection="1">
      <alignment horizontal="center" vertical="center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3" fontId="3" fillId="0" borderId="0" xfId="0" applyNumberFormat="1" applyFont="1" applyAlignment="1" applyProtection="1">
      <alignment horizontal="center" vertical="center"/>
      <protection locked="0"/>
    </xf>
    <xf numFmtId="3" fontId="4" fillId="0" borderId="0" xfId="0" applyNumberFormat="1" applyFont="1" applyBorder="1" applyAlignment="1" applyProtection="1">
      <alignment horizontal="center" vertical="center"/>
      <protection locked="0"/>
    </xf>
    <xf numFmtId="3" fontId="4" fillId="0" borderId="0" xfId="0" applyNumberFormat="1" applyFont="1" applyAlignment="1" applyProtection="1">
      <alignment horizontal="center" vertical="center"/>
      <protection locked="0"/>
    </xf>
    <xf numFmtId="3" fontId="2" fillId="0" borderId="0" xfId="0" applyNumberFormat="1" applyFont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</xf>
    <xf numFmtId="3" fontId="3" fillId="0" borderId="1" xfId="0" applyNumberFormat="1" applyFont="1" applyBorder="1" applyAlignment="1" applyProtection="1">
      <alignment horizontal="center" vertical="center"/>
    </xf>
    <xf numFmtId="3" fontId="4" fillId="0" borderId="1" xfId="0" applyNumberFormat="1" applyFont="1" applyBorder="1" applyAlignment="1" applyProtection="1">
      <alignment horizontal="center" vertical="center"/>
    </xf>
    <xf numFmtId="3" fontId="2" fillId="0" borderId="0" xfId="0" applyNumberFormat="1" applyFont="1" applyAlignment="1" applyProtection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Border="1" applyAlignment="1" applyProtection="1">
      <alignment horizontal="left" vertical="center"/>
    </xf>
    <xf numFmtId="1" fontId="4" fillId="0" borderId="1" xfId="0" applyNumberFormat="1" applyFont="1" applyBorder="1" applyAlignment="1" applyProtection="1">
      <alignment horizontal="left" vertical="center"/>
    </xf>
    <xf numFmtId="0" fontId="11" fillId="0" borderId="0" xfId="0" applyNumberFormat="1" applyFont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3" fillId="3" borderId="1" xfId="0" applyNumberFormat="1" applyFont="1" applyFill="1" applyBorder="1" applyAlignment="1" applyProtection="1">
      <alignment horizontal="left" vertical="center"/>
      <protection locked="0"/>
    </xf>
    <xf numFmtId="0" fontId="2" fillId="3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NumberFormat="1" applyFont="1" applyBorder="1" applyAlignment="1" applyProtection="1">
      <alignment horizontal="left" vertical="center"/>
      <protection locked="0"/>
    </xf>
    <xf numFmtId="0" fontId="11" fillId="0" borderId="1" xfId="0" applyNumberFormat="1" applyFont="1" applyBorder="1" applyAlignment="1" applyProtection="1">
      <alignment horizontal="left" vertical="center"/>
      <protection locked="0"/>
    </xf>
    <xf numFmtId="0" fontId="17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NumberFormat="1" applyFont="1" applyBorder="1" applyAlignment="1" applyProtection="1">
      <alignment horizontal="left" vertical="center"/>
    </xf>
    <xf numFmtId="2" fontId="11" fillId="0" borderId="1" xfId="0" applyNumberFormat="1" applyFont="1" applyBorder="1" applyAlignment="1" applyProtection="1">
      <alignment horizontal="center" vertical="center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22" fillId="2" borderId="1" xfId="0" applyNumberFormat="1" applyFont="1" applyFill="1" applyBorder="1" applyAlignment="1" applyProtection="1">
      <alignment horizontal="center" vertical="center"/>
      <protection locked="0"/>
    </xf>
    <xf numFmtId="3" fontId="21" fillId="2" borderId="0" xfId="0" applyNumberFormat="1" applyFon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3" fillId="3" borderId="1" xfId="0" applyNumberFormat="1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1" fontId="2" fillId="0" borderId="5" xfId="0" applyNumberFormat="1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Alignment="1" applyProtection="1">
      <alignment vertical="center"/>
      <protection locked="0"/>
    </xf>
    <xf numFmtId="1" fontId="2" fillId="0" borderId="0" xfId="0" applyNumberFormat="1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vertical="center" wrapText="1"/>
      <protection locked="0"/>
    </xf>
    <xf numFmtId="0" fontId="22" fillId="0" borderId="1" xfId="0" applyFont="1" applyBorder="1" applyAlignment="1" applyProtection="1">
      <alignment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1" fontId="5" fillId="0" borderId="0" xfId="0" applyNumberFormat="1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horizontal="center" vertic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</xf>
    <xf numFmtId="1" fontId="9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center" vertical="center"/>
    </xf>
    <xf numFmtId="1" fontId="8" fillId="0" borderId="1" xfId="0" applyNumberFormat="1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/>
    </xf>
    <xf numFmtId="2" fontId="24" fillId="3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13" fillId="0" borderId="1" xfId="0" applyNumberFormat="1" applyFont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3" fontId="2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164" fontId="13" fillId="0" borderId="1" xfId="0" applyNumberFormat="1" applyFont="1" applyBorder="1" applyAlignment="1" applyProtection="1">
      <alignment horizontal="center" vertical="center"/>
      <protection locked="0"/>
    </xf>
    <xf numFmtId="3" fontId="4" fillId="0" borderId="6" xfId="0" applyNumberFormat="1" applyFont="1" applyBorder="1" applyAlignment="1" applyProtection="1">
      <alignment horizontal="center" vertical="center"/>
      <protection locked="0"/>
    </xf>
    <xf numFmtId="3" fontId="4" fillId="0" borderId="2" xfId="0" applyNumberFormat="1" applyFont="1" applyBorder="1" applyAlignment="1" applyProtection="1">
      <alignment horizontal="center" vertical="center"/>
      <protection locked="0"/>
    </xf>
    <xf numFmtId="3" fontId="4" fillId="0" borderId="3" xfId="0" applyNumberFormat="1" applyFont="1" applyBorder="1" applyAlignment="1" applyProtection="1">
      <alignment horizontal="center" vertical="center"/>
      <protection locked="0"/>
    </xf>
    <xf numFmtId="3" fontId="3" fillId="3" borderId="6" xfId="0" applyNumberFormat="1" applyFont="1" applyFill="1" applyBorder="1" applyAlignment="1" applyProtection="1">
      <alignment horizontal="center" vertical="center"/>
      <protection locked="0"/>
    </xf>
    <xf numFmtId="3" fontId="3" fillId="3" borderId="3" xfId="0" applyNumberFormat="1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3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1" xfId="0" applyNumberFormat="1" applyFont="1" applyFill="1" applyBorder="1" applyAlignment="1" applyProtection="1">
      <alignment horizontal="center" vertical="center"/>
    </xf>
    <xf numFmtId="3" fontId="2" fillId="0" borderId="11" xfId="0" applyNumberFormat="1" applyFont="1" applyBorder="1" applyAlignment="1" applyProtection="1">
      <alignment horizontal="right" vertical="center"/>
      <protection locked="0"/>
    </xf>
    <xf numFmtId="3" fontId="3" fillId="0" borderId="6" xfId="0" applyNumberFormat="1" applyFont="1" applyBorder="1" applyAlignment="1" applyProtection="1">
      <alignment horizontal="center" vertical="center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3" fontId="3" fillId="0" borderId="3" xfId="0" applyNumberFormat="1" applyFont="1" applyBorder="1" applyAlignment="1" applyProtection="1">
      <alignment horizontal="center" vertical="center"/>
      <protection locked="0"/>
    </xf>
    <xf numFmtId="3" fontId="3" fillId="2" borderId="6" xfId="0" applyNumberFormat="1" applyFont="1" applyFill="1" applyBorder="1" applyAlignment="1" applyProtection="1">
      <alignment horizontal="center" vertical="center"/>
      <protection locked="0"/>
    </xf>
    <xf numFmtId="3" fontId="3" fillId="2" borderId="3" xfId="0" applyNumberFormat="1" applyFont="1" applyFill="1" applyBorder="1" applyAlignment="1" applyProtection="1">
      <alignment horizontal="center" vertical="center"/>
      <protection locked="0"/>
    </xf>
    <xf numFmtId="3" fontId="3" fillId="2" borderId="6" xfId="0" applyNumberFormat="1" applyFont="1" applyFill="1" applyBorder="1" applyAlignment="1" applyProtection="1">
      <alignment horizontal="center" vertical="center"/>
    </xf>
    <xf numFmtId="3" fontId="3" fillId="2" borderId="3" xfId="0" applyNumberFormat="1" applyFont="1" applyFill="1" applyBorder="1" applyAlignment="1" applyProtection="1">
      <alignment horizontal="center" vertical="center"/>
    </xf>
    <xf numFmtId="3" fontId="4" fillId="0" borderId="6" xfId="0" applyNumberFormat="1" applyFont="1" applyBorder="1" applyAlignment="1" applyProtection="1">
      <alignment horizontal="center" vertical="center"/>
    </xf>
    <xf numFmtId="3" fontId="4" fillId="0" borderId="3" xfId="0" applyNumberFormat="1" applyFont="1" applyBorder="1" applyAlignment="1" applyProtection="1">
      <alignment horizontal="center" vertical="center"/>
    </xf>
    <xf numFmtId="3" fontId="14" fillId="0" borderId="6" xfId="0" applyNumberFormat="1" applyFont="1" applyBorder="1" applyAlignment="1" applyProtection="1">
      <alignment horizontal="center" vertical="center"/>
      <protection locked="0"/>
    </xf>
    <xf numFmtId="3" fontId="14" fillId="0" borderId="2" xfId="0" applyNumberFormat="1" applyFont="1" applyBorder="1" applyAlignment="1" applyProtection="1">
      <alignment horizontal="center" vertical="center"/>
      <protection locked="0"/>
    </xf>
    <xf numFmtId="3" fontId="1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1" xfId="0" applyNumberFormat="1" applyFont="1" applyBorder="1" applyAlignment="1" applyProtection="1">
      <alignment horizontal="right" vertical="center"/>
      <protection locked="0"/>
    </xf>
    <xf numFmtId="0" fontId="5" fillId="0" borderId="6" xfId="0" applyNumberFormat="1" applyFont="1" applyBorder="1" applyAlignment="1" applyProtection="1">
      <alignment horizontal="center" vertical="center"/>
      <protection locked="0"/>
    </xf>
    <xf numFmtId="0" fontId="5" fillId="0" borderId="2" xfId="0" applyNumberFormat="1" applyFont="1" applyBorder="1" applyAlignment="1" applyProtection="1">
      <alignment horizontal="center" vertical="center"/>
      <protection locked="0"/>
    </xf>
    <xf numFmtId="0" fontId="5" fillId="0" borderId="3" xfId="0" applyNumberFormat="1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left" vertical="center"/>
      <protection locked="0"/>
    </xf>
    <xf numFmtId="164" fontId="18" fillId="0" borderId="1" xfId="0" applyNumberFormat="1" applyFont="1" applyBorder="1" applyAlignment="1" applyProtection="1">
      <alignment horizontal="center" vertical="center"/>
      <protection locked="0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  <xf numFmtId="3" fontId="16" fillId="0" borderId="6" xfId="0" applyNumberFormat="1" applyFont="1" applyFill="1" applyBorder="1" applyAlignment="1" applyProtection="1">
      <alignment horizontal="center" vertical="center" wrapText="1"/>
      <protection locked="0"/>
    </xf>
    <xf numFmtId="3" fontId="16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left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</xf>
    <xf numFmtId="164" fontId="13" fillId="2" borderId="1" xfId="0" applyNumberFormat="1" applyFont="1" applyFill="1" applyBorder="1" applyAlignment="1" applyProtection="1">
      <alignment horizontal="center" vertical="center"/>
      <protection locked="0"/>
    </xf>
    <xf numFmtId="3" fontId="3" fillId="2" borderId="1" xfId="0" applyNumberFormat="1" applyFont="1" applyFill="1" applyBorder="1" applyAlignment="1" applyProtection="1">
      <alignment horizontal="right" vertical="center" shrinkToFit="1"/>
      <protection locked="0"/>
    </xf>
    <xf numFmtId="3" fontId="3" fillId="2" borderId="1" xfId="0" applyNumberFormat="1" applyFont="1" applyFill="1" applyBorder="1" applyAlignment="1" applyProtection="1">
      <alignment horizontal="left" vertical="center" shrinkToFit="1"/>
    </xf>
    <xf numFmtId="164" fontId="13" fillId="2" borderId="1" xfId="0" applyNumberFormat="1" applyFont="1" applyFill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64" fontId="19" fillId="0" borderId="5" xfId="0" applyNumberFormat="1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164" fontId="20" fillId="0" borderId="0" xfId="0" applyNumberFormat="1" applyFont="1" applyBorder="1" applyAlignment="1" applyProtection="1">
      <alignment horizontal="center" vertical="center"/>
      <protection locked="0"/>
    </xf>
    <xf numFmtId="164" fontId="20" fillId="0" borderId="0" xfId="0" applyNumberFormat="1" applyFont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1" fontId="3" fillId="0" borderId="4" xfId="0" applyNumberFormat="1" applyFont="1" applyBorder="1" applyAlignment="1" applyProtection="1">
      <alignment horizontal="center" vertical="center"/>
    </xf>
    <xf numFmtId="1" fontId="3" fillId="0" borderId="14" xfId="0" applyNumberFormat="1" applyFont="1" applyBorder="1" applyAlignment="1" applyProtection="1">
      <alignment horizontal="center" vertical="center"/>
    </xf>
    <xf numFmtId="1" fontId="3" fillId="0" borderId="15" xfId="0" applyNumberFormat="1" applyFont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textRotation="90" wrapText="1"/>
      <protection locked="0"/>
    </xf>
    <xf numFmtId="0" fontId="3" fillId="0" borderId="1" xfId="0" applyFont="1" applyBorder="1" applyAlignment="1" applyProtection="1">
      <alignment horizontal="center" vertical="center" textRotation="90"/>
      <protection locked="0"/>
    </xf>
    <xf numFmtId="0" fontId="3" fillId="0" borderId="1" xfId="0" applyFont="1" applyBorder="1" applyAlignment="1" applyProtection="1">
      <alignment horizontal="center" vertical="center"/>
    </xf>
    <xf numFmtId="164" fontId="14" fillId="2" borderId="5" xfId="0" applyNumberFormat="1" applyFont="1" applyFill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0" fontId="25" fillId="0" borderId="13" xfId="0" applyFont="1" applyBorder="1" applyAlignment="1" applyProtection="1">
      <alignment horizontal="center" vertical="center"/>
      <protection locked="0"/>
    </xf>
    <xf numFmtId="0" fontId="22" fillId="3" borderId="6" xfId="0" applyFont="1" applyFill="1" applyBorder="1" applyAlignment="1" applyProtection="1">
      <alignment horizontal="left" vertical="center"/>
      <protection locked="0"/>
    </xf>
    <xf numFmtId="0" fontId="22" fillId="3" borderId="3" xfId="0" applyFont="1" applyFill="1" applyBorder="1" applyAlignment="1" applyProtection="1">
      <alignment horizontal="left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1" fontId="3" fillId="0" borderId="6" xfId="0" applyNumberFormat="1" applyFont="1" applyBorder="1" applyAlignment="1" applyProtection="1">
      <alignment horizontal="center" vertical="center"/>
    </xf>
    <xf numFmtId="1" fontId="3" fillId="0" borderId="3" xfId="0" applyNumberFormat="1" applyFont="1" applyBorder="1" applyAlignment="1" applyProtection="1">
      <alignment horizontal="center" vertical="center"/>
    </xf>
    <xf numFmtId="1" fontId="4" fillId="0" borderId="6" xfId="0" applyNumberFormat="1" applyFont="1" applyBorder="1" applyAlignment="1" applyProtection="1">
      <alignment horizontal="center" vertical="center"/>
    </xf>
    <xf numFmtId="1" fontId="4" fillId="0" borderId="3" xfId="0" applyNumberFormat="1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textRotation="90" wrapText="1"/>
      <protection locked="0"/>
    </xf>
    <xf numFmtId="0" fontId="3" fillId="0" borderId="14" xfId="0" applyFont="1" applyBorder="1" applyAlignment="1" applyProtection="1">
      <alignment horizontal="center" vertical="center" textRotation="90" wrapText="1"/>
      <protection locked="0"/>
    </xf>
    <xf numFmtId="0" fontId="3" fillId="0" borderId="15" xfId="0" applyFont="1" applyBorder="1" applyAlignment="1" applyProtection="1">
      <alignment horizontal="center" vertical="center" textRotation="90" wrapText="1"/>
      <protection locked="0"/>
    </xf>
  </cellXfs>
  <cellStyles count="1">
    <cellStyle name="Normal" xfId="0" builtinId="0"/>
  </cellStyles>
  <dxfs count="4">
    <dxf>
      <font>
        <color rgb="FFFF0000"/>
      </font>
      <fill>
        <patternFill patternType="none">
          <bgColor indexed="65"/>
        </patternFill>
      </fill>
    </dxf>
    <dxf>
      <font>
        <u val="none"/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19050</xdr:rowOff>
    </xdr:from>
    <xdr:to>
      <xdr:col>1</xdr:col>
      <xdr:colOff>571500</xdr:colOff>
      <xdr:row>1</xdr:row>
      <xdr:rowOff>333375</xdr:rowOff>
    </xdr:to>
    <xdr:pic>
      <xdr:nvPicPr>
        <xdr:cNvPr id="9370" name="Picture 1" descr="MIT-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19050"/>
          <a:ext cx="76200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552450</xdr:colOff>
      <xdr:row>37</xdr:row>
      <xdr:rowOff>152400</xdr:rowOff>
    </xdr:from>
    <xdr:ext cx="175008" cy="311804"/>
    <xdr:sp macro="" textlink="">
      <xdr:nvSpPr>
        <xdr:cNvPr id="2" name="TextBox 1"/>
        <xdr:cNvSpPr txBox="1"/>
      </xdr:nvSpPr>
      <xdr:spPr>
        <a:xfrm>
          <a:off x="4619625" y="10496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5"/>
  <sheetViews>
    <sheetView showZeros="0" defaultGridColor="0" view="pageBreakPreview" topLeftCell="A22" colorId="8" zoomScale="70" zoomScaleNormal="70" zoomScaleSheetLayoutView="70" workbookViewId="0">
      <selection activeCell="E3" sqref="E3"/>
    </sheetView>
  </sheetViews>
  <sheetFormatPr defaultColWidth="7.42578125" defaultRowHeight="35.1" customHeight="1"/>
  <cols>
    <col min="1" max="1" width="5.28515625" style="3" bestFit="1" customWidth="1"/>
    <col min="2" max="5" width="11.7109375" style="3" customWidth="1"/>
    <col min="6" max="6" width="14.140625" style="3" bestFit="1" customWidth="1"/>
    <col min="7" max="13" width="11.7109375" style="3" customWidth="1"/>
    <col min="14" max="14" width="7.42578125" style="3"/>
    <col min="15" max="18" width="7.42578125" style="3" customWidth="1"/>
    <col min="19" max="16384" width="7.42578125" style="3"/>
  </cols>
  <sheetData>
    <row r="1" spans="1:15" ht="35.1" customHeight="1">
      <c r="A1" s="107"/>
      <c r="B1" s="107"/>
      <c r="C1" s="107" t="s">
        <v>34</v>
      </c>
      <c r="D1" s="107"/>
      <c r="E1" s="107"/>
      <c r="F1" s="107"/>
      <c r="G1" s="107"/>
      <c r="H1" s="107"/>
      <c r="I1" s="107"/>
      <c r="J1" s="108">
        <f ca="1">NOW()</f>
        <v>42684.778293981479</v>
      </c>
      <c r="K1" s="108"/>
      <c r="L1" s="108"/>
      <c r="M1" s="108"/>
    </row>
    <row r="2" spans="1:15" ht="35.1" customHeight="1">
      <c r="A2" s="107"/>
      <c r="B2" s="107"/>
      <c r="C2" s="107" t="s">
        <v>116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1:15" ht="35.1" customHeight="1">
      <c r="A3" s="8" t="s">
        <v>0</v>
      </c>
      <c r="B3" s="8" t="s">
        <v>1</v>
      </c>
      <c r="C3" s="8" t="s">
        <v>192</v>
      </c>
      <c r="D3" s="8" t="s">
        <v>2</v>
      </c>
      <c r="E3" s="9" t="s">
        <v>193</v>
      </c>
      <c r="F3" s="8" t="s">
        <v>2</v>
      </c>
      <c r="G3" s="8" t="s">
        <v>194</v>
      </c>
      <c r="H3" s="8" t="s">
        <v>2</v>
      </c>
      <c r="I3" s="9" t="s">
        <v>195</v>
      </c>
      <c r="J3" s="8" t="s">
        <v>2</v>
      </c>
      <c r="K3" s="9" t="s">
        <v>196</v>
      </c>
      <c r="L3" s="8" t="s">
        <v>2</v>
      </c>
      <c r="M3" s="8" t="s">
        <v>197</v>
      </c>
      <c r="O3" s="6"/>
    </row>
    <row r="4" spans="1:15" ht="35.1" customHeight="1">
      <c r="A4" s="10">
        <v>1</v>
      </c>
      <c r="B4" s="105" t="s">
        <v>259</v>
      </c>
      <c r="C4" s="11">
        <v>494</v>
      </c>
      <c r="D4" s="19">
        <f>C4*1.7</f>
        <v>839.8</v>
      </c>
      <c r="E4" s="104"/>
      <c r="F4" s="19">
        <f>E4*1.5</f>
        <v>0</v>
      </c>
      <c r="G4" s="104">
        <v>15</v>
      </c>
      <c r="H4" s="19">
        <f>G4*1.45</f>
        <v>21.75</v>
      </c>
      <c r="I4" s="104">
        <v>485</v>
      </c>
      <c r="J4" s="19">
        <f>I4*1.4</f>
        <v>679</v>
      </c>
      <c r="K4" s="11">
        <v>161</v>
      </c>
      <c r="L4" s="19">
        <f>K4*1.3</f>
        <v>209.3</v>
      </c>
      <c r="M4" s="20">
        <f>L4+J4+H4+F4+D4</f>
        <v>1749.85</v>
      </c>
    </row>
    <row r="5" spans="1:15" ht="35.1" customHeight="1">
      <c r="A5" s="10">
        <v>2</v>
      </c>
      <c r="B5" s="10" t="s">
        <v>83</v>
      </c>
      <c r="C5" s="11">
        <v>244</v>
      </c>
      <c r="D5" s="19">
        <f t="shared" ref="D5:D23" si="0">C5*1.7</f>
        <v>414.8</v>
      </c>
      <c r="E5" s="104"/>
      <c r="F5" s="19">
        <f t="shared" ref="F5:F23" si="1">E5*1.5</f>
        <v>0</v>
      </c>
      <c r="G5" s="104">
        <v>204</v>
      </c>
      <c r="H5" s="19">
        <f t="shared" ref="H5:H23" si="2">G5*1.45</f>
        <v>295.8</v>
      </c>
      <c r="I5" s="104">
        <v>556</v>
      </c>
      <c r="J5" s="19">
        <f t="shared" ref="J5:J23" si="3">I5*1.4</f>
        <v>778.4</v>
      </c>
      <c r="K5" s="11"/>
      <c r="L5" s="19">
        <f t="shared" ref="L5:L23" si="4">K5*1.3</f>
        <v>0</v>
      </c>
      <c r="M5" s="20">
        <f t="shared" ref="M5:M23" si="5">L5+J5+H5+F5+D5</f>
        <v>1489</v>
      </c>
    </row>
    <row r="6" spans="1:15" ht="35.1" customHeight="1">
      <c r="A6" s="10">
        <v>3</v>
      </c>
      <c r="B6" s="105" t="s">
        <v>258</v>
      </c>
      <c r="C6" s="11">
        <v>303</v>
      </c>
      <c r="D6" s="19">
        <f t="shared" si="0"/>
        <v>515.1</v>
      </c>
      <c r="E6" s="104"/>
      <c r="F6" s="19">
        <f t="shared" si="1"/>
        <v>0</v>
      </c>
      <c r="G6" s="104">
        <v>268</v>
      </c>
      <c r="H6" s="19">
        <f t="shared" si="2"/>
        <v>388.59999999999997</v>
      </c>
      <c r="I6" s="104">
        <v>757</v>
      </c>
      <c r="J6" s="19">
        <f t="shared" si="3"/>
        <v>1059.8</v>
      </c>
      <c r="K6" s="11"/>
      <c r="L6" s="19">
        <f t="shared" si="4"/>
        <v>0</v>
      </c>
      <c r="M6" s="20">
        <f t="shared" si="5"/>
        <v>1963.5</v>
      </c>
    </row>
    <row r="7" spans="1:15" ht="35.1" customHeight="1">
      <c r="A7" s="10">
        <v>4</v>
      </c>
      <c r="B7" s="10" t="s">
        <v>89</v>
      </c>
      <c r="C7" s="14">
        <v>552</v>
      </c>
      <c r="D7" s="19">
        <f t="shared" si="0"/>
        <v>938.4</v>
      </c>
      <c r="E7" s="104"/>
      <c r="F7" s="19">
        <f t="shared" si="1"/>
        <v>0</v>
      </c>
      <c r="G7" s="104">
        <v>143</v>
      </c>
      <c r="H7" s="19">
        <f t="shared" si="2"/>
        <v>207.35</v>
      </c>
      <c r="I7" s="104">
        <v>401</v>
      </c>
      <c r="J7" s="19">
        <f t="shared" si="3"/>
        <v>561.4</v>
      </c>
      <c r="K7" s="11">
        <v>183</v>
      </c>
      <c r="L7" s="19">
        <f t="shared" si="4"/>
        <v>237.9</v>
      </c>
      <c r="M7" s="20">
        <f t="shared" si="5"/>
        <v>1945.05</v>
      </c>
    </row>
    <row r="8" spans="1:15" ht="35.1" customHeight="1">
      <c r="A8" s="10">
        <v>5</v>
      </c>
      <c r="B8" s="10" t="s">
        <v>207</v>
      </c>
      <c r="C8" s="11">
        <v>433</v>
      </c>
      <c r="D8" s="19">
        <f t="shared" si="0"/>
        <v>736.1</v>
      </c>
      <c r="E8" s="104"/>
      <c r="F8" s="19">
        <f t="shared" si="1"/>
        <v>0</v>
      </c>
      <c r="G8" s="104">
        <v>377</v>
      </c>
      <c r="H8" s="19">
        <f t="shared" si="2"/>
        <v>546.65</v>
      </c>
      <c r="I8" s="104">
        <v>571</v>
      </c>
      <c r="J8" s="19">
        <f t="shared" si="3"/>
        <v>799.4</v>
      </c>
      <c r="K8" s="11"/>
      <c r="L8" s="19">
        <f t="shared" si="4"/>
        <v>0</v>
      </c>
      <c r="M8" s="20">
        <f t="shared" si="5"/>
        <v>2082.15</v>
      </c>
    </row>
    <row r="9" spans="1:15" ht="35.1" customHeight="1">
      <c r="A9" s="10">
        <v>6</v>
      </c>
      <c r="B9" s="10" t="s">
        <v>82</v>
      </c>
      <c r="C9" s="11">
        <v>252</v>
      </c>
      <c r="D9" s="19">
        <f t="shared" si="0"/>
        <v>428.4</v>
      </c>
      <c r="E9" s="104"/>
      <c r="F9" s="19">
        <f t="shared" si="1"/>
        <v>0</v>
      </c>
      <c r="G9" s="104">
        <v>319</v>
      </c>
      <c r="H9" s="19">
        <f t="shared" si="2"/>
        <v>462.55</v>
      </c>
      <c r="I9" s="104">
        <v>461</v>
      </c>
      <c r="J9" s="19">
        <f t="shared" si="3"/>
        <v>645.4</v>
      </c>
      <c r="K9" s="11"/>
      <c r="L9" s="19">
        <f t="shared" si="4"/>
        <v>0</v>
      </c>
      <c r="M9" s="20">
        <f t="shared" si="5"/>
        <v>1536.35</v>
      </c>
    </row>
    <row r="10" spans="1:15" ht="35.1" customHeight="1">
      <c r="A10" s="10">
        <v>7</v>
      </c>
      <c r="B10" s="10" t="s">
        <v>107</v>
      </c>
      <c r="C10" s="11"/>
      <c r="D10" s="19">
        <f t="shared" si="0"/>
        <v>0</v>
      </c>
      <c r="E10" s="104"/>
      <c r="F10" s="19">
        <f t="shared" si="1"/>
        <v>0</v>
      </c>
      <c r="G10" s="104"/>
      <c r="H10" s="19">
        <f t="shared" si="2"/>
        <v>0</v>
      </c>
      <c r="I10" s="104"/>
      <c r="J10" s="19">
        <f t="shared" si="3"/>
        <v>0</v>
      </c>
      <c r="K10" s="11"/>
      <c r="L10" s="19">
        <f t="shared" si="4"/>
        <v>0</v>
      </c>
      <c r="M10" s="20">
        <f t="shared" si="5"/>
        <v>0</v>
      </c>
    </row>
    <row r="11" spans="1:15" ht="35.1" customHeight="1">
      <c r="A11" s="10">
        <v>8</v>
      </c>
      <c r="B11" s="10" t="s">
        <v>79</v>
      </c>
      <c r="C11" s="11">
        <v>249</v>
      </c>
      <c r="D11" s="19">
        <f t="shared" si="0"/>
        <v>423.3</v>
      </c>
      <c r="E11" s="104"/>
      <c r="F11" s="19">
        <f t="shared" si="1"/>
        <v>0</v>
      </c>
      <c r="G11" s="104">
        <v>251</v>
      </c>
      <c r="H11" s="19">
        <f t="shared" si="2"/>
        <v>363.95</v>
      </c>
      <c r="I11" s="104">
        <v>490</v>
      </c>
      <c r="J11" s="19">
        <f t="shared" si="3"/>
        <v>686</v>
      </c>
      <c r="K11" s="11">
        <v>189</v>
      </c>
      <c r="L11" s="19">
        <f t="shared" si="4"/>
        <v>245.70000000000002</v>
      </c>
      <c r="M11" s="20">
        <f t="shared" si="5"/>
        <v>1718.95</v>
      </c>
    </row>
    <row r="12" spans="1:15" ht="35.1" customHeight="1">
      <c r="A12" s="10">
        <v>9</v>
      </c>
      <c r="B12" s="10" t="s">
        <v>87</v>
      </c>
      <c r="C12" s="11">
        <v>583</v>
      </c>
      <c r="D12" s="19">
        <f t="shared" si="0"/>
        <v>991.1</v>
      </c>
      <c r="E12" s="104"/>
      <c r="F12" s="19">
        <f t="shared" si="1"/>
        <v>0</v>
      </c>
      <c r="G12" s="104">
        <v>168</v>
      </c>
      <c r="H12" s="19">
        <f t="shared" si="2"/>
        <v>243.6</v>
      </c>
      <c r="I12" s="104">
        <v>436</v>
      </c>
      <c r="J12" s="19">
        <f t="shared" si="3"/>
        <v>610.4</v>
      </c>
      <c r="K12" s="11"/>
      <c r="L12" s="19">
        <f t="shared" si="4"/>
        <v>0</v>
      </c>
      <c r="M12" s="20">
        <f t="shared" si="5"/>
        <v>1845.1</v>
      </c>
    </row>
    <row r="13" spans="1:15" ht="35.1" customHeight="1">
      <c r="A13" s="10">
        <v>10</v>
      </c>
      <c r="B13" s="10" t="s">
        <v>86</v>
      </c>
      <c r="C13" s="14"/>
      <c r="D13" s="19">
        <f t="shared" si="0"/>
        <v>0</v>
      </c>
      <c r="E13" s="104"/>
      <c r="F13" s="19">
        <f t="shared" si="1"/>
        <v>0</v>
      </c>
      <c r="G13" s="104"/>
      <c r="H13" s="19">
        <f t="shared" si="2"/>
        <v>0</v>
      </c>
      <c r="I13" s="104"/>
      <c r="J13" s="19">
        <f t="shared" si="3"/>
        <v>0</v>
      </c>
      <c r="K13" s="11"/>
      <c r="L13" s="19">
        <f t="shared" si="4"/>
        <v>0</v>
      </c>
      <c r="M13" s="20">
        <f t="shared" si="5"/>
        <v>0</v>
      </c>
    </row>
    <row r="14" spans="1:15" ht="35.1" customHeight="1">
      <c r="A14" s="10">
        <v>11</v>
      </c>
      <c r="B14" s="10" t="s">
        <v>88</v>
      </c>
      <c r="C14" s="11">
        <v>370</v>
      </c>
      <c r="D14" s="19">
        <f t="shared" si="0"/>
        <v>629</v>
      </c>
      <c r="E14" s="104"/>
      <c r="F14" s="19">
        <f t="shared" si="1"/>
        <v>0</v>
      </c>
      <c r="G14" s="104">
        <v>177</v>
      </c>
      <c r="H14" s="19">
        <f t="shared" si="2"/>
        <v>256.64999999999998</v>
      </c>
      <c r="I14" s="104">
        <v>462</v>
      </c>
      <c r="J14" s="19">
        <f t="shared" si="3"/>
        <v>646.79999999999995</v>
      </c>
      <c r="K14" s="11">
        <v>229</v>
      </c>
      <c r="L14" s="19">
        <f t="shared" si="4"/>
        <v>297.7</v>
      </c>
      <c r="M14" s="20">
        <f t="shared" si="5"/>
        <v>1830.15</v>
      </c>
    </row>
    <row r="15" spans="1:15" ht="35.1" customHeight="1">
      <c r="A15" s="10">
        <v>12</v>
      </c>
      <c r="B15" s="14" t="s">
        <v>112</v>
      </c>
      <c r="C15" s="11">
        <v>410</v>
      </c>
      <c r="D15" s="19">
        <f t="shared" si="0"/>
        <v>697</v>
      </c>
      <c r="E15" s="104"/>
      <c r="F15" s="19">
        <f t="shared" si="1"/>
        <v>0</v>
      </c>
      <c r="G15" s="104">
        <v>319</v>
      </c>
      <c r="H15" s="19">
        <f t="shared" si="2"/>
        <v>462.55</v>
      </c>
      <c r="I15" s="104">
        <v>490</v>
      </c>
      <c r="J15" s="19">
        <f t="shared" si="3"/>
        <v>686</v>
      </c>
      <c r="K15" s="11">
        <v>120</v>
      </c>
      <c r="L15" s="19">
        <f t="shared" si="4"/>
        <v>156</v>
      </c>
      <c r="M15" s="20">
        <f t="shared" si="5"/>
        <v>2001.55</v>
      </c>
    </row>
    <row r="16" spans="1:15" ht="35.1" customHeight="1">
      <c r="A16" s="10">
        <v>13</v>
      </c>
      <c r="B16" s="14" t="s">
        <v>113</v>
      </c>
      <c r="C16" s="11">
        <v>188</v>
      </c>
      <c r="D16" s="19">
        <f t="shared" si="0"/>
        <v>319.59999999999997</v>
      </c>
      <c r="E16" s="104"/>
      <c r="F16" s="19">
        <f t="shared" si="1"/>
        <v>0</v>
      </c>
      <c r="G16" s="104">
        <v>308</v>
      </c>
      <c r="H16" s="19">
        <f t="shared" si="2"/>
        <v>446.59999999999997</v>
      </c>
      <c r="I16" s="104">
        <v>850</v>
      </c>
      <c r="J16" s="19">
        <f t="shared" si="3"/>
        <v>1190</v>
      </c>
      <c r="K16" s="11">
        <v>93</v>
      </c>
      <c r="L16" s="19">
        <f t="shared" si="4"/>
        <v>120.9</v>
      </c>
      <c r="M16" s="20">
        <f t="shared" si="5"/>
        <v>2077.1</v>
      </c>
    </row>
    <row r="17" spans="1:13" ht="35.1" customHeight="1">
      <c r="A17" s="10">
        <v>14</v>
      </c>
      <c r="B17" s="10" t="s">
        <v>81</v>
      </c>
      <c r="C17" s="11">
        <v>201</v>
      </c>
      <c r="D17" s="19">
        <f t="shared" si="0"/>
        <v>341.7</v>
      </c>
      <c r="E17" s="104"/>
      <c r="F17" s="19">
        <f t="shared" si="1"/>
        <v>0</v>
      </c>
      <c r="G17" s="104">
        <v>250</v>
      </c>
      <c r="H17" s="19">
        <f t="shared" si="2"/>
        <v>362.5</v>
      </c>
      <c r="I17" s="104">
        <v>676</v>
      </c>
      <c r="J17" s="19">
        <f t="shared" si="3"/>
        <v>946.4</v>
      </c>
      <c r="K17" s="11">
        <v>63</v>
      </c>
      <c r="L17" s="19">
        <f t="shared" si="4"/>
        <v>81.900000000000006</v>
      </c>
      <c r="M17" s="20">
        <f t="shared" si="5"/>
        <v>1732.5</v>
      </c>
    </row>
    <row r="18" spans="1:13" ht="35.1" customHeight="1">
      <c r="A18" s="10">
        <v>15</v>
      </c>
      <c r="B18" s="10" t="s">
        <v>208</v>
      </c>
      <c r="C18" s="11">
        <v>704</v>
      </c>
      <c r="D18" s="19">
        <f t="shared" si="0"/>
        <v>1196.8</v>
      </c>
      <c r="E18" s="104"/>
      <c r="F18" s="19">
        <f t="shared" si="1"/>
        <v>0</v>
      </c>
      <c r="G18" s="104">
        <v>290</v>
      </c>
      <c r="H18" s="19">
        <f t="shared" si="2"/>
        <v>420.5</v>
      </c>
      <c r="I18" s="104">
        <v>515</v>
      </c>
      <c r="J18" s="19">
        <f t="shared" si="3"/>
        <v>721</v>
      </c>
      <c r="K18" s="11"/>
      <c r="L18" s="19">
        <f t="shared" si="4"/>
        <v>0</v>
      </c>
      <c r="M18" s="20">
        <f t="shared" si="5"/>
        <v>2338.3000000000002</v>
      </c>
    </row>
    <row r="19" spans="1:13" ht="35.1" customHeight="1">
      <c r="A19" s="10">
        <v>16</v>
      </c>
      <c r="B19" s="105"/>
      <c r="C19" s="11"/>
      <c r="D19" s="19">
        <f t="shared" si="0"/>
        <v>0</v>
      </c>
      <c r="E19" s="104"/>
      <c r="F19" s="19">
        <f t="shared" si="1"/>
        <v>0</v>
      </c>
      <c r="G19" s="104"/>
      <c r="H19" s="19">
        <f t="shared" si="2"/>
        <v>0</v>
      </c>
      <c r="I19" s="104"/>
      <c r="J19" s="19">
        <f t="shared" si="3"/>
        <v>0</v>
      </c>
      <c r="K19" s="11"/>
      <c r="L19" s="19">
        <f t="shared" si="4"/>
        <v>0</v>
      </c>
      <c r="M19" s="20">
        <f t="shared" si="5"/>
        <v>0</v>
      </c>
    </row>
    <row r="20" spans="1:13" ht="35.1" customHeight="1">
      <c r="A20" s="10">
        <v>17</v>
      </c>
      <c r="B20" s="10" t="s">
        <v>241</v>
      </c>
      <c r="C20" s="11">
        <v>316</v>
      </c>
      <c r="D20" s="19">
        <f t="shared" si="0"/>
        <v>537.19999999999993</v>
      </c>
      <c r="E20" s="104"/>
      <c r="F20" s="19">
        <f t="shared" si="1"/>
        <v>0</v>
      </c>
      <c r="G20" s="104">
        <v>332</v>
      </c>
      <c r="H20" s="19">
        <f t="shared" si="2"/>
        <v>481.4</v>
      </c>
      <c r="I20" s="104">
        <v>467</v>
      </c>
      <c r="J20" s="19">
        <f t="shared" si="3"/>
        <v>653.79999999999995</v>
      </c>
      <c r="K20" s="11">
        <v>330</v>
      </c>
      <c r="L20" s="19">
        <f t="shared" si="4"/>
        <v>429</v>
      </c>
      <c r="M20" s="20">
        <f t="shared" si="5"/>
        <v>2101.3999999999996</v>
      </c>
    </row>
    <row r="21" spans="1:13" ht="35.1" customHeight="1">
      <c r="A21" s="10">
        <v>18</v>
      </c>
      <c r="B21" s="102"/>
      <c r="C21" s="14"/>
      <c r="D21" s="19">
        <f t="shared" si="0"/>
        <v>0</v>
      </c>
      <c r="E21" s="104"/>
      <c r="F21" s="19">
        <f t="shared" si="1"/>
        <v>0</v>
      </c>
      <c r="G21" s="104"/>
      <c r="H21" s="19">
        <f t="shared" si="2"/>
        <v>0</v>
      </c>
      <c r="I21" s="104"/>
      <c r="J21" s="19">
        <f t="shared" si="3"/>
        <v>0</v>
      </c>
      <c r="K21" s="11"/>
      <c r="L21" s="19">
        <f t="shared" si="4"/>
        <v>0</v>
      </c>
      <c r="M21" s="20">
        <f t="shared" si="5"/>
        <v>0</v>
      </c>
    </row>
    <row r="22" spans="1:13" ht="35.1" customHeight="1">
      <c r="A22" s="10">
        <v>19</v>
      </c>
      <c r="B22" s="10"/>
      <c r="C22" s="11"/>
      <c r="D22" s="19">
        <f t="shared" si="0"/>
        <v>0</v>
      </c>
      <c r="E22" s="104"/>
      <c r="F22" s="19">
        <f t="shared" si="1"/>
        <v>0</v>
      </c>
      <c r="G22" s="104"/>
      <c r="H22" s="19">
        <f t="shared" si="2"/>
        <v>0</v>
      </c>
      <c r="I22" s="104"/>
      <c r="J22" s="19">
        <f t="shared" si="3"/>
        <v>0</v>
      </c>
      <c r="K22" s="11"/>
      <c r="L22" s="19">
        <f t="shared" si="4"/>
        <v>0</v>
      </c>
      <c r="M22" s="20">
        <f t="shared" si="5"/>
        <v>0</v>
      </c>
    </row>
    <row r="23" spans="1:13" ht="35.1" customHeight="1">
      <c r="A23" s="10">
        <v>20</v>
      </c>
      <c r="B23" s="10"/>
      <c r="C23" s="11"/>
      <c r="D23" s="19">
        <f t="shared" si="0"/>
        <v>0</v>
      </c>
      <c r="E23" s="104"/>
      <c r="F23" s="19">
        <f t="shared" si="1"/>
        <v>0</v>
      </c>
      <c r="G23" s="104"/>
      <c r="H23" s="19">
        <f t="shared" si="2"/>
        <v>0</v>
      </c>
      <c r="I23" s="104"/>
      <c r="J23" s="19">
        <f t="shared" si="3"/>
        <v>0</v>
      </c>
      <c r="K23" s="11"/>
      <c r="L23" s="19">
        <f t="shared" si="4"/>
        <v>0</v>
      </c>
      <c r="M23" s="20">
        <f t="shared" si="5"/>
        <v>0</v>
      </c>
    </row>
    <row r="24" spans="1:13" ht="35.1" customHeight="1">
      <c r="A24" s="114" t="s">
        <v>115</v>
      </c>
      <c r="B24" s="114"/>
      <c r="C24" s="23">
        <f>SUM(C4:C23)</f>
        <v>5299</v>
      </c>
      <c r="D24" s="23">
        <f t="shared" ref="D24:L24" si="6">SUM(D4:D23)</f>
        <v>9008.3000000000011</v>
      </c>
      <c r="E24" s="23">
        <f t="shared" si="6"/>
        <v>0</v>
      </c>
      <c r="F24" s="23">
        <f t="shared" si="6"/>
        <v>0</v>
      </c>
      <c r="G24" s="23">
        <f t="shared" si="6"/>
        <v>3421</v>
      </c>
      <c r="H24" s="23">
        <f t="shared" si="6"/>
        <v>4960.45</v>
      </c>
      <c r="I24" s="23">
        <f t="shared" si="6"/>
        <v>7617</v>
      </c>
      <c r="J24" s="23">
        <f t="shared" si="6"/>
        <v>10663.799999999997</v>
      </c>
      <c r="K24" s="23">
        <f t="shared" si="6"/>
        <v>1368</v>
      </c>
      <c r="L24" s="23">
        <f t="shared" si="6"/>
        <v>1778.4000000000003</v>
      </c>
      <c r="M24" s="23">
        <f>SUM(M4:M23)</f>
        <v>26410.949999999997</v>
      </c>
    </row>
    <row r="25" spans="1:13" ht="35.1" customHeight="1">
      <c r="A25" s="115" t="s">
        <v>127</v>
      </c>
      <c r="B25" s="115"/>
      <c r="C25" s="116">
        <f>SUM(C24,E24,G24,I24,K24)</f>
        <v>17705</v>
      </c>
      <c r="D25" s="116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ht="2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35.1" customHeight="1">
      <c r="A27" s="107" t="s">
        <v>150</v>
      </c>
      <c r="B27" s="107"/>
      <c r="C27" s="107"/>
      <c r="D27" s="15"/>
      <c r="E27" s="118" t="s">
        <v>185</v>
      </c>
      <c r="F27" s="119"/>
      <c r="G27" s="120"/>
      <c r="H27" s="15"/>
      <c r="I27" s="118" t="s">
        <v>20</v>
      </c>
      <c r="J27" s="119"/>
      <c r="K27" s="119"/>
      <c r="L27" s="119"/>
      <c r="M27" s="120"/>
    </row>
    <row r="28" spans="1:13" ht="35.1" customHeight="1">
      <c r="A28" s="12" t="s">
        <v>0</v>
      </c>
      <c r="B28" s="12" t="s">
        <v>55</v>
      </c>
      <c r="C28" s="12" t="s">
        <v>2</v>
      </c>
      <c r="D28" s="7"/>
      <c r="E28" s="12" t="s">
        <v>0</v>
      </c>
      <c r="F28" s="12" t="s">
        <v>1</v>
      </c>
      <c r="G28" s="12" t="s">
        <v>2</v>
      </c>
      <c r="H28" s="15"/>
      <c r="I28" s="12" t="s">
        <v>0</v>
      </c>
      <c r="J28" s="112" t="s">
        <v>1</v>
      </c>
      <c r="K28" s="113"/>
      <c r="L28" s="112" t="s">
        <v>2</v>
      </c>
      <c r="M28" s="113"/>
    </row>
    <row r="29" spans="1:13" ht="35.1" customHeight="1">
      <c r="A29" s="10">
        <v>1</v>
      </c>
      <c r="B29" s="10" t="s">
        <v>142</v>
      </c>
      <c r="C29" s="10">
        <v>1500</v>
      </c>
      <c r="D29" s="7"/>
      <c r="E29" s="10">
        <v>1</v>
      </c>
      <c r="F29" s="10" t="s">
        <v>139</v>
      </c>
      <c r="G29" s="10"/>
      <c r="H29" s="15"/>
      <c r="I29" s="10">
        <v>1</v>
      </c>
      <c r="J29" s="121" t="s">
        <v>109</v>
      </c>
      <c r="K29" s="122"/>
      <c r="L29" s="123">
        <f>M24</f>
        <v>26410.949999999997</v>
      </c>
      <c r="M29" s="124"/>
    </row>
    <row r="30" spans="1:13" ht="35.1" customHeight="1">
      <c r="A30" s="10">
        <v>2</v>
      </c>
      <c r="B30" s="103" t="s">
        <v>80</v>
      </c>
      <c r="C30" s="10">
        <v>1500</v>
      </c>
      <c r="D30" s="7"/>
      <c r="E30" s="10">
        <v>2</v>
      </c>
      <c r="F30" s="10" t="s">
        <v>6</v>
      </c>
      <c r="G30" s="10">
        <v>3250</v>
      </c>
      <c r="H30" s="15"/>
      <c r="I30" s="10">
        <v>2</v>
      </c>
      <c r="J30" s="121" t="s">
        <v>150</v>
      </c>
      <c r="K30" s="122"/>
      <c r="L30" s="123">
        <f>C34</f>
        <v>6000</v>
      </c>
      <c r="M30" s="124"/>
    </row>
    <row r="31" spans="1:13" ht="35.1" customHeight="1">
      <c r="A31" s="10">
        <v>3</v>
      </c>
      <c r="B31" s="10" t="s">
        <v>108</v>
      </c>
      <c r="C31" s="10">
        <v>1500</v>
      </c>
      <c r="D31" s="7"/>
      <c r="E31" s="10">
        <v>3</v>
      </c>
      <c r="F31" s="10" t="s">
        <v>184</v>
      </c>
      <c r="G31" s="10">
        <v>4200</v>
      </c>
      <c r="H31" s="15"/>
      <c r="I31" s="10">
        <v>3</v>
      </c>
      <c r="J31" s="121" t="s">
        <v>185</v>
      </c>
      <c r="K31" s="122"/>
      <c r="L31" s="123">
        <f>G34</f>
        <v>14450</v>
      </c>
      <c r="M31" s="124"/>
    </row>
    <row r="32" spans="1:13" ht="35.1" customHeight="1">
      <c r="A32" s="10">
        <v>4</v>
      </c>
      <c r="B32" s="105" t="s">
        <v>260</v>
      </c>
      <c r="C32" s="10">
        <v>1500</v>
      </c>
      <c r="D32" s="7"/>
      <c r="E32" s="10">
        <v>4</v>
      </c>
      <c r="F32" s="105" t="s">
        <v>261</v>
      </c>
      <c r="G32" s="10">
        <v>7000</v>
      </c>
      <c r="H32" s="15"/>
      <c r="I32" s="10">
        <v>4</v>
      </c>
      <c r="J32" s="121"/>
      <c r="K32" s="122"/>
      <c r="L32" s="121"/>
      <c r="M32" s="122"/>
    </row>
    <row r="33" spans="1:13" ht="35.1" customHeight="1">
      <c r="A33" s="10">
        <v>5</v>
      </c>
      <c r="B33" s="98" t="s">
        <v>209</v>
      </c>
      <c r="C33" s="10"/>
      <c r="D33" s="7"/>
      <c r="E33" s="10">
        <v>5</v>
      </c>
      <c r="F33" s="10"/>
      <c r="G33" s="10"/>
      <c r="H33" s="15"/>
      <c r="I33" s="10">
        <v>5</v>
      </c>
      <c r="J33" s="121"/>
      <c r="K33" s="122"/>
      <c r="L33" s="121"/>
      <c r="M33" s="122"/>
    </row>
    <row r="34" spans="1:13" ht="35.1" customHeight="1">
      <c r="A34" s="114" t="s">
        <v>43</v>
      </c>
      <c r="B34" s="114"/>
      <c r="C34" s="21">
        <f>SUM(C29:C33)</f>
        <v>6000</v>
      </c>
      <c r="D34" s="16"/>
      <c r="E34" s="109" t="s">
        <v>43</v>
      </c>
      <c r="F34" s="111"/>
      <c r="G34" s="21">
        <f>SUM(G29:G33)</f>
        <v>14450</v>
      </c>
      <c r="H34" s="17"/>
      <c r="I34" s="109" t="s">
        <v>56</v>
      </c>
      <c r="J34" s="110"/>
      <c r="K34" s="111"/>
      <c r="L34" s="125">
        <f>SUM(L29:M33)</f>
        <v>46860.95</v>
      </c>
      <c r="M34" s="126"/>
    </row>
    <row r="35" spans="1:13" ht="20.25">
      <c r="A35" s="18"/>
      <c r="B35" s="18"/>
      <c r="C35" s="18"/>
      <c r="D35" s="18"/>
      <c r="E35" s="18"/>
      <c r="F35" s="18"/>
      <c r="G35" s="18"/>
      <c r="H35" s="18"/>
      <c r="I35" s="117" t="s">
        <v>162</v>
      </c>
      <c r="J35" s="117"/>
      <c r="K35" s="117"/>
      <c r="L35" s="117"/>
      <c r="M35" s="22">
        <f>L34/C25</f>
        <v>2.6467636260943235</v>
      </c>
    </row>
  </sheetData>
  <sheetProtection sheet="1" objects="1" scenarios="1" selectLockedCells="1"/>
  <mergeCells count="27">
    <mergeCell ref="I35:L35"/>
    <mergeCell ref="E27:G27"/>
    <mergeCell ref="E34:F34"/>
    <mergeCell ref="J33:K33"/>
    <mergeCell ref="L31:M31"/>
    <mergeCell ref="L32:M32"/>
    <mergeCell ref="L33:M33"/>
    <mergeCell ref="L30:M30"/>
    <mergeCell ref="L29:M29"/>
    <mergeCell ref="L34:M34"/>
    <mergeCell ref="I27:M27"/>
    <mergeCell ref="J28:K28"/>
    <mergeCell ref="J29:K29"/>
    <mergeCell ref="J30:K30"/>
    <mergeCell ref="J31:K31"/>
    <mergeCell ref="J32:K32"/>
    <mergeCell ref="C2:M2"/>
    <mergeCell ref="A1:B2"/>
    <mergeCell ref="C1:I1"/>
    <mergeCell ref="J1:M1"/>
    <mergeCell ref="I34:K34"/>
    <mergeCell ref="L28:M28"/>
    <mergeCell ref="A27:C27"/>
    <mergeCell ref="A34:B34"/>
    <mergeCell ref="A24:B24"/>
    <mergeCell ref="A25:B25"/>
    <mergeCell ref="C25:D25"/>
  </mergeCells>
  <phoneticPr fontId="1" type="noConversion"/>
  <printOptions horizontalCentered="1" verticalCentered="1"/>
  <pageMargins left="0.5" right="0.5" top="0.5" bottom="0.5" header="0" footer="0"/>
  <pageSetup paperSize="256" scale="64" fitToWidth="2" fitToHeight="2" orientation="portrait" horizontalDpi="4294967294" verticalDpi="300" r:id="rId1"/>
  <headerFooter scaleWithDoc="0" alignWithMargins="0">
    <oddFooter>&amp;R1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G47"/>
  <sheetViews>
    <sheetView showZeros="0" view="pageBreakPreview" topLeftCell="A25" zoomScale="85" zoomScaleSheetLayoutView="85" workbookViewId="0">
      <selection activeCell="D41" sqref="D41"/>
    </sheetView>
  </sheetViews>
  <sheetFormatPr defaultRowHeight="20.100000000000001" customHeight="1"/>
  <cols>
    <col min="1" max="1" width="7.28515625" style="26" customWidth="1"/>
    <col min="2" max="2" width="15.42578125" style="26" customWidth="1"/>
    <col min="3" max="4" width="15.7109375" style="26" customWidth="1"/>
    <col min="5" max="5" width="15.28515625" style="26" customWidth="1"/>
    <col min="6" max="6" width="16.85546875" style="26" customWidth="1"/>
    <col min="7" max="7" width="18.5703125" style="26" customWidth="1"/>
    <col min="8" max="16384" width="9.140625" style="26"/>
  </cols>
  <sheetData>
    <row r="1" spans="1:7" ht="33.75" customHeight="1">
      <c r="A1" s="127" t="s">
        <v>117</v>
      </c>
      <c r="B1" s="128"/>
      <c r="C1" s="128"/>
      <c r="D1" s="128"/>
      <c r="E1" s="129"/>
      <c r="F1" s="135">
        <f ca="1">bangla!J1</f>
        <v>42684.778293981479</v>
      </c>
      <c r="G1" s="135"/>
    </row>
    <row r="2" spans="1:7" ht="20.100000000000001" customHeight="1">
      <c r="A2" s="8" t="s">
        <v>0</v>
      </c>
      <c r="B2" s="8" t="s">
        <v>1</v>
      </c>
      <c r="C2" s="8" t="s">
        <v>140</v>
      </c>
      <c r="D2" s="8" t="s">
        <v>2</v>
      </c>
      <c r="E2" s="8" t="s">
        <v>262</v>
      </c>
      <c r="F2" s="8" t="s">
        <v>2</v>
      </c>
      <c r="G2" s="8" t="s">
        <v>56</v>
      </c>
    </row>
    <row r="3" spans="1:7" ht="20.100000000000001" customHeight="1">
      <c r="A3" s="10">
        <v>1</v>
      </c>
      <c r="B3" s="10" t="s">
        <v>143</v>
      </c>
      <c r="C3" s="10">
        <v>912</v>
      </c>
      <c r="D3" s="19">
        <f>C3*1.8</f>
        <v>1641.6000000000001</v>
      </c>
      <c r="E3" s="10">
        <v>156</v>
      </c>
      <c r="F3" s="19">
        <f>E3*2</f>
        <v>312</v>
      </c>
      <c r="G3" s="20">
        <f>F3+D3</f>
        <v>1953.6000000000001</v>
      </c>
    </row>
    <row r="4" spans="1:7" ht="20.100000000000001" customHeight="1">
      <c r="A4" s="10">
        <v>2</v>
      </c>
      <c r="B4" s="105" t="s">
        <v>263</v>
      </c>
      <c r="C4" s="13">
        <v>1002</v>
      </c>
      <c r="D4" s="19">
        <f t="shared" ref="D4:D29" si="0">C4*1.8</f>
        <v>1803.6000000000001</v>
      </c>
      <c r="E4" s="13">
        <v>223</v>
      </c>
      <c r="F4" s="19">
        <f t="shared" ref="F4:F29" si="1">E4*2</f>
        <v>446</v>
      </c>
      <c r="G4" s="20">
        <f t="shared" ref="G4:G29" si="2">F4+D4</f>
        <v>2249.6000000000004</v>
      </c>
    </row>
    <row r="5" spans="1:7" ht="20.100000000000001" customHeight="1">
      <c r="A5" s="10">
        <v>3</v>
      </c>
      <c r="B5" s="10" t="s">
        <v>182</v>
      </c>
      <c r="C5" s="11">
        <v>1071</v>
      </c>
      <c r="D5" s="19">
        <f t="shared" si="0"/>
        <v>1927.8</v>
      </c>
      <c r="E5" s="11">
        <v>207</v>
      </c>
      <c r="F5" s="19">
        <f t="shared" si="1"/>
        <v>414</v>
      </c>
      <c r="G5" s="20">
        <f t="shared" si="2"/>
        <v>2341.8000000000002</v>
      </c>
    </row>
    <row r="6" spans="1:7" ht="20.100000000000001" customHeight="1">
      <c r="A6" s="10">
        <v>4</v>
      </c>
      <c r="B6" s="10" t="s">
        <v>78</v>
      </c>
      <c r="C6" s="11">
        <v>907</v>
      </c>
      <c r="D6" s="19">
        <f t="shared" si="0"/>
        <v>1632.6000000000001</v>
      </c>
      <c r="E6" s="11">
        <v>470</v>
      </c>
      <c r="F6" s="19">
        <f t="shared" si="1"/>
        <v>940</v>
      </c>
      <c r="G6" s="20">
        <f t="shared" si="2"/>
        <v>2572.6000000000004</v>
      </c>
    </row>
    <row r="7" spans="1:7" ht="20.100000000000001" customHeight="1">
      <c r="A7" s="10">
        <v>5</v>
      </c>
      <c r="B7" s="10" t="s">
        <v>75</v>
      </c>
      <c r="C7" s="11">
        <v>785</v>
      </c>
      <c r="D7" s="19">
        <f t="shared" si="0"/>
        <v>1413</v>
      </c>
      <c r="E7" s="11">
        <v>361</v>
      </c>
      <c r="F7" s="19">
        <f t="shared" si="1"/>
        <v>722</v>
      </c>
      <c r="G7" s="20">
        <f t="shared" si="2"/>
        <v>2135</v>
      </c>
    </row>
    <row r="8" spans="1:7" ht="20.100000000000001" customHeight="1">
      <c r="A8" s="10">
        <v>6</v>
      </c>
      <c r="B8" s="10" t="s">
        <v>76</v>
      </c>
      <c r="C8" s="13">
        <v>1296</v>
      </c>
      <c r="D8" s="19">
        <f t="shared" si="0"/>
        <v>2332.8000000000002</v>
      </c>
      <c r="E8" s="13">
        <v>249</v>
      </c>
      <c r="F8" s="19">
        <f t="shared" si="1"/>
        <v>498</v>
      </c>
      <c r="G8" s="20">
        <f t="shared" si="2"/>
        <v>2830.8</v>
      </c>
    </row>
    <row r="9" spans="1:7" ht="20.100000000000001" customHeight="1">
      <c r="A9" s="10">
        <v>7</v>
      </c>
      <c r="B9" s="105" t="s">
        <v>266</v>
      </c>
      <c r="C9" s="11">
        <v>381</v>
      </c>
      <c r="D9" s="19">
        <f t="shared" si="0"/>
        <v>685.80000000000007</v>
      </c>
      <c r="E9" s="11">
        <v>177</v>
      </c>
      <c r="F9" s="19">
        <f t="shared" si="1"/>
        <v>354</v>
      </c>
      <c r="G9" s="20">
        <f t="shared" si="2"/>
        <v>1039.8000000000002</v>
      </c>
    </row>
    <row r="10" spans="1:7" ht="20.100000000000001" customHeight="1">
      <c r="A10" s="10">
        <v>8</v>
      </c>
      <c r="B10" s="14" t="s">
        <v>155</v>
      </c>
      <c r="C10" s="14">
        <v>1054</v>
      </c>
      <c r="D10" s="19">
        <f t="shared" si="0"/>
        <v>1897.2</v>
      </c>
      <c r="E10" s="14">
        <v>208</v>
      </c>
      <c r="F10" s="19">
        <f t="shared" si="1"/>
        <v>416</v>
      </c>
      <c r="G10" s="20">
        <f t="shared" si="2"/>
        <v>2313.1999999999998</v>
      </c>
    </row>
    <row r="11" spans="1:7" ht="20.100000000000001" customHeight="1">
      <c r="A11" s="10">
        <v>9</v>
      </c>
      <c r="B11" s="10" t="s">
        <v>77</v>
      </c>
      <c r="C11" s="11">
        <v>1340</v>
      </c>
      <c r="D11" s="19">
        <f t="shared" si="0"/>
        <v>2412</v>
      </c>
      <c r="E11" s="11"/>
      <c r="F11" s="19">
        <f t="shared" si="1"/>
        <v>0</v>
      </c>
      <c r="G11" s="20">
        <f t="shared" si="2"/>
        <v>2412</v>
      </c>
    </row>
    <row r="12" spans="1:7" ht="20.100000000000001" customHeight="1">
      <c r="A12" s="10">
        <v>10</v>
      </c>
      <c r="B12" s="105" t="s">
        <v>265</v>
      </c>
      <c r="C12" s="11">
        <v>903</v>
      </c>
      <c r="D12" s="19">
        <f t="shared" si="0"/>
        <v>1625.4</v>
      </c>
      <c r="E12" s="11">
        <v>305</v>
      </c>
      <c r="F12" s="19">
        <f t="shared" si="1"/>
        <v>610</v>
      </c>
      <c r="G12" s="20">
        <f t="shared" si="2"/>
        <v>2235.4</v>
      </c>
    </row>
    <row r="13" spans="1:7" ht="20.100000000000001" customHeight="1">
      <c r="A13" s="10">
        <v>11</v>
      </c>
      <c r="B13" s="10" t="s">
        <v>110</v>
      </c>
      <c r="C13" s="11">
        <v>1371</v>
      </c>
      <c r="D13" s="19">
        <f t="shared" si="0"/>
        <v>2467.8000000000002</v>
      </c>
      <c r="E13" s="11"/>
      <c r="F13" s="19">
        <f t="shared" si="1"/>
        <v>0</v>
      </c>
      <c r="G13" s="20">
        <f t="shared" si="2"/>
        <v>2467.8000000000002</v>
      </c>
    </row>
    <row r="14" spans="1:7" ht="20.100000000000001" customHeight="1">
      <c r="A14" s="10">
        <v>12</v>
      </c>
      <c r="B14" s="13" t="s">
        <v>242</v>
      </c>
      <c r="C14" s="11">
        <v>880</v>
      </c>
      <c r="D14" s="19">
        <f t="shared" si="0"/>
        <v>1584</v>
      </c>
      <c r="E14" s="11">
        <v>219</v>
      </c>
      <c r="F14" s="19">
        <f t="shared" si="1"/>
        <v>438</v>
      </c>
      <c r="G14" s="20">
        <f t="shared" si="2"/>
        <v>2022</v>
      </c>
    </row>
    <row r="15" spans="1:7" ht="20.100000000000001" customHeight="1">
      <c r="A15" s="10">
        <v>13</v>
      </c>
      <c r="B15" s="10" t="s">
        <v>144</v>
      </c>
      <c r="C15" s="11">
        <v>1576</v>
      </c>
      <c r="D15" s="19">
        <f t="shared" si="0"/>
        <v>2836.8</v>
      </c>
      <c r="E15" s="11"/>
      <c r="F15" s="19">
        <f t="shared" si="1"/>
        <v>0</v>
      </c>
      <c r="G15" s="20">
        <f t="shared" si="2"/>
        <v>2836.8</v>
      </c>
    </row>
    <row r="16" spans="1:7" ht="20.100000000000001" customHeight="1">
      <c r="A16" s="10">
        <v>14</v>
      </c>
      <c r="B16" s="10" t="s">
        <v>181</v>
      </c>
      <c r="C16" s="11">
        <v>851</v>
      </c>
      <c r="D16" s="19">
        <f t="shared" si="0"/>
        <v>1531.8</v>
      </c>
      <c r="E16" s="11">
        <v>689</v>
      </c>
      <c r="F16" s="19">
        <f t="shared" si="1"/>
        <v>1378</v>
      </c>
      <c r="G16" s="20">
        <f t="shared" si="2"/>
        <v>2909.8</v>
      </c>
    </row>
    <row r="17" spans="1:7" ht="20.100000000000001" customHeight="1">
      <c r="A17" s="10">
        <v>15</v>
      </c>
      <c r="B17" s="105" t="s">
        <v>267</v>
      </c>
      <c r="C17" s="10">
        <v>1066</v>
      </c>
      <c r="D17" s="19">
        <f t="shared" si="0"/>
        <v>1918.8</v>
      </c>
      <c r="E17" s="10">
        <v>212</v>
      </c>
      <c r="F17" s="19">
        <f t="shared" si="1"/>
        <v>424</v>
      </c>
      <c r="G17" s="20">
        <f t="shared" si="2"/>
        <v>2342.8000000000002</v>
      </c>
    </row>
    <row r="18" spans="1:7" ht="20.100000000000001" customHeight="1">
      <c r="A18" s="10">
        <v>16</v>
      </c>
      <c r="B18" s="10" t="s">
        <v>198</v>
      </c>
      <c r="C18" s="10"/>
      <c r="D18" s="19">
        <f t="shared" si="0"/>
        <v>0</v>
      </c>
      <c r="E18" s="10"/>
      <c r="F18" s="19">
        <f t="shared" si="1"/>
        <v>0</v>
      </c>
      <c r="G18" s="20">
        <f t="shared" si="2"/>
        <v>0</v>
      </c>
    </row>
    <row r="19" spans="1:7" ht="20.100000000000001" customHeight="1">
      <c r="A19" s="10">
        <v>17</v>
      </c>
      <c r="B19" s="10" t="s">
        <v>146</v>
      </c>
      <c r="C19" s="10">
        <v>845</v>
      </c>
      <c r="D19" s="19">
        <f t="shared" si="0"/>
        <v>1521</v>
      </c>
      <c r="E19" s="10">
        <v>172</v>
      </c>
      <c r="F19" s="19">
        <f t="shared" si="1"/>
        <v>344</v>
      </c>
      <c r="G19" s="20">
        <f t="shared" si="2"/>
        <v>1865</v>
      </c>
    </row>
    <row r="20" spans="1:7" ht="20.100000000000001" customHeight="1">
      <c r="A20" s="10">
        <v>18</v>
      </c>
      <c r="B20" s="10" t="s">
        <v>199</v>
      </c>
      <c r="C20" s="10">
        <v>1030</v>
      </c>
      <c r="D20" s="19">
        <f t="shared" si="0"/>
        <v>1854</v>
      </c>
      <c r="E20" s="10">
        <v>217</v>
      </c>
      <c r="F20" s="19">
        <f t="shared" si="1"/>
        <v>434</v>
      </c>
      <c r="G20" s="20">
        <f t="shared" si="2"/>
        <v>2288</v>
      </c>
    </row>
    <row r="21" spans="1:7" ht="20.100000000000001" customHeight="1">
      <c r="A21" s="10">
        <v>19</v>
      </c>
      <c r="B21" s="105" t="s">
        <v>268</v>
      </c>
      <c r="C21" s="10">
        <v>922</v>
      </c>
      <c r="D21" s="19">
        <f t="shared" si="0"/>
        <v>1659.6000000000001</v>
      </c>
      <c r="E21" s="10">
        <v>181</v>
      </c>
      <c r="F21" s="19">
        <f t="shared" si="1"/>
        <v>362</v>
      </c>
      <c r="G21" s="20">
        <f t="shared" si="2"/>
        <v>2021.6000000000001</v>
      </c>
    </row>
    <row r="22" spans="1:7" ht="20.100000000000001" customHeight="1">
      <c r="A22" s="10">
        <v>20</v>
      </c>
      <c r="B22" s="10" t="s">
        <v>156</v>
      </c>
      <c r="C22" s="10">
        <v>1004</v>
      </c>
      <c r="D22" s="19">
        <f t="shared" si="0"/>
        <v>1807.2</v>
      </c>
      <c r="E22" s="10">
        <v>398</v>
      </c>
      <c r="F22" s="19">
        <f t="shared" si="1"/>
        <v>796</v>
      </c>
      <c r="G22" s="20">
        <f t="shared" si="2"/>
        <v>2603.1999999999998</v>
      </c>
    </row>
    <row r="23" spans="1:7" ht="20.100000000000001" customHeight="1">
      <c r="A23" s="10">
        <v>21</v>
      </c>
      <c r="B23" s="10" t="s">
        <v>111</v>
      </c>
      <c r="C23" s="10"/>
      <c r="D23" s="19">
        <f t="shared" si="0"/>
        <v>0</v>
      </c>
      <c r="E23" s="10"/>
      <c r="F23" s="19">
        <f t="shared" si="1"/>
        <v>0</v>
      </c>
      <c r="G23" s="20">
        <f t="shared" si="2"/>
        <v>0</v>
      </c>
    </row>
    <row r="24" spans="1:7" ht="20.100000000000001" customHeight="1">
      <c r="A24" s="10">
        <v>22</v>
      </c>
      <c r="B24" s="10" t="s">
        <v>243</v>
      </c>
      <c r="C24" s="10">
        <v>1146</v>
      </c>
      <c r="D24" s="19">
        <f t="shared" si="0"/>
        <v>2062.8000000000002</v>
      </c>
      <c r="E24" s="10"/>
      <c r="F24" s="19">
        <f t="shared" si="1"/>
        <v>0</v>
      </c>
      <c r="G24" s="20">
        <f t="shared" si="2"/>
        <v>2062.8000000000002</v>
      </c>
    </row>
    <row r="25" spans="1:7" ht="20.100000000000001" customHeight="1">
      <c r="A25" s="10">
        <v>23</v>
      </c>
      <c r="B25" s="106" t="s">
        <v>252</v>
      </c>
      <c r="C25" s="10">
        <v>760</v>
      </c>
      <c r="D25" s="19">
        <f t="shared" si="0"/>
        <v>1368</v>
      </c>
      <c r="E25" s="10">
        <v>308</v>
      </c>
      <c r="F25" s="19">
        <f t="shared" si="1"/>
        <v>616</v>
      </c>
      <c r="G25" s="20">
        <f t="shared" si="2"/>
        <v>1984</v>
      </c>
    </row>
    <row r="26" spans="1:7" ht="20.100000000000001" customHeight="1">
      <c r="A26" s="10">
        <v>24</v>
      </c>
      <c r="B26" s="10" t="s">
        <v>151</v>
      </c>
      <c r="C26" s="10">
        <v>1084</v>
      </c>
      <c r="D26" s="19">
        <f t="shared" si="0"/>
        <v>1951.2</v>
      </c>
      <c r="E26" s="10"/>
      <c r="F26" s="19">
        <f t="shared" si="1"/>
        <v>0</v>
      </c>
      <c r="G26" s="20">
        <f t="shared" si="2"/>
        <v>1951.2</v>
      </c>
    </row>
    <row r="27" spans="1:7" ht="20.100000000000001" customHeight="1">
      <c r="A27" s="10">
        <v>25</v>
      </c>
      <c r="B27" s="13" t="s">
        <v>264</v>
      </c>
      <c r="C27" s="10">
        <v>545</v>
      </c>
      <c r="D27" s="19">
        <f t="shared" si="0"/>
        <v>981</v>
      </c>
      <c r="E27" s="27">
        <v>507</v>
      </c>
      <c r="F27" s="19">
        <f t="shared" si="1"/>
        <v>1014</v>
      </c>
      <c r="G27" s="20">
        <f t="shared" si="2"/>
        <v>1995</v>
      </c>
    </row>
    <row r="28" spans="1:7" ht="20.100000000000001" customHeight="1">
      <c r="A28" s="10">
        <v>26</v>
      </c>
      <c r="B28" s="14" t="s">
        <v>244</v>
      </c>
      <c r="C28" s="10"/>
      <c r="D28" s="19">
        <f t="shared" si="0"/>
        <v>0</v>
      </c>
      <c r="E28" s="27"/>
      <c r="F28" s="19">
        <f t="shared" si="1"/>
        <v>0</v>
      </c>
      <c r="G28" s="20">
        <f t="shared" si="2"/>
        <v>0</v>
      </c>
    </row>
    <row r="29" spans="1:7" ht="20.100000000000001" customHeight="1">
      <c r="A29" s="10">
        <v>27</v>
      </c>
      <c r="B29" s="14"/>
      <c r="C29" s="10"/>
      <c r="D29" s="19">
        <f t="shared" si="0"/>
        <v>0</v>
      </c>
      <c r="E29" s="27"/>
      <c r="F29" s="19">
        <f t="shared" si="1"/>
        <v>0</v>
      </c>
      <c r="G29" s="20">
        <f t="shared" si="2"/>
        <v>0</v>
      </c>
    </row>
    <row r="30" spans="1:7" ht="20.100000000000001" customHeight="1">
      <c r="A30" s="136" t="s">
        <v>115</v>
      </c>
      <c r="B30" s="136"/>
      <c r="C30" s="23">
        <f>SUM(C3:C29)</f>
        <v>22731</v>
      </c>
      <c r="D30" s="23">
        <f>SUM(D3:D29)</f>
        <v>40915.799999999996</v>
      </c>
      <c r="E30" s="23">
        <f>SUM(E3:E29)</f>
        <v>5259</v>
      </c>
      <c r="F30" s="23">
        <f>SUM(F3:F29)</f>
        <v>10518</v>
      </c>
      <c r="G30" s="23">
        <f>SUM(G3:G29)</f>
        <v>51433.799999999996</v>
      </c>
    </row>
    <row r="31" spans="1:7" ht="28.5" customHeight="1">
      <c r="A31" s="137" t="s">
        <v>127</v>
      </c>
      <c r="B31" s="138"/>
      <c r="C31" s="21">
        <f>SUM(C30+E30)</f>
        <v>27990</v>
      </c>
      <c r="D31" s="114"/>
      <c r="E31" s="107"/>
      <c r="F31" s="107"/>
      <c r="G31" s="107"/>
    </row>
    <row r="32" spans="1:7" ht="20.100000000000001" customHeight="1">
      <c r="A32" s="28"/>
      <c r="B32" s="29"/>
      <c r="C32" s="30"/>
      <c r="D32" s="28"/>
      <c r="E32" s="28"/>
      <c r="F32" s="28"/>
      <c r="G32" s="28"/>
    </row>
    <row r="33" spans="1:7" ht="20.100000000000001" customHeight="1">
      <c r="A33" s="131" t="s">
        <v>6</v>
      </c>
      <c r="B33" s="132"/>
      <c r="C33" s="132"/>
      <c r="D33" s="132"/>
      <c r="E33" s="133"/>
      <c r="F33" s="139" t="s">
        <v>4</v>
      </c>
      <c r="G33" s="140"/>
    </row>
    <row r="34" spans="1:7" ht="20.100000000000001" customHeight="1">
      <c r="A34" s="31" t="s">
        <v>0</v>
      </c>
      <c r="B34" s="31" t="s">
        <v>35</v>
      </c>
      <c r="C34" s="31" t="s">
        <v>51</v>
      </c>
      <c r="D34" s="31" t="s">
        <v>9</v>
      </c>
      <c r="E34" s="31" t="s">
        <v>36</v>
      </c>
      <c r="F34" s="32" t="s">
        <v>1</v>
      </c>
      <c r="G34" s="32" t="s">
        <v>32</v>
      </c>
    </row>
    <row r="35" spans="1:7" ht="20.100000000000001" customHeight="1">
      <c r="A35" s="33">
        <v>1</v>
      </c>
      <c r="B35" s="34" t="s">
        <v>147</v>
      </c>
      <c r="C35" s="33"/>
      <c r="D35" s="32"/>
      <c r="E35" s="37">
        <f>C35*D35</f>
        <v>0</v>
      </c>
      <c r="F35" s="33" t="s">
        <v>269</v>
      </c>
      <c r="G35" s="33">
        <v>1600</v>
      </c>
    </row>
    <row r="36" spans="1:7" ht="20.100000000000001" customHeight="1">
      <c r="A36" s="33">
        <v>2</v>
      </c>
      <c r="B36" s="33" t="s">
        <v>137</v>
      </c>
      <c r="C36" s="33"/>
      <c r="D36" s="32">
        <v>300</v>
      </c>
      <c r="E36" s="37">
        <f t="shared" ref="E36:E45" si="3">C36*D36</f>
        <v>0</v>
      </c>
      <c r="F36" s="33" t="s">
        <v>134</v>
      </c>
      <c r="G36" s="33">
        <v>1600</v>
      </c>
    </row>
    <row r="37" spans="1:7" ht="20.100000000000001" customHeight="1">
      <c r="A37" s="33">
        <v>3</v>
      </c>
      <c r="B37" s="33" t="s">
        <v>138</v>
      </c>
      <c r="C37" s="33"/>
      <c r="D37" s="32">
        <v>350</v>
      </c>
      <c r="E37" s="37">
        <f t="shared" si="3"/>
        <v>0</v>
      </c>
      <c r="F37" s="35" t="s">
        <v>270</v>
      </c>
      <c r="G37" s="33">
        <v>1600</v>
      </c>
    </row>
    <row r="38" spans="1:7" ht="20.100000000000001" customHeight="1">
      <c r="A38" s="33">
        <v>4</v>
      </c>
      <c r="B38" s="33" t="s">
        <v>37</v>
      </c>
      <c r="C38" s="33"/>
      <c r="D38" s="32">
        <v>100</v>
      </c>
      <c r="E38" s="37">
        <f t="shared" si="3"/>
        <v>0</v>
      </c>
      <c r="F38" s="33" t="s">
        <v>271</v>
      </c>
      <c r="G38" s="33">
        <v>1600</v>
      </c>
    </row>
    <row r="39" spans="1:7" ht="20.100000000000001" customHeight="1">
      <c r="A39" s="33">
        <v>5</v>
      </c>
      <c r="B39" s="33"/>
      <c r="C39" s="33"/>
      <c r="D39" s="32"/>
      <c r="E39" s="37">
        <f t="shared" si="3"/>
        <v>0</v>
      </c>
      <c r="F39" s="33" t="s">
        <v>135</v>
      </c>
      <c r="G39" s="33">
        <v>1600</v>
      </c>
    </row>
    <row r="40" spans="1:7" ht="20.100000000000001" customHeight="1">
      <c r="A40" s="33">
        <v>6</v>
      </c>
      <c r="B40" s="33"/>
      <c r="C40" s="33"/>
      <c r="D40" s="32"/>
      <c r="E40" s="37">
        <f t="shared" si="3"/>
        <v>0</v>
      </c>
      <c r="F40" s="33" t="s">
        <v>272</v>
      </c>
      <c r="G40" s="33">
        <v>1600</v>
      </c>
    </row>
    <row r="41" spans="1:7" ht="20.100000000000001" customHeight="1">
      <c r="A41" s="33">
        <v>7</v>
      </c>
      <c r="B41" s="33"/>
      <c r="C41" s="33"/>
      <c r="D41" s="32"/>
      <c r="E41" s="37">
        <f t="shared" si="3"/>
        <v>0</v>
      </c>
      <c r="F41" s="33" t="s">
        <v>136</v>
      </c>
      <c r="G41" s="33">
        <v>2700</v>
      </c>
    </row>
    <row r="42" spans="1:7" ht="20.100000000000001" customHeight="1">
      <c r="A42" s="33">
        <v>8</v>
      </c>
      <c r="B42" s="33"/>
      <c r="C42" s="33"/>
      <c r="D42" s="32"/>
      <c r="E42" s="37">
        <f t="shared" si="3"/>
        <v>0</v>
      </c>
      <c r="F42" s="33" t="s">
        <v>152</v>
      </c>
      <c r="G42" s="33">
        <v>2400</v>
      </c>
    </row>
    <row r="43" spans="1:7" ht="20.100000000000001" customHeight="1">
      <c r="A43" s="33">
        <v>9</v>
      </c>
      <c r="B43" s="33"/>
      <c r="C43" s="33"/>
      <c r="D43" s="32"/>
      <c r="E43" s="37">
        <f t="shared" si="3"/>
        <v>0</v>
      </c>
      <c r="F43" s="33" t="s">
        <v>206</v>
      </c>
      <c r="G43" s="33">
        <v>3500</v>
      </c>
    </row>
    <row r="44" spans="1:7" ht="20.100000000000001" customHeight="1">
      <c r="A44" s="33">
        <v>10</v>
      </c>
      <c r="B44" s="33"/>
      <c r="C44" s="33"/>
      <c r="D44" s="32"/>
      <c r="E44" s="37">
        <f t="shared" si="3"/>
        <v>0</v>
      </c>
      <c r="F44" s="33" t="s">
        <v>153</v>
      </c>
      <c r="G44" s="33">
        <v>2000</v>
      </c>
    </row>
    <row r="45" spans="1:7" ht="20.100000000000001" customHeight="1">
      <c r="A45" s="33">
        <v>11</v>
      </c>
      <c r="B45" s="33"/>
      <c r="C45" s="33"/>
      <c r="D45" s="32"/>
      <c r="E45" s="37">
        <f t="shared" si="3"/>
        <v>0</v>
      </c>
      <c r="F45" s="33" t="s">
        <v>154</v>
      </c>
      <c r="G45" s="33">
        <v>2000</v>
      </c>
    </row>
    <row r="46" spans="1:7" ht="20.100000000000001" customHeight="1">
      <c r="A46" s="33"/>
      <c r="B46" s="134" t="s">
        <v>38</v>
      </c>
      <c r="C46" s="134"/>
      <c r="D46" s="134"/>
      <c r="E46" s="24">
        <f>SUM(E35:E45)</f>
        <v>0</v>
      </c>
      <c r="F46" s="36" t="s">
        <v>31</v>
      </c>
      <c r="G46" s="24">
        <f>SUM(G35:G45)</f>
        <v>22200</v>
      </c>
    </row>
    <row r="47" spans="1:7" ht="20.100000000000001" customHeight="1">
      <c r="A47" s="36"/>
      <c r="B47" s="130" t="s">
        <v>162</v>
      </c>
      <c r="C47" s="130"/>
      <c r="D47" s="38">
        <f>G47/C31</f>
        <v>2.6307181136120037</v>
      </c>
      <c r="E47" s="134" t="s">
        <v>56</v>
      </c>
      <c r="F47" s="134"/>
      <c r="G47" s="25">
        <f>SUM(G30+G46+E46)</f>
        <v>73633.799999999988</v>
      </c>
    </row>
  </sheetData>
  <sheetProtection sheet="1" objects="1" scenarios="1" selectLockedCells="1"/>
  <mergeCells count="10">
    <mergeCell ref="A1:E1"/>
    <mergeCell ref="B47:C47"/>
    <mergeCell ref="A33:E33"/>
    <mergeCell ref="E47:F47"/>
    <mergeCell ref="F1:G1"/>
    <mergeCell ref="A30:B30"/>
    <mergeCell ref="A31:B31"/>
    <mergeCell ref="D31:G31"/>
    <mergeCell ref="B46:D46"/>
    <mergeCell ref="F33:G33"/>
  </mergeCells>
  <phoneticPr fontId="1" type="noConversion"/>
  <printOptions horizontalCentered="1" verticalCentered="1"/>
  <pageMargins left="0.5" right="0.5" top="0.5" bottom="0.5" header="0" footer="0"/>
  <pageSetup paperSize="256" scale="81" orientation="portrait" horizontalDpi="4294967294" verticalDpi="300" r:id="rId1"/>
  <headerFooter scaleWithDoc="0" alignWithMargins="0">
    <oddFooter>&amp;R3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L54"/>
  <sheetViews>
    <sheetView showZeros="0" view="pageBreakPreview" zoomScale="85" zoomScaleNormal="70" zoomScaleSheetLayoutView="85" workbookViewId="0">
      <selection activeCell="H38" sqref="H38"/>
    </sheetView>
  </sheetViews>
  <sheetFormatPr defaultColWidth="6" defaultRowHeight="17.25" customHeight="1"/>
  <cols>
    <col min="1" max="1" width="8.140625" style="2" bestFit="1" customWidth="1"/>
    <col min="2" max="2" width="14.140625" style="2" bestFit="1" customWidth="1"/>
    <col min="3" max="3" width="12.7109375" style="4" customWidth="1"/>
    <col min="4" max="4" width="12.7109375" style="2" customWidth="1"/>
    <col min="5" max="5" width="11.85546875" style="2" customWidth="1"/>
    <col min="6" max="6" width="10.42578125" style="2" customWidth="1"/>
    <col min="7" max="7" width="9.85546875" style="2" bestFit="1" customWidth="1"/>
    <col min="8" max="8" width="10" style="2" bestFit="1" customWidth="1"/>
    <col min="9" max="9" width="10.85546875" style="2" bestFit="1" customWidth="1"/>
    <col min="10" max="10" width="9.85546875" style="2" bestFit="1" customWidth="1"/>
    <col min="11" max="11" width="10.5703125" style="2" customWidth="1"/>
    <col min="12" max="12" width="12.85546875" style="2" customWidth="1"/>
    <col min="13" max="13" width="6" style="2"/>
    <col min="14" max="14" width="7" style="2" bestFit="1" customWidth="1"/>
    <col min="15" max="15" width="6.42578125" style="2" customWidth="1"/>
    <col min="16" max="16" width="7" style="2" bestFit="1" customWidth="1"/>
    <col min="17" max="17" width="5.42578125" style="2" customWidth="1"/>
    <col min="18" max="18" width="6" style="2"/>
    <col min="19" max="19" width="5.85546875" style="2" bestFit="1" customWidth="1"/>
    <col min="20" max="20" width="6" style="2" customWidth="1"/>
    <col min="21" max="16384" width="6" style="2"/>
  </cols>
  <sheetData>
    <row r="1" spans="1:12" ht="24.95" customHeight="1">
      <c r="A1" s="141" t="s">
        <v>118</v>
      </c>
      <c r="B1" s="141"/>
      <c r="C1" s="141"/>
      <c r="D1" s="141"/>
      <c r="E1" s="141"/>
      <c r="F1" s="141"/>
      <c r="G1" s="141"/>
      <c r="H1" s="141"/>
      <c r="I1" s="144">
        <f ca="1">NOW()</f>
        <v>42684.778293981479</v>
      </c>
      <c r="J1" s="144"/>
      <c r="K1" s="144"/>
      <c r="L1" s="144"/>
    </row>
    <row r="2" spans="1:12" ht="24.95" customHeight="1">
      <c r="A2" s="8" t="s">
        <v>0</v>
      </c>
      <c r="B2" s="8" t="s">
        <v>1</v>
      </c>
      <c r="C2" s="8" t="s">
        <v>28</v>
      </c>
      <c r="D2" s="8" t="s">
        <v>2</v>
      </c>
      <c r="E2" s="8" t="s">
        <v>41</v>
      </c>
      <c r="F2" s="8" t="s">
        <v>2</v>
      </c>
      <c r="G2" s="8" t="s">
        <v>29</v>
      </c>
      <c r="H2" s="8" t="s">
        <v>30</v>
      </c>
      <c r="I2" s="8" t="s">
        <v>42</v>
      </c>
      <c r="J2" s="8" t="s">
        <v>52</v>
      </c>
      <c r="K2" s="8" t="s">
        <v>2</v>
      </c>
      <c r="L2" s="8" t="s">
        <v>56</v>
      </c>
    </row>
    <row r="3" spans="1:12" ht="18" customHeight="1">
      <c r="A3" s="39">
        <v>1</v>
      </c>
      <c r="B3" s="39" t="s">
        <v>57</v>
      </c>
      <c r="C3" s="40">
        <v>1362</v>
      </c>
      <c r="D3" s="45">
        <f>C3*2</f>
        <v>2724</v>
      </c>
      <c r="E3" s="40"/>
      <c r="F3" s="45">
        <f>2*E3</f>
        <v>0</v>
      </c>
      <c r="G3" s="39"/>
      <c r="H3" s="41"/>
      <c r="I3" s="39"/>
      <c r="J3" s="41"/>
      <c r="K3" s="45">
        <f>1.75*(G3+H3+I3+J3)</f>
        <v>0</v>
      </c>
      <c r="L3" s="46">
        <f>D3+F3+K3</f>
        <v>2724</v>
      </c>
    </row>
    <row r="4" spans="1:12" ht="18" customHeight="1">
      <c r="A4" s="39">
        <v>2</v>
      </c>
      <c r="B4" s="39" t="s">
        <v>113</v>
      </c>
      <c r="C4" s="40">
        <v>999</v>
      </c>
      <c r="D4" s="45">
        <f t="shared" ref="D4:D52" si="0">C4*2</f>
        <v>1998</v>
      </c>
      <c r="E4" s="40"/>
      <c r="F4" s="45">
        <f t="shared" ref="F4:F52" si="1">2*E4</f>
        <v>0</v>
      </c>
      <c r="G4" s="39"/>
      <c r="H4" s="41"/>
      <c r="I4" s="39"/>
      <c r="J4" s="41"/>
      <c r="K4" s="45">
        <f t="shared" ref="K4:K52" si="2">1.75*(G4+H4+I4+J4)</f>
        <v>0</v>
      </c>
      <c r="L4" s="46">
        <f t="shared" ref="L4:L52" si="3">D4+F4+K4</f>
        <v>1998</v>
      </c>
    </row>
    <row r="5" spans="1:12" ht="18" customHeight="1">
      <c r="A5" s="39">
        <v>3</v>
      </c>
      <c r="B5" s="39" t="s">
        <v>58</v>
      </c>
      <c r="C5" s="40">
        <v>2300</v>
      </c>
      <c r="D5" s="45">
        <f t="shared" si="0"/>
        <v>4600</v>
      </c>
      <c r="E5" s="40"/>
      <c r="F5" s="45">
        <f t="shared" si="1"/>
        <v>0</v>
      </c>
      <c r="G5" s="39"/>
      <c r="H5" s="41"/>
      <c r="I5" s="39"/>
      <c r="J5" s="41"/>
      <c r="K5" s="45">
        <f t="shared" si="2"/>
        <v>0</v>
      </c>
      <c r="L5" s="46">
        <f t="shared" si="3"/>
        <v>4600</v>
      </c>
    </row>
    <row r="6" spans="1:12" ht="18" customHeight="1">
      <c r="A6" s="39">
        <v>4</v>
      </c>
      <c r="B6" s="39" t="s">
        <v>59</v>
      </c>
      <c r="C6" s="40">
        <v>1387</v>
      </c>
      <c r="D6" s="45">
        <f t="shared" si="0"/>
        <v>2774</v>
      </c>
      <c r="E6" s="40"/>
      <c r="F6" s="45">
        <f t="shared" si="1"/>
        <v>0</v>
      </c>
      <c r="G6" s="39"/>
      <c r="H6" s="41"/>
      <c r="I6" s="39"/>
      <c r="J6" s="41"/>
      <c r="K6" s="45">
        <f t="shared" si="2"/>
        <v>0</v>
      </c>
      <c r="L6" s="46">
        <f t="shared" si="3"/>
        <v>2774</v>
      </c>
    </row>
    <row r="7" spans="1:12" ht="18" customHeight="1">
      <c r="A7" s="39">
        <v>5</v>
      </c>
      <c r="B7" s="39" t="s">
        <v>60</v>
      </c>
      <c r="C7" s="40">
        <v>2413</v>
      </c>
      <c r="D7" s="45">
        <f t="shared" si="0"/>
        <v>4826</v>
      </c>
      <c r="E7" s="40"/>
      <c r="F7" s="45">
        <f t="shared" si="1"/>
        <v>0</v>
      </c>
      <c r="G7" s="39"/>
      <c r="H7" s="41"/>
      <c r="I7" s="39"/>
      <c r="J7" s="41"/>
      <c r="K7" s="45">
        <f t="shared" si="2"/>
        <v>0</v>
      </c>
      <c r="L7" s="46">
        <f t="shared" si="3"/>
        <v>4826</v>
      </c>
    </row>
    <row r="8" spans="1:12" ht="18" customHeight="1">
      <c r="A8" s="39">
        <v>6</v>
      </c>
      <c r="B8" s="39" t="s">
        <v>61</v>
      </c>
      <c r="C8" s="40">
        <v>562</v>
      </c>
      <c r="D8" s="45">
        <f t="shared" si="0"/>
        <v>1124</v>
      </c>
      <c r="E8" s="40"/>
      <c r="F8" s="45">
        <f t="shared" si="1"/>
        <v>0</v>
      </c>
      <c r="G8" s="39"/>
      <c r="H8" s="41"/>
      <c r="I8" s="39"/>
      <c r="J8" s="41"/>
      <c r="K8" s="45">
        <f t="shared" si="2"/>
        <v>0</v>
      </c>
      <c r="L8" s="46">
        <f t="shared" si="3"/>
        <v>1124</v>
      </c>
    </row>
    <row r="9" spans="1:12" ht="18" customHeight="1">
      <c r="A9" s="39">
        <v>7</v>
      </c>
      <c r="B9" s="39" t="s">
        <v>62</v>
      </c>
      <c r="C9" s="40">
        <v>1379</v>
      </c>
      <c r="D9" s="45">
        <f t="shared" si="0"/>
        <v>2758</v>
      </c>
      <c r="E9" s="40"/>
      <c r="F9" s="45">
        <f t="shared" si="1"/>
        <v>0</v>
      </c>
      <c r="G9" s="39"/>
      <c r="H9" s="41"/>
      <c r="I9" s="39"/>
      <c r="J9" s="41"/>
      <c r="K9" s="45">
        <f t="shared" si="2"/>
        <v>0</v>
      </c>
      <c r="L9" s="46">
        <f t="shared" si="3"/>
        <v>2758</v>
      </c>
    </row>
    <row r="10" spans="1:12" ht="18" customHeight="1">
      <c r="A10" s="39">
        <v>8</v>
      </c>
      <c r="B10" s="39" t="s">
        <v>63</v>
      </c>
      <c r="C10" s="40">
        <v>2011</v>
      </c>
      <c r="D10" s="45">
        <f t="shared" si="0"/>
        <v>4022</v>
      </c>
      <c r="E10" s="40"/>
      <c r="F10" s="45">
        <f t="shared" si="1"/>
        <v>0</v>
      </c>
      <c r="G10" s="39"/>
      <c r="H10" s="41"/>
      <c r="I10" s="39"/>
      <c r="J10" s="41"/>
      <c r="K10" s="45">
        <f t="shared" si="2"/>
        <v>0</v>
      </c>
      <c r="L10" s="46">
        <f t="shared" si="3"/>
        <v>4022</v>
      </c>
    </row>
    <row r="11" spans="1:12" ht="18" customHeight="1">
      <c r="A11" s="39">
        <v>9</v>
      </c>
      <c r="B11" s="39" t="s">
        <v>64</v>
      </c>
      <c r="C11" s="40">
        <v>1865</v>
      </c>
      <c r="D11" s="45">
        <f t="shared" si="0"/>
        <v>3730</v>
      </c>
      <c r="E11" s="40"/>
      <c r="F11" s="45">
        <f t="shared" si="1"/>
        <v>0</v>
      </c>
      <c r="G11" s="39"/>
      <c r="H11" s="41"/>
      <c r="I11" s="39"/>
      <c r="J11" s="41"/>
      <c r="K11" s="45">
        <f t="shared" si="2"/>
        <v>0</v>
      </c>
      <c r="L11" s="46">
        <f t="shared" si="3"/>
        <v>3730</v>
      </c>
    </row>
    <row r="12" spans="1:12" ht="18" customHeight="1">
      <c r="A12" s="39">
        <v>10</v>
      </c>
      <c r="B12" s="39" t="s">
        <v>171</v>
      </c>
      <c r="C12" s="40">
        <v>1661</v>
      </c>
      <c r="D12" s="45">
        <f t="shared" si="0"/>
        <v>3322</v>
      </c>
      <c r="E12" s="40"/>
      <c r="F12" s="45">
        <f t="shared" si="1"/>
        <v>0</v>
      </c>
      <c r="G12" s="39"/>
      <c r="H12" s="41">
        <v>10</v>
      </c>
      <c r="I12" s="39"/>
      <c r="J12" s="41"/>
      <c r="K12" s="45">
        <f t="shared" si="2"/>
        <v>17.5</v>
      </c>
      <c r="L12" s="46">
        <f t="shared" si="3"/>
        <v>3339.5</v>
      </c>
    </row>
    <row r="13" spans="1:12" ht="18" customHeight="1">
      <c r="A13" s="39">
        <v>11</v>
      </c>
      <c r="B13" s="39" t="s">
        <v>210</v>
      </c>
      <c r="C13" s="40">
        <v>2286</v>
      </c>
      <c r="D13" s="45">
        <f t="shared" si="0"/>
        <v>4572</v>
      </c>
      <c r="E13" s="40"/>
      <c r="F13" s="45">
        <f t="shared" si="1"/>
        <v>0</v>
      </c>
      <c r="G13" s="39"/>
      <c r="H13" s="41"/>
      <c r="I13" s="39"/>
      <c r="J13" s="41"/>
      <c r="K13" s="45">
        <f t="shared" si="2"/>
        <v>0</v>
      </c>
      <c r="L13" s="46">
        <f t="shared" si="3"/>
        <v>4572</v>
      </c>
    </row>
    <row r="14" spans="1:12" ht="18" customHeight="1">
      <c r="A14" s="39">
        <v>12</v>
      </c>
      <c r="B14" s="39" t="s">
        <v>211</v>
      </c>
      <c r="C14" s="40">
        <v>1531</v>
      </c>
      <c r="D14" s="45">
        <f t="shared" si="0"/>
        <v>3062</v>
      </c>
      <c r="E14" s="40"/>
      <c r="F14" s="45">
        <f t="shared" si="1"/>
        <v>0</v>
      </c>
      <c r="G14" s="39"/>
      <c r="H14" s="41"/>
      <c r="I14" s="39"/>
      <c r="J14" s="41"/>
      <c r="K14" s="45">
        <f t="shared" si="2"/>
        <v>0</v>
      </c>
      <c r="L14" s="46">
        <f t="shared" si="3"/>
        <v>3062</v>
      </c>
    </row>
    <row r="15" spans="1:12" ht="18" customHeight="1">
      <c r="A15" s="39">
        <v>13</v>
      </c>
      <c r="B15" s="39" t="s">
        <v>65</v>
      </c>
      <c r="C15" s="40">
        <v>1328</v>
      </c>
      <c r="D15" s="45">
        <f t="shared" si="0"/>
        <v>2656</v>
      </c>
      <c r="E15" s="40"/>
      <c r="F15" s="45">
        <f t="shared" si="1"/>
        <v>0</v>
      </c>
      <c r="G15" s="39"/>
      <c r="H15" s="41">
        <v>31</v>
      </c>
      <c r="I15" s="39"/>
      <c r="J15" s="41"/>
      <c r="K15" s="45">
        <f t="shared" si="2"/>
        <v>54.25</v>
      </c>
      <c r="L15" s="46">
        <f t="shared" si="3"/>
        <v>2710.25</v>
      </c>
    </row>
    <row r="16" spans="1:12" ht="18" customHeight="1">
      <c r="A16" s="39">
        <v>14</v>
      </c>
      <c r="B16" s="39" t="s">
        <v>66</v>
      </c>
      <c r="C16" s="40">
        <v>1545</v>
      </c>
      <c r="D16" s="45">
        <f t="shared" si="0"/>
        <v>3090</v>
      </c>
      <c r="E16" s="40"/>
      <c r="F16" s="45">
        <f t="shared" si="1"/>
        <v>0</v>
      </c>
      <c r="G16" s="39"/>
      <c r="H16" s="41"/>
      <c r="I16" s="39"/>
      <c r="J16" s="41"/>
      <c r="K16" s="45">
        <f t="shared" si="2"/>
        <v>0</v>
      </c>
      <c r="L16" s="46">
        <f t="shared" si="3"/>
        <v>3090</v>
      </c>
    </row>
    <row r="17" spans="1:12" ht="18" customHeight="1">
      <c r="A17" s="39">
        <v>15</v>
      </c>
      <c r="B17" s="39" t="s">
        <v>67</v>
      </c>
      <c r="C17" s="40">
        <v>1850</v>
      </c>
      <c r="D17" s="45">
        <f t="shared" si="0"/>
        <v>3700</v>
      </c>
      <c r="E17" s="40"/>
      <c r="F17" s="45">
        <f t="shared" si="1"/>
        <v>0</v>
      </c>
      <c r="G17" s="39"/>
      <c r="H17" s="41"/>
      <c r="I17" s="39"/>
      <c r="J17" s="41"/>
      <c r="K17" s="45">
        <f t="shared" si="2"/>
        <v>0</v>
      </c>
      <c r="L17" s="46">
        <f t="shared" si="3"/>
        <v>3700</v>
      </c>
    </row>
    <row r="18" spans="1:12" ht="18" customHeight="1">
      <c r="A18" s="39">
        <v>16</v>
      </c>
      <c r="B18" s="39" t="s">
        <v>68</v>
      </c>
      <c r="C18" s="39">
        <v>1881</v>
      </c>
      <c r="D18" s="45">
        <f t="shared" si="0"/>
        <v>3762</v>
      </c>
      <c r="E18" s="40"/>
      <c r="F18" s="45">
        <f t="shared" si="1"/>
        <v>0</v>
      </c>
      <c r="G18" s="39"/>
      <c r="H18" s="41"/>
      <c r="I18" s="39"/>
      <c r="J18" s="41"/>
      <c r="K18" s="45">
        <f t="shared" si="2"/>
        <v>0</v>
      </c>
      <c r="L18" s="46">
        <f t="shared" si="3"/>
        <v>3762</v>
      </c>
    </row>
    <row r="19" spans="1:12" ht="18" customHeight="1">
      <c r="A19" s="39">
        <v>17</v>
      </c>
      <c r="B19" s="27" t="s">
        <v>69</v>
      </c>
      <c r="C19" s="40">
        <v>1936</v>
      </c>
      <c r="D19" s="45">
        <f t="shared" si="0"/>
        <v>3872</v>
      </c>
      <c r="E19" s="40"/>
      <c r="F19" s="45">
        <f t="shared" si="1"/>
        <v>0</v>
      </c>
      <c r="G19" s="39"/>
      <c r="H19" s="41"/>
      <c r="I19" s="39"/>
      <c r="J19" s="41"/>
      <c r="K19" s="45">
        <f t="shared" si="2"/>
        <v>0</v>
      </c>
      <c r="L19" s="46">
        <f t="shared" si="3"/>
        <v>3872</v>
      </c>
    </row>
    <row r="20" spans="1:12" ht="18" customHeight="1">
      <c r="A20" s="39">
        <v>18</v>
      </c>
      <c r="B20" s="27" t="s">
        <v>70</v>
      </c>
      <c r="C20" s="42">
        <v>1519</v>
      </c>
      <c r="D20" s="45">
        <f t="shared" si="0"/>
        <v>3038</v>
      </c>
      <c r="E20" s="40"/>
      <c r="F20" s="45">
        <f t="shared" si="1"/>
        <v>0</v>
      </c>
      <c r="G20" s="39"/>
      <c r="H20" s="41"/>
      <c r="I20" s="39"/>
      <c r="J20" s="41"/>
      <c r="K20" s="45">
        <f t="shared" si="2"/>
        <v>0</v>
      </c>
      <c r="L20" s="46">
        <f t="shared" si="3"/>
        <v>3038</v>
      </c>
    </row>
    <row r="21" spans="1:12" ht="18" customHeight="1">
      <c r="A21" s="39">
        <v>19</v>
      </c>
      <c r="B21" s="27" t="s">
        <v>163</v>
      </c>
      <c r="C21" s="42">
        <v>778</v>
      </c>
      <c r="D21" s="45">
        <f t="shared" si="0"/>
        <v>1556</v>
      </c>
      <c r="E21" s="40"/>
      <c r="F21" s="45">
        <f t="shared" si="1"/>
        <v>0</v>
      </c>
      <c r="G21" s="39"/>
      <c r="H21" s="41"/>
      <c r="I21" s="39"/>
      <c r="J21" s="41"/>
      <c r="K21" s="45">
        <f t="shared" si="2"/>
        <v>0</v>
      </c>
      <c r="L21" s="46">
        <f t="shared" si="3"/>
        <v>1556</v>
      </c>
    </row>
    <row r="22" spans="1:12" ht="18" customHeight="1">
      <c r="A22" s="39">
        <v>20</v>
      </c>
      <c r="B22" s="27" t="s">
        <v>74</v>
      </c>
      <c r="C22" s="42">
        <v>2671</v>
      </c>
      <c r="D22" s="45">
        <f t="shared" si="0"/>
        <v>5342</v>
      </c>
      <c r="E22" s="40"/>
      <c r="F22" s="45">
        <f t="shared" si="1"/>
        <v>0</v>
      </c>
      <c r="G22" s="39"/>
      <c r="H22" s="41"/>
      <c r="I22" s="39"/>
      <c r="J22" s="41"/>
      <c r="K22" s="45">
        <f t="shared" si="2"/>
        <v>0</v>
      </c>
      <c r="L22" s="46">
        <f t="shared" si="3"/>
        <v>5342</v>
      </c>
    </row>
    <row r="23" spans="1:12" ht="18" customHeight="1">
      <c r="A23" s="39">
        <v>21</v>
      </c>
      <c r="B23" s="27" t="s">
        <v>172</v>
      </c>
      <c r="C23" s="40">
        <v>949</v>
      </c>
      <c r="D23" s="45">
        <f t="shared" si="0"/>
        <v>1898</v>
      </c>
      <c r="E23" s="40"/>
      <c r="F23" s="45">
        <f t="shared" si="1"/>
        <v>0</v>
      </c>
      <c r="G23" s="39"/>
      <c r="H23" s="41"/>
      <c r="I23" s="39"/>
      <c r="J23" s="41"/>
      <c r="K23" s="45">
        <f t="shared" si="2"/>
        <v>0</v>
      </c>
      <c r="L23" s="46">
        <f t="shared" si="3"/>
        <v>1898</v>
      </c>
    </row>
    <row r="24" spans="1:12" ht="18" customHeight="1">
      <c r="A24" s="39">
        <v>22</v>
      </c>
      <c r="B24" s="27" t="s">
        <v>71</v>
      </c>
      <c r="C24" s="40"/>
      <c r="D24" s="45">
        <f t="shared" si="0"/>
        <v>0</v>
      </c>
      <c r="E24" s="40"/>
      <c r="F24" s="45">
        <f t="shared" si="1"/>
        <v>0</v>
      </c>
      <c r="G24" s="39"/>
      <c r="H24" s="41"/>
      <c r="I24" s="39"/>
      <c r="J24" s="41"/>
      <c r="K24" s="45">
        <f t="shared" si="2"/>
        <v>0</v>
      </c>
      <c r="L24" s="46">
        <f t="shared" si="3"/>
        <v>0</v>
      </c>
    </row>
    <row r="25" spans="1:12" ht="18" customHeight="1">
      <c r="A25" s="39">
        <v>23</v>
      </c>
      <c r="B25" s="27" t="s">
        <v>173</v>
      </c>
      <c r="C25" s="40"/>
      <c r="D25" s="45">
        <f t="shared" si="0"/>
        <v>0</v>
      </c>
      <c r="E25" s="40"/>
      <c r="F25" s="45">
        <f t="shared" si="1"/>
        <v>0</v>
      </c>
      <c r="G25" s="39"/>
      <c r="H25" s="41"/>
      <c r="I25" s="39"/>
      <c r="J25" s="41"/>
      <c r="K25" s="45">
        <f t="shared" si="2"/>
        <v>0</v>
      </c>
      <c r="L25" s="46">
        <f t="shared" si="3"/>
        <v>0</v>
      </c>
    </row>
    <row r="26" spans="1:12" ht="18" customHeight="1">
      <c r="A26" s="39">
        <v>24</v>
      </c>
      <c r="B26" s="27" t="s">
        <v>161</v>
      </c>
      <c r="C26" s="40">
        <v>1951</v>
      </c>
      <c r="D26" s="45">
        <f t="shared" si="0"/>
        <v>3902</v>
      </c>
      <c r="E26" s="40"/>
      <c r="F26" s="45">
        <f t="shared" si="1"/>
        <v>0</v>
      </c>
      <c r="G26" s="39"/>
      <c r="H26" s="41"/>
      <c r="I26" s="39"/>
      <c r="J26" s="41"/>
      <c r="K26" s="45">
        <f t="shared" si="2"/>
        <v>0</v>
      </c>
      <c r="L26" s="46">
        <f t="shared" si="3"/>
        <v>3902</v>
      </c>
    </row>
    <row r="27" spans="1:12" ht="18" customHeight="1">
      <c r="A27" s="39">
        <v>25</v>
      </c>
      <c r="B27" s="27" t="s">
        <v>174</v>
      </c>
      <c r="C27" s="40">
        <v>1292</v>
      </c>
      <c r="D27" s="45">
        <f t="shared" si="0"/>
        <v>2584</v>
      </c>
      <c r="E27" s="40"/>
      <c r="F27" s="45">
        <f t="shared" si="1"/>
        <v>0</v>
      </c>
      <c r="G27" s="39"/>
      <c r="H27" s="41">
        <v>862</v>
      </c>
      <c r="I27" s="39"/>
      <c r="J27" s="41"/>
      <c r="K27" s="45">
        <f t="shared" si="2"/>
        <v>1508.5</v>
      </c>
      <c r="L27" s="46">
        <f t="shared" si="3"/>
        <v>4092.5</v>
      </c>
    </row>
    <row r="28" spans="1:12" ht="18" customHeight="1">
      <c r="A28" s="39">
        <v>26</v>
      </c>
      <c r="B28" s="27" t="s">
        <v>164</v>
      </c>
      <c r="C28" s="40"/>
      <c r="D28" s="45">
        <f t="shared" si="0"/>
        <v>0</v>
      </c>
      <c r="E28" s="40"/>
      <c r="F28" s="45">
        <f t="shared" si="1"/>
        <v>0</v>
      </c>
      <c r="G28" s="39"/>
      <c r="H28" s="41"/>
      <c r="I28" s="39"/>
      <c r="J28" s="41"/>
      <c r="K28" s="45">
        <f t="shared" si="2"/>
        <v>0</v>
      </c>
      <c r="L28" s="46">
        <f t="shared" si="3"/>
        <v>0</v>
      </c>
    </row>
    <row r="29" spans="1:12" ht="18" customHeight="1">
      <c r="A29" s="39">
        <v>27</v>
      </c>
      <c r="B29" s="27" t="s">
        <v>175</v>
      </c>
      <c r="C29" s="40">
        <v>1375</v>
      </c>
      <c r="D29" s="45">
        <f t="shared" si="0"/>
        <v>2750</v>
      </c>
      <c r="E29" s="40"/>
      <c r="F29" s="45">
        <f t="shared" si="1"/>
        <v>0</v>
      </c>
      <c r="G29" s="39"/>
      <c r="H29" s="41">
        <v>366</v>
      </c>
      <c r="I29" s="39"/>
      <c r="J29" s="41"/>
      <c r="K29" s="45">
        <f t="shared" si="2"/>
        <v>640.5</v>
      </c>
      <c r="L29" s="46">
        <f t="shared" si="3"/>
        <v>3390.5</v>
      </c>
    </row>
    <row r="30" spans="1:12" ht="18" customHeight="1">
      <c r="A30" s="39">
        <v>28</v>
      </c>
      <c r="B30" s="27" t="s">
        <v>158</v>
      </c>
      <c r="C30" s="40">
        <v>1197</v>
      </c>
      <c r="D30" s="45">
        <f t="shared" si="0"/>
        <v>2394</v>
      </c>
      <c r="E30" s="40"/>
      <c r="F30" s="45">
        <f t="shared" si="1"/>
        <v>0</v>
      </c>
      <c r="G30" s="39"/>
      <c r="H30" s="41">
        <v>937</v>
      </c>
      <c r="I30" s="39"/>
      <c r="J30" s="41"/>
      <c r="K30" s="45">
        <f t="shared" si="2"/>
        <v>1639.75</v>
      </c>
      <c r="L30" s="46">
        <f t="shared" si="3"/>
        <v>4033.75</v>
      </c>
    </row>
    <row r="31" spans="1:12" ht="18" customHeight="1">
      <c r="A31" s="39">
        <v>29</v>
      </c>
      <c r="B31" s="27" t="s">
        <v>72</v>
      </c>
      <c r="C31" s="40">
        <v>1295</v>
      </c>
      <c r="D31" s="45">
        <f t="shared" si="0"/>
        <v>2590</v>
      </c>
      <c r="E31" s="40"/>
      <c r="F31" s="45">
        <f t="shared" si="1"/>
        <v>0</v>
      </c>
      <c r="G31" s="39"/>
      <c r="H31" s="41">
        <v>22</v>
      </c>
      <c r="I31" s="39"/>
      <c r="J31" s="41"/>
      <c r="K31" s="45">
        <f t="shared" si="2"/>
        <v>38.5</v>
      </c>
      <c r="L31" s="46">
        <f t="shared" si="3"/>
        <v>2628.5</v>
      </c>
    </row>
    <row r="32" spans="1:12" ht="18" customHeight="1">
      <c r="A32" s="39">
        <v>30</v>
      </c>
      <c r="B32" s="27" t="s">
        <v>73</v>
      </c>
      <c r="C32" s="40">
        <v>1035</v>
      </c>
      <c r="D32" s="45">
        <f t="shared" si="0"/>
        <v>2070</v>
      </c>
      <c r="E32" s="40"/>
      <c r="F32" s="45">
        <f t="shared" si="1"/>
        <v>0</v>
      </c>
      <c r="G32" s="39"/>
      <c r="H32" s="41">
        <v>306</v>
      </c>
      <c r="I32" s="39"/>
      <c r="J32" s="41"/>
      <c r="K32" s="45">
        <f t="shared" si="2"/>
        <v>535.5</v>
      </c>
      <c r="L32" s="46">
        <f t="shared" si="3"/>
        <v>2605.5</v>
      </c>
    </row>
    <row r="33" spans="1:12" ht="18" customHeight="1">
      <c r="A33" s="39">
        <v>31</v>
      </c>
      <c r="B33" s="27" t="s">
        <v>112</v>
      </c>
      <c r="C33" s="40">
        <v>767</v>
      </c>
      <c r="D33" s="45">
        <f t="shared" si="0"/>
        <v>1534</v>
      </c>
      <c r="E33" s="40"/>
      <c r="F33" s="45">
        <f t="shared" si="1"/>
        <v>0</v>
      </c>
      <c r="G33" s="39"/>
      <c r="H33" s="41">
        <v>279</v>
      </c>
      <c r="I33" s="39"/>
      <c r="J33" s="41"/>
      <c r="K33" s="45">
        <f t="shared" si="2"/>
        <v>488.25</v>
      </c>
      <c r="L33" s="46">
        <f t="shared" si="3"/>
        <v>2022.25</v>
      </c>
    </row>
    <row r="34" spans="1:12" ht="18" customHeight="1">
      <c r="A34" s="39">
        <v>32</v>
      </c>
      <c r="B34" s="27" t="s">
        <v>165</v>
      </c>
      <c r="C34" s="40">
        <v>763</v>
      </c>
      <c r="D34" s="45">
        <f t="shared" si="0"/>
        <v>1526</v>
      </c>
      <c r="E34" s="40"/>
      <c r="F34" s="45">
        <f t="shared" si="1"/>
        <v>0</v>
      </c>
      <c r="G34" s="39"/>
      <c r="H34" s="41">
        <v>1045</v>
      </c>
      <c r="I34" s="39"/>
      <c r="J34" s="41"/>
      <c r="K34" s="45">
        <f t="shared" si="2"/>
        <v>1828.75</v>
      </c>
      <c r="L34" s="46">
        <f t="shared" si="3"/>
        <v>3354.75</v>
      </c>
    </row>
    <row r="35" spans="1:12" ht="18" customHeight="1">
      <c r="A35" s="39">
        <v>33</v>
      </c>
      <c r="B35" s="39" t="s">
        <v>166</v>
      </c>
      <c r="C35" s="40">
        <v>853</v>
      </c>
      <c r="D35" s="45">
        <f t="shared" si="0"/>
        <v>1706</v>
      </c>
      <c r="E35" s="40"/>
      <c r="F35" s="45">
        <f t="shared" si="1"/>
        <v>0</v>
      </c>
      <c r="G35" s="39"/>
      <c r="H35" s="41">
        <v>1022</v>
      </c>
      <c r="I35" s="39"/>
      <c r="J35" s="41"/>
      <c r="K35" s="45">
        <f t="shared" si="2"/>
        <v>1788.5</v>
      </c>
      <c r="L35" s="46">
        <f t="shared" si="3"/>
        <v>3494.5</v>
      </c>
    </row>
    <row r="36" spans="1:12" ht="18" customHeight="1">
      <c r="A36" s="39">
        <v>34</v>
      </c>
      <c r="B36" s="27" t="s">
        <v>167</v>
      </c>
      <c r="C36" s="42">
        <v>736</v>
      </c>
      <c r="D36" s="45">
        <f t="shared" si="0"/>
        <v>1472</v>
      </c>
      <c r="E36" s="40"/>
      <c r="F36" s="45">
        <f t="shared" si="1"/>
        <v>0</v>
      </c>
      <c r="G36" s="39"/>
      <c r="H36" s="41">
        <v>90</v>
      </c>
      <c r="I36" s="39"/>
      <c r="J36" s="41"/>
      <c r="K36" s="45">
        <f t="shared" si="2"/>
        <v>157.5</v>
      </c>
      <c r="L36" s="46">
        <f t="shared" si="3"/>
        <v>1629.5</v>
      </c>
    </row>
    <row r="37" spans="1:12" ht="18" customHeight="1">
      <c r="A37" s="39">
        <v>35</v>
      </c>
      <c r="B37" s="27" t="s">
        <v>168</v>
      </c>
      <c r="C37" s="40">
        <v>828</v>
      </c>
      <c r="D37" s="45">
        <f t="shared" si="0"/>
        <v>1656</v>
      </c>
      <c r="E37" s="40"/>
      <c r="F37" s="45">
        <f t="shared" si="1"/>
        <v>0</v>
      </c>
      <c r="G37" s="39"/>
      <c r="H37" s="41">
        <v>1215</v>
      </c>
      <c r="I37" s="39"/>
      <c r="J37" s="41"/>
      <c r="K37" s="45">
        <f t="shared" si="2"/>
        <v>2126.25</v>
      </c>
      <c r="L37" s="46">
        <f t="shared" si="3"/>
        <v>3782.25</v>
      </c>
    </row>
    <row r="38" spans="1:12" ht="18" customHeight="1">
      <c r="A38" s="39">
        <v>36</v>
      </c>
      <c r="B38" s="27" t="s">
        <v>169</v>
      </c>
      <c r="C38" s="40">
        <v>1356</v>
      </c>
      <c r="D38" s="45">
        <f t="shared" si="0"/>
        <v>2712</v>
      </c>
      <c r="E38" s="40"/>
      <c r="F38" s="45">
        <f t="shared" si="1"/>
        <v>0</v>
      </c>
      <c r="G38" s="39"/>
      <c r="H38" s="41"/>
      <c r="I38" s="39"/>
      <c r="J38" s="41"/>
      <c r="K38" s="45">
        <f t="shared" si="2"/>
        <v>0</v>
      </c>
      <c r="L38" s="46">
        <f t="shared" si="3"/>
        <v>2712</v>
      </c>
    </row>
    <row r="39" spans="1:12" ht="18" customHeight="1">
      <c r="A39" s="39">
        <v>37</v>
      </c>
      <c r="B39" s="27" t="s">
        <v>176</v>
      </c>
      <c r="C39" s="40">
        <v>2208</v>
      </c>
      <c r="D39" s="45">
        <f t="shared" si="0"/>
        <v>4416</v>
      </c>
      <c r="E39" s="40"/>
      <c r="F39" s="45">
        <f t="shared" si="1"/>
        <v>0</v>
      </c>
      <c r="G39" s="39"/>
      <c r="H39" s="41">
        <v>455</v>
      </c>
      <c r="I39" s="39"/>
      <c r="J39" s="41"/>
      <c r="K39" s="45">
        <f t="shared" si="2"/>
        <v>796.25</v>
      </c>
      <c r="L39" s="46">
        <f t="shared" si="3"/>
        <v>5212.25</v>
      </c>
    </row>
    <row r="40" spans="1:12" ht="18" customHeight="1">
      <c r="A40" s="39">
        <v>38</v>
      </c>
      <c r="B40" s="97" t="s">
        <v>212</v>
      </c>
      <c r="C40" s="40">
        <v>1980</v>
      </c>
      <c r="D40" s="45">
        <f t="shared" si="0"/>
        <v>3960</v>
      </c>
      <c r="E40" s="40"/>
      <c r="F40" s="45">
        <f t="shared" si="1"/>
        <v>0</v>
      </c>
      <c r="G40" s="39"/>
      <c r="H40" s="41">
        <v>70</v>
      </c>
      <c r="I40" s="39"/>
      <c r="J40" s="41"/>
      <c r="K40" s="45">
        <f t="shared" si="2"/>
        <v>122.5</v>
      </c>
      <c r="L40" s="46">
        <f t="shared" si="3"/>
        <v>4082.5</v>
      </c>
    </row>
    <row r="41" spans="1:12" ht="18" customHeight="1">
      <c r="A41" s="39">
        <v>39</v>
      </c>
      <c r="B41" s="99" t="s">
        <v>228</v>
      </c>
      <c r="C41" s="40">
        <v>520</v>
      </c>
      <c r="D41" s="45">
        <f t="shared" si="0"/>
        <v>1040</v>
      </c>
      <c r="E41" s="40"/>
      <c r="F41" s="45">
        <f t="shared" si="1"/>
        <v>0</v>
      </c>
      <c r="G41" s="39"/>
      <c r="H41" s="41">
        <v>837</v>
      </c>
      <c r="I41" s="39"/>
      <c r="J41" s="41"/>
      <c r="K41" s="45">
        <f t="shared" si="2"/>
        <v>1464.75</v>
      </c>
      <c r="L41" s="46">
        <f t="shared" si="3"/>
        <v>2504.75</v>
      </c>
    </row>
    <row r="42" spans="1:12" ht="18" customHeight="1">
      <c r="A42" s="39">
        <v>40</v>
      </c>
      <c r="B42" s="99" t="s">
        <v>227</v>
      </c>
      <c r="C42" s="40">
        <v>112</v>
      </c>
      <c r="D42" s="45">
        <f t="shared" si="0"/>
        <v>224</v>
      </c>
      <c r="E42" s="40"/>
      <c r="F42" s="45">
        <f t="shared" si="1"/>
        <v>0</v>
      </c>
      <c r="G42" s="39"/>
      <c r="H42" s="41">
        <v>96</v>
      </c>
      <c r="I42" s="39"/>
      <c r="J42" s="41"/>
      <c r="K42" s="45">
        <f t="shared" si="2"/>
        <v>168</v>
      </c>
      <c r="L42" s="46">
        <f t="shared" si="3"/>
        <v>392</v>
      </c>
    </row>
    <row r="43" spans="1:12" ht="18" customHeight="1">
      <c r="A43" s="39">
        <v>41</v>
      </c>
      <c r="B43" s="106" t="s">
        <v>247</v>
      </c>
      <c r="C43" s="40">
        <v>30</v>
      </c>
      <c r="D43" s="45">
        <f t="shared" si="0"/>
        <v>60</v>
      </c>
      <c r="E43" s="40"/>
      <c r="F43" s="45">
        <f t="shared" si="1"/>
        <v>0</v>
      </c>
      <c r="G43" s="39"/>
      <c r="H43" s="41"/>
      <c r="I43" s="39"/>
      <c r="J43" s="41"/>
      <c r="K43" s="45">
        <f t="shared" si="2"/>
        <v>0</v>
      </c>
      <c r="L43" s="46">
        <f t="shared" si="3"/>
        <v>60</v>
      </c>
    </row>
    <row r="44" spans="1:12" ht="18" customHeight="1">
      <c r="A44" s="39">
        <v>42</v>
      </c>
      <c r="B44" s="42" t="s">
        <v>248</v>
      </c>
      <c r="C44" s="40">
        <v>69</v>
      </c>
      <c r="D44" s="45">
        <f t="shared" si="0"/>
        <v>138</v>
      </c>
      <c r="E44" s="40"/>
      <c r="F44" s="45">
        <f t="shared" si="1"/>
        <v>0</v>
      </c>
      <c r="G44" s="39"/>
      <c r="H44" s="41"/>
      <c r="I44" s="39"/>
      <c r="J44" s="41"/>
      <c r="K44" s="45">
        <f t="shared" si="2"/>
        <v>0</v>
      </c>
      <c r="L44" s="46">
        <f t="shared" si="3"/>
        <v>138</v>
      </c>
    </row>
    <row r="45" spans="1:12" ht="18" customHeight="1">
      <c r="A45" s="39">
        <v>43</v>
      </c>
      <c r="B45" s="106" t="s">
        <v>249</v>
      </c>
      <c r="C45" s="40">
        <v>6</v>
      </c>
      <c r="D45" s="45">
        <f t="shared" si="0"/>
        <v>12</v>
      </c>
      <c r="E45" s="40"/>
      <c r="F45" s="45">
        <f t="shared" si="1"/>
        <v>0</v>
      </c>
      <c r="G45" s="39"/>
      <c r="H45" s="41"/>
      <c r="I45" s="39"/>
      <c r="J45" s="41"/>
      <c r="K45" s="45">
        <f t="shared" si="2"/>
        <v>0</v>
      </c>
      <c r="L45" s="46">
        <f t="shared" si="3"/>
        <v>12</v>
      </c>
    </row>
    <row r="46" spans="1:12" ht="18" customHeight="1">
      <c r="A46" s="39">
        <v>44</v>
      </c>
      <c r="B46" s="106" t="s">
        <v>251</v>
      </c>
      <c r="C46" s="40">
        <v>83</v>
      </c>
      <c r="D46" s="45">
        <f t="shared" si="0"/>
        <v>166</v>
      </c>
      <c r="E46" s="40"/>
      <c r="F46" s="45">
        <f t="shared" si="1"/>
        <v>0</v>
      </c>
      <c r="G46" s="39"/>
      <c r="H46" s="41">
        <v>39</v>
      </c>
      <c r="I46" s="39"/>
      <c r="J46" s="41"/>
      <c r="K46" s="45">
        <f t="shared" si="2"/>
        <v>68.25</v>
      </c>
      <c r="L46" s="46">
        <f t="shared" si="3"/>
        <v>234.25</v>
      </c>
    </row>
    <row r="47" spans="1:12" ht="18" customHeight="1">
      <c r="A47" s="39">
        <v>45</v>
      </c>
      <c r="B47" s="106" t="s">
        <v>250</v>
      </c>
      <c r="C47" s="40">
        <v>56</v>
      </c>
      <c r="D47" s="45">
        <f t="shared" si="0"/>
        <v>112</v>
      </c>
      <c r="E47" s="40"/>
      <c r="F47" s="45">
        <f t="shared" si="1"/>
        <v>0</v>
      </c>
      <c r="G47" s="39"/>
      <c r="H47" s="41">
        <v>95</v>
      </c>
      <c r="I47" s="39"/>
      <c r="J47" s="41"/>
      <c r="K47" s="45">
        <f t="shared" si="2"/>
        <v>166.25</v>
      </c>
      <c r="L47" s="46">
        <f t="shared" si="3"/>
        <v>278.25</v>
      </c>
    </row>
    <row r="48" spans="1:12" ht="18" customHeight="1">
      <c r="A48" s="39">
        <v>46</v>
      </c>
      <c r="B48" s="43" t="s">
        <v>252</v>
      </c>
      <c r="C48" s="40">
        <v>14</v>
      </c>
      <c r="D48" s="45">
        <f t="shared" si="0"/>
        <v>28</v>
      </c>
      <c r="E48" s="40"/>
      <c r="F48" s="45">
        <f t="shared" si="1"/>
        <v>0</v>
      </c>
      <c r="G48" s="39"/>
      <c r="H48" s="41"/>
      <c r="I48" s="39"/>
      <c r="J48" s="41"/>
      <c r="K48" s="45">
        <f t="shared" si="2"/>
        <v>0</v>
      </c>
      <c r="L48" s="46">
        <f t="shared" si="3"/>
        <v>28</v>
      </c>
    </row>
    <row r="49" spans="1:12" ht="18" customHeight="1">
      <c r="A49" s="39">
        <v>47</v>
      </c>
      <c r="B49" s="27" t="s">
        <v>203</v>
      </c>
      <c r="C49" s="40">
        <v>1282</v>
      </c>
      <c r="D49" s="45">
        <f t="shared" si="0"/>
        <v>2564</v>
      </c>
      <c r="E49" s="40"/>
      <c r="F49" s="45">
        <f t="shared" si="1"/>
        <v>0</v>
      </c>
      <c r="G49" s="39"/>
      <c r="H49" s="41">
        <v>138</v>
      </c>
      <c r="I49" s="39"/>
      <c r="J49" s="41"/>
      <c r="K49" s="45">
        <f t="shared" si="2"/>
        <v>241.5</v>
      </c>
      <c r="L49" s="46">
        <f t="shared" si="3"/>
        <v>2805.5</v>
      </c>
    </row>
    <row r="50" spans="1:12" ht="18" customHeight="1">
      <c r="A50" s="39">
        <v>48</v>
      </c>
      <c r="B50" s="106" t="s">
        <v>253</v>
      </c>
      <c r="C50" s="40">
        <v>32</v>
      </c>
      <c r="D50" s="45">
        <f t="shared" si="0"/>
        <v>64</v>
      </c>
      <c r="E50" s="40"/>
      <c r="F50" s="45">
        <f t="shared" si="1"/>
        <v>0</v>
      </c>
      <c r="G50" s="39"/>
      <c r="H50" s="41">
        <v>36</v>
      </c>
      <c r="I50" s="39"/>
      <c r="J50" s="41"/>
      <c r="K50" s="45">
        <f t="shared" si="2"/>
        <v>63</v>
      </c>
      <c r="L50" s="46">
        <f t="shared" si="3"/>
        <v>127</v>
      </c>
    </row>
    <row r="51" spans="1:12" ht="18" customHeight="1">
      <c r="A51" s="39">
        <v>49</v>
      </c>
      <c r="B51" s="27" t="s">
        <v>204</v>
      </c>
      <c r="C51" s="40">
        <v>1359</v>
      </c>
      <c r="D51" s="45">
        <f t="shared" si="0"/>
        <v>2718</v>
      </c>
      <c r="E51" s="40"/>
      <c r="F51" s="45">
        <f t="shared" si="1"/>
        <v>0</v>
      </c>
      <c r="G51" s="39"/>
      <c r="H51" s="41"/>
      <c r="I51" s="39"/>
      <c r="J51" s="41"/>
      <c r="K51" s="45">
        <f t="shared" si="2"/>
        <v>0</v>
      </c>
      <c r="L51" s="46">
        <f t="shared" si="3"/>
        <v>2718</v>
      </c>
    </row>
    <row r="52" spans="1:12" ht="18" customHeight="1">
      <c r="A52" s="39">
        <v>50</v>
      </c>
      <c r="B52" s="106" t="s">
        <v>254</v>
      </c>
      <c r="C52" s="40">
        <v>427</v>
      </c>
      <c r="D52" s="45">
        <f t="shared" si="0"/>
        <v>854</v>
      </c>
      <c r="E52" s="40"/>
      <c r="F52" s="45">
        <f t="shared" si="1"/>
        <v>0</v>
      </c>
      <c r="G52" s="39"/>
      <c r="H52" s="41"/>
      <c r="I52" s="39"/>
      <c r="J52" s="41"/>
      <c r="K52" s="45">
        <f t="shared" si="2"/>
        <v>0</v>
      </c>
      <c r="L52" s="46">
        <f t="shared" si="3"/>
        <v>854</v>
      </c>
    </row>
    <row r="53" spans="1:12" ht="21.95" customHeight="1">
      <c r="A53" s="141" t="s">
        <v>115</v>
      </c>
      <c r="B53" s="141"/>
      <c r="C53" s="44">
        <f t="shared" ref="C53:L53" si="4">SUM(C3:C52)</f>
        <v>55839</v>
      </c>
      <c r="D53" s="44">
        <f t="shared" si="4"/>
        <v>111678</v>
      </c>
      <c r="E53" s="44">
        <f t="shared" si="4"/>
        <v>0</v>
      </c>
      <c r="F53" s="44">
        <f t="shared" si="4"/>
        <v>0</v>
      </c>
      <c r="G53" s="44">
        <f t="shared" si="4"/>
        <v>0</v>
      </c>
      <c r="H53" s="44">
        <f t="shared" si="4"/>
        <v>7951</v>
      </c>
      <c r="I53" s="44">
        <f t="shared" si="4"/>
        <v>0</v>
      </c>
      <c r="J53" s="44">
        <f t="shared" si="4"/>
        <v>0</v>
      </c>
      <c r="K53" s="44">
        <f t="shared" si="4"/>
        <v>13914.25</v>
      </c>
      <c r="L53" s="44">
        <f t="shared" si="4"/>
        <v>125592.25</v>
      </c>
    </row>
    <row r="54" spans="1:12" ht="24.75" customHeight="1">
      <c r="A54" s="142" t="s">
        <v>127</v>
      </c>
      <c r="B54" s="142"/>
      <c r="C54" s="143">
        <f>C53+E53+G53+H53+I53+J53</f>
        <v>63790</v>
      </c>
      <c r="D54" s="143"/>
      <c r="E54" s="145" t="s">
        <v>162</v>
      </c>
      <c r="F54" s="145"/>
      <c r="G54" s="145"/>
      <c r="H54" s="145"/>
      <c r="I54" s="146">
        <f>L53/C54</f>
        <v>1.9688391597429065</v>
      </c>
      <c r="J54" s="146"/>
      <c r="K54" s="146"/>
      <c r="L54" s="146"/>
    </row>
  </sheetData>
  <sheetProtection sheet="1" objects="1" scenarios="1" selectLockedCells="1"/>
  <mergeCells count="7">
    <mergeCell ref="A53:B53"/>
    <mergeCell ref="A54:B54"/>
    <mergeCell ref="C54:D54"/>
    <mergeCell ref="I1:L1"/>
    <mergeCell ref="A1:H1"/>
    <mergeCell ref="E54:H54"/>
    <mergeCell ref="I54:L54"/>
  </mergeCells>
  <phoneticPr fontId="1" type="noConversion"/>
  <printOptions horizontalCentered="1" verticalCentered="1"/>
  <pageMargins left="0" right="0" top="0" bottom="0" header="0" footer="0"/>
  <pageSetup paperSize="9" scale="76" orientation="portrait" horizontalDpi="4294967294" verticalDpi="300" r:id="rId1"/>
  <headerFooter scaleWithDoc="0" alignWithMargins="0">
    <oddFooter>&amp;R4</oddFooter>
  </headerFooter>
  <rowBreaks count="1" manualBreakCount="1">
    <brk id="34" max="16383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34"/>
  <sheetViews>
    <sheetView view="pageBreakPreview" zoomScale="85" zoomScaleNormal="70" zoomScaleSheetLayoutView="85" workbookViewId="0">
      <selection activeCell="I25" sqref="I25"/>
    </sheetView>
  </sheetViews>
  <sheetFormatPr defaultColWidth="15.28515625" defaultRowHeight="17.25" customHeight="1"/>
  <cols>
    <col min="1" max="1" width="5" style="5" customWidth="1"/>
    <col min="2" max="2" width="13.42578125" style="5" bestFit="1" customWidth="1"/>
    <col min="3" max="10" width="11.7109375" style="5" customWidth="1"/>
    <col min="11" max="11" width="10.7109375" style="5" customWidth="1"/>
    <col min="12" max="16384" width="15.28515625" style="5"/>
  </cols>
  <sheetData>
    <row r="1" spans="1:12" ht="24.95" customHeight="1">
      <c r="A1" s="141" t="s">
        <v>186</v>
      </c>
      <c r="B1" s="141"/>
      <c r="C1" s="141"/>
      <c r="D1" s="141"/>
      <c r="E1" s="141"/>
      <c r="F1" s="141"/>
      <c r="G1" s="141"/>
      <c r="H1" s="141"/>
      <c r="I1" s="147">
        <f ca="1">NOW()</f>
        <v>42684.778293981479</v>
      </c>
      <c r="J1" s="147"/>
      <c r="K1" s="147"/>
      <c r="L1" s="147"/>
    </row>
    <row r="2" spans="1:12" ht="24.95" customHeight="1">
      <c r="A2" s="8" t="s">
        <v>0</v>
      </c>
      <c r="B2" s="8" t="s">
        <v>1</v>
      </c>
      <c r="C2" s="8" t="s">
        <v>28</v>
      </c>
      <c r="D2" s="8" t="s">
        <v>2</v>
      </c>
      <c r="E2" s="8" t="s">
        <v>41</v>
      </c>
      <c r="F2" s="8" t="s">
        <v>2</v>
      </c>
      <c r="G2" s="8" t="s">
        <v>29</v>
      </c>
      <c r="H2" s="8" t="s">
        <v>30</v>
      </c>
      <c r="I2" s="8" t="s">
        <v>42</v>
      </c>
      <c r="J2" s="8" t="s">
        <v>52</v>
      </c>
      <c r="K2" s="8" t="s">
        <v>2</v>
      </c>
      <c r="L2" s="8" t="s">
        <v>56</v>
      </c>
    </row>
    <row r="3" spans="1:12" ht="18" customHeight="1">
      <c r="A3" s="39">
        <v>1</v>
      </c>
      <c r="B3" s="39" t="s">
        <v>229</v>
      </c>
      <c r="C3" s="40"/>
      <c r="D3" s="45">
        <f>C3*2.5</f>
        <v>0</v>
      </c>
      <c r="E3" s="40"/>
      <c r="F3" s="45">
        <f>2*E3</f>
        <v>0</v>
      </c>
      <c r="G3" s="39"/>
      <c r="H3" s="40">
        <v>1851</v>
      </c>
      <c r="I3" s="39"/>
      <c r="J3" s="41"/>
      <c r="K3" s="45">
        <f>2.25*(G3+H3+I3+J3)</f>
        <v>4164.75</v>
      </c>
      <c r="L3" s="46">
        <f>D3+F3+K3</f>
        <v>4164.75</v>
      </c>
    </row>
    <row r="4" spans="1:12" ht="18" customHeight="1">
      <c r="A4" s="39">
        <v>2</v>
      </c>
      <c r="B4" s="39" t="s">
        <v>230</v>
      </c>
      <c r="C4" s="40">
        <v>26</v>
      </c>
      <c r="D4" s="45">
        <f t="shared" ref="D4:D32" si="0">C4*2.5</f>
        <v>65</v>
      </c>
      <c r="E4" s="40"/>
      <c r="F4" s="45">
        <f t="shared" ref="F4:F32" si="1">2*E4</f>
        <v>0</v>
      </c>
      <c r="G4" s="39"/>
      <c r="H4" s="40">
        <v>1681</v>
      </c>
      <c r="I4" s="39"/>
      <c r="J4" s="41"/>
      <c r="K4" s="45">
        <f t="shared" ref="K4:K32" si="2">2.25*(G4+H4+I4+J4)</f>
        <v>3782.25</v>
      </c>
      <c r="L4" s="46">
        <f t="shared" ref="L4:L32" si="3">D4+F4+K4</f>
        <v>3847.25</v>
      </c>
    </row>
    <row r="5" spans="1:12" ht="18" customHeight="1">
      <c r="A5" s="39">
        <v>3</v>
      </c>
      <c r="B5" s="39" t="s">
        <v>231</v>
      </c>
      <c r="C5" s="40"/>
      <c r="D5" s="45">
        <f t="shared" si="0"/>
        <v>0</v>
      </c>
      <c r="E5" s="40"/>
      <c r="F5" s="45">
        <f t="shared" si="1"/>
        <v>0</v>
      </c>
      <c r="G5" s="39"/>
      <c r="H5" s="40">
        <v>432</v>
      </c>
      <c r="I5" s="39"/>
      <c r="J5" s="41"/>
      <c r="K5" s="45">
        <f t="shared" si="2"/>
        <v>972</v>
      </c>
      <c r="L5" s="46">
        <f t="shared" si="3"/>
        <v>972</v>
      </c>
    </row>
    <row r="6" spans="1:12" ht="18" customHeight="1">
      <c r="A6" s="39">
        <v>4</v>
      </c>
      <c r="B6" s="39" t="s">
        <v>232</v>
      </c>
      <c r="C6" s="40"/>
      <c r="D6" s="45">
        <f t="shared" si="0"/>
        <v>0</v>
      </c>
      <c r="E6" s="40"/>
      <c r="F6" s="45">
        <f t="shared" si="1"/>
        <v>0</v>
      </c>
      <c r="G6" s="39"/>
      <c r="H6" s="40"/>
      <c r="I6" s="39"/>
      <c r="J6" s="41"/>
      <c r="K6" s="45">
        <f t="shared" si="2"/>
        <v>0</v>
      </c>
      <c r="L6" s="46">
        <f t="shared" si="3"/>
        <v>0</v>
      </c>
    </row>
    <row r="7" spans="1:12" ht="18" customHeight="1">
      <c r="A7" s="39">
        <v>5</v>
      </c>
      <c r="B7" s="39" t="s">
        <v>233</v>
      </c>
      <c r="C7" s="40">
        <v>49</v>
      </c>
      <c r="D7" s="45">
        <f t="shared" si="0"/>
        <v>122.5</v>
      </c>
      <c r="E7" s="40"/>
      <c r="F7" s="45">
        <f t="shared" si="1"/>
        <v>0</v>
      </c>
      <c r="G7" s="39"/>
      <c r="H7" s="40">
        <v>199</v>
      </c>
      <c r="I7" s="39"/>
      <c r="J7" s="41"/>
      <c r="K7" s="45">
        <f t="shared" si="2"/>
        <v>447.75</v>
      </c>
      <c r="L7" s="46">
        <f t="shared" si="3"/>
        <v>570.25</v>
      </c>
    </row>
    <row r="8" spans="1:12" ht="18" customHeight="1">
      <c r="A8" s="39">
        <v>6</v>
      </c>
      <c r="B8" s="39" t="s">
        <v>234</v>
      </c>
      <c r="C8" s="40">
        <v>155</v>
      </c>
      <c r="D8" s="45">
        <f t="shared" si="0"/>
        <v>387.5</v>
      </c>
      <c r="E8" s="40"/>
      <c r="F8" s="45">
        <f t="shared" si="1"/>
        <v>0</v>
      </c>
      <c r="G8" s="39"/>
      <c r="H8" s="40">
        <v>489</v>
      </c>
      <c r="I8" s="39"/>
      <c r="J8" s="41"/>
      <c r="K8" s="45">
        <f t="shared" si="2"/>
        <v>1100.25</v>
      </c>
      <c r="L8" s="46">
        <f t="shared" si="3"/>
        <v>1487.75</v>
      </c>
    </row>
    <row r="9" spans="1:12" ht="18" customHeight="1">
      <c r="A9" s="39">
        <v>7</v>
      </c>
      <c r="B9" s="39" t="s">
        <v>235</v>
      </c>
      <c r="C9" s="40"/>
      <c r="D9" s="45">
        <f t="shared" si="0"/>
        <v>0</v>
      </c>
      <c r="E9" s="40"/>
      <c r="F9" s="45">
        <f t="shared" si="1"/>
        <v>0</v>
      </c>
      <c r="G9" s="39"/>
      <c r="H9" s="40">
        <v>14</v>
      </c>
      <c r="I9" s="39"/>
      <c r="J9" s="41"/>
      <c r="K9" s="45">
        <f t="shared" si="2"/>
        <v>31.5</v>
      </c>
      <c r="L9" s="46">
        <f t="shared" si="3"/>
        <v>31.5</v>
      </c>
    </row>
    <row r="10" spans="1:12" ht="18" customHeight="1">
      <c r="A10" s="39">
        <v>8</v>
      </c>
      <c r="B10" s="39" t="s">
        <v>236</v>
      </c>
      <c r="C10" s="40"/>
      <c r="D10" s="45">
        <f t="shared" si="0"/>
        <v>0</v>
      </c>
      <c r="E10" s="40"/>
      <c r="F10" s="45">
        <f t="shared" si="1"/>
        <v>0</v>
      </c>
      <c r="G10" s="39"/>
      <c r="H10" s="40"/>
      <c r="I10" s="39"/>
      <c r="J10" s="41"/>
      <c r="K10" s="45">
        <f t="shared" si="2"/>
        <v>0</v>
      </c>
      <c r="L10" s="46">
        <f t="shared" si="3"/>
        <v>0</v>
      </c>
    </row>
    <row r="11" spans="1:12" ht="18" customHeight="1">
      <c r="A11" s="39">
        <v>9</v>
      </c>
      <c r="B11" s="39" t="s">
        <v>237</v>
      </c>
      <c r="C11" s="40"/>
      <c r="D11" s="45">
        <f t="shared" si="0"/>
        <v>0</v>
      </c>
      <c r="E11" s="40"/>
      <c r="F11" s="45">
        <f t="shared" si="1"/>
        <v>0</v>
      </c>
      <c r="G11" s="39"/>
      <c r="H11" s="40"/>
      <c r="I11" s="39"/>
      <c r="J11" s="41"/>
      <c r="K11" s="45">
        <f t="shared" si="2"/>
        <v>0</v>
      </c>
      <c r="L11" s="46">
        <f t="shared" si="3"/>
        <v>0</v>
      </c>
    </row>
    <row r="12" spans="1:12" ht="18" customHeight="1">
      <c r="A12" s="39">
        <v>10</v>
      </c>
      <c r="B12" s="39" t="s">
        <v>213</v>
      </c>
      <c r="C12" s="40"/>
      <c r="D12" s="45">
        <f t="shared" si="0"/>
        <v>0</v>
      </c>
      <c r="E12" s="40"/>
      <c r="F12" s="45">
        <f t="shared" si="1"/>
        <v>0</v>
      </c>
      <c r="G12" s="39"/>
      <c r="H12" s="40"/>
      <c r="I12" s="39"/>
      <c r="J12" s="41"/>
      <c r="K12" s="45">
        <f t="shared" si="2"/>
        <v>0</v>
      </c>
      <c r="L12" s="46">
        <f t="shared" si="3"/>
        <v>0</v>
      </c>
    </row>
    <row r="13" spans="1:12" ht="18" customHeight="1">
      <c r="A13" s="39">
        <v>11</v>
      </c>
      <c r="B13" s="39" t="s">
        <v>238</v>
      </c>
      <c r="C13" s="40">
        <v>53</v>
      </c>
      <c r="D13" s="45">
        <f t="shared" si="0"/>
        <v>132.5</v>
      </c>
      <c r="E13" s="40"/>
      <c r="F13" s="45">
        <f t="shared" si="1"/>
        <v>0</v>
      </c>
      <c r="G13" s="39"/>
      <c r="H13" s="40">
        <v>245</v>
      </c>
      <c r="I13" s="39"/>
      <c r="J13" s="41"/>
      <c r="K13" s="45">
        <f t="shared" si="2"/>
        <v>551.25</v>
      </c>
      <c r="L13" s="46">
        <f t="shared" si="3"/>
        <v>683.75</v>
      </c>
    </row>
    <row r="14" spans="1:12" ht="18" customHeight="1">
      <c r="A14" s="39">
        <v>12</v>
      </c>
      <c r="B14" s="39" t="s">
        <v>214</v>
      </c>
      <c r="C14" s="40"/>
      <c r="D14" s="45">
        <f t="shared" si="0"/>
        <v>0</v>
      </c>
      <c r="E14" s="40"/>
      <c r="F14" s="45">
        <f t="shared" si="1"/>
        <v>0</v>
      </c>
      <c r="G14" s="39"/>
      <c r="H14" s="40"/>
      <c r="I14" s="39"/>
      <c r="J14" s="41"/>
      <c r="K14" s="45">
        <f t="shared" si="2"/>
        <v>0</v>
      </c>
      <c r="L14" s="46">
        <f t="shared" si="3"/>
        <v>0</v>
      </c>
    </row>
    <row r="15" spans="1:12" ht="18" customHeight="1">
      <c r="A15" s="39">
        <v>13</v>
      </c>
      <c r="B15" s="39" t="s">
        <v>215</v>
      </c>
      <c r="C15" s="40"/>
      <c r="D15" s="45">
        <f t="shared" si="0"/>
        <v>0</v>
      </c>
      <c r="E15" s="40"/>
      <c r="F15" s="45">
        <f t="shared" si="1"/>
        <v>0</v>
      </c>
      <c r="G15" s="39"/>
      <c r="H15" s="40"/>
      <c r="I15" s="39"/>
      <c r="J15" s="41"/>
      <c r="K15" s="45">
        <f t="shared" si="2"/>
        <v>0</v>
      </c>
      <c r="L15" s="46">
        <f t="shared" si="3"/>
        <v>0</v>
      </c>
    </row>
    <row r="16" spans="1:12" ht="18" customHeight="1">
      <c r="A16" s="39">
        <v>14</v>
      </c>
      <c r="B16" s="39" t="s">
        <v>255</v>
      </c>
      <c r="C16" s="40"/>
      <c r="D16" s="45">
        <f t="shared" si="0"/>
        <v>0</v>
      </c>
      <c r="E16" s="40"/>
      <c r="F16" s="45">
        <f t="shared" si="1"/>
        <v>0</v>
      </c>
      <c r="G16" s="39"/>
      <c r="H16" s="40">
        <v>471</v>
      </c>
      <c r="I16" s="39"/>
      <c r="J16" s="41"/>
      <c r="K16" s="45">
        <f t="shared" si="2"/>
        <v>1059.75</v>
      </c>
      <c r="L16" s="46">
        <f t="shared" si="3"/>
        <v>1059.75</v>
      </c>
    </row>
    <row r="17" spans="1:12" ht="18" customHeight="1">
      <c r="A17" s="39">
        <v>15</v>
      </c>
      <c r="B17" s="39" t="s">
        <v>256</v>
      </c>
      <c r="C17" s="40"/>
      <c r="D17" s="45">
        <f t="shared" si="0"/>
        <v>0</v>
      </c>
      <c r="E17" s="40"/>
      <c r="F17" s="45">
        <f t="shared" si="1"/>
        <v>0</v>
      </c>
      <c r="G17" s="39"/>
      <c r="H17" s="41">
        <v>61</v>
      </c>
      <c r="I17" s="39"/>
      <c r="J17" s="41"/>
      <c r="K17" s="45">
        <f t="shared" si="2"/>
        <v>137.25</v>
      </c>
      <c r="L17" s="46">
        <f t="shared" si="3"/>
        <v>137.25</v>
      </c>
    </row>
    <row r="18" spans="1:12" ht="18" customHeight="1">
      <c r="A18" s="39">
        <v>16</v>
      </c>
      <c r="B18" s="39" t="s">
        <v>257</v>
      </c>
      <c r="C18" s="40"/>
      <c r="D18" s="45">
        <f t="shared" si="0"/>
        <v>0</v>
      </c>
      <c r="E18" s="40"/>
      <c r="F18" s="45">
        <f t="shared" si="1"/>
        <v>0</v>
      </c>
      <c r="G18" s="39"/>
      <c r="H18" s="41">
        <v>28</v>
      </c>
      <c r="I18" s="39"/>
      <c r="J18" s="41"/>
      <c r="K18" s="45">
        <f t="shared" si="2"/>
        <v>63</v>
      </c>
      <c r="L18" s="46">
        <f t="shared" si="3"/>
        <v>63</v>
      </c>
    </row>
    <row r="19" spans="1:12" ht="18" customHeight="1">
      <c r="A19" s="39">
        <v>17</v>
      </c>
      <c r="B19" s="39" t="s">
        <v>151</v>
      </c>
      <c r="C19" s="40"/>
      <c r="D19" s="45">
        <f t="shared" si="0"/>
        <v>0</v>
      </c>
      <c r="E19" s="40"/>
      <c r="F19" s="45">
        <f t="shared" si="1"/>
        <v>0</v>
      </c>
      <c r="G19" s="39"/>
      <c r="H19" s="41"/>
      <c r="I19" s="39"/>
      <c r="J19" s="41"/>
      <c r="K19" s="45">
        <f t="shared" si="2"/>
        <v>0</v>
      </c>
      <c r="L19" s="46">
        <f t="shared" si="3"/>
        <v>0</v>
      </c>
    </row>
    <row r="20" spans="1:12" ht="18" customHeight="1">
      <c r="A20" s="39">
        <v>18</v>
      </c>
      <c r="B20" s="39" t="s">
        <v>202</v>
      </c>
      <c r="C20" s="40"/>
      <c r="D20" s="45">
        <f t="shared" si="0"/>
        <v>0</v>
      </c>
      <c r="E20" s="40"/>
      <c r="F20" s="45">
        <f t="shared" si="1"/>
        <v>0</v>
      </c>
      <c r="G20" s="39"/>
      <c r="H20" s="41"/>
      <c r="I20" s="39"/>
      <c r="J20" s="41"/>
      <c r="K20" s="45">
        <f t="shared" si="2"/>
        <v>0</v>
      </c>
      <c r="L20" s="46">
        <f t="shared" si="3"/>
        <v>0</v>
      </c>
    </row>
    <row r="21" spans="1:12" ht="18" customHeight="1">
      <c r="A21" s="39">
        <v>19</v>
      </c>
      <c r="B21" s="39" t="s">
        <v>218</v>
      </c>
      <c r="C21" s="40"/>
      <c r="D21" s="45">
        <f t="shared" si="0"/>
        <v>0</v>
      </c>
      <c r="E21" s="40"/>
      <c r="F21" s="45">
        <f t="shared" si="1"/>
        <v>0</v>
      </c>
      <c r="G21" s="39"/>
      <c r="H21" s="41"/>
      <c r="I21" s="39"/>
      <c r="J21" s="41"/>
      <c r="K21" s="45">
        <f t="shared" si="2"/>
        <v>0</v>
      </c>
      <c r="L21" s="46">
        <f t="shared" si="3"/>
        <v>0</v>
      </c>
    </row>
    <row r="22" spans="1:12" ht="18" customHeight="1">
      <c r="A22" s="39">
        <v>20</v>
      </c>
      <c r="B22" s="39" t="s">
        <v>217</v>
      </c>
      <c r="C22" s="40"/>
      <c r="D22" s="45">
        <f t="shared" si="0"/>
        <v>0</v>
      </c>
      <c r="E22" s="40"/>
      <c r="F22" s="45">
        <f t="shared" si="1"/>
        <v>0</v>
      </c>
      <c r="G22" s="39"/>
      <c r="H22" s="41"/>
      <c r="I22" s="39"/>
      <c r="J22" s="41"/>
      <c r="K22" s="45">
        <f t="shared" si="2"/>
        <v>0</v>
      </c>
      <c r="L22" s="46">
        <f t="shared" si="3"/>
        <v>0</v>
      </c>
    </row>
    <row r="23" spans="1:12" ht="18" customHeight="1">
      <c r="A23" s="39">
        <v>21</v>
      </c>
      <c r="B23" s="39" t="s">
        <v>216</v>
      </c>
      <c r="C23" s="39"/>
      <c r="D23" s="45">
        <f t="shared" si="0"/>
        <v>0</v>
      </c>
      <c r="E23" s="40"/>
      <c r="F23" s="45">
        <f t="shared" si="1"/>
        <v>0</v>
      </c>
      <c r="G23" s="39"/>
      <c r="H23" s="41"/>
      <c r="I23" s="39"/>
      <c r="J23" s="41"/>
      <c r="K23" s="45">
        <f t="shared" si="2"/>
        <v>0</v>
      </c>
      <c r="L23" s="46">
        <f t="shared" si="3"/>
        <v>0</v>
      </c>
    </row>
    <row r="24" spans="1:12" ht="18" customHeight="1">
      <c r="A24" s="39">
        <v>22</v>
      </c>
      <c r="B24" s="39" t="s">
        <v>165</v>
      </c>
      <c r="C24" s="40"/>
      <c r="D24" s="45">
        <f t="shared" si="0"/>
        <v>0</v>
      </c>
      <c r="E24" s="40"/>
      <c r="F24" s="45">
        <f t="shared" si="1"/>
        <v>0</v>
      </c>
      <c r="G24" s="39"/>
      <c r="H24" s="41"/>
      <c r="I24" s="39"/>
      <c r="J24" s="41"/>
      <c r="K24" s="45">
        <f t="shared" si="2"/>
        <v>0</v>
      </c>
      <c r="L24" s="46">
        <f t="shared" si="3"/>
        <v>0</v>
      </c>
    </row>
    <row r="25" spans="1:12" ht="18" customHeight="1">
      <c r="A25" s="39">
        <v>23</v>
      </c>
      <c r="B25" s="39" t="s">
        <v>84</v>
      </c>
      <c r="C25" s="40"/>
      <c r="D25" s="45">
        <f t="shared" si="0"/>
        <v>0</v>
      </c>
      <c r="E25" s="40"/>
      <c r="F25" s="45">
        <f t="shared" si="1"/>
        <v>0</v>
      </c>
      <c r="G25" s="39"/>
      <c r="H25" s="41"/>
      <c r="I25" s="39"/>
      <c r="J25" s="41"/>
      <c r="K25" s="45">
        <f t="shared" si="2"/>
        <v>0</v>
      </c>
      <c r="L25" s="46">
        <f t="shared" si="3"/>
        <v>0</v>
      </c>
    </row>
    <row r="26" spans="1:12" ht="18" customHeight="1">
      <c r="A26" s="39">
        <v>24</v>
      </c>
      <c r="B26" s="39"/>
      <c r="C26" s="40"/>
      <c r="D26" s="45">
        <f t="shared" si="0"/>
        <v>0</v>
      </c>
      <c r="E26" s="40"/>
      <c r="F26" s="45">
        <f t="shared" si="1"/>
        <v>0</v>
      </c>
      <c r="G26" s="39"/>
      <c r="H26" s="41"/>
      <c r="I26" s="39"/>
      <c r="J26" s="41"/>
      <c r="K26" s="45">
        <f t="shared" si="2"/>
        <v>0</v>
      </c>
      <c r="L26" s="46">
        <f t="shared" si="3"/>
        <v>0</v>
      </c>
    </row>
    <row r="27" spans="1:12" ht="18" customHeight="1">
      <c r="A27" s="39">
        <v>25</v>
      </c>
      <c r="B27" s="39"/>
      <c r="C27" s="40"/>
      <c r="D27" s="45">
        <f>C27*2.5</f>
        <v>0</v>
      </c>
      <c r="E27" s="40"/>
      <c r="F27" s="45">
        <f>2*E27</f>
        <v>0</v>
      </c>
      <c r="G27" s="39"/>
      <c r="H27" s="41"/>
      <c r="I27" s="39"/>
      <c r="J27" s="41"/>
      <c r="K27" s="45">
        <f>2.25*(G27+H27+I27+J27)</f>
        <v>0</v>
      </c>
      <c r="L27" s="46">
        <f>D27+F27+K27</f>
        <v>0</v>
      </c>
    </row>
    <row r="28" spans="1:12" ht="21.95" customHeight="1">
      <c r="A28" s="39">
        <v>26</v>
      </c>
      <c r="B28" s="39" t="s">
        <v>239</v>
      </c>
      <c r="C28" s="40"/>
      <c r="D28" s="45">
        <f>C28*2.5</f>
        <v>0</v>
      </c>
      <c r="E28" s="40"/>
      <c r="F28" s="45">
        <f>2*E28</f>
        <v>0</v>
      </c>
      <c r="G28" s="39"/>
      <c r="H28" s="41"/>
      <c r="I28" s="39"/>
      <c r="J28" s="41"/>
      <c r="K28" s="45">
        <f>2.25*(G28+H28+I28+J28)</f>
        <v>0</v>
      </c>
      <c r="L28" s="46">
        <f>D28+F28+K28</f>
        <v>0</v>
      </c>
    </row>
    <row r="29" spans="1:12" ht="21.95" customHeight="1">
      <c r="A29" s="39">
        <v>27</v>
      </c>
      <c r="B29" s="39"/>
      <c r="C29" s="40"/>
      <c r="D29" s="45">
        <f>C29*2.5</f>
        <v>0</v>
      </c>
      <c r="E29" s="40"/>
      <c r="F29" s="45">
        <f>2*E29</f>
        <v>0</v>
      </c>
      <c r="G29" s="39"/>
      <c r="H29" s="41"/>
      <c r="I29" s="39"/>
      <c r="J29" s="41"/>
      <c r="K29" s="45">
        <f>2.25*(G29+H29+I29+J29)</f>
        <v>0</v>
      </c>
      <c r="L29" s="46">
        <f>D29+F29+K29</f>
        <v>0</v>
      </c>
    </row>
    <row r="30" spans="1:12" ht="21.95" customHeight="1">
      <c r="A30" s="39">
        <v>28</v>
      </c>
      <c r="B30" s="39"/>
      <c r="C30" s="40"/>
      <c r="D30" s="45">
        <f>C30*2.5</f>
        <v>0</v>
      </c>
      <c r="E30" s="40"/>
      <c r="F30" s="45">
        <f>2*E30</f>
        <v>0</v>
      </c>
      <c r="G30" s="39"/>
      <c r="H30" s="41"/>
      <c r="I30" s="39"/>
      <c r="J30" s="41"/>
      <c r="K30" s="45">
        <f>2.25*(G30+H30+I30+J30)</f>
        <v>0</v>
      </c>
      <c r="L30" s="46">
        <f>D30+F30+K30</f>
        <v>0</v>
      </c>
    </row>
    <row r="31" spans="1:12" ht="21.95" customHeight="1">
      <c r="A31" s="39">
        <v>29</v>
      </c>
      <c r="B31" s="39"/>
      <c r="C31" s="40"/>
      <c r="D31" s="45">
        <f>C31*2.5</f>
        <v>0</v>
      </c>
      <c r="E31" s="40"/>
      <c r="F31" s="45">
        <f>2*E31</f>
        <v>0</v>
      </c>
      <c r="G31" s="39"/>
      <c r="H31" s="41"/>
      <c r="I31" s="39"/>
      <c r="J31" s="41"/>
      <c r="K31" s="45">
        <f>2.25*(G31+H31+I31+J31)</f>
        <v>0</v>
      </c>
      <c r="L31" s="46">
        <f>D31+F31+K31</f>
        <v>0</v>
      </c>
    </row>
    <row r="32" spans="1:12" ht="21.95" customHeight="1">
      <c r="A32" s="39">
        <v>30</v>
      </c>
      <c r="B32" s="39" t="s">
        <v>240</v>
      </c>
      <c r="C32" s="40"/>
      <c r="D32" s="45">
        <f t="shared" si="0"/>
        <v>0</v>
      </c>
      <c r="E32" s="40"/>
      <c r="F32" s="45">
        <f t="shared" si="1"/>
        <v>0</v>
      </c>
      <c r="G32" s="39"/>
      <c r="H32" s="41"/>
      <c r="I32" s="39"/>
      <c r="J32" s="41"/>
      <c r="K32" s="45">
        <f t="shared" si="2"/>
        <v>0</v>
      </c>
      <c r="L32" s="46">
        <f t="shared" si="3"/>
        <v>0</v>
      </c>
    </row>
    <row r="33" spans="1:12" ht="24.75" customHeight="1">
      <c r="A33" s="141" t="s">
        <v>115</v>
      </c>
      <c r="B33" s="141"/>
      <c r="C33" s="44">
        <f t="shared" ref="C33:L33" si="4">SUM(C3:C32)</f>
        <v>283</v>
      </c>
      <c r="D33" s="44">
        <f t="shared" si="4"/>
        <v>707.5</v>
      </c>
      <c r="E33" s="44">
        <f t="shared" si="4"/>
        <v>0</v>
      </c>
      <c r="F33" s="44">
        <f t="shared" si="4"/>
        <v>0</v>
      </c>
      <c r="G33" s="44">
        <f t="shared" si="4"/>
        <v>0</v>
      </c>
      <c r="H33" s="44">
        <f t="shared" si="4"/>
        <v>5471</v>
      </c>
      <c r="I33" s="44">
        <f t="shared" si="4"/>
        <v>0</v>
      </c>
      <c r="J33" s="44">
        <f t="shared" si="4"/>
        <v>0</v>
      </c>
      <c r="K33" s="44">
        <f t="shared" si="4"/>
        <v>12309.75</v>
      </c>
      <c r="L33" s="44">
        <f t="shared" si="4"/>
        <v>13017.25</v>
      </c>
    </row>
    <row r="34" spans="1:12" ht="17.25" customHeight="1">
      <c r="A34" s="142" t="s">
        <v>127</v>
      </c>
      <c r="B34" s="142"/>
      <c r="C34" s="143">
        <f>C33+E33+G33+H33+I33+J33</f>
        <v>5754</v>
      </c>
      <c r="D34" s="143"/>
      <c r="E34" s="145" t="s">
        <v>162</v>
      </c>
      <c r="F34" s="145"/>
      <c r="G34" s="145"/>
      <c r="H34" s="145"/>
      <c r="I34" s="146">
        <f>L33/C34</f>
        <v>2.2622957942301007</v>
      </c>
      <c r="J34" s="146"/>
      <c r="K34" s="146"/>
      <c r="L34" s="146"/>
    </row>
  </sheetData>
  <sheetProtection sheet="1" objects="1" scenarios="1" selectLockedCells="1"/>
  <mergeCells count="7">
    <mergeCell ref="A1:H1"/>
    <mergeCell ref="I1:L1"/>
    <mergeCell ref="A33:B33"/>
    <mergeCell ref="A34:B34"/>
    <mergeCell ref="C34:D34"/>
    <mergeCell ref="E34:H34"/>
    <mergeCell ref="I34:L34"/>
  </mergeCells>
  <printOptions horizontalCentered="1" verticalCentered="1"/>
  <pageMargins left="0" right="0" top="0" bottom="0" header="0" footer="0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E20"/>
  <sheetViews>
    <sheetView showZeros="0" view="pageBreakPreview" zoomScale="85" zoomScaleNormal="85" zoomScaleSheetLayoutView="85" workbookViewId="0">
      <selection activeCell="G29" sqref="F29:G32"/>
    </sheetView>
  </sheetViews>
  <sheetFormatPr defaultColWidth="11.28515625" defaultRowHeight="39.950000000000003" customHeight="1"/>
  <cols>
    <col min="1" max="1" width="4.7109375" style="1" customWidth="1"/>
    <col min="2" max="2" width="39.28515625" style="1" customWidth="1"/>
    <col min="3" max="4" width="10.7109375" style="1" customWidth="1"/>
    <col min="5" max="5" width="14.28515625" style="1" bestFit="1" customWidth="1"/>
    <col min="6" max="16384" width="11.28515625" style="1"/>
  </cols>
  <sheetData>
    <row r="1" spans="1:5" ht="24.95" customHeight="1">
      <c r="A1" s="151" t="s">
        <v>6</v>
      </c>
      <c r="B1" s="151"/>
      <c r="C1" s="152">
        <f ca="1">NOW()</f>
        <v>42684.778293981479</v>
      </c>
      <c r="D1" s="152"/>
      <c r="E1" s="152"/>
    </row>
    <row r="2" spans="1:5" ht="24.95" customHeight="1">
      <c r="A2" s="52" t="s">
        <v>0</v>
      </c>
      <c r="B2" s="52" t="s">
        <v>7</v>
      </c>
      <c r="C2" s="52" t="s">
        <v>8</v>
      </c>
      <c r="D2" s="52" t="s">
        <v>9</v>
      </c>
      <c r="E2" s="52" t="s">
        <v>3</v>
      </c>
    </row>
    <row r="3" spans="1:5" ht="24.95" customHeight="1">
      <c r="A3" s="54">
        <v>1</v>
      </c>
      <c r="B3" s="54" t="s">
        <v>10</v>
      </c>
      <c r="C3" s="10"/>
      <c r="D3" s="54">
        <v>300</v>
      </c>
      <c r="E3" s="65">
        <f>D3*C3</f>
        <v>0</v>
      </c>
    </row>
    <row r="4" spans="1:5" ht="24.95" customHeight="1">
      <c r="A4" s="54">
        <v>2</v>
      </c>
      <c r="B4" s="54" t="s">
        <v>11</v>
      </c>
      <c r="C4" s="54"/>
      <c r="D4" s="54"/>
      <c r="E4" s="65">
        <f t="shared" ref="E4:E19" si="0">D4*C4</f>
        <v>0</v>
      </c>
    </row>
    <row r="5" spans="1:5" ht="24.95" customHeight="1">
      <c r="A5" s="54">
        <v>3</v>
      </c>
      <c r="B5" s="54" t="s">
        <v>12</v>
      </c>
      <c r="C5" s="54"/>
      <c r="D5" s="54"/>
      <c r="E5" s="65">
        <f t="shared" si="0"/>
        <v>0</v>
      </c>
    </row>
    <row r="6" spans="1:5" ht="24.95" customHeight="1">
      <c r="A6" s="54">
        <v>4</v>
      </c>
      <c r="B6" s="54" t="s">
        <v>13</v>
      </c>
      <c r="C6" s="54"/>
      <c r="D6" s="54"/>
      <c r="E6" s="65">
        <f t="shared" si="0"/>
        <v>0</v>
      </c>
    </row>
    <row r="7" spans="1:5" ht="24.95" customHeight="1">
      <c r="A7" s="54">
        <v>5</v>
      </c>
      <c r="B7" s="54" t="s">
        <v>14</v>
      </c>
      <c r="C7" s="54"/>
      <c r="D7" s="54"/>
      <c r="E7" s="65">
        <f t="shared" si="0"/>
        <v>0</v>
      </c>
    </row>
    <row r="8" spans="1:5" ht="24.95" customHeight="1">
      <c r="A8" s="54">
        <v>6</v>
      </c>
      <c r="B8" s="54" t="s">
        <v>188</v>
      </c>
      <c r="C8" s="54"/>
      <c r="D8" s="54">
        <v>502</v>
      </c>
      <c r="E8" s="65">
        <f t="shared" si="0"/>
        <v>0</v>
      </c>
    </row>
    <row r="9" spans="1:5" ht="24.95" customHeight="1">
      <c r="A9" s="54">
        <v>7</v>
      </c>
      <c r="B9" s="54" t="s">
        <v>189</v>
      </c>
      <c r="C9" s="54"/>
      <c r="D9" s="54">
        <v>855</v>
      </c>
      <c r="E9" s="65">
        <f t="shared" si="0"/>
        <v>0</v>
      </c>
    </row>
    <row r="10" spans="1:5" ht="24.95" customHeight="1">
      <c r="A10" s="54">
        <v>8</v>
      </c>
      <c r="B10" s="54" t="s">
        <v>27</v>
      </c>
      <c r="C10" s="54"/>
      <c r="D10" s="54">
        <v>380</v>
      </c>
      <c r="E10" s="65">
        <f t="shared" si="0"/>
        <v>0</v>
      </c>
    </row>
    <row r="11" spans="1:5" ht="24.95" customHeight="1">
      <c r="A11" s="54">
        <v>9</v>
      </c>
      <c r="B11" s="54" t="s">
        <v>39</v>
      </c>
      <c r="C11" s="54"/>
      <c r="D11" s="54"/>
      <c r="E11" s="65">
        <f t="shared" si="0"/>
        <v>0</v>
      </c>
    </row>
    <row r="12" spans="1:5" ht="24.95" customHeight="1">
      <c r="A12" s="54">
        <v>10</v>
      </c>
      <c r="B12" s="54" t="s">
        <v>191</v>
      </c>
      <c r="C12" s="54"/>
      <c r="D12" s="54">
        <v>922</v>
      </c>
      <c r="E12" s="65">
        <f t="shared" si="0"/>
        <v>0</v>
      </c>
    </row>
    <row r="13" spans="1:5" ht="24.95" customHeight="1">
      <c r="A13" s="54">
        <v>11</v>
      </c>
      <c r="B13" s="54" t="s">
        <v>190</v>
      </c>
      <c r="C13" s="54"/>
      <c r="D13" s="54">
        <v>502</v>
      </c>
      <c r="E13" s="65">
        <f t="shared" si="0"/>
        <v>0</v>
      </c>
    </row>
    <row r="14" spans="1:5" ht="24.95" customHeight="1">
      <c r="A14" s="54">
        <v>12</v>
      </c>
      <c r="B14" s="54" t="s">
        <v>170</v>
      </c>
      <c r="C14" s="54"/>
      <c r="D14" s="54">
        <v>380</v>
      </c>
      <c r="E14" s="65">
        <f t="shared" si="0"/>
        <v>0</v>
      </c>
    </row>
    <row r="15" spans="1:5" ht="24.95" customHeight="1">
      <c r="A15" s="54">
        <v>13</v>
      </c>
      <c r="B15" s="54" t="s">
        <v>15</v>
      </c>
      <c r="C15" s="54"/>
      <c r="D15" s="54">
        <v>200</v>
      </c>
      <c r="E15" s="65">
        <f t="shared" si="0"/>
        <v>0</v>
      </c>
    </row>
    <row r="16" spans="1:5" ht="24.95" customHeight="1">
      <c r="A16" s="54">
        <v>14</v>
      </c>
      <c r="B16" s="54" t="s">
        <v>113</v>
      </c>
      <c r="C16" s="54"/>
      <c r="D16" s="54">
        <v>350</v>
      </c>
      <c r="E16" s="65">
        <f t="shared" si="0"/>
        <v>0</v>
      </c>
    </row>
    <row r="17" spans="1:5" ht="24.95" customHeight="1">
      <c r="A17" s="54">
        <v>15</v>
      </c>
      <c r="B17" s="54" t="s">
        <v>81</v>
      </c>
      <c r="C17" s="54"/>
      <c r="D17" s="54">
        <v>350</v>
      </c>
      <c r="E17" s="65">
        <f t="shared" si="0"/>
        <v>0</v>
      </c>
    </row>
    <row r="18" spans="1:5" ht="24.95" customHeight="1">
      <c r="A18" s="54">
        <v>16</v>
      </c>
      <c r="B18" s="54" t="s">
        <v>145</v>
      </c>
      <c r="C18" s="54"/>
      <c r="D18" s="54">
        <v>280</v>
      </c>
      <c r="E18" s="65">
        <f t="shared" si="0"/>
        <v>0</v>
      </c>
    </row>
    <row r="19" spans="1:5" ht="24.95" customHeight="1">
      <c r="A19" s="54">
        <v>17</v>
      </c>
      <c r="B19" s="54" t="s">
        <v>53</v>
      </c>
      <c r="C19" s="54"/>
      <c r="D19" s="54"/>
      <c r="E19" s="65">
        <f t="shared" si="0"/>
        <v>0</v>
      </c>
    </row>
    <row r="20" spans="1:5" ht="24.95" customHeight="1">
      <c r="A20" s="148" t="s">
        <v>128</v>
      </c>
      <c r="B20" s="149"/>
      <c r="C20" s="149"/>
      <c r="D20" s="150"/>
      <c r="E20" s="96">
        <f>SUM(E3:E19)</f>
        <v>0</v>
      </c>
    </row>
  </sheetData>
  <sheetProtection sheet="1" objects="1" scenarios="1" selectLockedCells="1"/>
  <mergeCells count="3">
    <mergeCell ref="A20:D20"/>
    <mergeCell ref="A1:B1"/>
    <mergeCell ref="C1:E1"/>
  </mergeCells>
  <phoneticPr fontId="1" type="noConversion"/>
  <printOptions horizontalCentered="1" verticalCentered="1"/>
  <pageMargins left="0.5" right="0.5" top="0.5" bottom="0.5" header="0" footer="0"/>
  <pageSetup paperSize="256" orientation="portrait" horizontalDpi="4294967294" verticalDpi="300" r:id="rId1"/>
  <headerFooter scaleWithDoc="0" alignWithMargins="0">
    <oddFooter>&amp;R5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37"/>
  <sheetViews>
    <sheetView showZeros="0" view="pageBreakPreview" zoomScale="85" zoomScaleNormal="70" zoomScaleSheetLayoutView="85" workbookViewId="0">
      <selection activeCell="J25" sqref="J25"/>
    </sheetView>
  </sheetViews>
  <sheetFormatPr defaultRowHeight="20.100000000000001" customHeight="1"/>
  <cols>
    <col min="1" max="1" width="4.140625" style="48" customWidth="1"/>
    <col min="2" max="2" width="20.28515625" style="48" customWidth="1"/>
    <col min="3" max="3" width="14.28515625" style="48" customWidth="1"/>
    <col min="4" max="4" width="7.140625" style="48" customWidth="1"/>
    <col min="5" max="5" width="5.140625" style="48" bestFit="1" customWidth="1"/>
    <col min="6" max="6" width="18.42578125" style="48" customWidth="1"/>
    <col min="7" max="7" width="16.5703125" style="48" customWidth="1"/>
    <col min="8" max="16384" width="9.140625" style="48"/>
  </cols>
  <sheetData>
    <row r="1" spans="1:7" ht="20.100000000000001" customHeight="1">
      <c r="A1" s="159" t="s">
        <v>119</v>
      </c>
      <c r="B1" s="159"/>
      <c r="C1" s="159"/>
      <c r="D1" s="47"/>
      <c r="E1" s="160">
        <f ca="1">NOW()</f>
        <v>42684.778293981479</v>
      </c>
      <c r="F1" s="161"/>
      <c r="G1" s="161"/>
    </row>
    <row r="2" spans="1:7" ht="20.100000000000001" customHeight="1">
      <c r="A2" s="49"/>
      <c r="B2" s="49"/>
      <c r="C2" s="49"/>
      <c r="F2" s="50"/>
      <c r="G2" s="49"/>
    </row>
    <row r="3" spans="1:7" ht="20.100000000000001" customHeight="1">
      <c r="A3" s="51" t="s">
        <v>0</v>
      </c>
      <c r="B3" s="51" t="s">
        <v>47</v>
      </c>
      <c r="C3" s="51" t="s">
        <v>2</v>
      </c>
      <c r="D3" s="47"/>
      <c r="E3" s="52" t="s">
        <v>0</v>
      </c>
      <c r="F3" s="52" t="s">
        <v>4</v>
      </c>
      <c r="G3" s="52" t="s">
        <v>2</v>
      </c>
    </row>
    <row r="4" spans="1:7" ht="20.100000000000001" customHeight="1">
      <c r="A4" s="53">
        <v>1</v>
      </c>
      <c r="B4" s="53" t="s">
        <v>90</v>
      </c>
      <c r="C4" s="53">
        <v>2060</v>
      </c>
      <c r="D4" s="47"/>
      <c r="E4" s="54">
        <v>1</v>
      </c>
      <c r="F4" s="54" t="s">
        <v>84</v>
      </c>
      <c r="G4" s="54">
        <v>10000</v>
      </c>
    </row>
    <row r="5" spans="1:7" ht="20.100000000000001" customHeight="1">
      <c r="A5" s="53">
        <v>2</v>
      </c>
      <c r="B5" s="53" t="s">
        <v>91</v>
      </c>
      <c r="C5" s="53"/>
      <c r="D5" s="47"/>
      <c r="E5" s="54">
        <v>2</v>
      </c>
      <c r="F5" s="54" t="s">
        <v>159</v>
      </c>
      <c r="G5" s="54">
        <v>7000</v>
      </c>
    </row>
    <row r="6" spans="1:7" ht="20.100000000000001" customHeight="1">
      <c r="A6" s="53">
        <v>3</v>
      </c>
      <c r="B6" s="53" t="s">
        <v>92</v>
      </c>
      <c r="C6" s="53"/>
      <c r="D6" s="47"/>
      <c r="E6" s="54">
        <v>3</v>
      </c>
      <c r="F6" s="101" t="s">
        <v>245</v>
      </c>
      <c r="G6" s="54"/>
    </row>
    <row r="7" spans="1:7" ht="20.100000000000001" customHeight="1">
      <c r="A7" s="53">
        <v>4</v>
      </c>
      <c r="B7" s="53"/>
      <c r="C7" s="53"/>
      <c r="D7" s="47"/>
      <c r="E7" s="54">
        <v>4</v>
      </c>
      <c r="F7" s="54" t="s">
        <v>94</v>
      </c>
      <c r="G7" s="54">
        <v>12000</v>
      </c>
    </row>
    <row r="8" spans="1:7" ht="20.100000000000001" customHeight="1">
      <c r="A8" s="53">
        <v>5</v>
      </c>
      <c r="B8" s="53"/>
      <c r="C8" s="53"/>
      <c r="D8" s="47"/>
      <c r="E8" s="54">
        <v>5</v>
      </c>
      <c r="F8" s="54" t="s">
        <v>95</v>
      </c>
      <c r="G8" s="54">
        <v>15000</v>
      </c>
    </row>
    <row r="9" spans="1:7" ht="20.100000000000001" customHeight="1">
      <c r="A9" s="162" t="s">
        <v>43</v>
      </c>
      <c r="B9" s="156"/>
      <c r="C9" s="63">
        <f>SUM(C4:C8)</f>
        <v>2060</v>
      </c>
      <c r="D9" s="47"/>
      <c r="E9" s="54">
        <v>6</v>
      </c>
      <c r="F9" s="54" t="s">
        <v>85</v>
      </c>
      <c r="G9" s="54">
        <v>5000</v>
      </c>
    </row>
    <row r="10" spans="1:7" ht="20.100000000000001" customHeight="1">
      <c r="D10" s="47"/>
      <c r="E10" s="54">
        <v>7</v>
      </c>
      <c r="F10" s="54" t="s">
        <v>96</v>
      </c>
      <c r="G10" s="54">
        <v>9000</v>
      </c>
    </row>
    <row r="11" spans="1:7" ht="20.100000000000001" customHeight="1">
      <c r="A11" s="56" t="s">
        <v>0</v>
      </c>
      <c r="B11" s="56" t="s">
        <v>50</v>
      </c>
      <c r="C11" s="56" t="s">
        <v>2</v>
      </c>
      <c r="D11" s="47"/>
      <c r="E11" s="54">
        <v>8</v>
      </c>
      <c r="F11" s="54" t="s">
        <v>224</v>
      </c>
      <c r="G11" s="54">
        <v>10000</v>
      </c>
    </row>
    <row r="12" spans="1:7" ht="20.100000000000001" customHeight="1">
      <c r="A12" s="53">
        <v>1</v>
      </c>
      <c r="B12" s="57" t="s">
        <v>220</v>
      </c>
      <c r="C12" s="53"/>
      <c r="D12" s="47"/>
      <c r="E12" s="54">
        <v>9</v>
      </c>
      <c r="F12" s="54" t="s">
        <v>97</v>
      </c>
      <c r="G12" s="54">
        <v>12000</v>
      </c>
    </row>
    <row r="13" spans="1:7" ht="20.100000000000001" customHeight="1">
      <c r="A13" s="53">
        <v>2</v>
      </c>
      <c r="B13" s="53" t="s">
        <v>93</v>
      </c>
      <c r="C13" s="53">
        <v>1600</v>
      </c>
      <c r="D13" s="47"/>
      <c r="E13" s="54">
        <v>10</v>
      </c>
      <c r="F13" s="54" t="s">
        <v>98</v>
      </c>
      <c r="G13" s="54">
        <v>6000</v>
      </c>
    </row>
    <row r="14" spans="1:7" ht="20.100000000000001" customHeight="1">
      <c r="A14" s="53">
        <v>3</v>
      </c>
      <c r="B14" s="57" t="s">
        <v>221</v>
      </c>
      <c r="C14" s="53">
        <v>1400</v>
      </c>
      <c r="D14" s="47"/>
      <c r="E14" s="54">
        <v>11</v>
      </c>
      <c r="F14" s="54" t="s">
        <v>122</v>
      </c>
      <c r="G14" s="54">
        <v>4500</v>
      </c>
    </row>
    <row r="15" spans="1:7" ht="20.100000000000001" customHeight="1">
      <c r="A15" s="53">
        <v>4</v>
      </c>
      <c r="B15" s="57" t="s">
        <v>222</v>
      </c>
      <c r="C15" s="53">
        <v>1200</v>
      </c>
      <c r="D15" s="47"/>
      <c r="E15" s="54">
        <v>12</v>
      </c>
      <c r="F15" s="58" t="s">
        <v>219</v>
      </c>
      <c r="G15" s="54">
        <v>6000</v>
      </c>
    </row>
    <row r="16" spans="1:7" ht="20.100000000000001" customHeight="1">
      <c r="A16" s="53">
        <v>5</v>
      </c>
      <c r="B16" s="53" t="s">
        <v>223</v>
      </c>
      <c r="C16" s="53">
        <v>1200</v>
      </c>
      <c r="D16" s="47"/>
      <c r="E16" s="54">
        <v>13</v>
      </c>
      <c r="F16" s="54" t="s">
        <v>148</v>
      </c>
      <c r="G16" s="54">
        <v>5000</v>
      </c>
    </row>
    <row r="17" spans="1:7" ht="20.100000000000001" customHeight="1">
      <c r="A17" s="53">
        <v>6</v>
      </c>
      <c r="B17" s="55" t="s">
        <v>81</v>
      </c>
      <c r="C17" s="53"/>
      <c r="D17" s="47"/>
      <c r="E17" s="54">
        <v>14</v>
      </c>
      <c r="F17" s="54" t="s">
        <v>74</v>
      </c>
      <c r="G17" s="54">
        <v>6000</v>
      </c>
    </row>
    <row r="18" spans="1:7" ht="20.100000000000001" customHeight="1">
      <c r="A18" s="155" t="s">
        <v>43</v>
      </c>
      <c r="B18" s="156"/>
      <c r="C18" s="64">
        <f>SUM(C12:C17)</f>
        <v>5400</v>
      </c>
      <c r="D18" s="47"/>
      <c r="E18" s="54">
        <v>15</v>
      </c>
      <c r="F18" s="54" t="s">
        <v>132</v>
      </c>
      <c r="G18" s="54"/>
    </row>
    <row r="19" spans="1:7" ht="20.100000000000001" customHeight="1">
      <c r="D19" s="47"/>
      <c r="E19" s="54">
        <v>16</v>
      </c>
      <c r="F19" s="54" t="s">
        <v>160</v>
      </c>
      <c r="G19" s="54">
        <v>9000</v>
      </c>
    </row>
    <row r="20" spans="1:7" ht="20.100000000000001" customHeight="1">
      <c r="A20" s="51" t="s">
        <v>0</v>
      </c>
      <c r="B20" s="51" t="s">
        <v>49</v>
      </c>
      <c r="C20" s="51" t="s">
        <v>2</v>
      </c>
      <c r="D20" s="47"/>
      <c r="E20" s="157" t="s">
        <v>43</v>
      </c>
      <c r="F20" s="157"/>
      <c r="G20" s="65">
        <f>SUM(G4:G19)</f>
        <v>116500</v>
      </c>
    </row>
    <row r="21" spans="1:7" ht="20.100000000000001" customHeight="1">
      <c r="A21" s="53">
        <v>1</v>
      </c>
      <c r="B21" s="53" t="s">
        <v>126</v>
      </c>
      <c r="C21" s="53">
        <v>1500</v>
      </c>
      <c r="D21" s="47"/>
    </row>
    <row r="22" spans="1:7" ht="20.100000000000001" customHeight="1">
      <c r="A22" s="53">
        <v>2</v>
      </c>
      <c r="B22" s="55" t="s">
        <v>114</v>
      </c>
      <c r="C22" s="53">
        <v>1800</v>
      </c>
      <c r="D22" s="47"/>
      <c r="E22" s="51" t="s">
        <v>0</v>
      </c>
      <c r="F22" s="51" t="s">
        <v>48</v>
      </c>
      <c r="G22" s="51" t="s">
        <v>2</v>
      </c>
    </row>
    <row r="23" spans="1:7" ht="20.100000000000001" customHeight="1">
      <c r="A23" s="53">
        <v>3</v>
      </c>
      <c r="B23" s="53" t="s">
        <v>121</v>
      </c>
      <c r="C23" s="53">
        <v>1800</v>
      </c>
      <c r="D23" s="47"/>
      <c r="E23" s="53">
        <v>1</v>
      </c>
      <c r="F23" s="53" t="s">
        <v>60</v>
      </c>
      <c r="G23" s="53">
        <v>2400</v>
      </c>
    </row>
    <row r="24" spans="1:7" ht="20.100000000000001" customHeight="1">
      <c r="A24" s="53">
        <v>4</v>
      </c>
      <c r="B24" s="53" t="s">
        <v>226</v>
      </c>
      <c r="C24" s="53">
        <v>1540</v>
      </c>
      <c r="D24" s="47"/>
      <c r="E24" s="53">
        <v>2</v>
      </c>
      <c r="F24" s="53" t="s">
        <v>99</v>
      </c>
      <c r="G24" s="53">
        <v>2400</v>
      </c>
    </row>
    <row r="25" spans="1:7" ht="20.100000000000001" customHeight="1">
      <c r="A25" s="155" t="s">
        <v>43</v>
      </c>
      <c r="B25" s="156"/>
      <c r="C25" s="64">
        <f>SUM(C21:C24)</f>
        <v>6640</v>
      </c>
      <c r="D25" s="47"/>
      <c r="E25" s="53">
        <v>3</v>
      </c>
      <c r="F25" s="53" t="s">
        <v>100</v>
      </c>
      <c r="G25" s="53">
        <v>2400</v>
      </c>
    </row>
    <row r="26" spans="1:7" ht="20.100000000000001" customHeight="1">
      <c r="D26" s="47"/>
      <c r="E26" s="53">
        <v>4</v>
      </c>
      <c r="F26" s="53" t="s">
        <v>72</v>
      </c>
      <c r="G26" s="53">
        <v>2400</v>
      </c>
    </row>
    <row r="27" spans="1:7" ht="20.100000000000001" customHeight="1">
      <c r="A27" s="51" t="s">
        <v>0</v>
      </c>
      <c r="B27" s="51" t="s">
        <v>54</v>
      </c>
      <c r="C27" s="51" t="s">
        <v>2</v>
      </c>
      <c r="D27" s="47"/>
      <c r="E27" s="155" t="s">
        <v>43</v>
      </c>
      <c r="F27" s="156"/>
      <c r="G27" s="64">
        <f>SUM(G23:G26)</f>
        <v>9600</v>
      </c>
    </row>
    <row r="28" spans="1:7" ht="20.100000000000001" customHeight="1">
      <c r="A28" s="53">
        <v>1</v>
      </c>
      <c r="B28" s="53" t="s">
        <v>133</v>
      </c>
      <c r="C28" s="53">
        <v>12264</v>
      </c>
      <c r="D28" s="47"/>
    </row>
    <row r="29" spans="1:7" ht="20.100000000000001" customHeight="1">
      <c r="A29" s="53">
        <v>2</v>
      </c>
      <c r="B29" s="53" t="s">
        <v>225</v>
      </c>
      <c r="C29" s="53"/>
      <c r="D29" s="47"/>
      <c r="E29" s="51" t="s">
        <v>0</v>
      </c>
      <c r="F29" s="51" t="s">
        <v>44</v>
      </c>
      <c r="G29" s="51" t="s">
        <v>2</v>
      </c>
    </row>
    <row r="30" spans="1:7" ht="20.100000000000001" customHeight="1">
      <c r="A30" s="155" t="s">
        <v>43</v>
      </c>
      <c r="B30" s="156"/>
      <c r="C30" s="64">
        <f>SUM(C28:C29)</f>
        <v>12264</v>
      </c>
      <c r="D30" s="47"/>
      <c r="E30" s="53">
        <v>1</v>
      </c>
      <c r="F30" s="53" t="s">
        <v>4</v>
      </c>
      <c r="G30" s="64">
        <f>G20</f>
        <v>116500</v>
      </c>
    </row>
    <row r="31" spans="1:7" ht="20.100000000000001" customHeight="1">
      <c r="D31" s="47"/>
      <c r="E31" s="53">
        <v>2</v>
      </c>
      <c r="F31" s="53" t="s">
        <v>48</v>
      </c>
      <c r="G31" s="64">
        <f>G27</f>
        <v>9600</v>
      </c>
    </row>
    <row r="32" spans="1:7" ht="20.100000000000001" customHeight="1">
      <c r="A32" s="59" t="s">
        <v>0</v>
      </c>
      <c r="B32" s="158" t="s">
        <v>149</v>
      </c>
      <c r="C32" s="156"/>
      <c r="D32" s="47"/>
      <c r="E32" s="53">
        <v>3</v>
      </c>
      <c r="F32" s="53" t="s">
        <v>47</v>
      </c>
      <c r="G32" s="64">
        <f>C9</f>
        <v>2060</v>
      </c>
    </row>
    <row r="33" spans="1:7" ht="20.100000000000001" customHeight="1">
      <c r="A33" s="59">
        <v>1</v>
      </c>
      <c r="B33" s="53" t="s">
        <v>183</v>
      </c>
      <c r="C33" s="53">
        <v>1000</v>
      </c>
      <c r="D33" s="47"/>
      <c r="E33" s="53">
        <v>4</v>
      </c>
      <c r="F33" s="53" t="s">
        <v>50</v>
      </c>
      <c r="G33" s="64">
        <f>C18</f>
        <v>5400</v>
      </c>
    </row>
    <row r="34" spans="1:7" ht="20.100000000000001" customHeight="1">
      <c r="A34" s="59">
        <v>2</v>
      </c>
      <c r="B34" s="53"/>
      <c r="C34" s="53"/>
      <c r="D34" s="60"/>
      <c r="E34" s="53">
        <v>5</v>
      </c>
      <c r="F34" s="61" t="s">
        <v>141</v>
      </c>
      <c r="G34" s="64">
        <f>C25</f>
        <v>6640</v>
      </c>
    </row>
    <row r="35" spans="1:7" ht="20.100000000000001" customHeight="1">
      <c r="A35" s="59">
        <v>3</v>
      </c>
      <c r="B35" s="53"/>
      <c r="C35" s="53"/>
      <c r="E35" s="53">
        <v>6</v>
      </c>
      <c r="F35" s="62" t="s">
        <v>54</v>
      </c>
      <c r="G35" s="64">
        <f>C30</f>
        <v>12264</v>
      </c>
    </row>
    <row r="36" spans="1:7" ht="20.100000000000001" customHeight="1">
      <c r="A36" s="155" t="s">
        <v>43</v>
      </c>
      <c r="B36" s="156"/>
      <c r="C36" s="64">
        <f>SUM(C33:C35)</f>
        <v>1000</v>
      </c>
      <c r="E36" s="53">
        <v>7</v>
      </c>
      <c r="F36" s="62" t="s">
        <v>149</v>
      </c>
      <c r="G36" s="64">
        <f>C36</f>
        <v>1000</v>
      </c>
    </row>
    <row r="37" spans="1:7" ht="20.100000000000001" customHeight="1">
      <c r="E37" s="153" t="s">
        <v>129</v>
      </c>
      <c r="F37" s="154"/>
      <c r="G37" s="64">
        <f>SUM(G30:G36)</f>
        <v>153464</v>
      </c>
    </row>
  </sheetData>
  <sheetProtection sheet="1" selectLockedCells="1"/>
  <mergeCells count="11">
    <mergeCell ref="A1:C1"/>
    <mergeCell ref="E1:G1"/>
    <mergeCell ref="A9:B9"/>
    <mergeCell ref="A25:B25"/>
    <mergeCell ref="A18:B18"/>
    <mergeCell ref="E37:F37"/>
    <mergeCell ref="E27:F27"/>
    <mergeCell ref="E20:F20"/>
    <mergeCell ref="A36:B36"/>
    <mergeCell ref="B32:C32"/>
    <mergeCell ref="A30:B30"/>
  </mergeCells>
  <phoneticPr fontId="1" type="noConversion"/>
  <conditionalFormatting sqref="C28:C29 C21:C24 G23:G26 C12:C17 C4:C8">
    <cfRule type="cellIs" dxfId="3" priority="5" stopIfTrue="1" operator="greaterThan">
      <formula>10000</formula>
    </cfRule>
  </conditionalFormatting>
  <conditionalFormatting sqref="C28:C29 C21:C24 G23:G26 C12:C17 C4:C8">
    <cfRule type="cellIs" dxfId="2" priority="4" stopIfTrue="1" operator="greaterThan">
      <formula>10000</formula>
    </cfRule>
  </conditionalFormatting>
  <conditionalFormatting sqref="G4:G19">
    <cfRule type="cellIs" dxfId="1" priority="3" stopIfTrue="1" operator="greaterThan">
      <formula>9999</formula>
    </cfRule>
  </conditionalFormatting>
  <conditionalFormatting sqref="C28:C29 C21:C24 H32 C12:C17 G23:G26 G4:G19 C4:C8">
    <cfRule type="cellIs" dxfId="0" priority="1" stopIfTrue="1" operator="greaterThan">
      <formula>5000</formula>
    </cfRule>
    <cfRule type="cellIs" priority="2" stopIfTrue="1" operator="greaterThan">
      <formula>5000</formula>
    </cfRule>
  </conditionalFormatting>
  <printOptions horizontalCentered="1" verticalCentered="1"/>
  <pageMargins left="0.5" right="0.5" top="0.5" bottom="0.5" header="0" footer="0"/>
  <pageSetup paperSize="256" orientation="portrait" horizontalDpi="4294967294" verticalDpi="300" r:id="rId1"/>
  <headerFooter scaleWithDoc="0" alignWithMargins="0">
    <oddFooter>&amp;R6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H36"/>
  <sheetViews>
    <sheetView showZeros="0" tabSelected="1" view="pageBreakPreview" topLeftCell="A22" zoomScale="85" zoomScaleNormal="70" zoomScaleSheetLayoutView="85" workbookViewId="0">
      <selection activeCell="G29" sqref="F29:G32"/>
    </sheetView>
  </sheetViews>
  <sheetFormatPr defaultRowHeight="24.95" customHeight="1"/>
  <cols>
    <col min="1" max="2" width="4.7109375" style="66" customWidth="1"/>
    <col min="3" max="3" width="30.28515625" style="66" customWidth="1"/>
    <col min="4" max="4" width="14.5703125" style="66" customWidth="1"/>
    <col min="5" max="5" width="6.28515625" style="66" customWidth="1"/>
    <col min="6" max="6" width="19.7109375" style="66" customWidth="1"/>
    <col min="7" max="7" width="17.140625" style="66" customWidth="1"/>
    <col min="8" max="8" width="18.5703125" style="66" customWidth="1"/>
    <col min="9" max="9" width="14" style="66" customWidth="1"/>
    <col min="10" max="16384" width="9.140625" style="66"/>
  </cols>
  <sheetData>
    <row r="1" spans="1:7" ht="24.95" customHeight="1">
      <c r="A1" s="163" t="s">
        <v>120</v>
      </c>
      <c r="B1" s="163"/>
      <c r="C1" s="163"/>
      <c r="D1" s="163"/>
      <c r="E1" s="173">
        <f ca="1">NOW()</f>
        <v>42684.778293981479</v>
      </c>
      <c r="F1" s="173"/>
      <c r="G1" s="173"/>
    </row>
    <row r="2" spans="1:7" ht="24.95" customHeight="1">
      <c r="A2" s="52"/>
      <c r="B2" s="67" t="s">
        <v>0</v>
      </c>
      <c r="C2" s="52" t="s">
        <v>16</v>
      </c>
      <c r="D2" s="52" t="s">
        <v>17</v>
      </c>
      <c r="E2" s="164" t="s">
        <v>18</v>
      </c>
      <c r="F2" s="165"/>
      <c r="G2" s="52" t="s">
        <v>2</v>
      </c>
    </row>
    <row r="3" spans="1:7" ht="24.95" customHeight="1">
      <c r="A3" s="170" t="s">
        <v>101</v>
      </c>
      <c r="B3" s="54">
        <v>1</v>
      </c>
      <c r="C3" s="54" t="s">
        <v>40</v>
      </c>
      <c r="D3" s="54" t="s">
        <v>19</v>
      </c>
      <c r="E3" s="169">
        <f>bangla!C24</f>
        <v>5299</v>
      </c>
      <c r="F3" s="169"/>
      <c r="G3" s="87">
        <f>bangla!D24</f>
        <v>9008.3000000000011</v>
      </c>
    </row>
    <row r="4" spans="1:7" ht="24.95" customHeight="1">
      <c r="A4" s="171"/>
      <c r="B4" s="54">
        <v>2</v>
      </c>
      <c r="C4" s="54" t="s">
        <v>45</v>
      </c>
      <c r="D4" s="54" t="s">
        <v>19</v>
      </c>
      <c r="E4" s="169">
        <f>bangla!E24</f>
        <v>0</v>
      </c>
      <c r="F4" s="169"/>
      <c r="G4" s="87">
        <f>bangla!F24</f>
        <v>0</v>
      </c>
    </row>
    <row r="5" spans="1:7" ht="24.95" customHeight="1">
      <c r="A5" s="171"/>
      <c r="B5" s="54">
        <v>3</v>
      </c>
      <c r="C5" s="54" t="s">
        <v>46</v>
      </c>
      <c r="D5" s="54" t="s">
        <v>19</v>
      </c>
      <c r="E5" s="169">
        <f>bangla!G24</f>
        <v>3421</v>
      </c>
      <c r="F5" s="169"/>
      <c r="G5" s="87">
        <f>bangla!H24</f>
        <v>4960.45</v>
      </c>
    </row>
    <row r="6" spans="1:7" ht="24.95" customHeight="1">
      <c r="A6" s="171"/>
      <c r="B6" s="54">
        <v>4</v>
      </c>
      <c r="C6" s="54" t="s">
        <v>25</v>
      </c>
      <c r="D6" s="54" t="s">
        <v>19</v>
      </c>
      <c r="E6" s="169">
        <f>bangla!I24</f>
        <v>7617</v>
      </c>
      <c r="F6" s="169"/>
      <c r="G6" s="87">
        <f>bangla!J24</f>
        <v>10663.799999999997</v>
      </c>
    </row>
    <row r="7" spans="1:7" ht="24.95" customHeight="1">
      <c r="A7" s="171"/>
      <c r="B7" s="54">
        <v>5</v>
      </c>
      <c r="C7" s="54" t="s">
        <v>26</v>
      </c>
      <c r="D7" s="54" t="s">
        <v>19</v>
      </c>
      <c r="E7" s="169">
        <f>bangla!K24</f>
        <v>1368</v>
      </c>
      <c r="F7" s="169"/>
      <c r="G7" s="87">
        <f>bangla!L24</f>
        <v>1778.4000000000003</v>
      </c>
    </row>
    <row r="8" spans="1:7" ht="24.95" customHeight="1">
      <c r="A8" s="170" t="s">
        <v>102</v>
      </c>
      <c r="B8" s="54">
        <v>6</v>
      </c>
      <c r="C8" s="54" t="s">
        <v>28</v>
      </c>
      <c r="D8" s="54" t="s">
        <v>5</v>
      </c>
      <c r="E8" s="169">
        <f>vamatex!C53</f>
        <v>55839</v>
      </c>
      <c r="F8" s="169"/>
      <c r="G8" s="87">
        <f>vamatex!D53</f>
        <v>111678</v>
      </c>
    </row>
    <row r="9" spans="1:7" ht="24.95" customHeight="1">
      <c r="A9" s="171"/>
      <c r="B9" s="54">
        <v>7</v>
      </c>
      <c r="C9" s="54" t="s">
        <v>41</v>
      </c>
      <c r="D9" s="54" t="s">
        <v>5</v>
      </c>
      <c r="E9" s="172">
        <f>vamatex!E53</f>
        <v>0</v>
      </c>
      <c r="F9" s="172"/>
      <c r="G9" s="87">
        <f>vamatex!F53</f>
        <v>0</v>
      </c>
    </row>
    <row r="10" spans="1:7" ht="24.95" customHeight="1">
      <c r="A10" s="171"/>
      <c r="B10" s="54">
        <v>8</v>
      </c>
      <c r="C10" s="54" t="s">
        <v>29</v>
      </c>
      <c r="D10" s="54" t="s">
        <v>5</v>
      </c>
      <c r="E10" s="169">
        <f>vamatex!G53</f>
        <v>0</v>
      </c>
      <c r="F10" s="169"/>
      <c r="G10" s="166">
        <f>vamatex!K53</f>
        <v>13914.25</v>
      </c>
    </row>
    <row r="11" spans="1:7" ht="24.95" customHeight="1">
      <c r="A11" s="171"/>
      <c r="B11" s="54">
        <v>9</v>
      </c>
      <c r="C11" s="54" t="s">
        <v>30</v>
      </c>
      <c r="D11" s="54" t="s">
        <v>5</v>
      </c>
      <c r="E11" s="169">
        <f>vamatex!H53</f>
        <v>7951</v>
      </c>
      <c r="F11" s="169"/>
      <c r="G11" s="167"/>
    </row>
    <row r="12" spans="1:7" ht="24.95" customHeight="1">
      <c r="A12" s="171"/>
      <c r="B12" s="54">
        <v>10</v>
      </c>
      <c r="C12" s="54" t="s">
        <v>42</v>
      </c>
      <c r="D12" s="54" t="s">
        <v>5</v>
      </c>
      <c r="E12" s="169">
        <f>vamatex!I53</f>
        <v>0</v>
      </c>
      <c r="F12" s="169"/>
      <c r="G12" s="167"/>
    </row>
    <row r="13" spans="1:7" ht="24.95" customHeight="1">
      <c r="A13" s="171"/>
      <c r="B13" s="54">
        <v>11</v>
      </c>
      <c r="C13" s="54" t="s">
        <v>52</v>
      </c>
      <c r="D13" s="54" t="s">
        <v>5</v>
      </c>
      <c r="E13" s="169">
        <f>vamatex!J53</f>
        <v>0</v>
      </c>
      <c r="F13" s="169"/>
      <c r="G13" s="168"/>
    </row>
    <row r="14" spans="1:7" ht="24.95" customHeight="1">
      <c r="A14" s="186" t="s">
        <v>103</v>
      </c>
      <c r="B14" s="54">
        <v>12</v>
      </c>
      <c r="C14" s="54" t="s">
        <v>33</v>
      </c>
      <c r="D14" s="54" t="s">
        <v>200</v>
      </c>
      <c r="E14" s="179">
        <f>china!E30</f>
        <v>5259</v>
      </c>
      <c r="F14" s="180"/>
      <c r="G14" s="87">
        <f>china!F30</f>
        <v>10518</v>
      </c>
    </row>
    <row r="15" spans="1:7" ht="24.95" customHeight="1">
      <c r="A15" s="187"/>
      <c r="B15" s="54">
        <v>13</v>
      </c>
      <c r="C15" s="54" t="s">
        <v>33</v>
      </c>
      <c r="D15" s="68" t="s">
        <v>140</v>
      </c>
      <c r="E15" s="169">
        <f>china!C30</f>
        <v>22731</v>
      </c>
      <c r="F15" s="169"/>
      <c r="G15" s="87">
        <f>china!D30</f>
        <v>40915.799999999996</v>
      </c>
    </row>
    <row r="16" spans="1:7" ht="20.25">
      <c r="A16" s="187"/>
      <c r="B16" s="54">
        <v>14</v>
      </c>
      <c r="C16" s="54" t="s">
        <v>187</v>
      </c>
      <c r="D16" s="68" t="s">
        <v>28</v>
      </c>
      <c r="E16" s="169">
        <f>chinarep!C33</f>
        <v>283</v>
      </c>
      <c r="F16" s="169"/>
      <c r="G16" s="87">
        <f>chinarep!D33</f>
        <v>707.5</v>
      </c>
    </row>
    <row r="17" spans="1:8" ht="24.95" customHeight="1">
      <c r="A17" s="188"/>
      <c r="B17" s="54">
        <v>15</v>
      </c>
      <c r="C17" s="54" t="s">
        <v>187</v>
      </c>
      <c r="D17" s="68" t="s">
        <v>30</v>
      </c>
      <c r="E17" s="179">
        <f>chinarep!H33</f>
        <v>5471</v>
      </c>
      <c r="F17" s="180"/>
      <c r="G17" s="87">
        <f>chinarep!K33</f>
        <v>12309.75</v>
      </c>
    </row>
    <row r="18" spans="1:8" ht="24.95" customHeight="1">
      <c r="A18" s="148" t="s">
        <v>131</v>
      </c>
      <c r="B18" s="149"/>
      <c r="C18" s="149"/>
      <c r="D18" s="150"/>
      <c r="E18" s="181">
        <f>SUM(E3:F17)</f>
        <v>115239</v>
      </c>
      <c r="F18" s="182"/>
      <c r="G18" s="88">
        <f>SUM(G3:G17)</f>
        <v>216454.25</v>
      </c>
    </row>
    <row r="19" spans="1:8" ht="24.95" customHeight="1">
      <c r="B19" s="66" t="s">
        <v>81</v>
      </c>
    </row>
    <row r="20" spans="1:8" ht="24.95" customHeight="1">
      <c r="B20" s="155" t="s">
        <v>20</v>
      </c>
      <c r="C20" s="158"/>
      <c r="D20" s="156"/>
      <c r="E20" s="47"/>
      <c r="F20" s="178" t="s">
        <v>104</v>
      </c>
      <c r="G20" s="178"/>
      <c r="H20" s="178"/>
    </row>
    <row r="21" spans="1:8" ht="24.95" customHeight="1">
      <c r="B21" s="51" t="s">
        <v>0</v>
      </c>
      <c r="C21" s="51" t="s">
        <v>7</v>
      </c>
      <c r="D21" s="51" t="s">
        <v>21</v>
      </c>
      <c r="E21" s="69"/>
      <c r="F21" s="70" t="s">
        <v>1</v>
      </c>
      <c r="G21" s="71" t="s">
        <v>115</v>
      </c>
      <c r="H21" s="70" t="s">
        <v>2</v>
      </c>
    </row>
    <row r="22" spans="1:8" ht="24.95" customHeight="1">
      <c r="B22" s="53">
        <v>1</v>
      </c>
      <c r="C22" s="53" t="s">
        <v>22</v>
      </c>
      <c r="D22" s="89">
        <f>G18</f>
        <v>216454.25</v>
      </c>
      <c r="E22" s="72"/>
      <c r="F22" s="73" t="s">
        <v>105</v>
      </c>
      <c r="G22" s="74"/>
      <c r="H22" s="75"/>
    </row>
    <row r="23" spans="1:8" ht="24.95" customHeight="1">
      <c r="B23" s="53">
        <v>2</v>
      </c>
      <c r="C23" s="53" t="s">
        <v>177</v>
      </c>
      <c r="D23" s="64">
        <f>staff!G37</f>
        <v>153464</v>
      </c>
      <c r="E23" s="47"/>
      <c r="F23" s="74" t="s">
        <v>106</v>
      </c>
      <c r="G23" s="74"/>
      <c r="H23" s="75"/>
    </row>
    <row r="24" spans="1:8" ht="24.95" customHeight="1">
      <c r="B24" s="53">
        <v>3</v>
      </c>
      <c r="C24" s="53" t="s">
        <v>178</v>
      </c>
      <c r="D24" s="64">
        <f>china!G46</f>
        <v>22200</v>
      </c>
      <c r="E24" s="47"/>
      <c r="F24" s="74"/>
      <c r="G24" s="74"/>
      <c r="H24" s="75"/>
    </row>
    <row r="25" spans="1:8" ht="24.95" customHeight="1">
      <c r="B25" s="53">
        <v>4</v>
      </c>
      <c r="C25" s="75" t="s">
        <v>201</v>
      </c>
      <c r="D25" s="90">
        <f>bangla!C34</f>
        <v>6000</v>
      </c>
      <c r="E25" s="47"/>
      <c r="F25" s="74"/>
      <c r="G25" s="74"/>
      <c r="H25" s="75"/>
    </row>
    <row r="26" spans="1:8" ht="24.95" customHeight="1">
      <c r="B26" s="53">
        <v>5</v>
      </c>
      <c r="C26" s="53" t="s">
        <v>179</v>
      </c>
      <c r="D26" s="64">
        <f>sanabo!E20</f>
        <v>0</v>
      </c>
      <c r="E26" s="72"/>
      <c r="F26" s="74"/>
      <c r="G26" s="74"/>
      <c r="H26" s="75"/>
    </row>
    <row r="27" spans="1:8" ht="24.95" customHeight="1">
      <c r="B27" s="53">
        <v>6</v>
      </c>
      <c r="C27" s="53" t="s">
        <v>180</v>
      </c>
      <c r="D27" s="89">
        <f>china!E46</f>
        <v>0</v>
      </c>
      <c r="E27" s="72"/>
      <c r="F27" s="74"/>
      <c r="G27" s="74"/>
      <c r="H27" s="75"/>
    </row>
    <row r="28" spans="1:8" ht="24.95" customHeight="1">
      <c r="B28" s="53">
        <v>7</v>
      </c>
      <c r="C28" s="53" t="s">
        <v>205</v>
      </c>
      <c r="D28" s="89">
        <f>bangla!G34</f>
        <v>14450</v>
      </c>
      <c r="E28" s="72"/>
      <c r="F28" s="74"/>
      <c r="G28" s="74"/>
      <c r="H28" s="75"/>
    </row>
    <row r="29" spans="1:8" ht="24.95" customHeight="1">
      <c r="B29" s="183" t="s">
        <v>130</v>
      </c>
      <c r="C29" s="184"/>
      <c r="D29" s="91">
        <f>SUM(D22:D28)</f>
        <v>412568.25</v>
      </c>
      <c r="E29" s="76"/>
      <c r="F29" s="77" t="s">
        <v>43</v>
      </c>
      <c r="G29" s="78"/>
      <c r="H29" s="94">
        <f>SUM(H22:H28)</f>
        <v>0</v>
      </c>
    </row>
    <row r="30" spans="1:8" ht="24.95" customHeight="1">
      <c r="B30" s="183" t="s">
        <v>23</v>
      </c>
      <c r="C30" s="184"/>
      <c r="D30" s="92"/>
      <c r="E30" s="79"/>
    </row>
    <row r="31" spans="1:8" ht="24.95" customHeight="1">
      <c r="B31" s="183" t="s">
        <v>24</v>
      </c>
      <c r="C31" s="184"/>
      <c r="D31" s="93">
        <f>D29-D30</f>
        <v>412568.25</v>
      </c>
      <c r="E31" s="80"/>
      <c r="F31" s="176" t="s">
        <v>157</v>
      </c>
      <c r="G31" s="177"/>
      <c r="H31" s="95">
        <f>D29/E18</f>
        <v>3.5801095983130713</v>
      </c>
    </row>
    <row r="33" spans="1:8" ht="24.95" customHeight="1">
      <c r="A33" s="174" t="s">
        <v>123</v>
      </c>
      <c r="B33" s="185"/>
      <c r="C33" s="175"/>
      <c r="D33" s="174" t="s">
        <v>125</v>
      </c>
      <c r="E33" s="185"/>
      <c r="F33" s="175"/>
      <c r="G33" s="174" t="s">
        <v>124</v>
      </c>
      <c r="H33" s="175"/>
    </row>
    <row r="34" spans="1:8" ht="24.95" customHeight="1">
      <c r="A34" s="81" t="s">
        <v>246</v>
      </c>
      <c r="B34" s="82"/>
      <c r="C34" s="83"/>
      <c r="D34" s="81"/>
      <c r="E34" s="82"/>
      <c r="F34" s="83"/>
      <c r="G34" s="81"/>
      <c r="H34" s="83"/>
    </row>
    <row r="35" spans="1:8" ht="24.95" customHeight="1">
      <c r="A35" s="81"/>
      <c r="B35" s="82"/>
      <c r="C35" s="83"/>
      <c r="D35" s="81"/>
      <c r="E35" s="82"/>
      <c r="F35" s="83"/>
      <c r="G35" s="81"/>
      <c r="H35" s="83"/>
    </row>
    <row r="36" spans="1:8" ht="24.95" customHeight="1">
      <c r="A36" s="84"/>
      <c r="B36" s="85"/>
      <c r="C36" s="86"/>
      <c r="D36" s="84"/>
      <c r="E36" s="85"/>
      <c r="F36" s="86"/>
      <c r="G36" s="84"/>
      <c r="H36" s="86"/>
    </row>
  </sheetData>
  <sheetProtection sheet="1" selectLockedCells="1"/>
  <mergeCells count="33">
    <mergeCell ref="B29:C29"/>
    <mergeCell ref="E16:F16"/>
    <mergeCell ref="A33:C33"/>
    <mergeCell ref="D33:F33"/>
    <mergeCell ref="B20:D20"/>
    <mergeCell ref="B31:C31"/>
    <mergeCell ref="A18:D18"/>
    <mergeCell ref="B30:C30"/>
    <mergeCell ref="A14:A17"/>
    <mergeCell ref="E15:F15"/>
    <mergeCell ref="G33:H33"/>
    <mergeCell ref="E11:F11"/>
    <mergeCell ref="F31:G31"/>
    <mergeCell ref="F20:H20"/>
    <mergeCell ref="E10:F10"/>
    <mergeCell ref="E17:F17"/>
    <mergeCell ref="E14:F14"/>
    <mergeCell ref="E18:F18"/>
    <mergeCell ref="A1:D1"/>
    <mergeCell ref="E2:F2"/>
    <mergeCell ref="G10:G13"/>
    <mergeCell ref="E6:F6"/>
    <mergeCell ref="E7:F7"/>
    <mergeCell ref="E8:F8"/>
    <mergeCell ref="E3:F3"/>
    <mergeCell ref="A3:A7"/>
    <mergeCell ref="E4:F4"/>
    <mergeCell ref="A8:A13"/>
    <mergeCell ref="E5:F5"/>
    <mergeCell ref="E9:F9"/>
    <mergeCell ref="E13:F13"/>
    <mergeCell ref="E12:F12"/>
    <mergeCell ref="E1:G1"/>
  </mergeCells>
  <phoneticPr fontId="1" type="noConversion"/>
  <printOptions horizontalCentered="1" verticalCentered="1"/>
  <pageMargins left="0.5" right="0.5" top="0.5" bottom="0.5" header="0" footer="0"/>
  <pageSetup paperSize="256" scale="82" orientation="portrait" horizontalDpi="4294967294" verticalDpi="300" r:id="rId1"/>
  <headerFooter scaleWithDoc="0" alignWithMargins="0">
    <oddFooter>&amp;R7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bangla</vt:lpstr>
      <vt:lpstr>china</vt:lpstr>
      <vt:lpstr>vamatex</vt:lpstr>
      <vt:lpstr>chinarep</vt:lpstr>
      <vt:lpstr>sanabo</vt:lpstr>
      <vt:lpstr>staff</vt:lpstr>
      <vt:lpstr>summary</vt:lpstr>
      <vt:lpstr>bangla!Print_Area</vt:lpstr>
      <vt:lpstr>china!Print_Area</vt:lpstr>
      <vt:lpstr>chinarep!Print_Area</vt:lpstr>
      <vt:lpstr>sanabo!Print_Area</vt:lpstr>
      <vt:lpstr>staff!Print_Area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Islam Textile Mills</cp:lastModifiedBy>
  <cp:lastPrinted>2016-11-06T09:46:37Z</cp:lastPrinted>
  <dcterms:created xsi:type="dcterms:W3CDTF">2014-07-22T06:05:50Z</dcterms:created>
  <dcterms:modified xsi:type="dcterms:W3CDTF">2016-11-10T12:41:04Z</dcterms:modified>
</cp:coreProperties>
</file>