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40009_{0485958D-CB26-4E1E-86E0-4BC719AE956A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eet2" sheetId="3" r:id="rId1"/>
    <sheet name="cars" sheetId="1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O53" i="1" l="1"/>
  <c r="O8" i="1"/>
  <c r="O35" i="1"/>
  <c r="O27" i="1"/>
  <c r="N28" i="1"/>
  <c r="N29" i="1"/>
  <c r="N30" i="1"/>
  <c r="N37" i="1"/>
  <c r="N42" i="1"/>
  <c r="N52" i="1"/>
  <c r="N50" i="1"/>
  <c r="N32" i="1"/>
  <c r="N2" i="1"/>
  <c r="N3" i="1"/>
  <c r="N21" i="1"/>
  <c r="N16" i="1"/>
  <c r="N34" i="1"/>
  <c r="N45" i="1"/>
  <c r="N41" i="1"/>
  <c r="N31" i="1"/>
  <c r="N51" i="1"/>
  <c r="N17" i="1"/>
  <c r="N53" i="1"/>
  <c r="N8" i="1"/>
  <c r="N35" i="1"/>
  <c r="N27" i="1"/>
  <c r="G53" i="1"/>
  <c r="J53" i="1" s="1"/>
  <c r="G39" i="1"/>
  <c r="G8" i="1"/>
  <c r="J8" i="1" s="1"/>
  <c r="G18" i="1"/>
  <c r="G35" i="1"/>
  <c r="J35" i="1" s="1"/>
  <c r="G44" i="1"/>
  <c r="G27" i="1"/>
  <c r="I27" i="1"/>
  <c r="J27" i="1" s="1"/>
  <c r="I20" i="1"/>
  <c r="N20" i="1" s="1"/>
  <c r="I23" i="1"/>
  <c r="N23" i="1" s="1"/>
  <c r="I24" i="1"/>
  <c r="N24" i="1" s="1"/>
  <c r="I28" i="1"/>
  <c r="I29" i="1"/>
  <c r="I22" i="1"/>
  <c r="N22" i="1" s="1"/>
  <c r="I19" i="1"/>
  <c r="I30" i="1"/>
  <c r="I37" i="1"/>
  <c r="J37" i="1" s="1"/>
  <c r="I38" i="1"/>
  <c r="N38" i="1" s="1"/>
  <c r="I48" i="1"/>
  <c r="N48" i="1" s="1"/>
  <c r="I42" i="1"/>
  <c r="I52" i="1"/>
  <c r="I36" i="1"/>
  <c r="N36" i="1" s="1"/>
  <c r="I47" i="1"/>
  <c r="I50" i="1"/>
  <c r="I32" i="1"/>
  <c r="I5" i="1"/>
  <c r="N5" i="1" s="1"/>
  <c r="I7" i="1"/>
  <c r="N7" i="1" s="1"/>
  <c r="I2" i="1"/>
  <c r="I3" i="1"/>
  <c r="J3" i="1" s="1"/>
  <c r="I4" i="1"/>
  <c r="N4" i="1" s="1"/>
  <c r="I14" i="1"/>
  <c r="N14" i="1" s="1"/>
  <c r="I21" i="1"/>
  <c r="I16" i="1"/>
  <c r="J16" i="1" s="1"/>
  <c r="I10" i="1"/>
  <c r="N10" i="1" s="1"/>
  <c r="I49" i="1"/>
  <c r="I34" i="1"/>
  <c r="I45" i="1"/>
  <c r="I6" i="1"/>
  <c r="N6" i="1" s="1"/>
  <c r="I12" i="1"/>
  <c r="N12" i="1" s="1"/>
  <c r="I41" i="1"/>
  <c r="I31" i="1"/>
  <c r="J31" i="1" s="1"/>
  <c r="I33" i="1"/>
  <c r="N33" i="1" s="1"/>
  <c r="I40" i="1"/>
  <c r="I51" i="1"/>
  <c r="I17" i="1"/>
  <c r="I25" i="1"/>
  <c r="N25" i="1" s="1"/>
  <c r="I13" i="1"/>
  <c r="I53" i="1"/>
  <c r="I15" i="1"/>
  <c r="N15" i="1" s="1"/>
  <c r="I26" i="1"/>
  <c r="N26" i="1" s="1"/>
  <c r="I39" i="1"/>
  <c r="N39" i="1" s="1"/>
  <c r="I8" i="1"/>
  <c r="I9" i="1"/>
  <c r="N9" i="1" s="1"/>
  <c r="I11" i="1"/>
  <c r="N11" i="1" s="1"/>
  <c r="I18" i="1"/>
  <c r="N18" i="1" s="1"/>
  <c r="I35" i="1"/>
  <c r="I43" i="1"/>
  <c r="N43" i="1" s="1"/>
  <c r="I46" i="1"/>
  <c r="N46" i="1" s="1"/>
  <c r="I44" i="1"/>
  <c r="J44" i="1" s="1"/>
  <c r="F23" i="1"/>
  <c r="G23" i="1" s="1"/>
  <c r="F24" i="1"/>
  <c r="G24" i="1" s="1"/>
  <c r="F28" i="1"/>
  <c r="G28" i="1" s="1"/>
  <c r="J28" i="1" s="1"/>
  <c r="F29" i="1"/>
  <c r="O29" i="1" s="1"/>
  <c r="F22" i="1"/>
  <c r="G22" i="1" s="1"/>
  <c r="F19" i="1"/>
  <c r="G19" i="1" s="1"/>
  <c r="F30" i="1"/>
  <c r="O30" i="1" s="1"/>
  <c r="F37" i="1"/>
  <c r="G37" i="1" s="1"/>
  <c r="F38" i="1"/>
  <c r="G38" i="1" s="1"/>
  <c r="F48" i="1"/>
  <c r="G48" i="1" s="1"/>
  <c r="F42" i="1"/>
  <c r="G42" i="1" s="1"/>
  <c r="J42" i="1" s="1"/>
  <c r="F52" i="1"/>
  <c r="O52" i="1" s="1"/>
  <c r="F36" i="1"/>
  <c r="G36" i="1" s="1"/>
  <c r="F47" i="1"/>
  <c r="G47" i="1" s="1"/>
  <c r="F50" i="1"/>
  <c r="G50" i="1" s="1"/>
  <c r="J50" i="1" s="1"/>
  <c r="F32" i="1"/>
  <c r="O32" i="1" s="1"/>
  <c r="F5" i="1"/>
  <c r="G5" i="1" s="1"/>
  <c r="F7" i="1"/>
  <c r="G7" i="1" s="1"/>
  <c r="F2" i="1"/>
  <c r="O2" i="1" s="1"/>
  <c r="F3" i="1"/>
  <c r="G3" i="1" s="1"/>
  <c r="F4" i="1"/>
  <c r="G4" i="1" s="1"/>
  <c r="F14" i="1"/>
  <c r="G14" i="1" s="1"/>
  <c r="F21" i="1"/>
  <c r="G21" i="1" s="1"/>
  <c r="J21" i="1" s="1"/>
  <c r="F16" i="1"/>
  <c r="G16" i="1" s="1"/>
  <c r="F10" i="1"/>
  <c r="G10" i="1" s="1"/>
  <c r="F49" i="1"/>
  <c r="G49" i="1" s="1"/>
  <c r="F34" i="1"/>
  <c r="G34" i="1" s="1"/>
  <c r="J34" i="1" s="1"/>
  <c r="F45" i="1"/>
  <c r="O45" i="1" s="1"/>
  <c r="F6" i="1"/>
  <c r="G6" i="1" s="1"/>
  <c r="F12" i="1"/>
  <c r="G12" i="1" s="1"/>
  <c r="F41" i="1"/>
  <c r="G41" i="1" s="1"/>
  <c r="J41" i="1" s="1"/>
  <c r="F31" i="1"/>
  <c r="G31" i="1" s="1"/>
  <c r="F33" i="1"/>
  <c r="G33" i="1" s="1"/>
  <c r="F40" i="1"/>
  <c r="G40" i="1" s="1"/>
  <c r="F51" i="1"/>
  <c r="G51" i="1" s="1"/>
  <c r="J51" i="1" s="1"/>
  <c r="F17" i="1"/>
  <c r="O17" i="1" s="1"/>
  <c r="F20" i="1"/>
  <c r="G20" i="1" s="1"/>
  <c r="F25" i="1"/>
  <c r="G25" i="1" s="1"/>
  <c r="F13" i="1"/>
  <c r="G13" i="1" s="1"/>
  <c r="F15" i="1"/>
  <c r="G15" i="1" s="1"/>
  <c r="F26" i="1"/>
  <c r="G26" i="1" s="1"/>
  <c r="F39" i="1"/>
  <c r="F8" i="1"/>
  <c r="F9" i="1"/>
  <c r="G9" i="1" s="1"/>
  <c r="F11" i="1"/>
  <c r="G11" i="1" s="1"/>
  <c r="F18" i="1"/>
  <c r="F35" i="1"/>
  <c r="F43" i="1"/>
  <c r="G43" i="1" s="1"/>
  <c r="F46" i="1"/>
  <c r="G46" i="1" s="1"/>
  <c r="F44" i="1"/>
  <c r="F27" i="1"/>
  <c r="D23" i="1"/>
  <c r="E23" i="1" s="1"/>
  <c r="D24" i="1"/>
  <c r="E24" i="1" s="1"/>
  <c r="D28" i="1"/>
  <c r="E28" i="1" s="1"/>
  <c r="D29" i="1"/>
  <c r="E29" i="1" s="1"/>
  <c r="D22" i="1"/>
  <c r="E22" i="1" s="1"/>
  <c r="D19" i="1"/>
  <c r="E19" i="1" s="1"/>
  <c r="D30" i="1"/>
  <c r="E30" i="1" s="1"/>
  <c r="D37" i="1"/>
  <c r="E37" i="1" s="1"/>
  <c r="D38" i="1"/>
  <c r="E38" i="1" s="1"/>
  <c r="D48" i="1"/>
  <c r="E48" i="1" s="1"/>
  <c r="D42" i="1"/>
  <c r="E42" i="1" s="1"/>
  <c r="D52" i="1"/>
  <c r="E52" i="1" s="1"/>
  <c r="D36" i="1"/>
  <c r="E36" i="1" s="1"/>
  <c r="D47" i="1"/>
  <c r="E47" i="1" s="1"/>
  <c r="D50" i="1"/>
  <c r="E50" i="1" s="1"/>
  <c r="D32" i="1"/>
  <c r="E32" i="1" s="1"/>
  <c r="D5" i="1"/>
  <c r="E5" i="1" s="1"/>
  <c r="D7" i="1"/>
  <c r="E7" i="1" s="1"/>
  <c r="D2" i="1"/>
  <c r="E2" i="1" s="1"/>
  <c r="D3" i="1"/>
  <c r="E3" i="1" s="1"/>
  <c r="D4" i="1"/>
  <c r="E4" i="1" s="1"/>
  <c r="D14" i="1"/>
  <c r="E14" i="1" s="1"/>
  <c r="D21" i="1"/>
  <c r="E21" i="1" s="1"/>
  <c r="D16" i="1"/>
  <c r="E16" i="1" s="1"/>
  <c r="D10" i="1"/>
  <c r="E10" i="1" s="1"/>
  <c r="D49" i="1"/>
  <c r="E49" i="1" s="1"/>
  <c r="D34" i="1"/>
  <c r="E34" i="1" s="1"/>
  <c r="D45" i="1"/>
  <c r="E45" i="1" s="1"/>
  <c r="D6" i="1"/>
  <c r="E6" i="1" s="1"/>
  <c r="D12" i="1"/>
  <c r="E12" i="1" s="1"/>
  <c r="D41" i="1"/>
  <c r="E41" i="1" s="1"/>
  <c r="D31" i="1"/>
  <c r="E31" i="1" s="1"/>
  <c r="D33" i="1"/>
  <c r="E33" i="1" s="1"/>
  <c r="D40" i="1"/>
  <c r="E40" i="1" s="1"/>
  <c r="D51" i="1"/>
  <c r="E51" i="1" s="1"/>
  <c r="D17" i="1"/>
  <c r="E17" i="1" s="1"/>
  <c r="D20" i="1"/>
  <c r="E20" i="1" s="1"/>
  <c r="D25" i="1"/>
  <c r="E25" i="1" s="1"/>
  <c r="D13" i="1"/>
  <c r="E13" i="1" s="1"/>
  <c r="D53" i="1"/>
  <c r="E53" i="1" s="1"/>
  <c r="D15" i="1"/>
  <c r="E15" i="1" s="1"/>
  <c r="D26" i="1"/>
  <c r="E26" i="1" s="1"/>
  <c r="D39" i="1"/>
  <c r="E39" i="1" s="1"/>
  <c r="D8" i="1"/>
  <c r="E8" i="1" s="1"/>
  <c r="D9" i="1"/>
  <c r="E9" i="1" s="1"/>
  <c r="D11" i="1"/>
  <c r="E11" i="1" s="1"/>
  <c r="D18" i="1"/>
  <c r="E18" i="1" s="1"/>
  <c r="D35" i="1"/>
  <c r="E35" i="1" s="1"/>
  <c r="D43" i="1"/>
  <c r="E43" i="1" s="1"/>
  <c r="D46" i="1"/>
  <c r="E46" i="1" s="1"/>
  <c r="D44" i="1"/>
  <c r="E44" i="1" s="1"/>
  <c r="D27" i="1"/>
  <c r="E27" i="1" s="1"/>
  <c r="B23" i="1"/>
  <c r="C23" i="1" s="1"/>
  <c r="B24" i="1"/>
  <c r="C24" i="1" s="1"/>
  <c r="B28" i="1"/>
  <c r="C28" i="1" s="1"/>
  <c r="B29" i="1"/>
  <c r="C29" i="1" s="1"/>
  <c r="B22" i="1"/>
  <c r="C22" i="1" s="1"/>
  <c r="B19" i="1"/>
  <c r="C19" i="1" s="1"/>
  <c r="B30" i="1"/>
  <c r="C30" i="1" s="1"/>
  <c r="B37" i="1"/>
  <c r="C37" i="1" s="1"/>
  <c r="B38" i="1"/>
  <c r="C38" i="1" s="1"/>
  <c r="B48" i="1"/>
  <c r="C48" i="1" s="1"/>
  <c r="B42" i="1"/>
  <c r="C42" i="1" s="1"/>
  <c r="B52" i="1"/>
  <c r="C52" i="1" s="1"/>
  <c r="B36" i="1"/>
  <c r="C36" i="1" s="1"/>
  <c r="B47" i="1"/>
  <c r="C47" i="1" s="1"/>
  <c r="B50" i="1"/>
  <c r="C50" i="1" s="1"/>
  <c r="B32" i="1"/>
  <c r="C32" i="1" s="1"/>
  <c r="B5" i="1"/>
  <c r="C5" i="1" s="1"/>
  <c r="B7" i="1"/>
  <c r="C7" i="1" s="1"/>
  <c r="B2" i="1"/>
  <c r="C2" i="1" s="1"/>
  <c r="B3" i="1"/>
  <c r="C3" i="1" s="1"/>
  <c r="B4" i="1"/>
  <c r="C4" i="1" s="1"/>
  <c r="B14" i="1"/>
  <c r="C14" i="1" s="1"/>
  <c r="B21" i="1"/>
  <c r="C21" i="1" s="1"/>
  <c r="B16" i="1"/>
  <c r="C16" i="1" s="1"/>
  <c r="B10" i="1"/>
  <c r="C10" i="1" s="1"/>
  <c r="B49" i="1"/>
  <c r="C49" i="1" s="1"/>
  <c r="B34" i="1"/>
  <c r="C34" i="1" s="1"/>
  <c r="B45" i="1"/>
  <c r="C45" i="1" s="1"/>
  <c r="B6" i="1"/>
  <c r="C6" i="1" s="1"/>
  <c r="B12" i="1"/>
  <c r="C12" i="1" s="1"/>
  <c r="B41" i="1"/>
  <c r="C41" i="1" s="1"/>
  <c r="B31" i="1"/>
  <c r="C31" i="1" s="1"/>
  <c r="B33" i="1"/>
  <c r="C33" i="1" s="1"/>
  <c r="B40" i="1"/>
  <c r="C40" i="1" s="1"/>
  <c r="B51" i="1"/>
  <c r="C51" i="1" s="1"/>
  <c r="B17" i="1"/>
  <c r="C17" i="1" s="1"/>
  <c r="B20" i="1"/>
  <c r="C20" i="1" s="1"/>
  <c r="B25" i="1"/>
  <c r="C25" i="1" s="1"/>
  <c r="B13" i="1"/>
  <c r="C13" i="1" s="1"/>
  <c r="B53" i="1"/>
  <c r="C53" i="1" s="1"/>
  <c r="B15" i="1"/>
  <c r="C15" i="1" s="1"/>
  <c r="B26" i="1"/>
  <c r="C26" i="1" s="1"/>
  <c r="B39" i="1"/>
  <c r="C39" i="1" s="1"/>
  <c r="B8" i="1"/>
  <c r="C8" i="1" s="1"/>
  <c r="B9" i="1"/>
  <c r="C9" i="1" s="1"/>
  <c r="B11" i="1"/>
  <c r="C11" i="1" s="1"/>
  <c r="B18" i="1"/>
  <c r="C18" i="1" s="1"/>
  <c r="B35" i="1"/>
  <c r="C35" i="1" s="1"/>
  <c r="B43" i="1"/>
  <c r="C43" i="1" s="1"/>
  <c r="B46" i="1"/>
  <c r="C46" i="1" s="1"/>
  <c r="B44" i="1"/>
  <c r="C44" i="1" s="1"/>
  <c r="B27" i="1"/>
  <c r="C27" i="1" s="1"/>
  <c r="J52" i="1" l="1"/>
  <c r="J13" i="1"/>
  <c r="J40" i="1"/>
  <c r="J49" i="1"/>
  <c r="J47" i="1"/>
  <c r="J19" i="1"/>
  <c r="G17" i="1"/>
  <c r="J17" i="1" s="1"/>
  <c r="G45" i="1"/>
  <c r="J45" i="1" s="1"/>
  <c r="G32" i="1"/>
  <c r="J32" i="1" s="1"/>
  <c r="G52" i="1"/>
  <c r="G29" i="1"/>
  <c r="J29" i="1" s="1"/>
  <c r="O31" i="1"/>
  <c r="O16" i="1"/>
  <c r="O3" i="1"/>
  <c r="O37" i="1"/>
  <c r="G2" i="1"/>
  <c r="J2" i="1" s="1"/>
  <c r="G30" i="1"/>
  <c r="J30" i="1" s="1"/>
  <c r="J18" i="1"/>
  <c r="J12" i="1"/>
  <c r="J14" i="1"/>
  <c r="J48" i="1"/>
  <c r="J24" i="1"/>
  <c r="N44" i="1"/>
  <c r="N13" i="1"/>
  <c r="O44" i="1"/>
  <c r="O18" i="1"/>
  <c r="O39" i="1"/>
  <c r="O13" i="1"/>
  <c r="O51" i="1"/>
  <c r="O41" i="1"/>
  <c r="O34" i="1"/>
  <c r="O21" i="1"/>
  <c r="O50" i="1"/>
  <c r="O42" i="1"/>
  <c r="O28" i="1"/>
  <c r="J25" i="1"/>
  <c r="J7" i="1"/>
  <c r="J46" i="1"/>
  <c r="J11" i="1"/>
  <c r="J26" i="1"/>
  <c r="J20" i="1"/>
  <c r="J33" i="1"/>
  <c r="J6" i="1"/>
  <c r="J10" i="1"/>
  <c r="J4" i="1"/>
  <c r="J5" i="1"/>
  <c r="J36" i="1"/>
  <c r="J38" i="1"/>
  <c r="J22" i="1"/>
  <c r="J23" i="1"/>
  <c r="N40" i="1"/>
  <c r="N49" i="1"/>
  <c r="N47" i="1"/>
  <c r="N19" i="1"/>
  <c r="O46" i="1"/>
  <c r="O11" i="1"/>
  <c r="O26" i="1"/>
  <c r="O25" i="1"/>
  <c r="O40" i="1"/>
  <c r="O12" i="1"/>
  <c r="O49" i="1"/>
  <c r="O14" i="1"/>
  <c r="O7" i="1"/>
  <c r="O47" i="1"/>
  <c r="O48" i="1"/>
  <c r="O19" i="1"/>
  <c r="O24" i="1"/>
  <c r="J39" i="1"/>
  <c r="J43" i="1"/>
  <c r="J9" i="1"/>
  <c r="J15" i="1"/>
  <c r="O43" i="1"/>
  <c r="O9" i="1"/>
  <c r="O15" i="1"/>
  <c r="O20" i="1"/>
  <c r="O33" i="1"/>
  <c r="O6" i="1"/>
  <c r="O10" i="1"/>
  <c r="O4" i="1"/>
  <c r="O5" i="1"/>
  <c r="O36" i="1"/>
  <c r="O38" i="1"/>
  <c r="O22" i="1"/>
  <c r="O23" i="1"/>
</calcChain>
</file>

<file path=xl/sharedStrings.xml><?xml version="1.0" encoding="utf-8"?>
<sst xmlns="http://schemas.openxmlformats.org/spreadsheetml/2006/main" count="225" uniqueCount="124">
  <si>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</si>
  <si>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</si>
  <si>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</si>
  <si>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</si>
  <si>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</si>
  <si>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</si>
  <si>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</si>
  <si>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</si>
  <si>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</si>
  <si>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</si>
  <si>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</si>
  <si>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</si>
  <si>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</si>
  <si>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</si>
  <si>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</si>
  <si>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</si>
  <si>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</si>
  <si>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</si>
  <si>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</si>
  <si>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</si>
  <si>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</si>
  <si>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</si>
  <si>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</si>
  <si>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</si>
  <si>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</si>
  <si>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</si>
  <si>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</si>
  <si>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</si>
  <si>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</si>
  <si>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</si>
  <si>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</si>
  <si>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</si>
  <si>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</si>
  <si>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</si>
  <si>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</si>
  <si>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</si>
  <si>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</si>
  <si>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</si>
  <si>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</si>
  <si>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</si>
  <si>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</si>
  <si>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</si>
  <si>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</si>
  <si>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</si>
  <si>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</si>
  <si>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</si>
  <si>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</si>
  <si>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</si>
  <si>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</si>
  <si>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</si>
  <si>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</si>
  <si>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</si>
  <si>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</si>
  <si>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</si>
  <si>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</si>
  <si>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</si>
  <si>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</si>
  <si>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</si>
  <si>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</si>
  <si>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</si>
  <si>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</si>
  <si>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</si>
  <si>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</si>
  <si>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</si>
  <si>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</si>
  <si>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</si>
  <si>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</si>
  <si>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</si>
  <si>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</si>
  <si>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</si>
  <si>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</si>
  <si>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</si>
  <si>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</si>
  <si>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</si>
  <si>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</si>
  <si>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</si>
  <si>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</si>
  <si>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</si>
  <si>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</si>
  <si>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</si>
  <si>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</si>
  <si>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</si>
  <si>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</si>
  <si>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</si>
  <si>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</si>
  <si>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CR</t>
  </si>
  <si>
    <t>HO</t>
  </si>
  <si>
    <t>HY</t>
  </si>
  <si>
    <t>GM</t>
  </si>
  <si>
    <t>TY</t>
  </si>
  <si>
    <t>Ford</t>
  </si>
  <si>
    <t>Chysler</t>
  </si>
  <si>
    <t>Honda</t>
  </si>
  <si>
    <t>Hyundai</t>
  </si>
  <si>
    <t>General Motors</t>
  </si>
  <si>
    <t>Toyota</t>
  </si>
  <si>
    <t>HO10ODY040</t>
  </si>
  <si>
    <t>MTG</t>
  </si>
  <si>
    <t>ELA</t>
  </si>
  <si>
    <t>CAR</t>
  </si>
  <si>
    <t>PTC</t>
  </si>
  <si>
    <t>ODY</t>
  </si>
  <si>
    <t>CIV</t>
  </si>
  <si>
    <t>COR</t>
  </si>
  <si>
    <t>CAM</t>
  </si>
  <si>
    <t>SLV</t>
  </si>
  <si>
    <t>FCS</t>
  </si>
  <si>
    <t>CMR</t>
  </si>
  <si>
    <t>Mustang</t>
  </si>
  <si>
    <t>Elantra</t>
  </si>
  <si>
    <t>Caravan</t>
  </si>
  <si>
    <t>PT Cruiser</t>
  </si>
  <si>
    <t>Odyssey</t>
  </si>
  <si>
    <t>Civic</t>
  </si>
  <si>
    <t>Corolla</t>
  </si>
  <si>
    <t>Camrey</t>
  </si>
  <si>
    <t>Silverado</t>
  </si>
  <si>
    <t>Focus</t>
  </si>
  <si>
    <t>Camero</t>
  </si>
  <si>
    <t>FD06FCS006</t>
  </si>
  <si>
    <t>GM09CMR014</t>
  </si>
  <si>
    <t>HO05ODY037</t>
  </si>
  <si>
    <t>Grand Total</t>
  </si>
  <si>
    <t>Miles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</si>
</sst>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[cars.xlsx]Sheet2!PivotTable1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Miles Driven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10778483836179"/>
          <c:y val="0.24549434966120656"/>
          <c:w val="0.8519121162828196"/>
          <c:h val="0.5179104695246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289295.40000000002</c:v>
                </c:pt>
                <c:pt idx="1">
                  <c:v>301312.80000000005</c:v>
                </c:pt>
                <c:pt idx="2">
                  <c:v>308855.8</c:v>
                </c:pt>
                <c:pt idx="3">
                  <c:v>359972</c:v>
                </c:pt>
                <c:pt idx="4">
                  <c:v>287281.40000000002</c:v>
                </c:pt>
                <c:pt idx="5">
                  <c:v>270156.40000000002</c:v>
                </c:pt>
                <c:pt idx="6">
                  <c:v>369387.6</c:v>
                </c:pt>
                <c:pt idx="7">
                  <c:v>255462.6</c:v>
                </c:pt>
                <c:pt idx="8">
                  <c:v>141929.80000000002</c:v>
                </c:pt>
                <c:pt idx="9">
                  <c:v>130630</c:v>
                </c:pt>
                <c:pt idx="10">
                  <c:v>277123</c:v>
                </c:pt>
                <c:pt idx="11">
                  <c:v>282458.8</c:v>
                </c:pt>
                <c:pt idx="12">
                  <c:v>610864.79999999993</c:v>
                </c:pt>
                <c:pt idx="13">
                  <c:v>355427.80000000005</c:v>
                </c:pt>
                <c:pt idx="14">
                  <c:v>131929.80000000002</c:v>
                </c:pt>
                <c:pt idx="15">
                  <c:v>261203.20000000001</c:v>
                </c:pt>
                <c:pt idx="16">
                  <c:v>38683.4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0-4559-9FE1-85B1C53E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029775"/>
        <c:axId val="1724031439"/>
      </c:barChart>
      <c:catAx>
        <c:axId val="172402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Driver</a:t>
                </a:r>
              </a:p>
            </c:rich>
          </c:tx>
          <c:layout>
            <c:manualLayout>
              <c:xMode val="edge"/>
              <c:yMode val="edge"/>
              <c:x val="0.46878529105883321"/>
              <c:y val="0.91732764108280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31439"/>
        <c:crosses val="autoZero"/>
        <c:auto val="1"/>
        <c:lblAlgn val="ctr"/>
        <c:lblOffset val="100"/>
        <c:noMultiLvlLbl val="0"/>
      </c:catAx>
      <c:valAx>
        <c:axId val="17240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Miles</a:t>
                </a:r>
              </a:p>
            </c:rich>
          </c:tx>
          <c:layout>
            <c:manualLayout>
              <c:xMode val="edge"/>
              <c:yMode val="edge"/>
              <c:x val="1.3930346075865385E-2"/>
              <c:y val="0.36116579177602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84041326044435"/>
          <c:y val="0.133825190096765"/>
          <c:w val="0.73727067556045944"/>
          <c:h val="0.69683528930727479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cars!$G$2:$G$53</c:f>
              <c:numCache>
                <c:formatCode>General</c:formatCode>
                <c:ptCount val="52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9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0</c:v>
                </c:pt>
              </c:numCache>
            </c:numRef>
          </c:xVal>
          <c:yVal>
            <c:numRef>
              <c:f>cars!$H$2:$H$53</c:f>
            </c:numRef>
          </c:yVal>
          <c:smooth val="0"/>
          <c:extLst>
            <c:ext xmlns:c16="http://schemas.microsoft.com/office/drawing/2014/chart" uri="{C3380CC4-5D6E-409C-BE32-E72D297353CC}">
              <c16:uniqueId val="{00000000-8256-4256-A569-4BF0ED749C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cars!$G$2:$G$53</c:f>
              <c:numCache>
                <c:formatCode>General</c:formatCode>
                <c:ptCount val="52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9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0</c:v>
                </c:pt>
              </c:numCache>
            </c:numRef>
          </c:xVal>
          <c:yVal>
            <c:numRef>
              <c:f>cars!$I$2:$I$53</c:f>
              <c:numCache>
                <c:formatCode>_(* #,##0.00_);_(* \(#,##0.00\);_(* "-"??_);_(@_)</c:formatCode>
                <c:ptCount val="52"/>
                <c:pt idx="0">
                  <c:v>229321.2</c:v>
                </c:pt>
                <c:pt idx="1">
                  <c:v>186765.2</c:v>
                </c:pt>
                <c:pt idx="2">
                  <c:v>171856</c:v>
                </c:pt>
                <c:pt idx="3">
                  <c:v>166325.4</c:v>
                </c:pt>
                <c:pt idx="4">
                  <c:v>164748</c:v>
                </c:pt>
                <c:pt idx="5">
                  <c:v>161371.6</c:v>
                </c:pt>
                <c:pt idx="6">
                  <c:v>158841.20000000001</c:v>
                </c:pt>
                <c:pt idx="7">
                  <c:v>154486.20000000001</c:v>
                </c:pt>
                <c:pt idx="8">
                  <c:v>146888.79999999999</c:v>
                </c:pt>
                <c:pt idx="9">
                  <c:v>145054.39999999999</c:v>
                </c:pt>
                <c:pt idx="10">
                  <c:v>139783.79999999999</c:v>
                </c:pt>
                <c:pt idx="11">
                  <c:v>137317.79999999999</c:v>
                </c:pt>
                <c:pt idx="12">
                  <c:v>135658.20000000001</c:v>
                </c:pt>
                <c:pt idx="13">
                  <c:v>129084</c:v>
                </c:pt>
                <c:pt idx="14">
                  <c:v>128934.8</c:v>
                </c:pt>
                <c:pt idx="15">
                  <c:v>120779</c:v>
                </c:pt>
                <c:pt idx="16">
                  <c:v>105398.8</c:v>
                </c:pt>
                <c:pt idx="17">
                  <c:v>104459</c:v>
                </c:pt>
                <c:pt idx="18">
                  <c:v>101708.2</c:v>
                </c:pt>
                <c:pt idx="19">
                  <c:v>96228.4</c:v>
                </c:pt>
                <c:pt idx="20">
                  <c:v>92622.8</c:v>
                </c:pt>
                <c:pt idx="21">
                  <c:v>89949.6</c:v>
                </c:pt>
                <c:pt idx="22">
                  <c:v>89893</c:v>
                </c:pt>
                <c:pt idx="23">
                  <c:v>85009.2</c:v>
                </c:pt>
                <c:pt idx="24">
                  <c:v>84148.4</c:v>
                </c:pt>
                <c:pt idx="25">
                  <c:v>80653.600000000006</c:v>
                </c:pt>
                <c:pt idx="26">
                  <c:v>75117.600000000006</c:v>
                </c:pt>
                <c:pt idx="27">
                  <c:v>72877</c:v>
                </c:pt>
                <c:pt idx="28">
                  <c:v>70274</c:v>
                </c:pt>
                <c:pt idx="29">
                  <c:v>66954.399999999994</c:v>
                </c:pt>
                <c:pt idx="30">
                  <c:v>62288.800000000003</c:v>
                </c:pt>
                <c:pt idx="31">
                  <c:v>61110.6</c:v>
                </c:pt>
                <c:pt idx="32">
                  <c:v>59203.8</c:v>
                </c:pt>
                <c:pt idx="33">
                  <c:v>58204.6</c:v>
                </c:pt>
                <c:pt idx="34">
                  <c:v>56929.599999999999</c:v>
                </c:pt>
                <c:pt idx="35">
                  <c:v>55274.2</c:v>
                </c:pt>
                <c:pt idx="36">
                  <c:v>55069.599999999999</c:v>
                </c:pt>
                <c:pt idx="37">
                  <c:v>54788.4</c:v>
                </c:pt>
                <c:pt idx="38">
                  <c:v>49026.400000000001</c:v>
                </c:pt>
                <c:pt idx="39">
                  <c:v>45146</c:v>
                </c:pt>
                <c:pt idx="40">
                  <c:v>45043.199999999997</c:v>
                </c:pt>
                <c:pt idx="41">
                  <c:v>44564</c:v>
                </c:pt>
                <c:pt idx="42">
                  <c:v>44377</c:v>
                </c:pt>
                <c:pt idx="43">
                  <c:v>44256.4</c:v>
                </c:pt>
                <c:pt idx="44">
                  <c:v>40447.800000000003</c:v>
                </c:pt>
                <c:pt idx="45">
                  <c:v>38842.199999999997</c:v>
                </c:pt>
                <c:pt idx="46">
                  <c:v>38683.4</c:v>
                </c:pt>
                <c:pt idx="47">
                  <c:v>35112.6</c:v>
                </c:pt>
                <c:pt idx="48">
                  <c:v>28579.200000000001</c:v>
                </c:pt>
                <c:pt idx="49">
                  <c:v>27735.200000000001</c:v>
                </c:pt>
                <c:pt idx="50">
                  <c:v>27365.8</c:v>
                </c:pt>
                <c:pt idx="51">
                  <c:v>7416.2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56-4256-A569-4BF0ED749CB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74758943"/>
        <c:axId val="2074751455"/>
      </c:scatterChart>
      <c:valAx>
        <c:axId val="207475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Age</a:t>
                </a:r>
                <a:r>
                  <a:rPr lang="en-US" sz="1200" baseline="0">
                    <a:solidFill>
                      <a:schemeClr val="bg1"/>
                    </a:solidFill>
                  </a:rPr>
                  <a:t> of car in years</a:t>
                </a:r>
              </a:p>
            </c:rich>
          </c:tx>
          <c:layout>
            <c:manualLayout>
              <c:xMode val="edge"/>
              <c:yMode val="edge"/>
              <c:x val="0.41552412312097342"/>
              <c:y val="0.869307817053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51455"/>
        <c:crosses val="autoZero"/>
        <c:crossBetween val="midCat"/>
      </c:valAx>
      <c:valAx>
        <c:axId val="2074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Miles</a:t>
                </a:r>
                <a:r>
                  <a:rPr lang="en-US" sz="1200" baseline="0">
                    <a:solidFill>
                      <a:schemeClr val="bg1"/>
                    </a:solidFill>
                  </a:rPr>
                  <a:t> Driven</a:t>
                </a:r>
              </a:p>
            </c:rich>
          </c:tx>
          <c:layout>
            <c:manualLayout>
              <c:xMode val="edge"/>
              <c:yMode val="edge"/>
              <c:x val="3.2725145025661595E-2"/>
              <c:y val="0.40388542682761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5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185736</xdr:rowOff>
    </xdr:from>
    <xdr:to>
      <xdr:col>13</xdr:col>
      <xdr:colOff>571500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DDCDE-23B3-43DA-ABDA-FCF3FF0A3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0.06716</cdr:x>
      <cdr:y>0.11462</cdr:y>
    </cdr:from>
    <cdr:to>
      <cdr:x>0.98806</cdr:x>
      <cdr:y>0.20685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DB87A0-0F57-413D-AA64-7C776CD8CAC3}"/>
            </a:ext>
          </a:extLst>
        </cdr:cNvPr>
        <cdr:cNvSpPr txBox="1"/>
      </cdr:nvSpPr>
      <cdr:spPr>
        <a:xfrm xmlns:a="http://schemas.openxmlformats.org/drawingml/2006/main">
          <a:off x="428626" y="414338"/>
          <a:ext cx="58769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1"/>
              </a:solidFill>
            </a:rPr>
            <a:t>Smith has driven most</a:t>
          </a:r>
          <a:r>
            <a:rPr lang="en-US" sz="1400" baseline="0">
              <a:solidFill>
                <a:schemeClr val="accent1"/>
              </a:solidFill>
            </a:rPr>
            <a:t> miles of his cars (610,864)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1409700</xdr:colOff>
      <xdr:row>1</xdr:row>
      <xdr:rowOff>4762</xdr:rowOff>
    </xdr:from>
    <xdr:to>
      <xdr:col>24</xdr:col>
      <xdr:colOff>485775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3EE55-64CC-445F-9277-175CE7BF1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k" refreshedDate="44654.53189953704" createdVersion="7" refreshedVersion="7" minRefreshableVersion="3" recordCount="52">
  <cacheSource type="worksheet">
    <worksheetSource ref="A1:O53" sheet="cars"/>
  </cacheSource>
  <cacheFields count="15">
    <cacheField name="Car ID" numFmtId="0">
      <sharedItems count="52">
        <s v="TY96CAM020"/>
        <s v="TY98CAM021"/>
        <s v="TY00CAM022"/>
        <s v="GM98SLV018"/>
        <s v="HO99CIV030"/>
        <s v="GM00SLV019"/>
        <s v="CR99CAR045"/>
        <s v="CR00CAR046"/>
        <s v="TY03COR026"/>
        <s v="CR04CAR047"/>
        <s v="HO01CIV031"/>
        <s v="HO10ODY040"/>
        <s v="TY02CAM023"/>
        <s v="CR04PTC042"/>
        <s v="TY02COR025"/>
        <s v="HO05ODY037"/>
        <s v="CR04CAR048"/>
        <s v="FD06FCS007"/>
        <s v="HO07ODY038"/>
        <s v="TY09CAM024"/>
        <s v="FD06FCS006"/>
        <s v="FD06MTG002"/>
        <s v="FD08MTG003"/>
        <s v="HO08ODY039"/>
        <s v="CR07PTC043"/>
        <s v="FD06MTG001"/>
        <s v="FD08MTG004"/>
        <s v="FD08MTG005"/>
        <s v="FD09FCS008"/>
        <s v="HO10CIV033"/>
        <s v="GM10SLV017"/>
        <s v="HO11CIV034"/>
        <s v="TY12COR028"/>
        <s v="HY11ELA049"/>
        <s v="GM09CMR014"/>
        <s v="FD13FCS009"/>
        <s v="FD13FCS010"/>
        <s v="CR11PTC044"/>
        <s v="HO12CIV035"/>
        <s v="HO10CIV032"/>
        <s v="FD13FCS012"/>
        <s v="HY12ELA050"/>
        <s v="HY13ELA052"/>
        <s v="TY12CAM029"/>
        <s v="HY13ELA051"/>
        <s v="GM12CMR015"/>
        <s v="FD12FCS011"/>
        <s v="TY14COR027"/>
        <s v="GM14CMR016"/>
        <s v="HO13CIV036"/>
        <s v="FD13FCS013"/>
        <s v="HO14ODY041"/>
      </sharedItems>
    </cacheField>
    <cacheField name="Make" numFmtId="0">
      <sharedItems count="6">
        <s v="TY"/>
        <s v="GM"/>
        <s v="HO"/>
        <s v="CR"/>
        <s v="FD"/>
        <s v="HY"/>
      </sharedItems>
    </cacheField>
    <cacheField name="Make (Full Name)" numFmtId="0">
      <sharedItems count="6">
        <s v="Toyota"/>
        <s v="General Motors"/>
        <s v="Honda"/>
        <s v="Chysler"/>
        <s v="Ford"/>
        <s v="Hyundai"/>
      </sharedItems>
    </cacheField>
    <cacheField name="Model" numFmtId="0">
      <sharedItems count="11">
        <s v="CAM"/>
        <s v="SLV"/>
        <s v="CIV"/>
        <s v="CAR"/>
        <s v="COR"/>
        <s v="ODY"/>
        <s v="PTC"/>
        <s v="FCS"/>
        <s v="MTG"/>
        <s v="ELA"/>
        <s v="CMR"/>
      </sharedItems>
    </cacheField>
    <cacheField name="Model (Full Name)" numFmtId="0">
      <sharedItems/>
    </cacheField>
    <cacheField name="Manufacture Year" numFmtId="0">
      <sharedItems containsMixedTypes="1" containsNumber="1" containsInteger="1" minValue="22" maxValue="22"/>
    </cacheField>
    <cacheField name="Age" numFmtId="0">
      <sharedItems containsSemiMixedTypes="0" containsString="0" containsNumber="1" containsInteger="1" minValue="0" maxValue="26" count="19">
        <n v="26"/>
        <n v="24"/>
        <n v="22"/>
        <n v="23"/>
        <n v="19"/>
        <n v="18"/>
        <n v="21"/>
        <n v="12"/>
        <n v="20"/>
        <n v="17"/>
        <n v="16"/>
        <n v="15"/>
        <n v="13"/>
        <n v="14"/>
        <n v="11"/>
        <n v="10"/>
        <n v="9"/>
        <n v="8"/>
        <n v="0"/>
      </sharedItems>
    </cacheField>
    <cacheField name="Miles" numFmtId="0">
      <sharedItems containsSemiMixedTypes="0" containsString="0" containsNumber="1" minValue="3708.1" maxValue="114660.6"/>
    </cacheField>
    <cacheField name="Miles2" numFmtId="43">
      <sharedItems containsSemiMixedTypes="0" containsString="0" containsNumber="1" minValue="7416.2" maxValue="229321.2" count="52">
        <n v="229321.2"/>
        <n v="186765.2"/>
        <n v="171856"/>
        <n v="166325.4"/>
        <n v="164748"/>
        <n v="161371.6"/>
        <n v="158841.20000000001"/>
        <n v="154486.20000000001"/>
        <n v="146888.79999999999"/>
        <n v="145054.39999999999"/>
        <n v="139783.79999999999"/>
        <n v="137317.79999999999"/>
        <n v="135658.20000000001"/>
        <n v="129084"/>
        <n v="128934.8"/>
        <n v="120779"/>
        <n v="105398.8"/>
        <n v="104459"/>
        <n v="101708.2"/>
        <n v="96228.4"/>
        <n v="92622.8"/>
        <n v="89949.6"/>
        <n v="89893"/>
        <n v="85009.2"/>
        <n v="84148.4"/>
        <n v="80653.600000000006"/>
        <n v="75117.600000000006"/>
        <n v="72877"/>
        <n v="70274"/>
        <n v="66954.399999999994"/>
        <n v="62288.800000000003"/>
        <n v="61110.6"/>
        <n v="59203.8"/>
        <n v="58204.6"/>
        <n v="56929.599999999999"/>
        <n v="55274.2"/>
        <n v="55069.599999999999"/>
        <n v="54788.4"/>
        <n v="49026.400000000001"/>
        <n v="45146"/>
        <n v="45043.199999999997"/>
        <n v="44564"/>
        <n v="44377"/>
        <n v="44256.4"/>
        <n v="40447.800000000003"/>
        <n v="38842.199999999997"/>
        <n v="38683.4"/>
        <n v="35112.6"/>
        <n v="28579.200000000001"/>
        <n v="27735.200000000001"/>
        <n v="27365.8"/>
        <n v="7416.2"/>
      </sharedItems>
    </cacheField>
    <cacheField name="Miles / Year" numFmtId="43">
      <sharedItems containsSemiMixedTypes="0" containsString="0" containsNumber="1" minValue="2880.6105263157892" maxValue="14832.4"/>
    </cacheField>
    <cacheField name="Color" numFmtId="0">
      <sharedItems count="5">
        <s v="Green"/>
        <s v="Black"/>
        <s v="White"/>
        <s v="Blue"/>
        <s v="Red"/>
      </sharedItems>
    </cacheField>
    <cacheField name="Driver" numFmtId="0">
      <sharedItems count="17">
        <s v="Chan"/>
        <s v="Swartz"/>
        <s v="Ewenty"/>
        <s v="Santos"/>
        <s v="Rodriguez"/>
        <s v="Vizzini"/>
        <s v="Hulinski"/>
        <s v="Jones"/>
        <s v="Gaul"/>
        <s v="Bard"/>
        <s v="Smith"/>
        <s v="Howard"/>
        <s v="Lyon"/>
        <s v="McCall"/>
        <s v="Torrens"/>
        <s v="Praulty"/>
        <s v="Yousef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unt="2">
        <s v="No"/>
        <s v="Yes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s v="Camrey"/>
    <s v="96"/>
    <x v="0"/>
    <n v="114660.6"/>
    <x v="0"/>
    <n v="8653.6301886792462"/>
    <x v="0"/>
    <x v="0"/>
    <n v="100000"/>
    <x v="0"/>
    <s v="TY96CAMGRE020"/>
  </r>
  <r>
    <x v="1"/>
    <x v="0"/>
    <x v="0"/>
    <x v="0"/>
    <s v="Camrey"/>
    <s v="98"/>
    <x v="1"/>
    <n v="93382.6"/>
    <x v="1"/>
    <n v="7623.0693877551021"/>
    <x v="1"/>
    <x v="1"/>
    <n v="100000"/>
    <x v="0"/>
    <s v="TY98CAMBLA021"/>
  </r>
  <r>
    <x v="2"/>
    <x v="0"/>
    <x v="0"/>
    <x v="0"/>
    <s v="Camrey"/>
    <s v="00"/>
    <x v="2"/>
    <n v="85928"/>
    <x v="2"/>
    <n v="7638.0444444444447"/>
    <x v="0"/>
    <x v="2"/>
    <n v="100000"/>
    <x v="0"/>
    <s v="TY00CAMGRE022"/>
  </r>
  <r>
    <x v="3"/>
    <x v="1"/>
    <x v="1"/>
    <x v="1"/>
    <s v="Silverado"/>
    <s v="98"/>
    <x v="1"/>
    <n v="83162.7"/>
    <x v="3"/>
    <n v="6788.7918367346938"/>
    <x v="1"/>
    <x v="3"/>
    <n v="100000"/>
    <x v="0"/>
    <s v="GM98SLVBLA018"/>
  </r>
  <r>
    <x v="4"/>
    <x v="2"/>
    <x v="2"/>
    <x v="2"/>
    <s v="Civic"/>
    <s v="99"/>
    <x v="3"/>
    <n v="82374"/>
    <x v="4"/>
    <n v="7010.5531914893618"/>
    <x v="2"/>
    <x v="4"/>
    <n v="75000"/>
    <x v="0"/>
    <s v="HO99CIVWHI030"/>
  </r>
  <r>
    <x v="5"/>
    <x v="1"/>
    <x v="1"/>
    <x v="1"/>
    <s v="Silverado"/>
    <s v="00"/>
    <x v="2"/>
    <n v="80685.8"/>
    <x v="5"/>
    <n v="7172.0711111111113"/>
    <x v="3"/>
    <x v="5"/>
    <n v="100000"/>
    <x v="0"/>
    <s v="GM00SLVBLU019"/>
  </r>
  <r>
    <x v="6"/>
    <x v="3"/>
    <x v="3"/>
    <x v="3"/>
    <s v="Caravan"/>
    <s v="99"/>
    <x v="3"/>
    <n v="79420.600000000006"/>
    <x v="6"/>
    <n v="6759.2000000000007"/>
    <x v="0"/>
    <x v="6"/>
    <n v="75000"/>
    <x v="0"/>
    <s v="CR99CARGRE045"/>
  </r>
  <r>
    <x v="7"/>
    <x v="3"/>
    <x v="3"/>
    <x v="3"/>
    <s v="Caravan"/>
    <s v="00"/>
    <x v="2"/>
    <n v="77243.100000000006"/>
    <x v="7"/>
    <n v="6866.0533333333342"/>
    <x v="1"/>
    <x v="7"/>
    <n v="75000"/>
    <x v="0"/>
    <s v="CR00CARBLA046"/>
  </r>
  <r>
    <x v="8"/>
    <x v="0"/>
    <x v="0"/>
    <x v="4"/>
    <s v="Corolla"/>
    <s v="03"/>
    <x v="4"/>
    <n v="73444.399999999994"/>
    <x v="8"/>
    <n v="7532.7589743589733"/>
    <x v="1"/>
    <x v="8"/>
    <n v="100000"/>
    <x v="0"/>
    <s v="TY03CORBLA026"/>
  </r>
  <r>
    <x v="9"/>
    <x v="3"/>
    <x v="3"/>
    <x v="3"/>
    <s v="Caravan"/>
    <s v="04"/>
    <x v="5"/>
    <n v="72527.199999999997"/>
    <x v="9"/>
    <n v="7840.778378378378"/>
    <x v="2"/>
    <x v="9"/>
    <n v="75000"/>
    <x v="0"/>
    <s v="CR04CARWHI047"/>
  </r>
  <r>
    <x v="10"/>
    <x v="2"/>
    <x v="2"/>
    <x v="2"/>
    <s v="Civic"/>
    <s v="01"/>
    <x v="6"/>
    <n v="69891.899999999994"/>
    <x v="10"/>
    <n v="6501.5720930232555"/>
    <x v="3"/>
    <x v="7"/>
    <n v="75000"/>
    <x v="0"/>
    <s v="HO01CIVBLU031"/>
  </r>
  <r>
    <x v="11"/>
    <x v="2"/>
    <x v="2"/>
    <x v="5"/>
    <s v="Odyssey"/>
    <s v="10"/>
    <x v="7"/>
    <n v="68658.899999999994"/>
    <x v="11"/>
    <n v="10985.423999999999"/>
    <x v="1"/>
    <x v="10"/>
    <n v="100000"/>
    <x v="0"/>
    <s v="HO10ODYBLA040"/>
  </r>
  <r>
    <x v="12"/>
    <x v="0"/>
    <x v="0"/>
    <x v="0"/>
    <s v="Camrey"/>
    <s v="02"/>
    <x v="8"/>
    <n v="67829.100000000006"/>
    <x v="12"/>
    <n v="6617.4731707317078"/>
    <x v="1"/>
    <x v="10"/>
    <n v="100000"/>
    <x v="0"/>
    <s v="TY02CAMBLA023"/>
  </r>
  <r>
    <x v="13"/>
    <x v="3"/>
    <x v="3"/>
    <x v="6"/>
    <s v="PT Cruiser"/>
    <s v="04"/>
    <x v="5"/>
    <n v="64542"/>
    <x v="13"/>
    <n v="6977.5135135135133"/>
    <x v="3"/>
    <x v="10"/>
    <n v="75000"/>
    <x v="0"/>
    <s v="CR04PTCBLU042"/>
  </r>
  <r>
    <x v="14"/>
    <x v="0"/>
    <x v="0"/>
    <x v="4"/>
    <s v="Corolla"/>
    <s v="02"/>
    <x v="8"/>
    <n v="64467.4"/>
    <x v="14"/>
    <n v="6289.5024390243907"/>
    <x v="4"/>
    <x v="8"/>
    <n v="100000"/>
    <x v="0"/>
    <s v="TY02CORRED025"/>
  </r>
  <r>
    <x v="15"/>
    <x v="2"/>
    <x v="2"/>
    <x v="5"/>
    <s v="Odyssey"/>
    <s v="05"/>
    <x v="9"/>
    <n v="60389.5"/>
    <x v="15"/>
    <n v="6901.6571428571433"/>
    <x v="2"/>
    <x v="11"/>
    <n v="100000"/>
    <x v="0"/>
    <s v="HO05ODYWHI037"/>
  </r>
  <r>
    <x v="16"/>
    <x v="3"/>
    <x v="3"/>
    <x v="3"/>
    <s v="Caravan"/>
    <s v="04"/>
    <x v="5"/>
    <n v="52699.4"/>
    <x v="16"/>
    <n v="5697.2324324324327"/>
    <x v="4"/>
    <x v="9"/>
    <n v="75000"/>
    <x v="0"/>
    <s v="CR04CARRED048"/>
  </r>
  <r>
    <x v="17"/>
    <x v="4"/>
    <x v="4"/>
    <x v="7"/>
    <s v="Focus"/>
    <s v="06"/>
    <x v="10"/>
    <n v="52229.5"/>
    <x v="17"/>
    <n v="6330.848484848485"/>
    <x v="0"/>
    <x v="12"/>
    <n v="75000"/>
    <x v="0"/>
    <s v="FD06FCSGRE007"/>
  </r>
  <r>
    <x v="18"/>
    <x v="2"/>
    <x v="2"/>
    <x v="5"/>
    <s v="Odyssey"/>
    <s v="07"/>
    <x v="11"/>
    <n v="50854.1"/>
    <x v="18"/>
    <n v="6561.8193548387098"/>
    <x v="1"/>
    <x v="1"/>
    <n v="100000"/>
    <x v="0"/>
    <s v="HO07ODYBLA038"/>
  </r>
  <r>
    <x v="19"/>
    <x v="0"/>
    <x v="0"/>
    <x v="0"/>
    <s v="Camrey"/>
    <s v="09"/>
    <x v="12"/>
    <n v="48114.2"/>
    <x v="19"/>
    <n v="7128.0296296296292"/>
    <x v="2"/>
    <x v="11"/>
    <n v="100000"/>
    <x v="1"/>
    <s v="TY09CAMWHI024"/>
  </r>
  <r>
    <x v="20"/>
    <x v="4"/>
    <x v="4"/>
    <x v="7"/>
    <s v="Focus"/>
    <s v="06"/>
    <x v="10"/>
    <n v="46311.4"/>
    <x v="20"/>
    <n v="5613.5030303030308"/>
    <x v="0"/>
    <x v="2"/>
    <n v="75000"/>
    <x v="0"/>
    <s v="FD06FCSGRE006"/>
  </r>
  <r>
    <x v="21"/>
    <x v="4"/>
    <x v="4"/>
    <x v="8"/>
    <s v="Mustang"/>
    <s v="06"/>
    <x v="10"/>
    <n v="44974.8"/>
    <x v="21"/>
    <n v="5451.4909090909096"/>
    <x v="2"/>
    <x v="13"/>
    <n v="50000"/>
    <x v="0"/>
    <s v="FD06MTGWHI002"/>
  </r>
  <r>
    <x v="22"/>
    <x v="4"/>
    <x v="4"/>
    <x v="8"/>
    <s v="Mustang"/>
    <s v="08"/>
    <x v="13"/>
    <n v="44946.5"/>
    <x v="22"/>
    <n v="6199.5172413793107"/>
    <x v="0"/>
    <x v="12"/>
    <n v="50000"/>
    <x v="0"/>
    <s v="FD08MTGGRE003"/>
  </r>
  <r>
    <x v="23"/>
    <x v="2"/>
    <x v="2"/>
    <x v="5"/>
    <s v="Odyssey"/>
    <s v="08"/>
    <x v="13"/>
    <n v="42504.6"/>
    <x v="23"/>
    <n v="5862.7034482758618"/>
    <x v="2"/>
    <x v="4"/>
    <n v="100000"/>
    <x v="1"/>
    <s v="HO08ODYWHI039"/>
  </r>
  <r>
    <x v="24"/>
    <x v="3"/>
    <x v="3"/>
    <x v="6"/>
    <s v="PT Cruiser"/>
    <s v="07"/>
    <x v="11"/>
    <n v="42074.2"/>
    <x v="24"/>
    <n v="5428.9290322580646"/>
    <x v="0"/>
    <x v="8"/>
    <n v="75000"/>
    <x v="0"/>
    <s v="CR07PTCGRE043"/>
  </r>
  <r>
    <x v="25"/>
    <x v="4"/>
    <x v="4"/>
    <x v="8"/>
    <s v="Mustang"/>
    <s v="06"/>
    <x v="10"/>
    <n v="40326.800000000003"/>
    <x v="25"/>
    <n v="4888.0969696969696"/>
    <x v="1"/>
    <x v="10"/>
    <n v="50000"/>
    <x v="0"/>
    <s v="FD06MTGBLA001"/>
  </r>
  <r>
    <x v="26"/>
    <x v="4"/>
    <x v="4"/>
    <x v="8"/>
    <s v="Mustang"/>
    <s v="08"/>
    <x v="13"/>
    <n v="37558.800000000003"/>
    <x v="26"/>
    <n v="5180.5241379310346"/>
    <x v="1"/>
    <x v="7"/>
    <n v="50000"/>
    <x v="0"/>
    <s v="FD08MTGBLA004"/>
  </r>
  <r>
    <x v="27"/>
    <x v="4"/>
    <x v="4"/>
    <x v="8"/>
    <s v="Mustang"/>
    <s v="08"/>
    <x v="13"/>
    <n v="36438.5"/>
    <x v="27"/>
    <n v="5026"/>
    <x v="2"/>
    <x v="10"/>
    <n v="50000"/>
    <x v="0"/>
    <s v="FD08MTGWHI005"/>
  </r>
  <r>
    <x v="28"/>
    <x v="4"/>
    <x v="4"/>
    <x v="7"/>
    <s v="Focus"/>
    <s v="09"/>
    <x v="12"/>
    <n v="35137"/>
    <x v="28"/>
    <n v="5205.4814814814818"/>
    <x v="1"/>
    <x v="11"/>
    <n v="75000"/>
    <x v="1"/>
    <s v="FD09FCSBLA008"/>
  </r>
  <r>
    <x v="29"/>
    <x v="2"/>
    <x v="2"/>
    <x v="2"/>
    <s v="Civic"/>
    <s v="10"/>
    <x v="7"/>
    <n v="33477.199999999997"/>
    <x v="29"/>
    <n v="5356.3519999999999"/>
    <x v="1"/>
    <x v="1"/>
    <n v="75000"/>
    <x v="1"/>
    <s v="HO10CIVBLA033"/>
  </r>
  <r>
    <x v="30"/>
    <x v="1"/>
    <x v="1"/>
    <x v="1"/>
    <s v="Silverado"/>
    <s v="10"/>
    <x v="7"/>
    <n v="31144.400000000001"/>
    <x v="30"/>
    <n v="4983.1040000000003"/>
    <x v="1"/>
    <x v="6"/>
    <n v="100000"/>
    <x v="1"/>
    <s v="GM10SLVBLA017"/>
  </r>
  <r>
    <x v="31"/>
    <x v="2"/>
    <x v="2"/>
    <x v="2"/>
    <s v="Civic"/>
    <s v="11"/>
    <x v="14"/>
    <n v="30555.3"/>
    <x v="31"/>
    <n v="5313.9652173913046"/>
    <x v="1"/>
    <x v="12"/>
    <n v="75000"/>
    <x v="1"/>
    <s v="HO11CIVBLA034"/>
  </r>
  <r>
    <x v="32"/>
    <x v="0"/>
    <x v="0"/>
    <x v="4"/>
    <s v="Corolla"/>
    <s v="12"/>
    <x v="15"/>
    <n v="29601.9"/>
    <x v="32"/>
    <n v="5638.4571428571435"/>
    <x v="1"/>
    <x v="3"/>
    <n v="100000"/>
    <x v="1"/>
    <s v="TY12CORBLA028"/>
  </r>
  <r>
    <x v="33"/>
    <x v="5"/>
    <x v="5"/>
    <x v="9"/>
    <s v="Elantra"/>
    <s v="11"/>
    <x v="14"/>
    <n v="29102.3"/>
    <x v="33"/>
    <n v="5061.2695652173916"/>
    <x v="1"/>
    <x v="14"/>
    <n v="100000"/>
    <x v="1"/>
    <s v="HY11ELABLA049"/>
  </r>
  <r>
    <x v="34"/>
    <x v="1"/>
    <x v="1"/>
    <x v="10"/>
    <s v="Camero"/>
    <s v="09"/>
    <x v="12"/>
    <n v="28464.799999999999"/>
    <x v="34"/>
    <n v="4217.0074074074073"/>
    <x v="2"/>
    <x v="3"/>
    <n v="100000"/>
    <x v="1"/>
    <s v="GM09CMRWHI014"/>
  </r>
  <r>
    <x v="35"/>
    <x v="4"/>
    <x v="4"/>
    <x v="7"/>
    <s v="Focus"/>
    <s v="13"/>
    <x v="16"/>
    <n v="27637.1"/>
    <x v="35"/>
    <n v="5818.3368421052628"/>
    <x v="1"/>
    <x v="10"/>
    <n v="75000"/>
    <x v="1"/>
    <s v="FD13FCSBLA009"/>
  </r>
  <r>
    <x v="36"/>
    <x v="4"/>
    <x v="4"/>
    <x v="7"/>
    <s v="Focus"/>
    <s v="13"/>
    <x v="16"/>
    <n v="27534.799999999999"/>
    <x v="36"/>
    <n v="5796.8"/>
    <x v="2"/>
    <x v="15"/>
    <n v="75000"/>
    <x v="1"/>
    <s v="FD13FCSWHI010"/>
  </r>
  <r>
    <x v="37"/>
    <x v="3"/>
    <x v="3"/>
    <x v="6"/>
    <s v="PT Cruiser"/>
    <s v="11"/>
    <x v="14"/>
    <n v="27394.2"/>
    <x v="37"/>
    <n v="4764.2086956521744"/>
    <x v="1"/>
    <x v="5"/>
    <n v="75000"/>
    <x v="1"/>
    <s v="CR11PTCBLA044"/>
  </r>
  <r>
    <x v="38"/>
    <x v="2"/>
    <x v="2"/>
    <x v="2"/>
    <s v="Civic"/>
    <s v="12"/>
    <x v="15"/>
    <n v="24513.200000000001"/>
    <x v="38"/>
    <n v="4669.1809523809525"/>
    <x v="1"/>
    <x v="6"/>
    <n v="75000"/>
    <x v="1"/>
    <s v="HO12CIVBLA035"/>
  </r>
  <r>
    <x v="39"/>
    <x v="2"/>
    <x v="2"/>
    <x v="2"/>
    <s v="Civic"/>
    <s v="10"/>
    <x v="7"/>
    <n v="22573"/>
    <x v="39"/>
    <n v="3611.68"/>
    <x v="3"/>
    <x v="14"/>
    <n v="75000"/>
    <x v="1"/>
    <s v="HO10CIVBLU032"/>
  </r>
  <r>
    <x v="40"/>
    <x v="4"/>
    <x v="4"/>
    <x v="7"/>
    <s v="Focus"/>
    <s v="13"/>
    <x v="16"/>
    <n v="22521.599999999999"/>
    <x v="40"/>
    <n v="4741.3894736842103"/>
    <x v="1"/>
    <x v="5"/>
    <n v="75000"/>
    <x v="1"/>
    <s v="FD13FCSBLA012"/>
  </r>
  <r>
    <x v="41"/>
    <x v="5"/>
    <x v="5"/>
    <x v="9"/>
    <s v="Elantra"/>
    <s v="12"/>
    <x v="15"/>
    <n v="22282"/>
    <x v="41"/>
    <n v="4244.1904761904761"/>
    <x v="3"/>
    <x v="13"/>
    <n v="100000"/>
    <x v="1"/>
    <s v="HY12ELABLU050"/>
  </r>
  <r>
    <x v="42"/>
    <x v="5"/>
    <x v="5"/>
    <x v="9"/>
    <s v="Elantra"/>
    <s v="13"/>
    <x v="16"/>
    <n v="22188.5"/>
    <x v="42"/>
    <n v="4671.2631578947367"/>
    <x v="3"/>
    <x v="2"/>
    <n v="100000"/>
    <x v="1"/>
    <s v="HY13ELABLU052"/>
  </r>
  <r>
    <x v="43"/>
    <x v="0"/>
    <x v="0"/>
    <x v="0"/>
    <s v="Camrey"/>
    <s v="12"/>
    <x v="15"/>
    <n v="22128.2"/>
    <x v="43"/>
    <n v="4214.8952380952378"/>
    <x v="3"/>
    <x v="0"/>
    <n v="100000"/>
    <x v="1"/>
    <s v="TY12CAMBLU029"/>
  </r>
  <r>
    <x v="44"/>
    <x v="5"/>
    <x v="5"/>
    <x v="9"/>
    <s v="Elantra"/>
    <s v="13"/>
    <x v="16"/>
    <n v="20223.900000000001"/>
    <x v="44"/>
    <n v="4257.6631578947372"/>
    <x v="1"/>
    <x v="15"/>
    <n v="100000"/>
    <x v="1"/>
    <s v="HY13ELABLA051"/>
  </r>
  <r>
    <x v="45"/>
    <x v="1"/>
    <x v="1"/>
    <x v="10"/>
    <s v="Camero"/>
    <s v="12"/>
    <x v="15"/>
    <n v="19421.099999999999"/>
    <x v="45"/>
    <n v="3699.2571428571428"/>
    <x v="1"/>
    <x v="9"/>
    <n v="100000"/>
    <x v="1"/>
    <s v="GM12CMRBLA015"/>
  </r>
  <r>
    <x v="46"/>
    <x v="4"/>
    <x v="4"/>
    <x v="7"/>
    <s v="Focus"/>
    <s v="12"/>
    <x v="15"/>
    <n v="19341.7"/>
    <x v="46"/>
    <n v="3684.1333333333337"/>
    <x v="2"/>
    <x v="16"/>
    <n v="75000"/>
    <x v="1"/>
    <s v="FD12FCSWHI011"/>
  </r>
  <r>
    <x v="47"/>
    <x v="0"/>
    <x v="0"/>
    <x v="4"/>
    <s v="Corolla"/>
    <s v="14"/>
    <x v="17"/>
    <n v="17556.3"/>
    <x v="47"/>
    <n v="4130.8941176470589"/>
    <x v="3"/>
    <x v="15"/>
    <n v="100000"/>
    <x v="1"/>
    <s v="TY14CORBLU027"/>
  </r>
  <r>
    <x v="48"/>
    <x v="1"/>
    <x v="1"/>
    <x v="10"/>
    <s v="Camero"/>
    <s v="14"/>
    <x v="17"/>
    <n v="14289.6"/>
    <x v="48"/>
    <n v="3362.258823529412"/>
    <x v="2"/>
    <x v="14"/>
    <n v="100000"/>
    <x v="1"/>
    <s v="GM14CMRWHI016"/>
  </r>
  <r>
    <x v="49"/>
    <x v="2"/>
    <x v="2"/>
    <x v="2"/>
    <s v="Civic"/>
    <s v="13"/>
    <x v="16"/>
    <n v="13867.6"/>
    <x v="49"/>
    <n v="2919.4947368421053"/>
    <x v="1"/>
    <x v="0"/>
    <n v="75000"/>
    <x v="1"/>
    <s v="HO13CIVBLA036"/>
  </r>
  <r>
    <x v="50"/>
    <x v="4"/>
    <x v="4"/>
    <x v="7"/>
    <s v="Focus"/>
    <s v="13"/>
    <x v="16"/>
    <n v="13682.9"/>
    <x v="50"/>
    <n v="2880.6105263157892"/>
    <x v="1"/>
    <x v="4"/>
    <n v="75000"/>
    <x v="1"/>
    <s v="FD13FCSBLA013"/>
  </r>
  <r>
    <x v="51"/>
    <x v="2"/>
    <x v="2"/>
    <x v="5"/>
    <s v="Odyssey"/>
    <n v="22"/>
    <x v="18"/>
    <n v="3708.1"/>
    <x v="51"/>
    <n v="14832.4"/>
    <x v="1"/>
    <x v="13"/>
    <n v="100000"/>
    <x v="1"/>
    <s v="HO22ODYBLA0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 rowHeaderCaption="Driver">
  <location ref="A3:B21" firstHeaderRow="1" firstDataRow="1" firstDataCol="1"/>
  <pivotFields count="15">
    <pivotField showAll="0">
      <items count="53">
        <item x="7"/>
        <item x="9"/>
        <item x="16"/>
        <item x="13"/>
        <item x="24"/>
        <item x="37"/>
        <item x="6"/>
        <item x="20"/>
        <item x="17"/>
        <item x="25"/>
        <item x="21"/>
        <item x="22"/>
        <item x="26"/>
        <item x="27"/>
        <item x="28"/>
        <item x="46"/>
        <item x="35"/>
        <item x="36"/>
        <item x="40"/>
        <item x="50"/>
        <item x="5"/>
        <item x="34"/>
        <item x="30"/>
        <item x="45"/>
        <item x="48"/>
        <item x="3"/>
        <item x="10"/>
        <item x="15"/>
        <item x="18"/>
        <item x="23"/>
        <item x="39"/>
        <item x="29"/>
        <item x="11"/>
        <item x="31"/>
        <item x="38"/>
        <item x="49"/>
        <item x="51"/>
        <item x="4"/>
        <item x="33"/>
        <item x="41"/>
        <item x="44"/>
        <item x="42"/>
        <item x="2"/>
        <item x="12"/>
        <item x="14"/>
        <item x="8"/>
        <item x="19"/>
        <item x="43"/>
        <item x="32"/>
        <item x="47"/>
        <item x="0"/>
        <item x="1"/>
        <item t="default"/>
      </items>
    </pivotField>
    <pivotField showAll="0">
      <items count="7">
        <item x="3"/>
        <item x="4"/>
        <item x="1"/>
        <item x="2"/>
        <item x="5"/>
        <item x="0"/>
        <item t="default"/>
      </items>
    </pivotField>
    <pivotField showAll="0">
      <items count="7">
        <item x="3"/>
        <item x="4"/>
        <item x="1"/>
        <item x="2"/>
        <item x="5"/>
        <item x="0"/>
        <item t="default"/>
      </items>
    </pivotField>
    <pivotField showAll="0">
      <items count="12">
        <item x="0"/>
        <item x="3"/>
        <item x="2"/>
        <item x="10"/>
        <item x="4"/>
        <item x="9"/>
        <item x="7"/>
        <item x="8"/>
        <item x="5"/>
        <item x="6"/>
        <item x="1"/>
        <item t="default"/>
      </items>
    </pivotField>
    <pivotField showAll="0"/>
    <pivotField showAll="0"/>
    <pivotField showAll="0">
      <items count="20">
        <item x="18"/>
        <item x="17"/>
        <item x="16"/>
        <item x="15"/>
        <item x="14"/>
        <item x="7"/>
        <item x="12"/>
        <item x="13"/>
        <item x="11"/>
        <item x="10"/>
        <item x="9"/>
        <item x="5"/>
        <item x="4"/>
        <item x="8"/>
        <item x="6"/>
        <item x="2"/>
        <item x="3"/>
        <item x="1"/>
        <item x="0"/>
        <item t="default"/>
      </items>
    </pivotField>
    <pivotField showAll="0"/>
    <pivotField dataField="1" numFmtId="43" showAll="0">
      <items count="53"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43" showAll="0"/>
    <pivotField showAll="0">
      <items count="6">
        <item x="1"/>
        <item x="3"/>
        <item x="0"/>
        <item x="4"/>
        <item x="2"/>
        <item t="default"/>
      </items>
    </pivotField>
    <pivotField axis="axisRow" showAll="0">
      <items count="18">
        <item x="9"/>
        <item x="0"/>
        <item x="2"/>
        <item x="8"/>
        <item x="11"/>
        <item x="6"/>
        <item x="7"/>
        <item x="12"/>
        <item x="13"/>
        <item x="15"/>
        <item x="4"/>
        <item x="3"/>
        <item x="10"/>
        <item x="1"/>
        <item x="14"/>
        <item x="5"/>
        <item x="1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iles Driven" fld="8" baseField="0" baseItem="0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A2" workbookViewId="0">
      <selection activeCell="O10" sqref="O10"/>
    </sheetView>
  </sheetViews>
  <sheetFormatPr defaultRowHeight="15" x14ac:dyDescent="0.25"/>
  <cols>
    <col min="1" max="1" width="11.28515625" bestFit="1" customWidth="1"/>
    <col min="2" max="2" width="13.7109375" bestFit="1" customWidth="1"/>
    <col min="3" max="3" width="6.28515625" customWidth="1"/>
    <col min="4" max="10" width="9" bestFit="1" customWidth="1"/>
    <col min="11" max="11" width="8" bestFit="1" customWidth="1"/>
    <col min="12" max="12" width="7" bestFit="1" customWidth="1"/>
    <col min="13" max="20" width="9" bestFit="1" customWidth="1"/>
    <col min="21" max="21" width="11.28515625" bestFit="1" customWidth="1"/>
    <col min="22" max="34" width="10.5703125" bestFit="1" customWidth="1"/>
    <col min="35" max="53" width="11.5703125" bestFit="1" customWidth="1"/>
    <col min="54" max="54" width="12.7109375" bestFit="1" customWidth="1"/>
  </cols>
  <sheetData>
    <row r="3" spans="1:2" x14ac:dyDescent="0.25">
      <c r="A3" s="6" t="s">
        <v>10</v>
      </c>
      <c r="B3" t="s">
        <v>123</v>
      </c>
    </row>
    <row r="4" spans="1:2" x14ac:dyDescent="0.25">
      <c r="A4" s="4" t="s">
        <v>41</v>
      </c>
      <c r="B4" s="5">
        <v>289295.40000000002</v>
      </c>
    </row>
    <row r="5" spans="1:2" x14ac:dyDescent="0.25">
      <c r="A5" s="4" t="s">
        <v>50</v>
      </c>
      <c r="B5" s="5">
        <v>301312.80000000005</v>
      </c>
    </row>
    <row r="6" spans="1:2" x14ac:dyDescent="0.25">
      <c r="A6" s="4" t="s">
        <v>26</v>
      </c>
      <c r="B6" s="5">
        <v>308855.8</v>
      </c>
    </row>
    <row r="7" spans="1:2" x14ac:dyDescent="0.25">
      <c r="A7" s="4" t="s">
        <v>58</v>
      </c>
      <c r="B7" s="5">
        <v>359972</v>
      </c>
    </row>
    <row r="8" spans="1:2" x14ac:dyDescent="0.25">
      <c r="A8" s="4" t="s">
        <v>29</v>
      </c>
      <c r="B8" s="5">
        <v>287281.40000000002</v>
      </c>
    </row>
    <row r="9" spans="1:2" x14ac:dyDescent="0.25">
      <c r="A9" s="4" t="s">
        <v>45</v>
      </c>
      <c r="B9" s="5">
        <v>270156.40000000002</v>
      </c>
    </row>
    <row r="10" spans="1:2" x14ac:dyDescent="0.25">
      <c r="A10" s="4" t="s">
        <v>24</v>
      </c>
      <c r="B10" s="5">
        <v>369387.6</v>
      </c>
    </row>
    <row r="11" spans="1:2" x14ac:dyDescent="0.25">
      <c r="A11" s="4" t="s">
        <v>22</v>
      </c>
      <c r="B11" s="5">
        <v>255462.6</v>
      </c>
    </row>
    <row r="12" spans="1:2" x14ac:dyDescent="0.25">
      <c r="A12" s="4" t="s">
        <v>19</v>
      </c>
      <c r="B12" s="5">
        <v>141929.80000000002</v>
      </c>
    </row>
    <row r="13" spans="1:2" x14ac:dyDescent="0.25">
      <c r="A13" s="4" t="s">
        <v>32</v>
      </c>
      <c r="B13" s="5">
        <v>130630</v>
      </c>
    </row>
    <row r="14" spans="1:2" x14ac:dyDescent="0.25">
      <c r="A14" s="4" t="s">
        <v>38</v>
      </c>
      <c r="B14" s="5">
        <v>277123</v>
      </c>
    </row>
    <row r="15" spans="1:2" x14ac:dyDescent="0.25">
      <c r="A15" s="4" t="s">
        <v>39</v>
      </c>
      <c r="B15" s="5">
        <v>282458.8</v>
      </c>
    </row>
    <row r="16" spans="1:2" x14ac:dyDescent="0.25">
      <c r="A16" s="4" t="s">
        <v>16</v>
      </c>
      <c r="B16" s="5">
        <v>610864.79999999993</v>
      </c>
    </row>
    <row r="17" spans="1:2" x14ac:dyDescent="0.25">
      <c r="A17" s="4" t="s">
        <v>52</v>
      </c>
      <c r="B17" s="5">
        <v>355427.80000000005</v>
      </c>
    </row>
    <row r="18" spans="1:2" x14ac:dyDescent="0.25">
      <c r="A18" s="4" t="s">
        <v>43</v>
      </c>
      <c r="B18" s="5">
        <v>131929.80000000002</v>
      </c>
    </row>
    <row r="19" spans="1:2" x14ac:dyDescent="0.25">
      <c r="A19" s="4" t="s">
        <v>36</v>
      </c>
      <c r="B19" s="5">
        <v>261203.20000000001</v>
      </c>
    </row>
    <row r="20" spans="1:2" x14ac:dyDescent="0.25">
      <c r="A20" s="4" t="s">
        <v>34</v>
      </c>
      <c r="B20" s="5">
        <v>38683.4</v>
      </c>
    </row>
    <row r="21" spans="1:2" x14ac:dyDescent="0.25">
      <c r="A21" s="4" t="s">
        <v>122</v>
      </c>
      <c r="B21" s="5">
        <v>4671974.5999999996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G1" workbookViewId="0">
      <selection activeCell="S21" sqref="S21"/>
    </sheetView>
  </sheetViews>
  <sheetFormatPr defaultRowHeight="15" x14ac:dyDescent="0.25"/>
  <cols>
    <col min="1" max="1" width="14.5703125" customWidth="1"/>
    <col min="2" max="2" width="9.28515625" customWidth="1"/>
    <col min="3" max="3" width="15.42578125" customWidth="1"/>
    <col min="4" max="4" width="10.28515625" customWidth="1"/>
    <col min="5" max="5" width="15.85546875" customWidth="1"/>
    <col min="6" max="6" width="11" customWidth="1"/>
    <col min="8" max="8" width="0" hidden="1" customWidth="1"/>
    <col min="9" max="9" width="11.5703125" bestFit="1" customWidth="1"/>
    <col min="10" max="10" width="11.5703125" customWidth="1"/>
    <col min="12" max="12" width="11.28515625" customWidth="1"/>
    <col min="13" max="13" width="11.7109375" customWidth="1"/>
    <col min="14" max="14" width="11.5703125" customWidth="1"/>
    <col min="15" max="15" width="21.28515625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49</v>
      </c>
      <c r="B2" t="str">
        <f>LEFT(A2,2)</f>
        <v>TY</v>
      </c>
      <c r="C2" t="str">
        <f>VLOOKUP(B2,B$55:C$60,2)</f>
        <v>Toyota</v>
      </c>
      <c r="D2" t="str">
        <f>MID(A2,5,3)</f>
        <v>CAM</v>
      </c>
      <c r="E2" t="str">
        <f>VLOOKUP(D2,D$55:E$65,2)</f>
        <v>Camrey</v>
      </c>
      <c r="F2" t="str">
        <f>MID(A2,3,2)</f>
        <v>96</v>
      </c>
      <c r="G2">
        <f>IF(22-F2&lt;0,100-F2+22,22-F2)</f>
        <v>26</v>
      </c>
      <c r="H2">
        <v>114660.6</v>
      </c>
      <c r="I2" s="2">
        <f>H2*2</f>
        <v>229321.2</v>
      </c>
      <c r="J2" s="3">
        <f>I2/(G2+0.5)</f>
        <v>8653.6301886792462</v>
      </c>
      <c r="K2" t="s">
        <v>21</v>
      </c>
      <c r="L2" t="s">
        <v>50</v>
      </c>
      <c r="M2">
        <v>100000</v>
      </c>
      <c r="N2" t="str">
        <f>IF(I2-M2&lt;=0,"Yes","No")</f>
        <v>No</v>
      </c>
      <c r="O2" t="str">
        <f>CONCATENATE(B2,F2,D2,UPPER(LEFT(K2,3)),RIGHT(A2,3))</f>
        <v>TY96CAMGRE020</v>
      </c>
    </row>
    <row r="3" spans="1:15" x14ac:dyDescent="0.25">
      <c r="A3" t="s">
        <v>51</v>
      </c>
      <c r="B3" t="str">
        <f>LEFT(A3,2)</f>
        <v>TY</v>
      </c>
      <c r="C3" t="str">
        <f>VLOOKUP(B3,B$55:C$60,2)</f>
        <v>Toyota</v>
      </c>
      <c r="D3" t="str">
        <f>MID(A3,5,3)</f>
        <v>CAM</v>
      </c>
      <c r="E3" t="str">
        <f>VLOOKUP(D3,D$55:E$65,2)</f>
        <v>Camrey</v>
      </c>
      <c r="F3" t="str">
        <f>MID(A3,3,2)</f>
        <v>98</v>
      </c>
      <c r="G3">
        <f>IF(22-F3&lt;0,100-F3+22,22-F3)</f>
        <v>24</v>
      </c>
      <c r="H3">
        <v>93382.6</v>
      </c>
      <c r="I3" s="2">
        <f>H3*2</f>
        <v>186765.2</v>
      </c>
      <c r="J3" s="3">
        <f>I3/(G3+0.5)</f>
        <v>7623.0693877551021</v>
      </c>
      <c r="K3" t="s">
        <v>15</v>
      </c>
      <c r="L3" t="s">
        <v>52</v>
      </c>
      <c r="M3">
        <v>100000</v>
      </c>
      <c r="N3" t="str">
        <f>IF(I3-M3&lt;=0,"Yes","No")</f>
        <v>No</v>
      </c>
      <c r="O3" t="str">
        <f>CONCATENATE(B3,F3,D3,UPPER(LEFT(K3,3)),RIGHT(A3,3))</f>
        <v>TY98CAMBLA021</v>
      </c>
    </row>
    <row r="4" spans="1:15" x14ac:dyDescent="0.25">
      <c r="A4" t="s">
        <v>53</v>
      </c>
      <c r="B4" t="str">
        <f>LEFT(A4,2)</f>
        <v>TY</v>
      </c>
      <c r="C4" t="str">
        <f>VLOOKUP(B4,B$55:C$60,2)</f>
        <v>Toyota</v>
      </c>
      <c r="D4" t="str">
        <f>MID(A4,5,3)</f>
        <v>CAM</v>
      </c>
      <c r="E4" t="str">
        <f>VLOOKUP(D4,D$55:E$65,2)</f>
        <v>Camrey</v>
      </c>
      <c r="F4" t="str">
        <f>MID(A4,3,2)</f>
        <v>00</v>
      </c>
      <c r="G4">
        <f>IF(22-F4&lt;0,100-F4+22,22-F4)</f>
        <v>22</v>
      </c>
      <c r="H4">
        <v>85928</v>
      </c>
      <c r="I4" s="2">
        <f>H4*2</f>
        <v>171856</v>
      </c>
      <c r="J4" s="3">
        <f>I4/(G4+0.5)</f>
        <v>7638.0444444444447</v>
      </c>
      <c r="K4" t="s">
        <v>21</v>
      </c>
      <c r="L4" t="s">
        <v>26</v>
      </c>
      <c r="M4">
        <v>100000</v>
      </c>
      <c r="N4" t="str">
        <f>IF(I4-M4&lt;=0,"Yes","No")</f>
        <v>No</v>
      </c>
      <c r="O4" t="str">
        <f>CONCATENATE(B4,F4,D4,UPPER(LEFT(K4,3)),RIGHT(A4,3))</f>
        <v>TY00CAMGRE022</v>
      </c>
    </row>
    <row r="5" spans="1:15" x14ac:dyDescent="0.25">
      <c r="A5" t="s">
        <v>46</v>
      </c>
      <c r="B5" t="str">
        <f>LEFT(A5,2)</f>
        <v>GM</v>
      </c>
      <c r="C5" t="str">
        <f>VLOOKUP(B5,B$55:C$60,2)</f>
        <v>General Motors</v>
      </c>
      <c r="D5" t="str">
        <f>MID(A5,5,3)</f>
        <v>SLV</v>
      </c>
      <c r="E5" t="str">
        <f>VLOOKUP(D5,D$55:E$65,2)</f>
        <v>Silverado</v>
      </c>
      <c r="F5" t="str">
        <f>MID(A5,3,2)</f>
        <v>98</v>
      </c>
      <c r="G5">
        <f>IF(22-F5&lt;0,100-F5+22,22-F5)</f>
        <v>24</v>
      </c>
      <c r="H5">
        <v>83162.7</v>
      </c>
      <c r="I5" s="2">
        <f>H5*2</f>
        <v>166325.4</v>
      </c>
      <c r="J5" s="3">
        <f>I5/(G5+0.5)</f>
        <v>6788.7918367346938</v>
      </c>
      <c r="K5" t="s">
        <v>15</v>
      </c>
      <c r="L5" t="s">
        <v>39</v>
      </c>
      <c r="M5">
        <v>100000</v>
      </c>
      <c r="N5" t="str">
        <f>IF(I5-M5&lt;=0,"Yes","No")</f>
        <v>No</v>
      </c>
      <c r="O5" t="str">
        <f>CONCATENATE(B5,F5,D5,UPPER(LEFT(K5,3)),RIGHT(A5,3))</f>
        <v>GM98SLVBLA018</v>
      </c>
    </row>
    <row r="6" spans="1:15" x14ac:dyDescent="0.25">
      <c r="A6" t="s">
        <v>63</v>
      </c>
      <c r="B6" t="str">
        <f>LEFT(A6,2)</f>
        <v>HO</v>
      </c>
      <c r="C6" t="str">
        <f>VLOOKUP(B6,B$55:C$60,2)</f>
        <v>Honda</v>
      </c>
      <c r="D6" t="str">
        <f>MID(A6,5,3)</f>
        <v>CIV</v>
      </c>
      <c r="E6" t="str">
        <f>VLOOKUP(D6,D$55:E$65,2)</f>
        <v>Civic</v>
      </c>
      <c r="F6" t="str">
        <f>MID(A6,3,2)</f>
        <v>99</v>
      </c>
      <c r="G6">
        <f>IF(22-F6&lt;0,100-F6+22,22-F6)</f>
        <v>23</v>
      </c>
      <c r="H6">
        <v>82374</v>
      </c>
      <c r="I6" s="2">
        <f>H6*2</f>
        <v>164748</v>
      </c>
      <c r="J6" s="3">
        <f>I6/(G6+0.5)</f>
        <v>7010.5531914893618</v>
      </c>
      <c r="K6" t="s">
        <v>18</v>
      </c>
      <c r="L6" t="s">
        <v>38</v>
      </c>
      <c r="M6">
        <v>75000</v>
      </c>
      <c r="N6" t="str">
        <f>IF(I6-M6&lt;=0,"Yes","No")</f>
        <v>No</v>
      </c>
      <c r="O6" t="str">
        <f>CONCATENATE(B6,F6,D6,UPPER(LEFT(K6,3)),RIGHT(A6,3))</f>
        <v>HO99CIVWHI030</v>
      </c>
    </row>
    <row r="7" spans="1:15" x14ac:dyDescent="0.25">
      <c r="A7" t="s">
        <v>47</v>
      </c>
      <c r="B7" t="str">
        <f>LEFT(A7,2)</f>
        <v>GM</v>
      </c>
      <c r="C7" t="str">
        <f>VLOOKUP(B7,B$55:C$60,2)</f>
        <v>General Motors</v>
      </c>
      <c r="D7" t="str">
        <f>MID(A7,5,3)</f>
        <v>SLV</v>
      </c>
      <c r="E7" t="str">
        <f>VLOOKUP(D7,D$55:E$65,2)</f>
        <v>Silverado</v>
      </c>
      <c r="F7" t="str">
        <f>MID(A7,3,2)</f>
        <v>00</v>
      </c>
      <c r="G7">
        <f>IF(22-F7&lt;0,100-F7+22,22-F7)</f>
        <v>22</v>
      </c>
      <c r="H7">
        <v>80685.8</v>
      </c>
      <c r="I7" s="2">
        <f>H7*2</f>
        <v>161371.6</v>
      </c>
      <c r="J7" s="3">
        <f>I7/(G7+0.5)</f>
        <v>7172.0711111111113</v>
      </c>
      <c r="K7" t="s">
        <v>48</v>
      </c>
      <c r="L7" t="s">
        <v>36</v>
      </c>
      <c r="M7">
        <v>100000</v>
      </c>
      <c r="N7" t="str">
        <f>IF(I7-M7&lt;=0,"Yes","No")</f>
        <v>No</v>
      </c>
      <c r="O7" t="str">
        <f>CONCATENATE(B7,F7,D7,UPPER(LEFT(K7,3)),RIGHT(A7,3))</f>
        <v>GM00SLVBLU019</v>
      </c>
    </row>
    <row r="8" spans="1:15" x14ac:dyDescent="0.25">
      <c r="A8" t="s">
        <v>76</v>
      </c>
      <c r="B8" t="str">
        <f>LEFT(A8,2)</f>
        <v>CR</v>
      </c>
      <c r="C8" t="str">
        <f>VLOOKUP(B8,B$55:C$60,2)</f>
        <v>Chysler</v>
      </c>
      <c r="D8" t="str">
        <f>MID(A8,5,3)</f>
        <v>CAR</v>
      </c>
      <c r="E8" t="str">
        <f>VLOOKUP(D8,D$55:E$65,2)</f>
        <v>Caravan</v>
      </c>
      <c r="F8" t="str">
        <f>MID(A8,3,2)</f>
        <v>99</v>
      </c>
      <c r="G8">
        <f>IF(22-F8&lt;0,100-F8+22,22-F8)</f>
        <v>23</v>
      </c>
      <c r="H8">
        <v>79420.600000000006</v>
      </c>
      <c r="I8" s="2">
        <f>H8*2</f>
        <v>158841.20000000001</v>
      </c>
      <c r="J8" s="3">
        <f>I8/(G8+0.5)</f>
        <v>6759.2000000000007</v>
      </c>
      <c r="K8" t="s">
        <v>21</v>
      </c>
      <c r="L8" t="s">
        <v>45</v>
      </c>
      <c r="M8">
        <v>75000</v>
      </c>
      <c r="N8" t="str">
        <f>IF(I8-M8&lt;=0,"Yes","No")</f>
        <v>No</v>
      </c>
      <c r="O8" t="str">
        <f>CONCATENATE(B8,F8,D8,UPPER(LEFT(K8,3)),RIGHT(A8,3))</f>
        <v>CR99CARGRE045</v>
      </c>
    </row>
    <row r="9" spans="1:15" x14ac:dyDescent="0.25">
      <c r="A9" t="s">
        <v>77</v>
      </c>
      <c r="B9" t="str">
        <f>LEFT(A9,2)</f>
        <v>CR</v>
      </c>
      <c r="C9" t="str">
        <f>VLOOKUP(B9,B$55:C$60,2)</f>
        <v>Chysler</v>
      </c>
      <c r="D9" t="str">
        <f>MID(A9,5,3)</f>
        <v>CAR</v>
      </c>
      <c r="E9" t="str">
        <f>VLOOKUP(D9,D$55:E$65,2)</f>
        <v>Caravan</v>
      </c>
      <c r="F9" t="str">
        <f>MID(A9,3,2)</f>
        <v>00</v>
      </c>
      <c r="G9">
        <f>IF(22-F9&lt;0,100-F9+22,22-F9)</f>
        <v>22</v>
      </c>
      <c r="H9">
        <v>77243.100000000006</v>
      </c>
      <c r="I9" s="2">
        <f>H9*2</f>
        <v>154486.20000000001</v>
      </c>
      <c r="J9" s="3">
        <f>I9/(G9+0.5)</f>
        <v>6866.0533333333342</v>
      </c>
      <c r="K9" t="s">
        <v>15</v>
      </c>
      <c r="L9" t="s">
        <v>24</v>
      </c>
      <c r="M9">
        <v>75000</v>
      </c>
      <c r="N9" t="str">
        <f>IF(I9-M9&lt;=0,"Yes","No")</f>
        <v>No</v>
      </c>
      <c r="O9" t="str">
        <f>CONCATENATE(B9,F9,D9,UPPER(LEFT(K9,3)),RIGHT(A9,3))</f>
        <v>CR00CARBLA046</v>
      </c>
    </row>
    <row r="10" spans="1:15" x14ac:dyDescent="0.25">
      <c r="A10" t="s">
        <v>59</v>
      </c>
      <c r="B10" t="str">
        <f>LEFT(A10,2)</f>
        <v>TY</v>
      </c>
      <c r="C10" t="str">
        <f>VLOOKUP(B10,B$55:C$60,2)</f>
        <v>Toyota</v>
      </c>
      <c r="D10" t="str">
        <f>MID(A10,5,3)</f>
        <v>COR</v>
      </c>
      <c r="E10" t="str">
        <f>VLOOKUP(D10,D$55:E$65,2)</f>
        <v>Corolla</v>
      </c>
      <c r="F10" t="str">
        <f>MID(A10,3,2)</f>
        <v>03</v>
      </c>
      <c r="G10">
        <f>IF(22-F10&lt;0,100-F10+22,22-F10)</f>
        <v>19</v>
      </c>
      <c r="H10">
        <v>73444.399999999994</v>
      </c>
      <c r="I10" s="2">
        <f>H10*2</f>
        <v>146888.79999999999</v>
      </c>
      <c r="J10" s="3">
        <f>I10/(G10+0.5)</f>
        <v>7532.7589743589733</v>
      </c>
      <c r="K10" t="s">
        <v>15</v>
      </c>
      <c r="L10" t="s">
        <v>58</v>
      </c>
      <c r="M10">
        <v>100000</v>
      </c>
      <c r="N10" t="str">
        <f>IF(I10-M10&lt;=0,"Yes","No")</f>
        <v>No</v>
      </c>
      <c r="O10" t="str">
        <f>CONCATENATE(B10,F10,D10,UPPER(LEFT(K10,3)),RIGHT(A10,3))</f>
        <v>TY03CORBLA026</v>
      </c>
    </row>
    <row r="11" spans="1:15" x14ac:dyDescent="0.25">
      <c r="A11" t="s">
        <v>78</v>
      </c>
      <c r="B11" t="str">
        <f>LEFT(A11,2)</f>
        <v>CR</v>
      </c>
      <c r="C11" t="str">
        <f>VLOOKUP(B11,B$55:C$60,2)</f>
        <v>Chysler</v>
      </c>
      <c r="D11" t="str">
        <f>MID(A11,5,3)</f>
        <v>CAR</v>
      </c>
      <c r="E11" t="str">
        <f>VLOOKUP(D11,D$55:E$65,2)</f>
        <v>Caravan</v>
      </c>
      <c r="F11" t="str">
        <f>MID(A11,3,2)</f>
        <v>04</v>
      </c>
      <c r="G11">
        <f>IF(22-F11&lt;0,100-F11+22,22-F11)</f>
        <v>18</v>
      </c>
      <c r="H11">
        <v>72527.199999999997</v>
      </c>
      <c r="I11" s="2">
        <f>H11*2</f>
        <v>145054.39999999999</v>
      </c>
      <c r="J11" s="3">
        <f>I11/(G11+0.5)</f>
        <v>7840.778378378378</v>
      </c>
      <c r="K11" t="s">
        <v>18</v>
      </c>
      <c r="L11" t="s">
        <v>41</v>
      </c>
      <c r="M11">
        <v>75000</v>
      </c>
      <c r="N11" t="str">
        <f>IF(I11-M11&lt;=0,"Yes","No")</f>
        <v>No</v>
      </c>
      <c r="O11" t="str">
        <f>CONCATENATE(B11,F11,D11,UPPER(LEFT(K11,3)),RIGHT(A11,3))</f>
        <v>CR04CARWHI047</v>
      </c>
    </row>
    <row r="12" spans="1:15" x14ac:dyDescent="0.25">
      <c r="A12" t="s">
        <v>64</v>
      </c>
      <c r="B12" t="str">
        <f>LEFT(A12,2)</f>
        <v>HO</v>
      </c>
      <c r="C12" t="str">
        <f>VLOOKUP(B12,B$55:C$60,2)</f>
        <v>Honda</v>
      </c>
      <c r="D12" t="str">
        <f>MID(A12,5,3)</f>
        <v>CIV</v>
      </c>
      <c r="E12" t="str">
        <f>VLOOKUP(D12,D$55:E$65,2)</f>
        <v>Civic</v>
      </c>
      <c r="F12" t="str">
        <f>MID(A12,3,2)</f>
        <v>01</v>
      </c>
      <c r="G12">
        <f>IF(22-F12&lt;0,100-F12+22,22-F12)</f>
        <v>21</v>
      </c>
      <c r="H12">
        <v>69891.899999999994</v>
      </c>
      <c r="I12" s="2">
        <f>H12*2</f>
        <v>139783.79999999999</v>
      </c>
      <c r="J12" s="3">
        <f>I12/(G12+0.5)</f>
        <v>6501.5720930232555</v>
      </c>
      <c r="K12" t="s">
        <v>48</v>
      </c>
      <c r="L12" t="s">
        <v>24</v>
      </c>
      <c r="M12">
        <v>75000</v>
      </c>
      <c r="N12" t="str">
        <f>IF(I12-M12&lt;=0,"Yes","No")</f>
        <v>No</v>
      </c>
      <c r="O12" t="str">
        <f>CONCATENATE(B12,F12,D12,UPPER(LEFT(K12,3)),RIGHT(A12,3))</f>
        <v>HO01CIVBLU031</v>
      </c>
    </row>
    <row r="13" spans="1:15" x14ac:dyDescent="0.25">
      <c r="A13" t="s">
        <v>96</v>
      </c>
      <c r="B13" t="str">
        <f>LEFT(A13,2)</f>
        <v>HO</v>
      </c>
      <c r="C13" t="str">
        <f>VLOOKUP(B13,B$55:C$60,2)</f>
        <v>Honda</v>
      </c>
      <c r="D13" t="str">
        <f>MID(A13,5,3)</f>
        <v>ODY</v>
      </c>
      <c r="E13" t="str">
        <f>VLOOKUP(D13,D$55:E$65,2)</f>
        <v>Odyssey</v>
      </c>
      <c r="F13" t="str">
        <f>MID(A13,3,2)</f>
        <v>10</v>
      </c>
      <c r="G13">
        <f>IF(22-F13&lt;0,100-F13+22,22-F13)</f>
        <v>12</v>
      </c>
      <c r="H13">
        <v>68658.899999999994</v>
      </c>
      <c r="I13" s="2">
        <f>H13*2</f>
        <v>137317.79999999999</v>
      </c>
      <c r="J13" s="3">
        <f>I13/(G13+0.5)</f>
        <v>10985.423999999999</v>
      </c>
      <c r="K13" t="s">
        <v>15</v>
      </c>
      <c r="L13" t="s">
        <v>16</v>
      </c>
      <c r="M13">
        <v>100000</v>
      </c>
      <c r="N13" t="str">
        <f>IF(I13-M13&lt;=0,"Yes","No")</f>
        <v>No</v>
      </c>
      <c r="O13" t="str">
        <f>CONCATENATE(B13,F13,D13,UPPER(LEFT(K13,3)),RIGHT(A13,3))</f>
        <v>HO10ODYBLA040</v>
      </c>
    </row>
    <row r="14" spans="1:15" x14ac:dyDescent="0.25">
      <c r="A14" t="s">
        <v>54</v>
      </c>
      <c r="B14" t="str">
        <f>LEFT(A14,2)</f>
        <v>TY</v>
      </c>
      <c r="C14" t="str">
        <f>VLOOKUP(B14,B$55:C$60,2)</f>
        <v>Toyota</v>
      </c>
      <c r="D14" t="str">
        <f>MID(A14,5,3)</f>
        <v>CAM</v>
      </c>
      <c r="E14" t="str">
        <f>VLOOKUP(D14,D$55:E$65,2)</f>
        <v>Camrey</v>
      </c>
      <c r="F14" t="str">
        <f>MID(A14,3,2)</f>
        <v>02</v>
      </c>
      <c r="G14">
        <f>IF(22-F14&lt;0,100-F14+22,22-F14)</f>
        <v>20</v>
      </c>
      <c r="H14">
        <v>67829.100000000006</v>
      </c>
      <c r="I14" s="2">
        <f>H14*2</f>
        <v>135658.20000000001</v>
      </c>
      <c r="J14" s="3">
        <f>I14/(G14+0.5)</f>
        <v>6617.4731707317078</v>
      </c>
      <c r="K14" t="s">
        <v>15</v>
      </c>
      <c r="L14" t="s">
        <v>16</v>
      </c>
      <c r="M14">
        <v>100000</v>
      </c>
      <c r="N14" t="str">
        <f>IF(I14-M14&lt;=0,"Yes","No")</f>
        <v>No</v>
      </c>
      <c r="O14" t="str">
        <f>CONCATENATE(B14,F14,D14,UPPER(LEFT(K14,3)),RIGHT(A14,3))</f>
        <v>TY02CAMBLA023</v>
      </c>
    </row>
    <row r="15" spans="1:15" x14ac:dyDescent="0.25">
      <c r="A15" t="s">
        <v>73</v>
      </c>
      <c r="B15" t="str">
        <f>LEFT(A15,2)</f>
        <v>CR</v>
      </c>
      <c r="C15" t="str">
        <f>VLOOKUP(B15,B$55:C$60,2)</f>
        <v>Chysler</v>
      </c>
      <c r="D15" t="str">
        <f>MID(A15,5,3)</f>
        <v>PTC</v>
      </c>
      <c r="E15" t="str">
        <f>VLOOKUP(D15,D$55:E$65,2)</f>
        <v>PT Cruiser</v>
      </c>
      <c r="F15" t="str">
        <f>MID(A15,3,2)</f>
        <v>04</v>
      </c>
      <c r="G15">
        <f>IF(22-F15&lt;0,100-F15+22,22-F15)</f>
        <v>18</v>
      </c>
      <c r="H15">
        <v>64542</v>
      </c>
      <c r="I15" s="2">
        <f>H15*2</f>
        <v>129084</v>
      </c>
      <c r="J15" s="3">
        <f>I15/(G15+0.5)</f>
        <v>6977.5135135135133</v>
      </c>
      <c r="K15" t="s">
        <v>48</v>
      </c>
      <c r="L15" t="s">
        <v>16</v>
      </c>
      <c r="M15">
        <v>75000</v>
      </c>
      <c r="N15" t="str">
        <f>IF(I15-M15&lt;=0,"Yes","No")</f>
        <v>No</v>
      </c>
      <c r="O15" t="str">
        <f>CONCATENATE(B15,F15,D15,UPPER(LEFT(K15,3)),RIGHT(A15,3))</f>
        <v>CR04PTCBLU042</v>
      </c>
    </row>
    <row r="16" spans="1:15" x14ac:dyDescent="0.25">
      <c r="A16" t="s">
        <v>56</v>
      </c>
      <c r="B16" t="str">
        <f>LEFT(A16,2)</f>
        <v>TY</v>
      </c>
      <c r="C16" t="str">
        <f>VLOOKUP(B16,B$55:C$60,2)</f>
        <v>Toyota</v>
      </c>
      <c r="D16" t="str">
        <f>MID(A16,5,3)</f>
        <v>COR</v>
      </c>
      <c r="E16" t="str">
        <f>VLOOKUP(D16,D$55:E$65,2)</f>
        <v>Corolla</v>
      </c>
      <c r="F16" t="str">
        <f>MID(A16,3,2)</f>
        <v>02</v>
      </c>
      <c r="G16">
        <f>IF(22-F16&lt;0,100-F16+22,22-F16)</f>
        <v>20</v>
      </c>
      <c r="H16">
        <v>64467.4</v>
      </c>
      <c r="I16" s="2">
        <f>H16*2</f>
        <v>128934.8</v>
      </c>
      <c r="J16" s="3">
        <f>I16/(G16+0.5)</f>
        <v>6289.5024390243907</v>
      </c>
      <c r="K16" t="s">
        <v>57</v>
      </c>
      <c r="L16" t="s">
        <v>58</v>
      </c>
      <c r="M16">
        <v>100000</v>
      </c>
      <c r="N16" t="str">
        <f>IF(I16-M16&lt;=0,"Yes","No")</f>
        <v>No</v>
      </c>
      <c r="O16" t="str">
        <f>CONCATENATE(B16,F16,D16,UPPER(LEFT(K16,3)),RIGHT(A16,3))</f>
        <v>TY02CORRED025</v>
      </c>
    </row>
    <row r="17" spans="1:15" x14ac:dyDescent="0.25">
      <c r="A17" t="s">
        <v>121</v>
      </c>
      <c r="B17" t="str">
        <f>LEFT(A17,2)</f>
        <v>HO</v>
      </c>
      <c r="C17" t="str">
        <f>VLOOKUP(B17,B$55:C$60,2)</f>
        <v>Honda</v>
      </c>
      <c r="D17" t="str">
        <f>MID(A17,5,3)</f>
        <v>ODY</v>
      </c>
      <c r="E17" t="str">
        <f>VLOOKUP(D17,D$55:E$65,2)</f>
        <v>Odyssey</v>
      </c>
      <c r="F17" t="str">
        <f>MID(A17,3,2)</f>
        <v>05</v>
      </c>
      <c r="G17">
        <f>IF(22-F17&lt;0,100-F17+22,22-F17)</f>
        <v>17</v>
      </c>
      <c r="H17">
        <v>60389.5</v>
      </c>
      <c r="I17" s="2">
        <f>H17*2</f>
        <v>120779</v>
      </c>
      <c r="J17" s="3">
        <f>I17/(G17+0.5)</f>
        <v>6901.6571428571433</v>
      </c>
      <c r="K17" t="s">
        <v>18</v>
      </c>
      <c r="L17" t="s">
        <v>29</v>
      </c>
      <c r="M17">
        <v>100000</v>
      </c>
      <c r="N17" t="str">
        <f>IF(I17-M17&lt;=0,"Yes","No")</f>
        <v>No</v>
      </c>
      <c r="O17" t="str">
        <f>CONCATENATE(B17,F17,D17,UPPER(LEFT(K17,3)),RIGHT(A17,3))</f>
        <v>HO05ODYWHI037</v>
      </c>
    </row>
    <row r="18" spans="1:15" x14ac:dyDescent="0.25">
      <c r="A18" t="s">
        <v>79</v>
      </c>
      <c r="B18" t="str">
        <f>LEFT(A18,2)</f>
        <v>CR</v>
      </c>
      <c r="C18" t="str">
        <f>VLOOKUP(B18,B$55:C$60,2)</f>
        <v>Chysler</v>
      </c>
      <c r="D18" t="str">
        <f>MID(A18,5,3)</f>
        <v>CAR</v>
      </c>
      <c r="E18" t="str">
        <f>VLOOKUP(D18,D$55:E$65,2)</f>
        <v>Caravan</v>
      </c>
      <c r="F18" t="str">
        <f>MID(A18,3,2)</f>
        <v>04</v>
      </c>
      <c r="G18">
        <f>IF(22-F18&lt;0,100-F18+22,22-F18)</f>
        <v>18</v>
      </c>
      <c r="H18">
        <v>52699.4</v>
      </c>
      <c r="I18" s="2">
        <f>H18*2</f>
        <v>105398.8</v>
      </c>
      <c r="J18" s="3">
        <f>I18/(G18+0.5)</f>
        <v>5697.2324324324327</v>
      </c>
      <c r="K18" t="s">
        <v>57</v>
      </c>
      <c r="L18" t="s">
        <v>41</v>
      </c>
      <c r="M18">
        <v>75000</v>
      </c>
      <c r="N18" t="str">
        <f>IF(I18-M18&lt;=0,"Yes","No")</f>
        <v>No</v>
      </c>
      <c r="O18" t="str">
        <f>CONCATENATE(B18,F18,D18,UPPER(LEFT(K18,3)),RIGHT(A18,3))</f>
        <v>CR04CARRED048</v>
      </c>
    </row>
    <row r="19" spans="1:15" x14ac:dyDescent="0.25">
      <c r="A19" t="s">
        <v>27</v>
      </c>
      <c r="B19" t="str">
        <f>LEFT(A19,2)</f>
        <v>FD</v>
      </c>
      <c r="C19" t="str">
        <f>VLOOKUP(B19,B$55:C$60,2)</f>
        <v>Ford</v>
      </c>
      <c r="D19" t="str">
        <f>MID(A19,5,3)</f>
        <v>FCS</v>
      </c>
      <c r="E19" t="str">
        <f>VLOOKUP(D19,D$55:E$65,2)</f>
        <v>Focus</v>
      </c>
      <c r="F19" t="str">
        <f>MID(A19,3,2)</f>
        <v>06</v>
      </c>
      <c r="G19">
        <f>IF(22-F19&lt;0,100-F19+22,22-F19)</f>
        <v>16</v>
      </c>
      <c r="H19">
        <v>52229.5</v>
      </c>
      <c r="I19" s="2">
        <f>H19*2</f>
        <v>104459</v>
      </c>
      <c r="J19" s="3">
        <f>I19/(G19+0.5)</f>
        <v>6330.848484848485</v>
      </c>
      <c r="K19" t="s">
        <v>21</v>
      </c>
      <c r="L19" t="s">
        <v>22</v>
      </c>
      <c r="M19">
        <v>75000</v>
      </c>
      <c r="N19" t="str">
        <f>IF(I19-M19&lt;=0,"Yes","No")</f>
        <v>No</v>
      </c>
      <c r="O19" t="str">
        <f>CONCATENATE(B19,F19,D19,UPPER(LEFT(K19,3)),RIGHT(A19,3))</f>
        <v>FD06FCSGRE007</v>
      </c>
    </row>
    <row r="20" spans="1:15" x14ac:dyDescent="0.25">
      <c r="A20" t="s">
        <v>70</v>
      </c>
      <c r="B20" t="str">
        <f>LEFT(A20,2)</f>
        <v>HO</v>
      </c>
      <c r="C20" t="str">
        <f>VLOOKUP(B20,B$55:C$60,2)</f>
        <v>Honda</v>
      </c>
      <c r="D20" t="str">
        <f>MID(A20,5,3)</f>
        <v>ODY</v>
      </c>
      <c r="E20" t="str">
        <f>VLOOKUP(D20,D$55:E$65,2)</f>
        <v>Odyssey</v>
      </c>
      <c r="F20" t="str">
        <f>MID(A20,3,2)</f>
        <v>07</v>
      </c>
      <c r="G20">
        <f>IF(22-F20&lt;0,100-F20+22,22-F20)</f>
        <v>15</v>
      </c>
      <c r="H20">
        <v>50854.1</v>
      </c>
      <c r="I20" s="2">
        <f>H20*2</f>
        <v>101708.2</v>
      </c>
      <c r="J20" s="3">
        <f>I20/(G20+0.5)</f>
        <v>6561.8193548387098</v>
      </c>
      <c r="K20" t="s">
        <v>15</v>
      </c>
      <c r="L20" t="s">
        <v>52</v>
      </c>
      <c r="M20">
        <v>100000</v>
      </c>
      <c r="N20" t="str">
        <f>IF(I20-M20&lt;=0,"Yes","No")</f>
        <v>No</v>
      </c>
      <c r="O20" t="str">
        <f>CONCATENATE(B20,F20,D20,UPPER(LEFT(K20,3)),RIGHT(A20,3))</f>
        <v>HO07ODYBLA038</v>
      </c>
    </row>
    <row r="21" spans="1:15" x14ac:dyDescent="0.25">
      <c r="A21" t="s">
        <v>55</v>
      </c>
      <c r="B21" t="str">
        <f>LEFT(A21,2)</f>
        <v>TY</v>
      </c>
      <c r="C21" t="str">
        <f>VLOOKUP(B21,B$55:C$60,2)</f>
        <v>Toyota</v>
      </c>
      <c r="D21" t="str">
        <f>MID(A21,5,3)</f>
        <v>CAM</v>
      </c>
      <c r="E21" t="str">
        <f>VLOOKUP(D21,D$55:E$65,2)</f>
        <v>Camrey</v>
      </c>
      <c r="F21" t="str">
        <f>MID(A21,3,2)</f>
        <v>09</v>
      </c>
      <c r="G21">
        <f>IF(22-F21&lt;0,100-F21+22,22-F21)</f>
        <v>13</v>
      </c>
      <c r="H21">
        <v>48114.2</v>
      </c>
      <c r="I21" s="2">
        <f>H21*2</f>
        <v>96228.4</v>
      </c>
      <c r="J21" s="3">
        <f>I21/(G21+0.5)</f>
        <v>7128.0296296296292</v>
      </c>
      <c r="K21" t="s">
        <v>18</v>
      </c>
      <c r="L21" t="s">
        <v>29</v>
      </c>
      <c r="M21">
        <v>100000</v>
      </c>
      <c r="N21" t="str">
        <f>IF(I21-M21&lt;=0,"Yes","No")</f>
        <v>Yes</v>
      </c>
      <c r="O21" t="str">
        <f>CONCATENATE(B21,F21,D21,UPPER(LEFT(K21,3)),RIGHT(A21,3))</f>
        <v>TY09CAMWHI024</v>
      </c>
    </row>
    <row r="22" spans="1:15" x14ac:dyDescent="0.25">
      <c r="A22" t="s">
        <v>119</v>
      </c>
      <c r="B22" t="str">
        <f>LEFT(A22,2)</f>
        <v>FD</v>
      </c>
      <c r="C22" t="str">
        <f>VLOOKUP(B22,B$55:C$60,2)</f>
        <v>Ford</v>
      </c>
      <c r="D22" t="str">
        <f>MID(A22,5,3)</f>
        <v>FCS</v>
      </c>
      <c r="E22" t="str">
        <f>VLOOKUP(D22,D$55:E$65,2)</f>
        <v>Focus</v>
      </c>
      <c r="F22" t="str">
        <f>MID(A22,3,2)</f>
        <v>06</v>
      </c>
      <c r="G22">
        <f>IF(22-F22&lt;0,100-F22+22,22-F22)</f>
        <v>16</v>
      </c>
      <c r="H22">
        <v>46311.4</v>
      </c>
      <c r="I22" s="2">
        <f>H22*2</f>
        <v>92622.8</v>
      </c>
      <c r="J22" s="3">
        <f>I22/(G22+0.5)</f>
        <v>5613.5030303030308</v>
      </c>
      <c r="K22" t="s">
        <v>21</v>
      </c>
      <c r="L22" t="s">
        <v>26</v>
      </c>
      <c r="M22">
        <v>75000</v>
      </c>
      <c r="N22" t="str">
        <f>IF(I22-M22&lt;=0,"Yes","No")</f>
        <v>No</v>
      </c>
      <c r="O22" t="str">
        <f>CONCATENATE(B22,F22,D22,UPPER(LEFT(K22,3)),RIGHT(A22,3))</f>
        <v>FD06FCSGRE006</v>
      </c>
    </row>
    <row r="23" spans="1:15" x14ac:dyDescent="0.25">
      <c r="A23" t="s">
        <v>17</v>
      </c>
      <c r="B23" t="str">
        <f>LEFT(A23,2)</f>
        <v>FD</v>
      </c>
      <c r="C23" t="str">
        <f>VLOOKUP(B23,B$55:C$60,2)</f>
        <v>Ford</v>
      </c>
      <c r="D23" t="str">
        <f>MID(A23,5,3)</f>
        <v>MTG</v>
      </c>
      <c r="E23" t="str">
        <f>VLOOKUP(D23,D$55:E$65,2)</f>
        <v>Mustang</v>
      </c>
      <c r="F23" t="str">
        <f>MID(A23,3,2)</f>
        <v>06</v>
      </c>
      <c r="G23">
        <f>IF(22-F23&lt;0,100-F23+22,22-F23)</f>
        <v>16</v>
      </c>
      <c r="H23">
        <v>44974.8</v>
      </c>
      <c r="I23" s="2">
        <f>H23*2</f>
        <v>89949.6</v>
      </c>
      <c r="J23" s="3">
        <f>I23/(G23+0.5)</f>
        <v>5451.4909090909096</v>
      </c>
      <c r="K23" t="s">
        <v>18</v>
      </c>
      <c r="L23" t="s">
        <v>19</v>
      </c>
      <c r="M23">
        <v>50000</v>
      </c>
      <c r="N23" t="str">
        <f>IF(I23-M23&lt;=0,"Yes","No")</f>
        <v>No</v>
      </c>
      <c r="O23" t="str">
        <f>CONCATENATE(B23,F23,D23,UPPER(LEFT(K23,3)),RIGHT(A23,3))</f>
        <v>FD06MTGWHI002</v>
      </c>
    </row>
    <row r="24" spans="1:15" x14ac:dyDescent="0.25">
      <c r="A24" t="s">
        <v>20</v>
      </c>
      <c r="B24" t="str">
        <f>LEFT(A24,2)</f>
        <v>FD</v>
      </c>
      <c r="C24" t="str">
        <f>VLOOKUP(B24,B$55:C$60,2)</f>
        <v>Ford</v>
      </c>
      <c r="D24" t="str">
        <f>MID(A24,5,3)</f>
        <v>MTG</v>
      </c>
      <c r="E24" t="str">
        <f>VLOOKUP(D24,D$55:E$65,2)</f>
        <v>Mustang</v>
      </c>
      <c r="F24" t="str">
        <f>MID(A24,3,2)</f>
        <v>08</v>
      </c>
      <c r="G24">
        <f>IF(22-F24&lt;0,100-F24+22,22-F24)</f>
        <v>14</v>
      </c>
      <c r="H24">
        <v>44946.5</v>
      </c>
      <c r="I24" s="2">
        <f>H24*2</f>
        <v>89893</v>
      </c>
      <c r="J24" s="3">
        <f>I24/(G24+0.5)</f>
        <v>6199.5172413793107</v>
      </c>
      <c r="K24" t="s">
        <v>21</v>
      </c>
      <c r="L24" t="s">
        <v>22</v>
      </c>
      <c r="M24">
        <v>50000</v>
      </c>
      <c r="N24" t="str">
        <f>IF(I24-M24&lt;=0,"Yes","No")</f>
        <v>No</v>
      </c>
      <c r="O24" t="str">
        <f>CONCATENATE(B24,F24,D24,UPPER(LEFT(K24,3)),RIGHT(A24,3))</f>
        <v>FD08MTGGRE003</v>
      </c>
    </row>
    <row r="25" spans="1:15" x14ac:dyDescent="0.25">
      <c r="A25" t="s">
        <v>71</v>
      </c>
      <c r="B25" t="str">
        <f>LEFT(A25,2)</f>
        <v>HO</v>
      </c>
      <c r="C25" t="str">
        <f>VLOOKUP(B25,B$55:C$60,2)</f>
        <v>Honda</v>
      </c>
      <c r="D25" t="str">
        <f>MID(A25,5,3)</f>
        <v>ODY</v>
      </c>
      <c r="E25" t="str">
        <f>VLOOKUP(D25,D$55:E$65,2)</f>
        <v>Odyssey</v>
      </c>
      <c r="F25" t="str">
        <f>MID(A25,3,2)</f>
        <v>08</v>
      </c>
      <c r="G25">
        <f>IF(22-F25&lt;0,100-F25+22,22-F25)</f>
        <v>14</v>
      </c>
      <c r="H25">
        <v>42504.6</v>
      </c>
      <c r="I25" s="2">
        <f>H25*2</f>
        <v>85009.2</v>
      </c>
      <c r="J25" s="3">
        <f>I25/(G25+0.5)</f>
        <v>5862.7034482758618</v>
      </c>
      <c r="K25" t="s">
        <v>18</v>
      </c>
      <c r="L25" t="s">
        <v>38</v>
      </c>
      <c r="M25">
        <v>100000</v>
      </c>
      <c r="N25" t="str">
        <f>IF(I25-M25&lt;=0,"Yes","No")</f>
        <v>Yes</v>
      </c>
      <c r="O25" t="str">
        <f>CONCATENATE(B25,F25,D25,UPPER(LEFT(K25,3)),RIGHT(A25,3))</f>
        <v>HO08ODYWHI039</v>
      </c>
    </row>
    <row r="26" spans="1:15" x14ac:dyDescent="0.25">
      <c r="A26" t="s">
        <v>74</v>
      </c>
      <c r="B26" t="str">
        <f>LEFT(A26,2)</f>
        <v>CR</v>
      </c>
      <c r="C26" t="str">
        <f>VLOOKUP(B26,B$55:C$60,2)</f>
        <v>Chysler</v>
      </c>
      <c r="D26" t="str">
        <f>MID(A26,5,3)</f>
        <v>PTC</v>
      </c>
      <c r="E26" t="str">
        <f>VLOOKUP(D26,D$55:E$65,2)</f>
        <v>PT Cruiser</v>
      </c>
      <c r="F26" t="str">
        <f>MID(A26,3,2)</f>
        <v>07</v>
      </c>
      <c r="G26">
        <f>IF(22-F26&lt;0,100-F26+22,22-F26)</f>
        <v>15</v>
      </c>
      <c r="H26">
        <v>42074.2</v>
      </c>
      <c r="I26" s="2">
        <f>H26*2</f>
        <v>84148.4</v>
      </c>
      <c r="J26" s="3">
        <f>I26/(G26+0.5)</f>
        <v>5428.9290322580646</v>
      </c>
      <c r="K26" t="s">
        <v>21</v>
      </c>
      <c r="L26" t="s">
        <v>58</v>
      </c>
      <c r="M26">
        <v>75000</v>
      </c>
      <c r="N26" t="str">
        <f>IF(I26-M26&lt;=0,"Yes","No")</f>
        <v>No</v>
      </c>
      <c r="O26" t="str">
        <f>CONCATENATE(B26,F26,D26,UPPER(LEFT(K26,3)),RIGHT(A26,3))</f>
        <v>CR07PTCGRE043</v>
      </c>
    </row>
    <row r="27" spans="1:15" x14ac:dyDescent="0.25">
      <c r="A27" t="s">
        <v>14</v>
      </c>
      <c r="B27" t="str">
        <f>LEFT(A27,2)</f>
        <v>FD</v>
      </c>
      <c r="C27" t="str">
        <f>VLOOKUP(B27,B$55:C$60,2)</f>
        <v>Ford</v>
      </c>
      <c r="D27" t="str">
        <f>MID(A27,5,3)</f>
        <v>MTG</v>
      </c>
      <c r="E27" t="str">
        <f>VLOOKUP(D27,D$55:E$65,2)</f>
        <v>Mustang</v>
      </c>
      <c r="F27" t="str">
        <f>MID(A27,3,2)</f>
        <v>06</v>
      </c>
      <c r="G27">
        <f>IF(22-F27&lt;0,100-F27+22,22-F27)</f>
        <v>16</v>
      </c>
      <c r="H27">
        <v>40326.800000000003</v>
      </c>
      <c r="I27" s="2">
        <f>H27*2</f>
        <v>80653.600000000006</v>
      </c>
      <c r="J27" s="3">
        <f>I27/(G27+0.5)</f>
        <v>4888.0969696969696</v>
      </c>
      <c r="K27" t="s">
        <v>15</v>
      </c>
      <c r="L27" t="s">
        <v>16</v>
      </c>
      <c r="M27">
        <v>50000</v>
      </c>
      <c r="N27" t="str">
        <f>IF(I27-M27&lt;=0,"Yes","No")</f>
        <v>No</v>
      </c>
      <c r="O27" t="str">
        <f>CONCATENATE(B27,F27,D27,UPPER(LEFT(K27,3)),RIGHT(A27,3))</f>
        <v>FD06MTGBLA001</v>
      </c>
    </row>
    <row r="28" spans="1:15" x14ac:dyDescent="0.25">
      <c r="A28" t="s">
        <v>23</v>
      </c>
      <c r="B28" t="str">
        <f>LEFT(A28,2)</f>
        <v>FD</v>
      </c>
      <c r="C28" t="str">
        <f>VLOOKUP(B28,B$55:C$60,2)</f>
        <v>Ford</v>
      </c>
      <c r="D28" t="str">
        <f>MID(A28,5,3)</f>
        <v>MTG</v>
      </c>
      <c r="E28" t="str">
        <f>VLOOKUP(D28,D$55:E$65,2)</f>
        <v>Mustang</v>
      </c>
      <c r="F28" t="str">
        <f>MID(A28,3,2)</f>
        <v>08</v>
      </c>
      <c r="G28">
        <f>IF(22-F28&lt;0,100-F28+22,22-F28)</f>
        <v>14</v>
      </c>
      <c r="H28">
        <v>37558.800000000003</v>
      </c>
      <c r="I28" s="2">
        <f>H28*2</f>
        <v>75117.600000000006</v>
      </c>
      <c r="J28" s="3">
        <f>I28/(G28+0.5)</f>
        <v>5180.5241379310346</v>
      </c>
      <c r="K28" t="s">
        <v>15</v>
      </c>
      <c r="L28" t="s">
        <v>24</v>
      </c>
      <c r="M28">
        <v>50000</v>
      </c>
      <c r="N28" t="str">
        <f>IF(I28-M28&lt;=0,"Yes","No")</f>
        <v>No</v>
      </c>
      <c r="O28" t="str">
        <f>CONCATENATE(B28,F28,D28,UPPER(LEFT(K28,3)),RIGHT(A28,3))</f>
        <v>FD08MTGBLA004</v>
      </c>
    </row>
    <row r="29" spans="1:15" x14ac:dyDescent="0.25">
      <c r="A29" t="s">
        <v>25</v>
      </c>
      <c r="B29" t="str">
        <f>LEFT(A29,2)</f>
        <v>FD</v>
      </c>
      <c r="C29" t="str">
        <f>VLOOKUP(B29,B$55:C$60,2)</f>
        <v>Ford</v>
      </c>
      <c r="D29" t="str">
        <f>MID(A29,5,3)</f>
        <v>MTG</v>
      </c>
      <c r="E29" t="str">
        <f>VLOOKUP(D29,D$55:E$65,2)</f>
        <v>Mustang</v>
      </c>
      <c r="F29" t="str">
        <f>MID(A29,3,2)</f>
        <v>08</v>
      </c>
      <c r="G29">
        <f>IF(22-F29&lt;0,100-F29+22,22-F29)</f>
        <v>14</v>
      </c>
      <c r="H29">
        <v>36438.5</v>
      </c>
      <c r="I29" s="2">
        <f>H29*2</f>
        <v>72877</v>
      </c>
      <c r="J29" s="3">
        <f>I29/(G29+0.5)</f>
        <v>5026</v>
      </c>
      <c r="K29" t="s">
        <v>18</v>
      </c>
      <c r="L29" t="s">
        <v>16</v>
      </c>
      <c r="M29">
        <v>50000</v>
      </c>
      <c r="N29" t="str">
        <f>IF(I29-M29&lt;=0,"Yes","No")</f>
        <v>No</v>
      </c>
      <c r="O29" t="str">
        <f>CONCATENATE(B29,F29,D29,UPPER(LEFT(K29,3)),RIGHT(A29,3))</f>
        <v>FD08MTGWHI005</v>
      </c>
    </row>
    <row r="30" spans="1:15" x14ac:dyDescent="0.25">
      <c r="A30" t="s">
        <v>28</v>
      </c>
      <c r="B30" t="str">
        <f>LEFT(A30,2)</f>
        <v>FD</v>
      </c>
      <c r="C30" t="str">
        <f>VLOOKUP(B30,B$55:C$60,2)</f>
        <v>Ford</v>
      </c>
      <c r="D30" t="str">
        <f>MID(A30,5,3)</f>
        <v>FCS</v>
      </c>
      <c r="E30" t="str">
        <f>VLOOKUP(D30,D$55:E$65,2)</f>
        <v>Focus</v>
      </c>
      <c r="F30" t="str">
        <f>MID(A30,3,2)</f>
        <v>09</v>
      </c>
      <c r="G30">
        <f>IF(22-F30&lt;0,100-F30+22,22-F30)</f>
        <v>13</v>
      </c>
      <c r="H30">
        <v>35137</v>
      </c>
      <c r="I30" s="2">
        <f>H30*2</f>
        <v>70274</v>
      </c>
      <c r="J30" s="3">
        <f>I30/(G30+0.5)</f>
        <v>5205.4814814814818</v>
      </c>
      <c r="K30" t="s">
        <v>15</v>
      </c>
      <c r="L30" t="s">
        <v>29</v>
      </c>
      <c r="M30">
        <v>75000</v>
      </c>
      <c r="N30" t="str">
        <f>IF(I30-M30&lt;=0,"Yes","No")</f>
        <v>Yes</v>
      </c>
      <c r="O30" t="str">
        <f>CONCATENATE(B30,F30,D30,UPPER(LEFT(K30,3)),RIGHT(A30,3))</f>
        <v>FD09FCSBLA008</v>
      </c>
    </row>
    <row r="31" spans="1:15" x14ac:dyDescent="0.25">
      <c r="A31" t="s">
        <v>66</v>
      </c>
      <c r="B31" t="str">
        <f>LEFT(A31,2)</f>
        <v>HO</v>
      </c>
      <c r="C31" t="str">
        <f>VLOOKUP(B31,B$55:C$60,2)</f>
        <v>Honda</v>
      </c>
      <c r="D31" t="str">
        <f>MID(A31,5,3)</f>
        <v>CIV</v>
      </c>
      <c r="E31" t="str">
        <f>VLOOKUP(D31,D$55:E$65,2)</f>
        <v>Civic</v>
      </c>
      <c r="F31" t="str">
        <f>MID(A31,3,2)</f>
        <v>10</v>
      </c>
      <c r="G31">
        <f>IF(22-F31&lt;0,100-F31+22,22-F31)</f>
        <v>12</v>
      </c>
      <c r="H31">
        <v>33477.199999999997</v>
      </c>
      <c r="I31" s="2">
        <f>H31*2</f>
        <v>66954.399999999994</v>
      </c>
      <c r="J31" s="3">
        <f>I31/(G31+0.5)</f>
        <v>5356.3519999999999</v>
      </c>
      <c r="K31" t="s">
        <v>15</v>
      </c>
      <c r="L31" t="s">
        <v>52</v>
      </c>
      <c r="M31">
        <v>75000</v>
      </c>
      <c r="N31" t="str">
        <f>IF(I31-M31&lt;=0,"Yes","No")</f>
        <v>Yes</v>
      </c>
      <c r="O31" t="str">
        <f>CONCATENATE(B31,F31,D31,UPPER(LEFT(K31,3)),RIGHT(A31,3))</f>
        <v>HO10CIVBLA033</v>
      </c>
    </row>
    <row r="32" spans="1:15" x14ac:dyDescent="0.25">
      <c r="A32" t="s">
        <v>44</v>
      </c>
      <c r="B32" t="str">
        <f>LEFT(A32,2)</f>
        <v>GM</v>
      </c>
      <c r="C32" t="str">
        <f>VLOOKUP(B32,B$55:C$60,2)</f>
        <v>General Motors</v>
      </c>
      <c r="D32" t="str">
        <f>MID(A32,5,3)</f>
        <v>SLV</v>
      </c>
      <c r="E32" t="str">
        <f>VLOOKUP(D32,D$55:E$65,2)</f>
        <v>Silverado</v>
      </c>
      <c r="F32" t="str">
        <f>MID(A32,3,2)</f>
        <v>10</v>
      </c>
      <c r="G32">
        <f>IF(22-F32&lt;0,100-F32+22,22-F32)</f>
        <v>12</v>
      </c>
      <c r="H32">
        <v>31144.400000000001</v>
      </c>
      <c r="I32" s="2">
        <f>H32*2</f>
        <v>62288.800000000003</v>
      </c>
      <c r="J32" s="3">
        <f>I32/(G32+0.5)</f>
        <v>4983.1040000000003</v>
      </c>
      <c r="K32" t="s">
        <v>15</v>
      </c>
      <c r="L32" t="s">
        <v>45</v>
      </c>
      <c r="M32">
        <v>100000</v>
      </c>
      <c r="N32" t="str">
        <f>IF(I32-M32&lt;=0,"Yes","No")</f>
        <v>Yes</v>
      </c>
      <c r="O32" t="str">
        <f>CONCATENATE(B32,F32,D32,UPPER(LEFT(K32,3)),RIGHT(A32,3))</f>
        <v>GM10SLVBLA017</v>
      </c>
    </row>
    <row r="33" spans="1:15" x14ac:dyDescent="0.25">
      <c r="A33" t="s">
        <v>67</v>
      </c>
      <c r="B33" t="str">
        <f>LEFT(A33,2)</f>
        <v>HO</v>
      </c>
      <c r="C33" t="str">
        <f>VLOOKUP(B33,B$55:C$60,2)</f>
        <v>Honda</v>
      </c>
      <c r="D33" t="str">
        <f>MID(A33,5,3)</f>
        <v>CIV</v>
      </c>
      <c r="E33" t="str">
        <f>VLOOKUP(D33,D$55:E$65,2)</f>
        <v>Civic</v>
      </c>
      <c r="F33" t="str">
        <f>MID(A33,3,2)</f>
        <v>11</v>
      </c>
      <c r="G33">
        <f>IF(22-F33&lt;0,100-F33+22,22-F33)</f>
        <v>11</v>
      </c>
      <c r="H33">
        <v>30555.3</v>
      </c>
      <c r="I33" s="2">
        <f>H33*2</f>
        <v>61110.6</v>
      </c>
      <c r="J33" s="3">
        <f>I33/(G33+0.5)</f>
        <v>5313.9652173913046</v>
      </c>
      <c r="K33" t="s">
        <v>15</v>
      </c>
      <c r="L33" t="s">
        <v>22</v>
      </c>
      <c r="M33">
        <v>75000</v>
      </c>
      <c r="N33" t="str">
        <f>IF(I33-M33&lt;=0,"Yes","No")</f>
        <v>Yes</v>
      </c>
      <c r="O33" t="str">
        <f>CONCATENATE(B33,F33,D33,UPPER(LEFT(K33,3)),RIGHT(A33,3))</f>
        <v>HO11CIVBLA034</v>
      </c>
    </row>
    <row r="34" spans="1:15" x14ac:dyDescent="0.25">
      <c r="A34" t="s">
        <v>61</v>
      </c>
      <c r="B34" t="str">
        <f>LEFT(A34,2)</f>
        <v>TY</v>
      </c>
      <c r="C34" t="str">
        <f>VLOOKUP(B34,B$55:C$60,2)</f>
        <v>Toyota</v>
      </c>
      <c r="D34" t="str">
        <f>MID(A34,5,3)</f>
        <v>COR</v>
      </c>
      <c r="E34" t="str">
        <f>VLOOKUP(D34,D$55:E$65,2)</f>
        <v>Corolla</v>
      </c>
      <c r="F34" t="str">
        <f>MID(A34,3,2)</f>
        <v>12</v>
      </c>
      <c r="G34">
        <f>IF(22-F34&lt;0,100-F34+22,22-F34)</f>
        <v>10</v>
      </c>
      <c r="H34">
        <v>29601.9</v>
      </c>
      <c r="I34" s="2">
        <f>H34*2</f>
        <v>59203.8</v>
      </c>
      <c r="J34" s="3">
        <f>I34/(G34+0.5)</f>
        <v>5638.4571428571435</v>
      </c>
      <c r="K34" t="s">
        <v>15</v>
      </c>
      <c r="L34" t="s">
        <v>39</v>
      </c>
      <c r="M34">
        <v>100000</v>
      </c>
      <c r="N34" t="str">
        <f>IF(I34-M34&lt;=0,"Yes","No")</f>
        <v>Yes</v>
      </c>
      <c r="O34" t="str">
        <f>CONCATENATE(B34,F34,D34,UPPER(LEFT(K34,3)),RIGHT(A34,3))</f>
        <v>TY12CORBLA028</v>
      </c>
    </row>
    <row r="35" spans="1:15" x14ac:dyDescent="0.25">
      <c r="A35" t="s">
        <v>80</v>
      </c>
      <c r="B35" t="str">
        <f>LEFT(A35,2)</f>
        <v>HY</v>
      </c>
      <c r="C35" t="str">
        <f>VLOOKUP(B35,B$55:C$60,2)</f>
        <v>Hyundai</v>
      </c>
      <c r="D35" t="str">
        <f>MID(A35,5,3)</f>
        <v>ELA</v>
      </c>
      <c r="E35" t="str">
        <f>VLOOKUP(D35,D$55:E$65,2)</f>
        <v>Elantra</v>
      </c>
      <c r="F35" t="str">
        <f>MID(A35,3,2)</f>
        <v>11</v>
      </c>
      <c r="G35">
        <f>IF(22-F35&lt;0,100-F35+22,22-F35)</f>
        <v>11</v>
      </c>
      <c r="H35">
        <v>29102.3</v>
      </c>
      <c r="I35" s="2">
        <f>H35*2</f>
        <v>58204.6</v>
      </c>
      <c r="J35" s="3">
        <f>I35/(G35+0.5)</f>
        <v>5061.2695652173916</v>
      </c>
      <c r="K35" t="s">
        <v>15</v>
      </c>
      <c r="L35" t="s">
        <v>43</v>
      </c>
      <c r="M35">
        <v>100000</v>
      </c>
      <c r="N35" t="str">
        <f>IF(I35-M35&lt;=0,"Yes","No")</f>
        <v>Yes</v>
      </c>
      <c r="O35" t="str">
        <f>CONCATENATE(B35,F35,D35,UPPER(LEFT(K35,3)),RIGHT(A35,3))</f>
        <v>HY11ELABLA049</v>
      </c>
    </row>
    <row r="36" spans="1:15" x14ac:dyDescent="0.25">
      <c r="A36" t="s">
        <v>120</v>
      </c>
      <c r="B36" t="str">
        <f>LEFT(A36,2)</f>
        <v>GM</v>
      </c>
      <c r="C36" t="str">
        <f>VLOOKUP(B36,B$55:C$60,2)</f>
        <v>General Motors</v>
      </c>
      <c r="D36" t="str">
        <f>MID(A36,5,3)</f>
        <v>CMR</v>
      </c>
      <c r="E36" t="str">
        <f>VLOOKUP(D36,D$55:E$65,2)</f>
        <v>Camero</v>
      </c>
      <c r="F36" t="str">
        <f>MID(A36,3,2)</f>
        <v>09</v>
      </c>
      <c r="G36">
        <f>IF(22-F36&lt;0,100-F36+22,22-F36)</f>
        <v>13</v>
      </c>
      <c r="H36">
        <v>28464.799999999999</v>
      </c>
      <c r="I36" s="2">
        <f>H36*2</f>
        <v>56929.599999999999</v>
      </c>
      <c r="J36" s="3">
        <f>I36/(G36+0.5)</f>
        <v>4217.0074074074073</v>
      </c>
      <c r="K36" t="s">
        <v>18</v>
      </c>
      <c r="L36" t="s">
        <v>39</v>
      </c>
      <c r="M36">
        <v>100000</v>
      </c>
      <c r="N36" t="str">
        <f>IF(I36-M36&lt;=0,"Yes","No")</f>
        <v>Yes</v>
      </c>
      <c r="O36" t="str">
        <f>CONCATENATE(B36,F36,D36,UPPER(LEFT(K36,3)),RIGHT(A36,3))</f>
        <v>GM09CMRWHI014</v>
      </c>
    </row>
    <row r="37" spans="1:15" x14ac:dyDescent="0.25">
      <c r="A37" t="s">
        <v>30</v>
      </c>
      <c r="B37" t="str">
        <f>LEFT(A37,2)</f>
        <v>FD</v>
      </c>
      <c r="C37" t="str">
        <f>VLOOKUP(B37,B$55:C$60,2)</f>
        <v>Ford</v>
      </c>
      <c r="D37" t="str">
        <f>MID(A37,5,3)</f>
        <v>FCS</v>
      </c>
      <c r="E37" t="str">
        <f>VLOOKUP(D37,D$55:E$65,2)</f>
        <v>Focus</v>
      </c>
      <c r="F37" t="str">
        <f>MID(A37,3,2)</f>
        <v>13</v>
      </c>
      <c r="G37">
        <f>IF(22-F37&lt;0,100-F37+22,22-F37)</f>
        <v>9</v>
      </c>
      <c r="H37">
        <v>27637.1</v>
      </c>
      <c r="I37" s="2">
        <f>H37*2</f>
        <v>55274.2</v>
      </c>
      <c r="J37" s="3">
        <f>I37/(G37+0.5)</f>
        <v>5818.3368421052628</v>
      </c>
      <c r="K37" t="s">
        <v>15</v>
      </c>
      <c r="L37" t="s">
        <v>16</v>
      </c>
      <c r="M37">
        <v>75000</v>
      </c>
      <c r="N37" t="str">
        <f>IF(I37-M37&lt;=0,"Yes","No")</f>
        <v>Yes</v>
      </c>
      <c r="O37" t="str">
        <f>CONCATENATE(B37,F37,D37,UPPER(LEFT(K37,3)),RIGHT(A37,3))</f>
        <v>FD13FCSBLA009</v>
      </c>
    </row>
    <row r="38" spans="1:15" x14ac:dyDescent="0.25">
      <c r="A38" t="s">
        <v>31</v>
      </c>
      <c r="B38" t="str">
        <f>LEFT(A38,2)</f>
        <v>FD</v>
      </c>
      <c r="C38" t="str">
        <f>VLOOKUP(B38,B$55:C$60,2)</f>
        <v>Ford</v>
      </c>
      <c r="D38" t="str">
        <f>MID(A38,5,3)</f>
        <v>FCS</v>
      </c>
      <c r="E38" t="str">
        <f>VLOOKUP(D38,D$55:E$65,2)</f>
        <v>Focus</v>
      </c>
      <c r="F38" t="str">
        <f>MID(A38,3,2)</f>
        <v>13</v>
      </c>
      <c r="G38">
        <f>IF(22-F38&lt;0,100-F38+22,22-F38)</f>
        <v>9</v>
      </c>
      <c r="H38">
        <v>27534.799999999999</v>
      </c>
      <c r="I38" s="2">
        <f>H38*2</f>
        <v>55069.599999999999</v>
      </c>
      <c r="J38" s="3">
        <f>I38/(G38+0.5)</f>
        <v>5796.8</v>
      </c>
      <c r="K38" t="s">
        <v>18</v>
      </c>
      <c r="L38" t="s">
        <v>32</v>
      </c>
      <c r="M38">
        <v>75000</v>
      </c>
      <c r="N38" t="str">
        <f>IF(I38-M38&lt;=0,"Yes","No")</f>
        <v>Yes</v>
      </c>
      <c r="O38" t="str">
        <f>CONCATENATE(B38,F38,D38,UPPER(LEFT(K38,3)),RIGHT(A38,3))</f>
        <v>FD13FCSWHI010</v>
      </c>
    </row>
    <row r="39" spans="1:15" x14ac:dyDescent="0.25">
      <c r="A39" t="s">
        <v>75</v>
      </c>
      <c r="B39" t="str">
        <f>LEFT(A39,2)</f>
        <v>CR</v>
      </c>
      <c r="C39" t="str">
        <f>VLOOKUP(B39,B$55:C$60,2)</f>
        <v>Chysler</v>
      </c>
      <c r="D39" t="str">
        <f>MID(A39,5,3)</f>
        <v>PTC</v>
      </c>
      <c r="E39" t="str">
        <f>VLOOKUP(D39,D$55:E$65,2)</f>
        <v>PT Cruiser</v>
      </c>
      <c r="F39" t="str">
        <f>MID(A39,3,2)</f>
        <v>11</v>
      </c>
      <c r="G39">
        <f>IF(22-F39&lt;0,100-F39+22,22-F39)</f>
        <v>11</v>
      </c>
      <c r="H39">
        <v>27394.2</v>
      </c>
      <c r="I39" s="2">
        <f>H39*2</f>
        <v>54788.4</v>
      </c>
      <c r="J39" s="3">
        <f>I39/(G39+0.5)</f>
        <v>4764.2086956521744</v>
      </c>
      <c r="K39" t="s">
        <v>15</v>
      </c>
      <c r="L39" t="s">
        <v>36</v>
      </c>
      <c r="M39">
        <v>75000</v>
      </c>
      <c r="N39" t="str">
        <f>IF(I39-M39&lt;=0,"Yes","No")</f>
        <v>Yes</v>
      </c>
      <c r="O39" t="str">
        <f>CONCATENATE(B39,F39,D39,UPPER(LEFT(K39,3)),RIGHT(A39,3))</f>
        <v>CR11PTCBLA044</v>
      </c>
    </row>
    <row r="40" spans="1:15" x14ac:dyDescent="0.25">
      <c r="A40" t="s">
        <v>68</v>
      </c>
      <c r="B40" t="str">
        <f>LEFT(A40,2)</f>
        <v>HO</v>
      </c>
      <c r="C40" t="str">
        <f>VLOOKUP(B40,B$55:C$60,2)</f>
        <v>Honda</v>
      </c>
      <c r="D40" t="str">
        <f>MID(A40,5,3)</f>
        <v>CIV</v>
      </c>
      <c r="E40" t="str">
        <f>VLOOKUP(D40,D$55:E$65,2)</f>
        <v>Civic</v>
      </c>
      <c r="F40" t="str">
        <f>MID(A40,3,2)</f>
        <v>12</v>
      </c>
      <c r="G40">
        <f>IF(22-F40&lt;0,100-F40+22,22-F40)</f>
        <v>10</v>
      </c>
      <c r="H40">
        <v>24513.200000000001</v>
      </c>
      <c r="I40" s="2">
        <f>H40*2</f>
        <v>49026.400000000001</v>
      </c>
      <c r="J40" s="3">
        <f>I40/(G40+0.5)</f>
        <v>4669.1809523809525</v>
      </c>
      <c r="K40" t="s">
        <v>15</v>
      </c>
      <c r="L40" t="s">
        <v>45</v>
      </c>
      <c r="M40">
        <v>75000</v>
      </c>
      <c r="N40" t="str">
        <f>IF(I40-M40&lt;=0,"Yes","No")</f>
        <v>Yes</v>
      </c>
      <c r="O40" t="str">
        <f>CONCATENATE(B40,F40,D40,UPPER(LEFT(K40,3)),RIGHT(A40,3))</f>
        <v>HO12CIVBLA035</v>
      </c>
    </row>
    <row r="41" spans="1:15" x14ac:dyDescent="0.25">
      <c r="A41" t="s">
        <v>65</v>
      </c>
      <c r="B41" t="str">
        <f>LEFT(A41,2)</f>
        <v>HO</v>
      </c>
      <c r="C41" t="str">
        <f>VLOOKUP(B41,B$55:C$60,2)</f>
        <v>Honda</v>
      </c>
      <c r="D41" t="str">
        <f>MID(A41,5,3)</f>
        <v>CIV</v>
      </c>
      <c r="E41" t="str">
        <f>VLOOKUP(D41,D$55:E$65,2)</f>
        <v>Civic</v>
      </c>
      <c r="F41" t="str">
        <f>MID(A41,3,2)</f>
        <v>10</v>
      </c>
      <c r="G41">
        <f>IF(22-F41&lt;0,100-F41+22,22-F41)</f>
        <v>12</v>
      </c>
      <c r="H41">
        <v>22573</v>
      </c>
      <c r="I41" s="2">
        <f>H41*2</f>
        <v>45146</v>
      </c>
      <c r="J41" s="3">
        <f>I41/(G41+0.5)</f>
        <v>3611.68</v>
      </c>
      <c r="K41" t="s">
        <v>48</v>
      </c>
      <c r="L41" t="s">
        <v>43</v>
      </c>
      <c r="M41">
        <v>75000</v>
      </c>
      <c r="N41" t="str">
        <f>IF(I41-M41&lt;=0,"Yes","No")</f>
        <v>Yes</v>
      </c>
      <c r="O41" t="str">
        <f>CONCATENATE(B41,F41,D41,UPPER(LEFT(K41,3)),RIGHT(A41,3))</f>
        <v>HO10CIVBLU032</v>
      </c>
    </row>
    <row r="42" spans="1:15" x14ac:dyDescent="0.25">
      <c r="A42" t="s">
        <v>35</v>
      </c>
      <c r="B42" t="str">
        <f>LEFT(A42,2)</f>
        <v>FD</v>
      </c>
      <c r="C42" t="str">
        <f>VLOOKUP(B42,B$55:C$60,2)</f>
        <v>Ford</v>
      </c>
      <c r="D42" t="str">
        <f>MID(A42,5,3)</f>
        <v>FCS</v>
      </c>
      <c r="E42" t="str">
        <f>VLOOKUP(D42,D$55:E$65,2)</f>
        <v>Focus</v>
      </c>
      <c r="F42" t="str">
        <f>MID(A42,3,2)</f>
        <v>13</v>
      </c>
      <c r="G42">
        <f>IF(22-F42&lt;0,100-F42+22,22-F42)</f>
        <v>9</v>
      </c>
      <c r="H42">
        <v>22521.599999999999</v>
      </c>
      <c r="I42" s="2">
        <f>H42*2</f>
        <v>45043.199999999997</v>
      </c>
      <c r="J42" s="3">
        <f>I42/(G42+0.5)</f>
        <v>4741.3894736842103</v>
      </c>
      <c r="K42" t="s">
        <v>15</v>
      </c>
      <c r="L42" t="s">
        <v>36</v>
      </c>
      <c r="M42">
        <v>75000</v>
      </c>
      <c r="N42" t="str">
        <f>IF(I42-M42&lt;=0,"Yes","No")</f>
        <v>Yes</v>
      </c>
      <c r="O42" t="str">
        <f>CONCATENATE(B42,F42,D42,UPPER(LEFT(K42,3)),RIGHT(A42,3))</f>
        <v>FD13FCSBLA012</v>
      </c>
    </row>
    <row r="43" spans="1:15" x14ac:dyDescent="0.25">
      <c r="A43" t="s">
        <v>81</v>
      </c>
      <c r="B43" t="str">
        <f>LEFT(A43,2)</f>
        <v>HY</v>
      </c>
      <c r="C43" t="str">
        <f>VLOOKUP(B43,B$55:C$60,2)</f>
        <v>Hyundai</v>
      </c>
      <c r="D43" t="str">
        <f>MID(A43,5,3)</f>
        <v>ELA</v>
      </c>
      <c r="E43" t="str">
        <f>VLOOKUP(D43,D$55:E$65,2)</f>
        <v>Elantra</v>
      </c>
      <c r="F43" t="str">
        <f>MID(A43,3,2)</f>
        <v>12</v>
      </c>
      <c r="G43">
        <f>IF(22-F43&lt;0,100-F43+22,22-F43)</f>
        <v>10</v>
      </c>
      <c r="H43">
        <v>22282</v>
      </c>
      <c r="I43" s="2">
        <f>H43*2</f>
        <v>44564</v>
      </c>
      <c r="J43" s="3">
        <f>I43/(G43+0.5)</f>
        <v>4244.1904761904761</v>
      </c>
      <c r="K43" t="s">
        <v>48</v>
      </c>
      <c r="L43" t="s">
        <v>19</v>
      </c>
      <c r="M43">
        <v>100000</v>
      </c>
      <c r="N43" t="str">
        <f>IF(I43-M43&lt;=0,"Yes","No")</f>
        <v>Yes</v>
      </c>
      <c r="O43" t="str">
        <f>CONCATENATE(B43,F43,D43,UPPER(LEFT(K43,3)),RIGHT(A43,3))</f>
        <v>HY12ELABLU050</v>
      </c>
    </row>
    <row r="44" spans="1:15" x14ac:dyDescent="0.25">
      <c r="A44" t="s">
        <v>83</v>
      </c>
      <c r="B44" t="str">
        <f>LEFT(A44,2)</f>
        <v>HY</v>
      </c>
      <c r="C44" t="str">
        <f>VLOOKUP(B44,B$55:C$60,2)</f>
        <v>Hyundai</v>
      </c>
      <c r="D44" t="str">
        <f>MID(A44,5,3)</f>
        <v>ELA</v>
      </c>
      <c r="E44" t="str">
        <f>VLOOKUP(D44,D$55:E$65,2)</f>
        <v>Elantra</v>
      </c>
      <c r="F44" t="str">
        <f>MID(A44,3,2)</f>
        <v>13</v>
      </c>
      <c r="G44">
        <f>IF(22-F44&lt;0,100-F44+22,22-F44)</f>
        <v>9</v>
      </c>
      <c r="H44">
        <v>22188.5</v>
      </c>
      <c r="I44" s="2">
        <f>H44*2</f>
        <v>44377</v>
      </c>
      <c r="J44" s="3">
        <f>I44/(G44+0.5)</f>
        <v>4671.2631578947367</v>
      </c>
      <c r="K44" t="s">
        <v>48</v>
      </c>
      <c r="L44" t="s">
        <v>26</v>
      </c>
      <c r="M44">
        <v>100000</v>
      </c>
      <c r="N44" t="str">
        <f>IF(I44-M44&lt;=0,"Yes","No")</f>
        <v>Yes</v>
      </c>
      <c r="O44" t="str">
        <f>CONCATENATE(B44,F44,D44,UPPER(LEFT(K44,3)),RIGHT(A44,3))</f>
        <v>HY13ELABLU052</v>
      </c>
    </row>
    <row r="45" spans="1:15" x14ac:dyDescent="0.25">
      <c r="A45" t="s">
        <v>62</v>
      </c>
      <c r="B45" t="str">
        <f>LEFT(A45,2)</f>
        <v>TY</v>
      </c>
      <c r="C45" t="str">
        <f>VLOOKUP(B45,B$55:C$60,2)</f>
        <v>Toyota</v>
      </c>
      <c r="D45" t="str">
        <f>MID(A45,5,3)</f>
        <v>CAM</v>
      </c>
      <c r="E45" t="str">
        <f>VLOOKUP(D45,D$55:E$65,2)</f>
        <v>Camrey</v>
      </c>
      <c r="F45" t="str">
        <f>MID(A45,3,2)</f>
        <v>12</v>
      </c>
      <c r="G45">
        <f>IF(22-F45&lt;0,100-F45+22,22-F45)</f>
        <v>10</v>
      </c>
      <c r="H45">
        <v>22128.2</v>
      </c>
      <c r="I45" s="2">
        <f>H45*2</f>
        <v>44256.4</v>
      </c>
      <c r="J45" s="3">
        <f>I45/(G45+0.5)</f>
        <v>4214.8952380952378</v>
      </c>
      <c r="K45" t="s">
        <v>48</v>
      </c>
      <c r="L45" t="s">
        <v>50</v>
      </c>
      <c r="M45">
        <v>100000</v>
      </c>
      <c r="N45" t="str">
        <f>IF(I45-M45&lt;=0,"Yes","No")</f>
        <v>Yes</v>
      </c>
      <c r="O45" t="str">
        <f>CONCATENATE(B45,F45,D45,UPPER(LEFT(K45,3)),RIGHT(A45,3))</f>
        <v>TY12CAMBLU029</v>
      </c>
    </row>
    <row r="46" spans="1:15" x14ac:dyDescent="0.25">
      <c r="A46" t="s">
        <v>82</v>
      </c>
      <c r="B46" t="str">
        <f>LEFT(A46,2)</f>
        <v>HY</v>
      </c>
      <c r="C46" t="str">
        <f>VLOOKUP(B46,B$55:C$60,2)</f>
        <v>Hyundai</v>
      </c>
      <c r="D46" t="str">
        <f>MID(A46,5,3)</f>
        <v>ELA</v>
      </c>
      <c r="E46" t="str">
        <f>VLOOKUP(D46,D$55:E$65,2)</f>
        <v>Elantra</v>
      </c>
      <c r="F46" t="str">
        <f>MID(A46,3,2)</f>
        <v>13</v>
      </c>
      <c r="G46">
        <f>IF(22-F46&lt;0,100-F46+22,22-F46)</f>
        <v>9</v>
      </c>
      <c r="H46">
        <v>20223.900000000001</v>
      </c>
      <c r="I46" s="2">
        <f>H46*2</f>
        <v>40447.800000000003</v>
      </c>
      <c r="J46" s="3">
        <f>I46/(G46+0.5)</f>
        <v>4257.6631578947372</v>
      </c>
      <c r="K46" t="s">
        <v>15</v>
      </c>
      <c r="L46" t="s">
        <v>32</v>
      </c>
      <c r="M46">
        <v>100000</v>
      </c>
      <c r="N46" t="str">
        <f>IF(I46-M46&lt;=0,"Yes","No")</f>
        <v>Yes</v>
      </c>
      <c r="O46" t="str">
        <f>CONCATENATE(B46,F46,D46,UPPER(LEFT(K46,3)),RIGHT(A46,3))</f>
        <v>HY13ELABLA051</v>
      </c>
    </row>
    <row r="47" spans="1:15" x14ac:dyDescent="0.25">
      <c r="A47" t="s">
        <v>40</v>
      </c>
      <c r="B47" t="str">
        <f>LEFT(A47,2)</f>
        <v>GM</v>
      </c>
      <c r="C47" t="str">
        <f>VLOOKUP(B47,B$55:C$60,2)</f>
        <v>General Motors</v>
      </c>
      <c r="D47" t="str">
        <f>MID(A47,5,3)</f>
        <v>CMR</v>
      </c>
      <c r="E47" t="str">
        <f>VLOOKUP(D47,D$55:E$65,2)</f>
        <v>Camero</v>
      </c>
      <c r="F47" t="str">
        <f>MID(A47,3,2)</f>
        <v>12</v>
      </c>
      <c r="G47">
        <f>IF(22-F47&lt;0,100-F47+22,22-F47)</f>
        <v>10</v>
      </c>
      <c r="H47">
        <v>19421.099999999999</v>
      </c>
      <c r="I47" s="2">
        <f>H47*2</f>
        <v>38842.199999999997</v>
      </c>
      <c r="J47" s="3">
        <f>I47/(G47+0.5)</f>
        <v>3699.2571428571428</v>
      </c>
      <c r="K47" t="s">
        <v>15</v>
      </c>
      <c r="L47" t="s">
        <v>41</v>
      </c>
      <c r="M47">
        <v>100000</v>
      </c>
      <c r="N47" t="str">
        <f>IF(I47-M47&lt;=0,"Yes","No")</f>
        <v>Yes</v>
      </c>
      <c r="O47" t="str">
        <f>CONCATENATE(B47,F47,D47,UPPER(LEFT(K47,3)),RIGHT(A47,3))</f>
        <v>GM12CMRBLA015</v>
      </c>
    </row>
    <row r="48" spans="1:15" x14ac:dyDescent="0.25">
      <c r="A48" t="s">
        <v>33</v>
      </c>
      <c r="B48" t="str">
        <f>LEFT(A48,2)</f>
        <v>FD</v>
      </c>
      <c r="C48" t="str">
        <f>VLOOKUP(B48,B$55:C$60,2)</f>
        <v>Ford</v>
      </c>
      <c r="D48" t="str">
        <f>MID(A48,5,3)</f>
        <v>FCS</v>
      </c>
      <c r="E48" t="str">
        <f>VLOOKUP(D48,D$55:E$65,2)</f>
        <v>Focus</v>
      </c>
      <c r="F48" t="str">
        <f>MID(A48,3,2)</f>
        <v>12</v>
      </c>
      <c r="G48">
        <f>IF(22-F48&lt;0,100-F48+22,22-F48)</f>
        <v>10</v>
      </c>
      <c r="H48">
        <v>19341.7</v>
      </c>
      <c r="I48" s="2">
        <f>H48*2</f>
        <v>38683.4</v>
      </c>
      <c r="J48" s="3">
        <f>I48/(G48+0.5)</f>
        <v>3684.1333333333337</v>
      </c>
      <c r="K48" t="s">
        <v>18</v>
      </c>
      <c r="L48" t="s">
        <v>34</v>
      </c>
      <c r="M48">
        <v>75000</v>
      </c>
      <c r="N48" t="str">
        <f>IF(I48-M48&lt;=0,"Yes","No")</f>
        <v>Yes</v>
      </c>
      <c r="O48" t="str">
        <f>CONCATENATE(B48,F48,D48,UPPER(LEFT(K48,3)),RIGHT(A48,3))</f>
        <v>FD12FCSWHI011</v>
      </c>
    </row>
    <row r="49" spans="1:15" x14ac:dyDescent="0.25">
      <c r="A49" t="s">
        <v>60</v>
      </c>
      <c r="B49" t="str">
        <f>LEFT(A49,2)</f>
        <v>TY</v>
      </c>
      <c r="C49" t="str">
        <f>VLOOKUP(B49,B$55:C$60,2)</f>
        <v>Toyota</v>
      </c>
      <c r="D49" t="str">
        <f>MID(A49,5,3)</f>
        <v>COR</v>
      </c>
      <c r="E49" t="str">
        <f>VLOOKUP(D49,D$55:E$65,2)</f>
        <v>Corolla</v>
      </c>
      <c r="F49" t="str">
        <f>MID(A49,3,2)</f>
        <v>14</v>
      </c>
      <c r="G49">
        <f>IF(22-F49&lt;0,100-F49+22,22-F49)</f>
        <v>8</v>
      </c>
      <c r="H49">
        <v>17556.3</v>
      </c>
      <c r="I49" s="2">
        <f>H49*2</f>
        <v>35112.6</v>
      </c>
      <c r="J49" s="3">
        <f>I49/(G49+0.5)</f>
        <v>4130.8941176470589</v>
      </c>
      <c r="K49" t="s">
        <v>48</v>
      </c>
      <c r="L49" t="s">
        <v>32</v>
      </c>
      <c r="M49">
        <v>100000</v>
      </c>
      <c r="N49" t="str">
        <f>IF(I49-M49&lt;=0,"Yes","No")</f>
        <v>Yes</v>
      </c>
      <c r="O49" t="str">
        <f>CONCATENATE(B49,F49,D49,UPPER(LEFT(K49,3)),RIGHT(A49,3))</f>
        <v>TY14CORBLU027</v>
      </c>
    </row>
    <row r="50" spans="1:15" x14ac:dyDescent="0.25">
      <c r="A50" t="s">
        <v>42</v>
      </c>
      <c r="B50" t="str">
        <f>LEFT(A50,2)</f>
        <v>GM</v>
      </c>
      <c r="C50" t="str">
        <f>VLOOKUP(B50,B$55:C$60,2)</f>
        <v>General Motors</v>
      </c>
      <c r="D50" t="str">
        <f>MID(A50,5,3)</f>
        <v>CMR</v>
      </c>
      <c r="E50" t="str">
        <f>VLOOKUP(D50,D$55:E$65,2)</f>
        <v>Camero</v>
      </c>
      <c r="F50" t="str">
        <f>MID(A50,3,2)</f>
        <v>14</v>
      </c>
      <c r="G50">
        <f>IF(22-F50&lt;0,100-F50+22,22-F50)</f>
        <v>8</v>
      </c>
      <c r="H50">
        <v>14289.6</v>
      </c>
      <c r="I50" s="2">
        <f>H50*2</f>
        <v>28579.200000000001</v>
      </c>
      <c r="J50" s="3">
        <f>I50/(G50+0.5)</f>
        <v>3362.258823529412</v>
      </c>
      <c r="K50" t="s">
        <v>18</v>
      </c>
      <c r="L50" t="s">
        <v>43</v>
      </c>
      <c r="M50">
        <v>100000</v>
      </c>
      <c r="N50" t="str">
        <f>IF(I50-M50&lt;=0,"Yes","No")</f>
        <v>Yes</v>
      </c>
      <c r="O50" t="str">
        <f>CONCATENATE(B50,F50,D50,UPPER(LEFT(K50,3)),RIGHT(A50,3))</f>
        <v>GM14CMRWHI016</v>
      </c>
    </row>
    <row r="51" spans="1:15" x14ac:dyDescent="0.25">
      <c r="A51" t="s">
        <v>69</v>
      </c>
      <c r="B51" t="str">
        <f>LEFT(A51,2)</f>
        <v>HO</v>
      </c>
      <c r="C51" t="str">
        <f>VLOOKUP(B51,B$55:C$60,2)</f>
        <v>Honda</v>
      </c>
      <c r="D51" t="str">
        <f>MID(A51,5,3)</f>
        <v>CIV</v>
      </c>
      <c r="E51" t="str">
        <f>VLOOKUP(D51,D$55:E$65,2)</f>
        <v>Civic</v>
      </c>
      <c r="F51" t="str">
        <f>MID(A51,3,2)</f>
        <v>13</v>
      </c>
      <c r="G51">
        <f>IF(22-F51&lt;0,100-F51+22,22-F51)</f>
        <v>9</v>
      </c>
      <c r="H51">
        <v>13867.6</v>
      </c>
      <c r="I51" s="2">
        <f>H51*2</f>
        <v>27735.200000000001</v>
      </c>
      <c r="J51" s="3">
        <f>I51/(G51+0.5)</f>
        <v>2919.4947368421053</v>
      </c>
      <c r="K51" t="s">
        <v>15</v>
      </c>
      <c r="L51" t="s">
        <v>50</v>
      </c>
      <c r="M51">
        <v>75000</v>
      </c>
      <c r="N51" t="str">
        <f>IF(I51-M51&lt;=0,"Yes","No")</f>
        <v>Yes</v>
      </c>
      <c r="O51" t="str">
        <f>CONCATENATE(B51,F51,D51,UPPER(LEFT(K51,3)),RIGHT(A51,3))</f>
        <v>HO13CIVBLA036</v>
      </c>
    </row>
    <row r="52" spans="1:15" x14ac:dyDescent="0.25">
      <c r="A52" t="s">
        <v>37</v>
      </c>
      <c r="B52" t="str">
        <f>LEFT(A52,2)</f>
        <v>FD</v>
      </c>
      <c r="C52" t="str">
        <f>VLOOKUP(B52,B$55:C$60,2)</f>
        <v>Ford</v>
      </c>
      <c r="D52" t="str">
        <f>MID(A52,5,3)</f>
        <v>FCS</v>
      </c>
      <c r="E52" t="str">
        <f>VLOOKUP(D52,D$55:E$65,2)</f>
        <v>Focus</v>
      </c>
      <c r="F52" t="str">
        <f>MID(A52,3,2)</f>
        <v>13</v>
      </c>
      <c r="G52">
        <f>IF(22-F52&lt;0,100-F52+22,22-F52)</f>
        <v>9</v>
      </c>
      <c r="H52">
        <v>13682.9</v>
      </c>
      <c r="I52" s="2">
        <f>H52*2</f>
        <v>27365.8</v>
      </c>
      <c r="J52" s="3">
        <f>I52/(G52+0.5)</f>
        <v>2880.6105263157892</v>
      </c>
      <c r="K52" t="s">
        <v>15</v>
      </c>
      <c r="L52" t="s">
        <v>38</v>
      </c>
      <c r="M52">
        <v>75000</v>
      </c>
      <c r="N52" t="str">
        <f>IF(I52-M52&lt;=0,"Yes","No")</f>
        <v>Yes</v>
      </c>
      <c r="O52" t="str">
        <f>CONCATENATE(B52,F52,D52,UPPER(LEFT(K52,3)),RIGHT(A52,3))</f>
        <v>FD13FCSBLA013</v>
      </c>
    </row>
    <row r="53" spans="1:15" x14ac:dyDescent="0.25">
      <c r="A53" t="s">
        <v>72</v>
      </c>
      <c r="B53" t="str">
        <f>LEFT(A53,2)</f>
        <v>HO</v>
      </c>
      <c r="C53" t="str">
        <f>VLOOKUP(B53,B$55:C$60,2)</f>
        <v>Honda</v>
      </c>
      <c r="D53" t="str">
        <f>MID(A53,5,3)</f>
        <v>ODY</v>
      </c>
      <c r="E53" t="str">
        <f>VLOOKUP(D53,D$55:E$65,2)</f>
        <v>Odyssey</v>
      </c>
      <c r="F53" s="4">
        <v>22</v>
      </c>
      <c r="G53">
        <f>IF(22-F53&lt;0,100-F53+22,22-F53)</f>
        <v>0</v>
      </c>
      <c r="H53">
        <v>3708.1</v>
      </c>
      <c r="I53" s="2">
        <f>H53*2</f>
        <v>7416.2</v>
      </c>
      <c r="J53" s="3">
        <f>I53/(G53+0.5)</f>
        <v>14832.4</v>
      </c>
      <c r="K53" t="s">
        <v>15</v>
      </c>
      <c r="L53" t="s">
        <v>19</v>
      </c>
      <c r="M53">
        <v>100000</v>
      </c>
      <c r="N53" t="str">
        <f>IF(I53-M53&lt;=0,"Yes","No")</f>
        <v>Yes</v>
      </c>
      <c r="O53" t="str">
        <f>CONCATENATE(B53,F53,D53,UPPER(LEFT(K53,3)),RIGHT(A53,3))</f>
        <v>HO22ODYBLA041</v>
      </c>
    </row>
    <row r="55" spans="1:15" x14ac:dyDescent="0.25">
      <c r="B55" t="s">
        <v>85</v>
      </c>
      <c r="C55" t="s">
        <v>91</v>
      </c>
      <c r="D55" t="s">
        <v>104</v>
      </c>
      <c r="E55" t="s">
        <v>115</v>
      </c>
    </row>
    <row r="56" spans="1:15" x14ac:dyDescent="0.25">
      <c r="B56" t="s">
        <v>84</v>
      </c>
      <c r="C56" t="s">
        <v>90</v>
      </c>
      <c r="D56" t="s">
        <v>99</v>
      </c>
      <c r="E56" t="s">
        <v>110</v>
      </c>
    </row>
    <row r="57" spans="1:15" x14ac:dyDescent="0.25">
      <c r="B57" t="s">
        <v>88</v>
      </c>
      <c r="C57" t="s">
        <v>94</v>
      </c>
      <c r="D57" t="s">
        <v>102</v>
      </c>
      <c r="E57" t="s">
        <v>113</v>
      </c>
    </row>
    <row r="58" spans="1:15" x14ac:dyDescent="0.25">
      <c r="B58" t="s">
        <v>86</v>
      </c>
      <c r="C58" t="s">
        <v>92</v>
      </c>
      <c r="D58" t="s">
        <v>107</v>
      </c>
      <c r="E58" t="s">
        <v>118</v>
      </c>
    </row>
    <row r="59" spans="1:15" x14ac:dyDescent="0.25">
      <c r="B59" t="s">
        <v>87</v>
      </c>
      <c r="C59" t="s">
        <v>93</v>
      </c>
      <c r="D59" t="s">
        <v>103</v>
      </c>
      <c r="E59" t="s">
        <v>114</v>
      </c>
    </row>
    <row r="60" spans="1:15" x14ac:dyDescent="0.25">
      <c r="B60" t="s">
        <v>89</v>
      </c>
      <c r="C60" t="s">
        <v>95</v>
      </c>
      <c r="D60" t="s">
        <v>98</v>
      </c>
      <c r="E60" t="s">
        <v>109</v>
      </c>
    </row>
    <row r="61" spans="1:15" x14ac:dyDescent="0.25">
      <c r="D61" t="s">
        <v>106</v>
      </c>
      <c r="E61" t="s">
        <v>117</v>
      </c>
    </row>
    <row r="62" spans="1:15" x14ac:dyDescent="0.25">
      <c r="D62" t="s">
        <v>97</v>
      </c>
      <c r="E62" t="s">
        <v>108</v>
      </c>
    </row>
    <row r="63" spans="1:15" x14ac:dyDescent="0.25">
      <c r="D63" t="s">
        <v>101</v>
      </c>
      <c r="E63" t="s">
        <v>112</v>
      </c>
    </row>
    <row r="64" spans="1:15" x14ac:dyDescent="0.25">
      <c r="D64" t="s">
        <v>100</v>
      </c>
      <c r="E64" t="s">
        <v>111</v>
      </c>
    </row>
    <row r="65" spans="4:5" x14ac:dyDescent="0.25">
      <c r="D65" t="s">
        <v>105</v>
      </c>
      <c r="E65" t="s">
        <v>116</v>
      </c>
    </row>
  </sheetData>
  <sortState xmlns:xlrd2="http://schemas.microsoft.com/office/spreadsheetml/2017/richdata2" ref="A2:O53">
    <sortCondition descending="1" ref="I2:I53"/>
  </sortState>
  <conditionalFormatting sqref="I2:I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dcterms:created xsi:type="dcterms:W3CDTF">2022-04-03T07:29:41Z</dcterms:created>
  <dcterms:modified xsi:type="dcterms:W3CDTF">2022-04-03T08:18:47Z</dcterms:modified>
</cp:coreProperties>
</file>