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semester\SATPR_Samchuk\4\"/>
    </mc:Choice>
  </mc:AlternateContent>
  <xr:revisionPtr revIDLastSave="0" documentId="13_ncr:1_{67D3926E-0858-478E-B588-77786B7DD9D0}" xr6:coauthVersionLast="47" xr6:coauthVersionMax="47" xr10:uidLastSave="{00000000-0000-0000-0000-000000000000}"/>
  <bookViews>
    <workbookView xWindow="-108" yWindow="-108" windowWidth="23256" windowHeight="12576" activeTab="1" xr2:uid="{11FDAD91-4CEA-4627-816C-0C25B00B9952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2" l="1"/>
  <c r="L20" i="2"/>
  <c r="L18" i="2"/>
  <c r="M18" i="2" s="1"/>
  <c r="K19" i="2"/>
  <c r="M19" i="2" s="1"/>
  <c r="K20" i="2"/>
  <c r="M20" i="2" s="1"/>
  <c r="K18" i="2"/>
  <c r="E21" i="2"/>
  <c r="D21" i="2"/>
  <c r="N23" i="1"/>
  <c r="N24" i="1"/>
  <c r="N25" i="1"/>
  <c r="N22" i="1"/>
  <c r="M23" i="1"/>
  <c r="M24" i="1"/>
  <c r="M25" i="1"/>
  <c r="M22" i="1"/>
  <c r="L23" i="1"/>
  <c r="L24" i="1"/>
  <c r="L25" i="1"/>
  <c r="L22" i="1"/>
  <c r="K23" i="1"/>
  <c r="K24" i="1"/>
  <c r="K25" i="1"/>
  <c r="K22" i="1"/>
  <c r="J23" i="1"/>
  <c r="J24" i="1"/>
  <c r="J25" i="1"/>
  <c r="J22" i="1"/>
  <c r="C26" i="1"/>
  <c r="D26" i="1"/>
  <c r="E26" i="1"/>
  <c r="F26" i="1"/>
  <c r="B26" i="1"/>
  <c r="P15" i="1"/>
  <c r="N15" i="1"/>
  <c r="M15" i="1"/>
  <c r="R15" i="1" s="1"/>
  <c r="Q14" i="1"/>
  <c r="M14" i="1"/>
  <c r="R14" i="1" s="1"/>
  <c r="N13" i="1"/>
  <c r="R13" i="1" s="1"/>
  <c r="P12" i="1"/>
  <c r="O12" i="1"/>
  <c r="R12" i="1" s="1"/>
  <c r="Q14" i="2"/>
  <c r="O12" i="2"/>
  <c r="O13" i="2"/>
  <c r="O11" i="2"/>
  <c r="J52" i="2"/>
  <c r="H50" i="2"/>
  <c r="H51" i="2"/>
  <c r="H49" i="2"/>
  <c r="G50" i="2"/>
  <c r="G51" i="2"/>
  <c r="G49" i="2"/>
  <c r="F51" i="2"/>
  <c r="F50" i="2"/>
  <c r="F49" i="2"/>
  <c r="H43" i="2"/>
  <c r="F41" i="2"/>
  <c r="F42" i="2"/>
  <c r="F40" i="2"/>
  <c r="I36" i="2"/>
  <c r="F34" i="2"/>
  <c r="F35" i="2"/>
  <c r="F33" i="2"/>
  <c r="J29" i="2"/>
  <c r="H27" i="2"/>
  <c r="H28" i="2"/>
  <c r="H26" i="2"/>
  <c r="G27" i="2"/>
  <c r="G28" i="2"/>
  <c r="G26" i="2"/>
  <c r="F27" i="2"/>
  <c r="F28" i="2"/>
  <c r="F26" i="2"/>
  <c r="H14" i="2"/>
  <c r="F12" i="2"/>
  <c r="F13" i="2"/>
  <c r="F11" i="2"/>
  <c r="K76" i="1"/>
  <c r="I73" i="1"/>
  <c r="I74" i="1"/>
  <c r="I75" i="1"/>
  <c r="I72" i="1"/>
  <c r="H73" i="1"/>
  <c r="H74" i="1"/>
  <c r="H75" i="1"/>
  <c r="H72" i="1"/>
  <c r="F76" i="1"/>
  <c r="E76" i="1"/>
  <c r="D76" i="1"/>
  <c r="C76" i="1"/>
  <c r="B76" i="1"/>
  <c r="E75" i="1"/>
  <c r="C75" i="1"/>
  <c r="B75" i="1"/>
  <c r="G75" i="1" s="1"/>
  <c r="G74" i="1"/>
  <c r="F74" i="1"/>
  <c r="B74" i="1"/>
  <c r="C73" i="1"/>
  <c r="G73" i="1" s="1"/>
  <c r="E72" i="1"/>
  <c r="D72" i="1"/>
  <c r="G72" i="1" s="1"/>
  <c r="E65" i="1"/>
  <c r="D65" i="1"/>
  <c r="F65" i="1" s="1"/>
  <c r="C65" i="1"/>
  <c r="B65" i="1"/>
  <c r="E64" i="1"/>
  <c r="C64" i="1"/>
  <c r="B64" i="1"/>
  <c r="F63" i="1"/>
  <c r="B63" i="1"/>
  <c r="C62" i="1"/>
  <c r="E61" i="1"/>
  <c r="D61" i="1"/>
  <c r="G52" i="1"/>
  <c r="J55" i="1" s="1"/>
  <c r="G51" i="1"/>
  <c r="E54" i="1"/>
  <c r="C54" i="1"/>
  <c r="B54" i="1"/>
  <c r="G54" i="1" s="1"/>
  <c r="F53" i="1"/>
  <c r="B53" i="1"/>
  <c r="G53" i="1" s="1"/>
  <c r="C52" i="1"/>
  <c r="E51" i="1"/>
  <c r="D51" i="1"/>
  <c r="K45" i="1"/>
  <c r="E44" i="1"/>
  <c r="C44" i="1"/>
  <c r="G44" i="1" s="1"/>
  <c r="B44" i="1"/>
  <c r="H44" i="1" s="1"/>
  <c r="H43" i="1"/>
  <c r="F43" i="1"/>
  <c r="B43" i="1"/>
  <c r="G43" i="1" s="1"/>
  <c r="I43" i="1" s="1"/>
  <c r="H42" i="1"/>
  <c r="C42" i="1"/>
  <c r="G42" i="1" s="1"/>
  <c r="I42" i="1" s="1"/>
  <c r="E41" i="1"/>
  <c r="D41" i="1"/>
  <c r="H41" i="1" s="1"/>
  <c r="B39" i="1"/>
  <c r="K36" i="1"/>
  <c r="I33" i="1"/>
  <c r="I34" i="1"/>
  <c r="I35" i="1"/>
  <c r="I32" i="1"/>
  <c r="H33" i="1"/>
  <c r="H34" i="1"/>
  <c r="H35" i="1"/>
  <c r="H32" i="1"/>
  <c r="G33" i="1"/>
  <c r="G34" i="1"/>
  <c r="G35" i="1"/>
  <c r="G32" i="1"/>
  <c r="E35" i="1"/>
  <c r="C35" i="1"/>
  <c r="B35" i="1"/>
  <c r="F34" i="1"/>
  <c r="B34" i="1"/>
  <c r="C33" i="1"/>
  <c r="E32" i="1"/>
  <c r="D32" i="1"/>
  <c r="B30" i="1"/>
  <c r="E25" i="1"/>
  <c r="C25" i="1"/>
  <c r="B25" i="1"/>
  <c r="F24" i="1"/>
  <c r="B24" i="1"/>
  <c r="C23" i="1"/>
  <c r="E22" i="1"/>
  <c r="D22" i="1"/>
  <c r="D12" i="1"/>
  <c r="G12" i="1" s="1"/>
  <c r="C13" i="1"/>
  <c r="G13" i="1" s="1"/>
  <c r="B14" i="1"/>
  <c r="G14" i="1" s="1"/>
  <c r="C15" i="1"/>
  <c r="E12" i="1"/>
  <c r="F14" i="1"/>
  <c r="E15" i="1"/>
  <c r="B15" i="1"/>
  <c r="G15" i="1" s="1"/>
  <c r="O21" i="2" l="1"/>
  <c r="T16" i="1"/>
  <c r="O24" i="1"/>
  <c r="G61" i="1"/>
  <c r="G62" i="1"/>
  <c r="G63" i="1"/>
  <c r="G64" i="1"/>
  <c r="I44" i="1"/>
  <c r="G41" i="1"/>
  <c r="I41" i="1" s="1"/>
  <c r="I16" i="1"/>
  <c r="O23" i="1" l="1"/>
  <c r="O25" i="1"/>
  <c r="O22" i="1"/>
  <c r="I65" i="1"/>
  <c r="Q26" i="1" l="1"/>
</calcChain>
</file>

<file path=xl/sharedStrings.xml><?xml version="1.0" encoding="utf-8"?>
<sst xmlns="http://schemas.openxmlformats.org/spreadsheetml/2006/main" count="216" uniqueCount="41">
  <si>
    <t>П1</t>
  </si>
  <si>
    <t>П2</t>
  </si>
  <si>
    <t>П3</t>
  </si>
  <si>
    <t>П4</t>
  </si>
  <si>
    <t>П5</t>
  </si>
  <si>
    <t>А1</t>
  </si>
  <si>
    <t>А2</t>
  </si>
  <si>
    <t>А3</t>
  </si>
  <si>
    <t>А4</t>
  </si>
  <si>
    <t>k</t>
  </si>
  <si>
    <t>245-4k</t>
  </si>
  <si>
    <t>120+10k</t>
  </si>
  <si>
    <t>25+8k</t>
  </si>
  <si>
    <t>10(k+23)-50</t>
  </si>
  <si>
    <t>290-10k</t>
  </si>
  <si>
    <t>100k-90</t>
  </si>
  <si>
    <t>min</t>
  </si>
  <si>
    <t>max</t>
  </si>
  <si>
    <t>Критерій оптимізму</t>
  </si>
  <si>
    <t>Критерій Гурвіца</t>
  </si>
  <si>
    <t>Нехай k =</t>
  </si>
  <si>
    <t>λ =</t>
  </si>
  <si>
    <t>Критерій Лапласа</t>
  </si>
  <si>
    <t>середнє арифмет.</t>
  </si>
  <si>
    <t>Критерій Байєса-Лапласа</t>
  </si>
  <si>
    <t>сума</t>
  </si>
  <si>
    <t>Критерій Ходжа-Лемана</t>
  </si>
  <si>
    <t>Гнучкі знижки</t>
  </si>
  <si>
    <t>Збільшення реклами</t>
  </si>
  <si>
    <t>Післяпродажне обслуговування</t>
  </si>
  <si>
    <t>Стратегія</t>
  </si>
  <si>
    <t>середні</t>
  </si>
  <si>
    <t>низькі</t>
  </si>
  <si>
    <t>p = 0,3</t>
  </si>
  <si>
    <t>p = 0,7</t>
  </si>
  <si>
    <t>Темпи інфляції</t>
  </si>
  <si>
    <t>p</t>
  </si>
  <si>
    <r>
      <t xml:space="preserve">Нехай </t>
    </r>
    <r>
      <rPr>
        <sz val="11"/>
        <color theme="1"/>
        <rFont val="Calibri"/>
        <family val="2"/>
        <charset val="204"/>
      </rPr>
      <t>λ =</t>
    </r>
  </si>
  <si>
    <t>середнє арифм.</t>
  </si>
  <si>
    <t>Критерій Вальда</t>
  </si>
  <si>
    <t>Критерій Севіджа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</si>
</sst>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0" borderId="11" xfId="0" applyBorder="1"/>
    <xf numFmtId="0" fontId="0" fillId="0" borderId="14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2" borderId="4" xfId="0" applyFill="1" applyBorder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6" xfId="0" applyFill="1" applyBorder="1"/>
    <xf numFmtId="0" fontId="0" fillId="0" borderId="37" xfId="0" applyBorder="1"/>
    <xf numFmtId="0" fontId="0" fillId="0" borderId="38" xfId="0" applyBorder="1"/>
    <xf numFmtId="0" fontId="0" fillId="0" borderId="40" xfId="0" applyBorder="1"/>
    <xf numFmtId="0" fontId="0" fillId="2" borderId="41" xfId="0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9" xfId="0" applyBorder="1"/>
    <xf numFmtId="0" fontId="0" fillId="2" borderId="42" xfId="0" applyFill="1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3" xfId="0" applyBorder="1"/>
    <xf numFmtId="0" fontId="0" fillId="0" borderId="2" xfId="0" applyFill="1" applyBorder="1" applyAlignment="1">
      <alignment horizontal="center"/>
    </xf>
    <xf numFmtId="0" fontId="0" fillId="0" borderId="5" xfId="0" applyFill="1" applyBorder="1"/>
    <xf numFmtId="0" fontId="0" fillId="0" borderId="40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2" borderId="48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1.png"/><Relationship Id="rId7" Type="http://schemas.openxmlformats.org/officeDocument/2006/relationships/image" Target="../media/image6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0</xdr:row>
      <xdr:rowOff>91440</xdr:rowOff>
    </xdr:from>
    <xdr:to>
      <xdr:col>33</xdr:col>
      <xdr:colOff>370774</xdr:colOff>
      <xdr:row>12</xdr:row>
      <xdr:rowOff>99102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2F5212A-8313-6BE8-9739-3E1D32A3E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3040" y="91440"/>
          <a:ext cx="4028374" cy="2263182"/>
        </a:xfrm>
        <a:prstGeom prst="rect">
          <a:avLst/>
        </a:prstGeom>
      </xdr:spPr>
    </xdr:pic>
    <xdr:clientData/>
  </xdr:twoCellAnchor>
  <xdr:twoCellAnchor editAs="oneCell">
    <xdr:from>
      <xdr:col>21</xdr:col>
      <xdr:colOff>452702</xdr:colOff>
      <xdr:row>4</xdr:row>
      <xdr:rowOff>53340</xdr:rowOff>
    </xdr:from>
    <xdr:to>
      <xdr:col>26</xdr:col>
      <xdr:colOff>243840</xdr:colOff>
      <xdr:row>11</xdr:row>
      <xdr:rowOff>108035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F4108AB-19FF-64CE-3042-A8E0221A3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8142" y="815340"/>
          <a:ext cx="2839138" cy="1357715"/>
        </a:xfrm>
        <a:prstGeom prst="rect">
          <a:avLst/>
        </a:prstGeom>
      </xdr:spPr>
    </xdr:pic>
    <xdr:clientData/>
  </xdr:twoCellAnchor>
  <xdr:twoCellAnchor editAs="oneCell">
    <xdr:from>
      <xdr:col>27</xdr:col>
      <xdr:colOff>7621</xdr:colOff>
      <xdr:row>1</xdr:row>
      <xdr:rowOff>83821</xdr:rowOff>
    </xdr:from>
    <xdr:to>
      <xdr:col>33</xdr:col>
      <xdr:colOff>392701</xdr:colOff>
      <xdr:row>11</xdr:row>
      <xdr:rowOff>76201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8C1010E-9FA7-EE3C-31B7-B510C3A80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10661" y="274321"/>
          <a:ext cx="4042680" cy="1866900"/>
        </a:xfrm>
        <a:prstGeom prst="rect">
          <a:avLst/>
        </a:prstGeom>
      </xdr:spPr>
    </xdr:pic>
    <xdr:clientData/>
  </xdr:twoCellAnchor>
  <xdr:twoCellAnchor editAs="oneCell">
    <xdr:from>
      <xdr:col>26</xdr:col>
      <xdr:colOff>594361</xdr:colOff>
      <xdr:row>2</xdr:row>
      <xdr:rowOff>76200</xdr:rowOff>
    </xdr:from>
    <xdr:to>
      <xdr:col>33</xdr:col>
      <xdr:colOff>312421</xdr:colOff>
      <xdr:row>25</xdr:row>
      <xdr:rowOff>149153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3C60F93-E7C9-3415-10B4-8968E4086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87801" y="457200"/>
          <a:ext cx="3985260" cy="4401113"/>
        </a:xfrm>
        <a:prstGeom prst="rect">
          <a:avLst/>
        </a:prstGeom>
      </xdr:spPr>
    </xdr:pic>
    <xdr:clientData/>
  </xdr:twoCellAnchor>
  <xdr:twoCellAnchor editAs="oneCell">
    <xdr:from>
      <xdr:col>26</xdr:col>
      <xdr:colOff>579121</xdr:colOff>
      <xdr:row>3</xdr:row>
      <xdr:rowOff>53340</xdr:rowOff>
    </xdr:from>
    <xdr:to>
      <xdr:col>33</xdr:col>
      <xdr:colOff>373380</xdr:colOff>
      <xdr:row>9</xdr:row>
      <xdr:rowOff>142435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FBBB3FF-9BB2-576C-9240-FA9F4AC6A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672561" y="624840"/>
          <a:ext cx="4061459" cy="1201615"/>
        </a:xfrm>
        <a:prstGeom prst="rect">
          <a:avLst/>
        </a:prstGeom>
      </xdr:spPr>
    </xdr:pic>
    <xdr:clientData/>
  </xdr:twoCellAnchor>
  <xdr:twoCellAnchor editAs="oneCell">
    <xdr:from>
      <xdr:col>26</xdr:col>
      <xdr:colOff>563880</xdr:colOff>
      <xdr:row>4</xdr:row>
      <xdr:rowOff>45721</xdr:rowOff>
    </xdr:from>
    <xdr:to>
      <xdr:col>33</xdr:col>
      <xdr:colOff>304800</xdr:colOff>
      <xdr:row>9</xdr:row>
      <xdr:rowOff>167525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A7DA493-674A-9149-ADDE-65E193FE6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657320" y="807721"/>
          <a:ext cx="4008120" cy="1043824"/>
        </a:xfrm>
        <a:prstGeom prst="rect">
          <a:avLst/>
        </a:prstGeom>
      </xdr:spPr>
    </xdr:pic>
    <xdr:clientData/>
  </xdr:twoCellAnchor>
  <xdr:twoCellAnchor editAs="oneCell">
    <xdr:from>
      <xdr:col>26</xdr:col>
      <xdr:colOff>571500</xdr:colOff>
      <xdr:row>5</xdr:row>
      <xdr:rowOff>15240</xdr:rowOff>
    </xdr:from>
    <xdr:to>
      <xdr:col>33</xdr:col>
      <xdr:colOff>365760</xdr:colOff>
      <xdr:row>9</xdr:row>
      <xdr:rowOff>44464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AD6F103E-5FF0-0E68-391D-4B2F131CC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664940" y="967740"/>
          <a:ext cx="4061460" cy="7607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152401</xdr:colOff>
      <xdr:row>1</xdr:row>
      <xdr:rowOff>22860</xdr:rowOff>
    </xdr:from>
    <xdr:to>
      <xdr:col>22</xdr:col>
      <xdr:colOff>342900</xdr:colOff>
      <xdr:row>11</xdr:row>
      <xdr:rowOff>9949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AE113E2-B905-72ED-3E4D-97624474F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0941" y="213360"/>
          <a:ext cx="2628899" cy="1869229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114301</xdr:colOff>
      <xdr:row>0</xdr:row>
      <xdr:rowOff>106680</xdr:rowOff>
    </xdr:from>
    <xdr:to>
      <xdr:col>13</xdr:col>
      <xdr:colOff>601981</xdr:colOff>
      <xdr:row>4</xdr:row>
      <xdr:rowOff>123535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720E5E9-1CAE-1416-66A5-C879A9C87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1" y="106680"/>
          <a:ext cx="4236720" cy="771235"/>
        </a:xfrm>
        <a:prstGeom prst="rect">
          <a:avLst/>
        </a:prstGeom>
      </xdr:spPr>
    </xdr:pic>
    <xdr:clientData/>
  </xdr:twoCellAnchor>
  <xdr:twoCellAnchor editAs="oneCell">
    <xdr:from>
      <xdr:col>25</xdr:col>
      <xdr:colOff>510540</xdr:colOff>
      <xdr:row>0</xdr:row>
      <xdr:rowOff>129540</xdr:rowOff>
    </xdr:from>
    <xdr:to>
      <xdr:col>32</xdr:col>
      <xdr:colOff>271714</xdr:colOff>
      <xdr:row>12</xdr:row>
      <xdr:rowOff>129582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2E993BE-7980-4172-A1E2-336FE902B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56280" y="129540"/>
          <a:ext cx="4028374" cy="2263182"/>
        </a:xfrm>
        <a:prstGeom prst="rect">
          <a:avLst/>
        </a:prstGeom>
      </xdr:spPr>
    </xdr:pic>
    <xdr:clientData/>
  </xdr:twoCellAnchor>
  <xdr:twoCellAnchor editAs="oneCell">
    <xdr:from>
      <xdr:col>25</xdr:col>
      <xdr:colOff>518161</xdr:colOff>
      <xdr:row>1</xdr:row>
      <xdr:rowOff>121921</xdr:rowOff>
    </xdr:from>
    <xdr:to>
      <xdr:col>32</xdr:col>
      <xdr:colOff>293641</xdr:colOff>
      <xdr:row>11</xdr:row>
      <xdr:rowOff>106681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EA59C50-67FE-45C7-A90A-B28F65F55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63901" y="312421"/>
          <a:ext cx="4042680" cy="1866900"/>
        </a:xfrm>
        <a:prstGeom prst="rect">
          <a:avLst/>
        </a:prstGeom>
      </xdr:spPr>
    </xdr:pic>
    <xdr:clientData/>
  </xdr:twoCellAnchor>
  <xdr:twoCellAnchor editAs="oneCell">
    <xdr:from>
      <xdr:col>25</xdr:col>
      <xdr:colOff>495301</xdr:colOff>
      <xdr:row>2</xdr:row>
      <xdr:rowOff>121920</xdr:rowOff>
    </xdr:from>
    <xdr:to>
      <xdr:col>32</xdr:col>
      <xdr:colOff>213361</xdr:colOff>
      <xdr:row>25</xdr:row>
      <xdr:rowOff>179633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44EACBF-E277-4DFF-A159-F6814661B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41041" y="495300"/>
          <a:ext cx="3985260" cy="4401113"/>
        </a:xfrm>
        <a:prstGeom prst="rect">
          <a:avLst/>
        </a:prstGeom>
      </xdr:spPr>
    </xdr:pic>
    <xdr:clientData/>
  </xdr:twoCellAnchor>
  <xdr:twoCellAnchor editAs="oneCell">
    <xdr:from>
      <xdr:col>25</xdr:col>
      <xdr:colOff>480061</xdr:colOff>
      <xdr:row>3</xdr:row>
      <xdr:rowOff>99060</xdr:rowOff>
    </xdr:from>
    <xdr:to>
      <xdr:col>32</xdr:col>
      <xdr:colOff>274320</xdr:colOff>
      <xdr:row>9</xdr:row>
      <xdr:rowOff>172915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2292EB5C-D08B-4C40-BC93-724C187AE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25801" y="662940"/>
          <a:ext cx="4061459" cy="1201615"/>
        </a:xfrm>
        <a:prstGeom prst="rect">
          <a:avLst/>
        </a:prstGeom>
      </xdr:spPr>
    </xdr:pic>
    <xdr:clientData/>
  </xdr:twoCellAnchor>
  <xdr:twoCellAnchor editAs="oneCell">
    <xdr:from>
      <xdr:col>25</xdr:col>
      <xdr:colOff>464820</xdr:colOff>
      <xdr:row>4</xdr:row>
      <xdr:rowOff>91441</xdr:rowOff>
    </xdr:from>
    <xdr:to>
      <xdr:col>32</xdr:col>
      <xdr:colOff>205740</xdr:colOff>
      <xdr:row>10</xdr:row>
      <xdr:rowOff>7505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C900C6E-C95C-4F4C-BBB8-330547012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10560" y="845821"/>
          <a:ext cx="4008120" cy="1043824"/>
        </a:xfrm>
        <a:prstGeom prst="rect">
          <a:avLst/>
        </a:prstGeom>
      </xdr:spPr>
    </xdr:pic>
    <xdr:clientData/>
  </xdr:twoCellAnchor>
  <xdr:twoCellAnchor editAs="oneCell">
    <xdr:from>
      <xdr:col>25</xdr:col>
      <xdr:colOff>472440</xdr:colOff>
      <xdr:row>5</xdr:row>
      <xdr:rowOff>60960</xdr:rowOff>
    </xdr:from>
    <xdr:to>
      <xdr:col>32</xdr:col>
      <xdr:colOff>266700</xdr:colOff>
      <xdr:row>9</xdr:row>
      <xdr:rowOff>74944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FF9E8A8-6397-457D-A9DB-A321ADFF1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18180" y="1005840"/>
          <a:ext cx="4061460" cy="760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8B28-8EC0-4408-AEA0-B0281256C0DE}">
  <dimension ref="A1:T76"/>
  <sheetViews>
    <sheetView topLeftCell="A57" zoomScaleNormal="100" workbookViewId="0">
      <selection activeCell="G52" sqref="G52:H52"/>
    </sheetView>
  </sheetViews>
  <sheetFormatPr defaultRowHeight="14.4" x14ac:dyDescent="0.3"/>
  <cols>
    <col min="6" max="6" width="12.44140625" customWidth="1"/>
  </cols>
  <sheetData>
    <row r="1" spans="1:20" ht="15" thickBot="1" x14ac:dyDescent="0.35">
      <c r="A1" s="23"/>
      <c r="B1" s="9" t="s">
        <v>0</v>
      </c>
      <c r="C1" s="11" t="s">
        <v>1</v>
      </c>
      <c r="D1" s="12" t="s">
        <v>2</v>
      </c>
      <c r="E1" s="11" t="s">
        <v>3</v>
      </c>
      <c r="F1" s="13" t="s">
        <v>4</v>
      </c>
    </row>
    <row r="2" spans="1:20" ht="15" thickBot="1" x14ac:dyDescent="0.35">
      <c r="A2" s="11" t="s">
        <v>5</v>
      </c>
      <c r="B2" s="14">
        <v>180</v>
      </c>
      <c r="C2" s="15">
        <v>140</v>
      </c>
      <c r="D2" s="15" t="s">
        <v>9</v>
      </c>
      <c r="E2" s="15" t="s">
        <v>10</v>
      </c>
      <c r="F2" s="16">
        <v>232</v>
      </c>
    </row>
    <row r="3" spans="1:20" ht="15" thickBot="1" x14ac:dyDescent="0.35">
      <c r="A3" s="11" t="s">
        <v>6</v>
      </c>
      <c r="B3" s="17">
        <v>420</v>
      </c>
      <c r="C3" s="2" t="s">
        <v>11</v>
      </c>
      <c r="D3" s="2">
        <v>140</v>
      </c>
      <c r="E3" s="2">
        <v>220</v>
      </c>
      <c r="F3" s="18">
        <v>100</v>
      </c>
    </row>
    <row r="4" spans="1:20" ht="15" thickBot="1" x14ac:dyDescent="0.35">
      <c r="A4" s="24" t="s">
        <v>7</v>
      </c>
      <c r="B4" s="17" t="s">
        <v>12</v>
      </c>
      <c r="C4" s="2">
        <v>315</v>
      </c>
      <c r="D4" s="2">
        <v>35</v>
      </c>
      <c r="E4" s="2">
        <v>49</v>
      </c>
      <c r="F4" s="18" t="s">
        <v>13</v>
      </c>
    </row>
    <row r="5" spans="1:20" ht="15" thickBot="1" x14ac:dyDescent="0.35">
      <c r="A5" s="11" t="s">
        <v>8</v>
      </c>
      <c r="B5" s="19" t="s">
        <v>14</v>
      </c>
      <c r="C5" s="20" t="s">
        <v>9</v>
      </c>
      <c r="D5" s="20">
        <v>9</v>
      </c>
      <c r="E5" s="20" t="s">
        <v>15</v>
      </c>
      <c r="F5" s="21">
        <v>201</v>
      </c>
    </row>
    <row r="8" spans="1:20" x14ac:dyDescent="0.3">
      <c r="A8" s="83" t="s">
        <v>39</v>
      </c>
      <c r="B8" s="83"/>
      <c r="C8" s="83"/>
      <c r="D8" s="83"/>
      <c r="L8" s="83" t="s">
        <v>18</v>
      </c>
      <c r="M8" s="83"/>
      <c r="N8" s="83"/>
      <c r="O8" s="83"/>
    </row>
    <row r="9" spans="1:20" x14ac:dyDescent="0.3">
      <c r="A9" s="41" t="s">
        <v>20</v>
      </c>
      <c r="B9" s="25">
        <v>7</v>
      </c>
      <c r="L9" s="41" t="s">
        <v>20</v>
      </c>
      <c r="M9" s="25">
        <v>7</v>
      </c>
    </row>
    <row r="10" spans="1:20" ht="15" thickBot="1" x14ac:dyDescent="0.35"/>
    <row r="11" spans="1:20" ht="15" thickBot="1" x14ac:dyDescent="0.35">
      <c r="A11" s="23"/>
      <c r="B11" s="9" t="s">
        <v>0</v>
      </c>
      <c r="C11" s="11" t="s">
        <v>1</v>
      </c>
      <c r="D11" s="12" t="s">
        <v>2</v>
      </c>
      <c r="E11" s="11" t="s">
        <v>3</v>
      </c>
      <c r="F11" s="13" t="s">
        <v>4</v>
      </c>
      <c r="G11" s="23" t="s">
        <v>16</v>
      </c>
      <c r="L11" s="23"/>
      <c r="M11" s="9" t="s">
        <v>0</v>
      </c>
      <c r="N11" s="11" t="s">
        <v>1</v>
      </c>
      <c r="O11" s="12" t="s">
        <v>2</v>
      </c>
      <c r="P11" s="11" t="s">
        <v>3</v>
      </c>
      <c r="Q11" s="12" t="s">
        <v>4</v>
      </c>
      <c r="R11" s="110" t="s">
        <v>17</v>
      </c>
    </row>
    <row r="12" spans="1:20" ht="15" thickBot="1" x14ac:dyDescent="0.35">
      <c r="A12" s="11" t="s">
        <v>5</v>
      </c>
      <c r="B12" s="14">
        <v>180</v>
      </c>
      <c r="C12" s="15">
        <v>140</v>
      </c>
      <c r="D12" s="15">
        <f>B9</f>
        <v>7</v>
      </c>
      <c r="E12" s="15">
        <f>245-4*B9</f>
        <v>217</v>
      </c>
      <c r="F12" s="26">
        <v>232</v>
      </c>
      <c r="G12" s="29">
        <f>MIN(B12:F12)</f>
        <v>7</v>
      </c>
      <c r="L12" s="11" t="s">
        <v>5</v>
      </c>
      <c r="M12" s="14">
        <v>180</v>
      </c>
      <c r="N12" s="15">
        <v>140</v>
      </c>
      <c r="O12" s="15">
        <f>M9</f>
        <v>7</v>
      </c>
      <c r="P12" s="15">
        <f>245-4*M9</f>
        <v>217</v>
      </c>
      <c r="Q12" s="26">
        <v>232</v>
      </c>
      <c r="R12" s="109">
        <f>MAX(M12:Q12)</f>
        <v>232</v>
      </c>
    </row>
    <row r="13" spans="1:20" ht="15" thickBot="1" x14ac:dyDescent="0.35">
      <c r="A13" s="11" t="s">
        <v>6</v>
      </c>
      <c r="B13" s="17">
        <v>420</v>
      </c>
      <c r="C13" s="2">
        <f>120+10*B9</f>
        <v>190</v>
      </c>
      <c r="D13" s="2">
        <v>140</v>
      </c>
      <c r="E13" s="2">
        <v>220</v>
      </c>
      <c r="F13" s="27">
        <v>100</v>
      </c>
      <c r="G13" s="32">
        <f t="shared" ref="G13:G15" si="0">MIN(B13:F13)</f>
        <v>100</v>
      </c>
      <c r="L13" s="11" t="s">
        <v>6</v>
      </c>
      <c r="M13" s="17">
        <v>420</v>
      </c>
      <c r="N13" s="2">
        <f>120+10*M9</f>
        <v>190</v>
      </c>
      <c r="O13" s="2">
        <v>140</v>
      </c>
      <c r="P13" s="2">
        <v>220</v>
      </c>
      <c r="Q13" s="27">
        <v>100</v>
      </c>
      <c r="R13" s="111">
        <f t="shared" ref="R13:R15" si="1">MAX(M13:Q13)</f>
        <v>420</v>
      </c>
    </row>
    <row r="14" spans="1:20" ht="15" thickBot="1" x14ac:dyDescent="0.35">
      <c r="A14" s="24" t="s">
        <v>7</v>
      </c>
      <c r="B14" s="17">
        <f>25+8*B9</f>
        <v>81</v>
      </c>
      <c r="C14" s="2">
        <v>315</v>
      </c>
      <c r="D14" s="2">
        <v>35</v>
      </c>
      <c r="E14" s="2">
        <v>49</v>
      </c>
      <c r="F14" s="27">
        <f>10*(B9+23)-50</f>
        <v>250</v>
      </c>
      <c r="G14" s="30">
        <f t="shared" si="0"/>
        <v>35</v>
      </c>
      <c r="L14" s="24" t="s">
        <v>7</v>
      </c>
      <c r="M14" s="17">
        <f>25+8*M9</f>
        <v>81</v>
      </c>
      <c r="N14" s="2">
        <v>315</v>
      </c>
      <c r="O14" s="2">
        <v>35</v>
      </c>
      <c r="P14" s="2">
        <v>49</v>
      </c>
      <c r="Q14" s="27">
        <f>10*(M9+23)-50</f>
        <v>250</v>
      </c>
      <c r="R14" s="30">
        <f t="shared" si="1"/>
        <v>315</v>
      </c>
    </row>
    <row r="15" spans="1:20" ht="15" thickBot="1" x14ac:dyDescent="0.35">
      <c r="A15" s="11" t="s">
        <v>8</v>
      </c>
      <c r="B15" s="19">
        <f>290-10*B9</f>
        <v>220</v>
      </c>
      <c r="C15" s="20">
        <f>B9</f>
        <v>7</v>
      </c>
      <c r="D15" s="20">
        <v>9</v>
      </c>
      <c r="E15" s="20">
        <f>100*B9-90</f>
        <v>610</v>
      </c>
      <c r="F15" s="28">
        <v>201</v>
      </c>
      <c r="G15" s="31">
        <f t="shared" si="0"/>
        <v>7</v>
      </c>
      <c r="L15" s="11" t="s">
        <v>8</v>
      </c>
      <c r="M15" s="19">
        <f>290-10*M9</f>
        <v>220</v>
      </c>
      <c r="N15" s="20">
        <f>M9</f>
        <v>7</v>
      </c>
      <c r="O15" s="20">
        <v>9</v>
      </c>
      <c r="P15" s="20">
        <f>100*M9-90</f>
        <v>610</v>
      </c>
      <c r="Q15" s="28">
        <v>201</v>
      </c>
      <c r="R15" s="45">
        <f t="shared" si="1"/>
        <v>610</v>
      </c>
    </row>
    <row r="16" spans="1:20" ht="15" thickBot="1" x14ac:dyDescent="0.35">
      <c r="H16" s="33" t="s">
        <v>17</v>
      </c>
      <c r="I16" s="34">
        <f>MAX(G12:G15)</f>
        <v>100</v>
      </c>
      <c r="S16" s="33" t="s">
        <v>17</v>
      </c>
      <c r="T16" s="34">
        <f>MAX(R12:R15)</f>
        <v>610</v>
      </c>
    </row>
    <row r="18" spans="1:17" x14ac:dyDescent="0.3">
      <c r="A18" s="83" t="s">
        <v>40</v>
      </c>
      <c r="B18" s="83"/>
      <c r="C18" s="83"/>
      <c r="D18" s="83"/>
    </row>
    <row r="19" spans="1:17" x14ac:dyDescent="0.3">
      <c r="A19" s="41" t="s">
        <v>20</v>
      </c>
      <c r="B19" s="25">
        <v>7</v>
      </c>
    </row>
    <row r="20" spans="1:17" ht="15" thickBot="1" x14ac:dyDescent="0.35"/>
    <row r="21" spans="1:17" ht="15" thickBot="1" x14ac:dyDescent="0.35">
      <c r="A21" s="23"/>
      <c r="B21" s="9" t="s">
        <v>0</v>
      </c>
      <c r="C21" s="11" t="s">
        <v>1</v>
      </c>
      <c r="D21" s="12" t="s">
        <v>2</v>
      </c>
      <c r="E21" s="11" t="s">
        <v>3</v>
      </c>
      <c r="F21" s="13" t="s">
        <v>4</v>
      </c>
      <c r="G21" s="113"/>
      <c r="I21" s="23"/>
      <c r="J21" s="36" t="s">
        <v>0</v>
      </c>
      <c r="K21" s="23" t="s">
        <v>1</v>
      </c>
      <c r="L21" s="37" t="s">
        <v>2</v>
      </c>
      <c r="M21" s="23" t="s">
        <v>3</v>
      </c>
      <c r="N21" s="38" t="s">
        <v>4</v>
      </c>
      <c r="O21" s="11" t="s">
        <v>17</v>
      </c>
    </row>
    <row r="22" spans="1:17" ht="15" thickBot="1" x14ac:dyDescent="0.35">
      <c r="A22" s="11" t="s">
        <v>5</v>
      </c>
      <c r="B22" s="115">
        <v>180</v>
      </c>
      <c r="C22" s="116">
        <v>140</v>
      </c>
      <c r="D22" s="116">
        <f>B19</f>
        <v>7</v>
      </c>
      <c r="E22" s="116">
        <f>245-4*B19</f>
        <v>217</v>
      </c>
      <c r="F22" s="117">
        <v>232</v>
      </c>
      <c r="G22" s="114"/>
      <c r="I22" s="9" t="s">
        <v>5</v>
      </c>
      <c r="J22" s="14">
        <f>$B$26-B22</f>
        <v>240</v>
      </c>
      <c r="K22" s="15">
        <f>$C$26-C22</f>
        <v>175</v>
      </c>
      <c r="L22" s="15">
        <f>$D$26-D22</f>
        <v>133</v>
      </c>
      <c r="M22" s="15">
        <f>$E$26-E22</f>
        <v>393</v>
      </c>
      <c r="N22" s="16">
        <f>$F$26-F22</f>
        <v>18</v>
      </c>
      <c r="O22" s="112">
        <f>MAX(J22:N22)</f>
        <v>393</v>
      </c>
    </row>
    <row r="23" spans="1:17" ht="15" thickBot="1" x14ac:dyDescent="0.35">
      <c r="A23" s="11" t="s">
        <v>6</v>
      </c>
      <c r="B23" s="118">
        <v>420</v>
      </c>
      <c r="C23" s="108">
        <f>120+10*B19</f>
        <v>190</v>
      </c>
      <c r="D23" s="108">
        <v>140</v>
      </c>
      <c r="E23" s="108">
        <v>220</v>
      </c>
      <c r="F23" s="119">
        <v>100</v>
      </c>
      <c r="G23" s="114"/>
      <c r="I23" s="9" t="s">
        <v>6</v>
      </c>
      <c r="J23" s="17">
        <f t="shared" ref="J23:J25" si="2">$B$26-B23</f>
        <v>0</v>
      </c>
      <c r="K23" s="2">
        <f t="shared" ref="K23:K25" si="3">$C$26-C23</f>
        <v>125</v>
      </c>
      <c r="L23" s="2">
        <f t="shared" ref="L23:L25" si="4">$D$26-D23</f>
        <v>0</v>
      </c>
      <c r="M23" s="2">
        <f t="shared" ref="M23:M25" si="5">$E$26-E23</f>
        <v>390</v>
      </c>
      <c r="N23" s="18">
        <f t="shared" ref="N23:N25" si="6">$F$26-F23</f>
        <v>150</v>
      </c>
      <c r="O23" s="50">
        <f t="shared" ref="O23:O25" si="7">MAX(J23:N23)</f>
        <v>390</v>
      </c>
    </row>
    <row r="24" spans="1:17" ht="15" thickBot="1" x14ac:dyDescent="0.35">
      <c r="A24" s="24" t="s">
        <v>7</v>
      </c>
      <c r="B24" s="118">
        <f>25+8*B19</f>
        <v>81</v>
      </c>
      <c r="C24" s="108">
        <v>315</v>
      </c>
      <c r="D24" s="108">
        <v>35</v>
      </c>
      <c r="E24" s="108">
        <v>49</v>
      </c>
      <c r="F24" s="119">
        <f>10*(B19+23)-50</f>
        <v>250</v>
      </c>
      <c r="G24" s="114"/>
      <c r="I24" s="35" t="s">
        <v>7</v>
      </c>
      <c r="J24" s="17">
        <f t="shared" si="2"/>
        <v>339</v>
      </c>
      <c r="K24" s="2">
        <f t="shared" si="3"/>
        <v>0</v>
      </c>
      <c r="L24" s="2">
        <f t="shared" si="4"/>
        <v>105</v>
      </c>
      <c r="M24" s="2">
        <f t="shared" si="5"/>
        <v>561</v>
      </c>
      <c r="N24" s="18">
        <f t="shared" si="6"/>
        <v>0</v>
      </c>
      <c r="O24" s="50">
        <f t="shared" si="7"/>
        <v>561</v>
      </c>
    </row>
    <row r="25" spans="1:17" ht="15" thickBot="1" x14ac:dyDescent="0.35">
      <c r="A25" s="23" t="s">
        <v>8</v>
      </c>
      <c r="B25" s="120">
        <f>290-10*B19</f>
        <v>220</v>
      </c>
      <c r="C25" s="121">
        <f>B19</f>
        <v>7</v>
      </c>
      <c r="D25" s="121">
        <v>9</v>
      </c>
      <c r="E25" s="121">
        <f>100*B19-90</f>
        <v>610</v>
      </c>
      <c r="F25" s="122">
        <v>201</v>
      </c>
      <c r="G25" s="114"/>
      <c r="I25" s="9" t="s">
        <v>8</v>
      </c>
      <c r="J25" s="19">
        <f t="shared" si="2"/>
        <v>200</v>
      </c>
      <c r="K25" s="20">
        <f t="shared" si="3"/>
        <v>308</v>
      </c>
      <c r="L25" s="20">
        <f t="shared" si="4"/>
        <v>131</v>
      </c>
      <c r="M25" s="20">
        <f t="shared" si="5"/>
        <v>0</v>
      </c>
      <c r="N25" s="21">
        <f t="shared" si="6"/>
        <v>49</v>
      </c>
      <c r="O25" s="55">
        <f t="shared" si="7"/>
        <v>308</v>
      </c>
    </row>
    <row r="26" spans="1:17" ht="15" thickBot="1" x14ac:dyDescent="0.35">
      <c r="A26" s="110" t="s">
        <v>17</v>
      </c>
      <c r="B26" s="10">
        <f>MAX(B22:B25)</f>
        <v>420</v>
      </c>
      <c r="C26" s="7">
        <f t="shared" ref="C26:F26" si="8">MAX(C22:C25)</f>
        <v>315</v>
      </c>
      <c r="D26" s="7">
        <f t="shared" si="8"/>
        <v>140</v>
      </c>
      <c r="E26" s="7">
        <f t="shared" si="8"/>
        <v>610</v>
      </c>
      <c r="F26" s="8">
        <f t="shared" si="8"/>
        <v>250</v>
      </c>
      <c r="P26" s="33" t="s">
        <v>16</v>
      </c>
      <c r="Q26" s="34">
        <f>MIN(O22:O25)</f>
        <v>308</v>
      </c>
    </row>
    <row r="28" spans="1:17" x14ac:dyDescent="0.3">
      <c r="A28" s="83" t="s">
        <v>19</v>
      </c>
      <c r="B28" s="83"/>
      <c r="C28" s="83"/>
      <c r="D28" s="83"/>
    </row>
    <row r="29" spans="1:17" x14ac:dyDescent="0.3">
      <c r="A29" s="41" t="s">
        <v>20</v>
      </c>
      <c r="B29" s="25">
        <v>7</v>
      </c>
    </row>
    <row r="30" spans="1:17" ht="15" thickBot="1" x14ac:dyDescent="0.35">
      <c r="A30" s="40" t="s">
        <v>21</v>
      </c>
      <c r="B30" s="25">
        <f>1/(B29+3)</f>
        <v>0.1</v>
      </c>
    </row>
    <row r="31" spans="1:17" ht="15" thickBot="1" x14ac:dyDescent="0.35">
      <c r="A31" s="23"/>
      <c r="B31" s="9" t="s">
        <v>0</v>
      </c>
      <c r="C31" s="11" t="s">
        <v>1</v>
      </c>
      <c r="D31" s="12" t="s">
        <v>2</v>
      </c>
      <c r="E31" s="11" t="s">
        <v>3</v>
      </c>
      <c r="F31" s="13" t="s">
        <v>4</v>
      </c>
      <c r="G31" s="11" t="s">
        <v>16</v>
      </c>
      <c r="H31" s="13" t="s">
        <v>17</v>
      </c>
      <c r="I31" s="52"/>
    </row>
    <row r="32" spans="1:17" ht="15" thickBot="1" x14ac:dyDescent="0.35">
      <c r="A32" s="11" t="s">
        <v>5</v>
      </c>
      <c r="B32" s="14">
        <v>180</v>
      </c>
      <c r="C32" s="15">
        <v>140</v>
      </c>
      <c r="D32" s="15">
        <f>B29</f>
        <v>7</v>
      </c>
      <c r="E32" s="15">
        <f>245-4*B29</f>
        <v>217</v>
      </c>
      <c r="F32" s="26">
        <v>232</v>
      </c>
      <c r="G32" s="46">
        <f>MIN(B32:F32)</f>
        <v>7</v>
      </c>
      <c r="H32" s="29">
        <f>MAX(B32:F32)</f>
        <v>232</v>
      </c>
      <c r="I32" s="48">
        <f>$B$30*G32+(1-$B$30)*H32</f>
        <v>209.5</v>
      </c>
    </row>
    <row r="33" spans="1:11" ht="15" thickBot="1" x14ac:dyDescent="0.35">
      <c r="A33" s="11" t="s">
        <v>6</v>
      </c>
      <c r="B33" s="17">
        <v>420</v>
      </c>
      <c r="C33" s="2">
        <f>120+10*B29</f>
        <v>190</v>
      </c>
      <c r="D33" s="2">
        <v>140</v>
      </c>
      <c r="E33" s="2">
        <v>220</v>
      </c>
      <c r="F33" s="27">
        <v>100</v>
      </c>
      <c r="G33" s="47">
        <f t="shared" ref="G33:G35" si="9">MIN(B33:F33)</f>
        <v>100</v>
      </c>
      <c r="H33" s="30">
        <f t="shared" ref="H33:H35" si="10">MAX(B33:F33)</f>
        <v>420</v>
      </c>
      <c r="I33" s="50">
        <f t="shared" ref="I33:I35" si="11">$B$30*G33+(1-$B$30)*H33</f>
        <v>388</v>
      </c>
    </row>
    <row r="34" spans="1:11" ht="15" thickBot="1" x14ac:dyDescent="0.35">
      <c r="A34" s="24" t="s">
        <v>7</v>
      </c>
      <c r="B34" s="17">
        <f>25+8*B29</f>
        <v>81</v>
      </c>
      <c r="C34" s="2">
        <v>315</v>
      </c>
      <c r="D34" s="2">
        <v>35</v>
      </c>
      <c r="E34" s="2">
        <v>49</v>
      </c>
      <c r="F34" s="27">
        <f>10*(B29+23)-50</f>
        <v>250</v>
      </c>
      <c r="G34" s="47">
        <f t="shared" si="9"/>
        <v>35</v>
      </c>
      <c r="H34" s="30">
        <f t="shared" si="10"/>
        <v>315</v>
      </c>
      <c r="I34" s="50">
        <f t="shared" si="11"/>
        <v>287</v>
      </c>
    </row>
    <row r="35" spans="1:11" ht="15" thickBot="1" x14ac:dyDescent="0.35">
      <c r="A35" s="11" t="s">
        <v>8</v>
      </c>
      <c r="B35" s="19">
        <f>290-10*B29</f>
        <v>220</v>
      </c>
      <c r="C35" s="20">
        <f>B29</f>
        <v>7</v>
      </c>
      <c r="D35" s="20">
        <v>9</v>
      </c>
      <c r="E35" s="20">
        <f>100*B29-90</f>
        <v>610</v>
      </c>
      <c r="F35" s="28">
        <v>201</v>
      </c>
      <c r="G35" s="54">
        <f t="shared" si="9"/>
        <v>7</v>
      </c>
      <c r="H35" s="31">
        <f t="shared" si="10"/>
        <v>610</v>
      </c>
      <c r="I35" s="55">
        <f t="shared" si="11"/>
        <v>549.70000000000005</v>
      </c>
    </row>
    <row r="36" spans="1:11" ht="15" thickBot="1" x14ac:dyDescent="0.35">
      <c r="J36" s="33" t="s">
        <v>17</v>
      </c>
      <c r="K36" s="34">
        <f>MAX(I32:I35)</f>
        <v>549.70000000000005</v>
      </c>
    </row>
    <row r="38" spans="1:11" x14ac:dyDescent="0.3">
      <c r="A38" s="41" t="s">
        <v>20</v>
      </c>
      <c r="B38" s="25">
        <v>16</v>
      </c>
    </row>
    <row r="39" spans="1:11" ht="15" thickBot="1" x14ac:dyDescent="0.35">
      <c r="A39" s="40" t="s">
        <v>21</v>
      </c>
      <c r="B39" s="25">
        <f>4/B38</f>
        <v>0.25</v>
      </c>
    </row>
    <row r="40" spans="1:11" ht="15" thickBot="1" x14ac:dyDescent="0.35">
      <c r="A40" s="23"/>
      <c r="B40" s="9" t="s">
        <v>0</v>
      </c>
      <c r="C40" s="11" t="s">
        <v>1</v>
      </c>
      <c r="D40" s="12" t="s">
        <v>2</v>
      </c>
      <c r="E40" s="11" t="s">
        <v>3</v>
      </c>
      <c r="F40" s="13" t="s">
        <v>4</v>
      </c>
      <c r="G40" s="11" t="s">
        <v>16</v>
      </c>
      <c r="H40" s="13" t="s">
        <v>17</v>
      </c>
      <c r="I40" s="53"/>
    </row>
    <row r="41" spans="1:11" ht="15" thickBot="1" x14ac:dyDescent="0.35">
      <c r="A41" s="11" t="s">
        <v>5</v>
      </c>
      <c r="B41" s="14">
        <v>180</v>
      </c>
      <c r="C41" s="15">
        <v>140</v>
      </c>
      <c r="D41" s="15">
        <f>B38</f>
        <v>16</v>
      </c>
      <c r="E41" s="15">
        <f>245-4*B38</f>
        <v>181</v>
      </c>
      <c r="F41" s="26">
        <v>232</v>
      </c>
      <c r="G41" s="46">
        <f>MIN(B41:F41)</f>
        <v>16</v>
      </c>
      <c r="H41" s="29">
        <f>MAX(B41:F41)</f>
        <v>232</v>
      </c>
      <c r="I41" s="48">
        <f>$B$30*G41+(1-$B$30)*H41</f>
        <v>210.4</v>
      </c>
    </row>
    <row r="42" spans="1:11" ht="15" thickBot="1" x14ac:dyDescent="0.35">
      <c r="A42" s="11" t="s">
        <v>6</v>
      </c>
      <c r="B42" s="17">
        <v>420</v>
      </c>
      <c r="C42" s="2">
        <f>120+10*B38</f>
        <v>280</v>
      </c>
      <c r="D42" s="2">
        <v>140</v>
      </c>
      <c r="E42" s="2">
        <v>220</v>
      </c>
      <c r="F42" s="27">
        <v>100</v>
      </c>
      <c r="G42" s="47">
        <f t="shared" ref="G42:G44" si="12">MIN(B42:F42)</f>
        <v>100</v>
      </c>
      <c r="H42" s="30">
        <f t="shared" ref="H42:H44" si="13">MAX(B42:F42)</f>
        <v>420</v>
      </c>
      <c r="I42" s="50">
        <f t="shared" ref="I42:I44" si="14">$B$30*G42+(1-$B$30)*H42</f>
        <v>388</v>
      </c>
    </row>
    <row r="43" spans="1:11" ht="15" thickBot="1" x14ac:dyDescent="0.35">
      <c r="A43" s="24" t="s">
        <v>7</v>
      </c>
      <c r="B43" s="17">
        <f>25+8*B38</f>
        <v>153</v>
      </c>
      <c r="C43" s="2">
        <v>315</v>
      </c>
      <c r="D43" s="2">
        <v>35</v>
      </c>
      <c r="E43" s="2">
        <v>49</v>
      </c>
      <c r="F43" s="27">
        <f>10*(B38+23)-50</f>
        <v>340</v>
      </c>
      <c r="G43" s="47">
        <f t="shared" si="12"/>
        <v>35</v>
      </c>
      <c r="H43" s="30">
        <f t="shared" si="13"/>
        <v>340</v>
      </c>
      <c r="I43" s="50">
        <f t="shared" si="14"/>
        <v>309.5</v>
      </c>
    </row>
    <row r="44" spans="1:11" ht="15" thickBot="1" x14ac:dyDescent="0.35">
      <c r="A44" s="11" t="s">
        <v>8</v>
      </c>
      <c r="B44" s="19">
        <f>290-10*B38</f>
        <v>130</v>
      </c>
      <c r="C44" s="20">
        <f>B38</f>
        <v>16</v>
      </c>
      <c r="D44" s="20">
        <v>9</v>
      </c>
      <c r="E44" s="20">
        <f>100*B38-90</f>
        <v>1510</v>
      </c>
      <c r="F44" s="28">
        <v>201</v>
      </c>
      <c r="G44" s="54">
        <f t="shared" si="12"/>
        <v>9</v>
      </c>
      <c r="H44" s="31">
        <f t="shared" si="13"/>
        <v>1510</v>
      </c>
      <c r="I44" s="55">
        <f t="shared" si="14"/>
        <v>1359.9</v>
      </c>
    </row>
    <row r="45" spans="1:11" ht="15" thickBot="1" x14ac:dyDescent="0.35">
      <c r="J45" s="33" t="s">
        <v>17</v>
      </c>
      <c r="K45" s="34">
        <f>MAX(I41:I44)</f>
        <v>1359.9</v>
      </c>
    </row>
    <row r="47" spans="1:11" x14ac:dyDescent="0.3">
      <c r="A47" s="83" t="s">
        <v>22</v>
      </c>
      <c r="B47" s="83"/>
      <c r="C47" s="83"/>
      <c r="D47" s="83"/>
    </row>
    <row r="48" spans="1:11" x14ac:dyDescent="0.3">
      <c r="A48" s="41" t="s">
        <v>20</v>
      </c>
      <c r="B48" s="25">
        <v>7</v>
      </c>
    </row>
    <row r="49" spans="1:10" ht="15" thickBot="1" x14ac:dyDescent="0.35"/>
    <row r="50" spans="1:10" ht="15" thickBot="1" x14ac:dyDescent="0.35">
      <c r="A50" s="23"/>
      <c r="B50" s="9" t="s">
        <v>0</v>
      </c>
      <c r="C50" s="11" t="s">
        <v>1</v>
      </c>
      <c r="D50" s="12" t="s">
        <v>2</v>
      </c>
      <c r="E50" s="11" t="s">
        <v>3</v>
      </c>
      <c r="F50" s="13" t="s">
        <v>4</v>
      </c>
      <c r="G50" s="84" t="s">
        <v>23</v>
      </c>
      <c r="H50" s="85"/>
    </row>
    <row r="51" spans="1:10" ht="15" thickBot="1" x14ac:dyDescent="0.35">
      <c r="A51" s="11" t="s">
        <v>5</v>
      </c>
      <c r="B51" s="14">
        <v>180</v>
      </c>
      <c r="C51" s="15">
        <v>140</v>
      </c>
      <c r="D51" s="15">
        <f>B48</f>
        <v>7</v>
      </c>
      <c r="E51" s="15">
        <f>245-4*B48</f>
        <v>217</v>
      </c>
      <c r="F51" s="26">
        <v>232</v>
      </c>
      <c r="G51" s="75">
        <f>AVERAGE(B51:F51)</f>
        <v>155.19999999999999</v>
      </c>
      <c r="H51" s="76"/>
    </row>
    <row r="52" spans="1:10" ht="15" thickBot="1" x14ac:dyDescent="0.35">
      <c r="A52" s="11" t="s">
        <v>6</v>
      </c>
      <c r="B52" s="17">
        <v>420</v>
      </c>
      <c r="C52" s="2">
        <f>120+10*B48</f>
        <v>190</v>
      </c>
      <c r="D52" s="2">
        <v>140</v>
      </c>
      <c r="E52" s="2">
        <v>220</v>
      </c>
      <c r="F52" s="27">
        <v>100</v>
      </c>
      <c r="G52" s="77">
        <f t="shared" ref="G52:G54" si="15">AVERAGE(B52:F52)</f>
        <v>214</v>
      </c>
      <c r="H52" s="78"/>
    </row>
    <row r="53" spans="1:10" ht="15" thickBot="1" x14ac:dyDescent="0.35">
      <c r="A53" s="24" t="s">
        <v>7</v>
      </c>
      <c r="B53" s="17">
        <f>25+8*B48</f>
        <v>81</v>
      </c>
      <c r="C53" s="2">
        <v>315</v>
      </c>
      <c r="D53" s="2">
        <v>35</v>
      </c>
      <c r="E53" s="2">
        <v>49</v>
      </c>
      <c r="F53" s="27">
        <f>10*(B48+23)-50</f>
        <v>250</v>
      </c>
      <c r="G53" s="79">
        <f t="shared" si="15"/>
        <v>146</v>
      </c>
      <c r="H53" s="80"/>
    </row>
    <row r="54" spans="1:10" ht="15" thickBot="1" x14ac:dyDescent="0.35">
      <c r="A54" s="11" t="s">
        <v>8</v>
      </c>
      <c r="B54" s="19">
        <f>290-10*B48</f>
        <v>220</v>
      </c>
      <c r="C54" s="20">
        <f>B48</f>
        <v>7</v>
      </c>
      <c r="D54" s="20">
        <v>9</v>
      </c>
      <c r="E54" s="20">
        <f>100*B48-90</f>
        <v>610</v>
      </c>
      <c r="F54" s="28">
        <v>201</v>
      </c>
      <c r="G54" s="81">
        <f t="shared" si="15"/>
        <v>209.4</v>
      </c>
      <c r="H54" s="82"/>
    </row>
    <row r="55" spans="1:10" ht="15" thickBot="1" x14ac:dyDescent="0.35">
      <c r="I55" s="33" t="s">
        <v>17</v>
      </c>
      <c r="J55" s="34">
        <f>MAX(G51:H54)</f>
        <v>214</v>
      </c>
    </row>
    <row r="57" spans="1:10" x14ac:dyDescent="0.3">
      <c r="A57" s="83" t="s">
        <v>24</v>
      </c>
      <c r="B57" s="83"/>
      <c r="C57" s="83"/>
      <c r="D57" s="83"/>
    </row>
    <row r="58" spans="1:10" x14ac:dyDescent="0.3">
      <c r="A58" s="41" t="s">
        <v>20</v>
      </c>
      <c r="B58" s="25">
        <v>7</v>
      </c>
    </row>
    <row r="59" spans="1:10" ht="15" thickBot="1" x14ac:dyDescent="0.35">
      <c r="A59" s="40" t="s">
        <v>21</v>
      </c>
      <c r="B59" s="25">
        <v>0.1</v>
      </c>
    </row>
    <row r="60" spans="1:10" ht="15" thickBot="1" x14ac:dyDescent="0.35">
      <c r="A60" s="23"/>
      <c r="B60" s="9" t="s">
        <v>0</v>
      </c>
      <c r="C60" s="11" t="s">
        <v>1</v>
      </c>
      <c r="D60" s="12" t="s">
        <v>2</v>
      </c>
      <c r="E60" s="11" t="s">
        <v>3</v>
      </c>
      <c r="F60" s="13" t="s">
        <v>4</v>
      </c>
      <c r="G60" s="11" t="s">
        <v>25</v>
      </c>
    </row>
    <row r="61" spans="1:10" ht="15" thickBot="1" x14ac:dyDescent="0.35">
      <c r="A61" s="11" t="s">
        <v>5</v>
      </c>
      <c r="B61" s="14">
        <v>180</v>
      </c>
      <c r="C61" s="15">
        <v>140</v>
      </c>
      <c r="D61" s="15">
        <f>B58</f>
        <v>7</v>
      </c>
      <c r="E61" s="15">
        <f>245-4*B58</f>
        <v>217</v>
      </c>
      <c r="F61" s="26">
        <v>232</v>
      </c>
      <c r="G61" s="29">
        <f>$B$65*B61+$C$65*C61+$D$65*D61+$E$65*E61+$F$65*F61</f>
        <v>182.9</v>
      </c>
    </row>
    <row r="62" spans="1:10" ht="15" thickBot="1" x14ac:dyDescent="0.35">
      <c r="A62" s="11" t="s">
        <v>6</v>
      </c>
      <c r="B62" s="17">
        <v>420</v>
      </c>
      <c r="C62" s="2">
        <f>120+10*B58</f>
        <v>190</v>
      </c>
      <c r="D62" s="2">
        <v>140</v>
      </c>
      <c r="E62" s="2">
        <v>220</v>
      </c>
      <c r="F62" s="27">
        <v>100</v>
      </c>
      <c r="G62" s="30">
        <f t="shared" ref="G62:G64" si="16">$B$65*B62+$C$65*C62+$D$65*D62+$E$65*E62+$F$65*F62</f>
        <v>178</v>
      </c>
    </row>
    <row r="63" spans="1:10" ht="15" thickBot="1" x14ac:dyDescent="0.35">
      <c r="A63" s="24" t="s">
        <v>7</v>
      </c>
      <c r="B63" s="17">
        <f>25+8*B58</f>
        <v>81</v>
      </c>
      <c r="C63" s="2">
        <v>315</v>
      </c>
      <c r="D63" s="2">
        <v>35</v>
      </c>
      <c r="E63" s="2">
        <v>49</v>
      </c>
      <c r="F63" s="27">
        <f>10*(B58+23)-50</f>
        <v>250</v>
      </c>
      <c r="G63" s="30">
        <f t="shared" si="16"/>
        <v>184.39999999999998</v>
      </c>
    </row>
    <row r="64" spans="1:10" ht="15" thickBot="1" x14ac:dyDescent="0.35">
      <c r="A64" s="23" t="s">
        <v>8</v>
      </c>
      <c r="B64" s="42">
        <f>290-10*B58</f>
        <v>220</v>
      </c>
      <c r="C64" s="43">
        <f>B58</f>
        <v>7</v>
      </c>
      <c r="D64" s="43">
        <v>9</v>
      </c>
      <c r="E64" s="43">
        <f>100*B58-90</f>
        <v>610</v>
      </c>
      <c r="F64" s="44">
        <v>201</v>
      </c>
      <c r="G64" s="45">
        <f t="shared" si="16"/>
        <v>226.7</v>
      </c>
    </row>
    <row r="65" spans="1:11" ht="15" thickBot="1" x14ac:dyDescent="0.35">
      <c r="A65" s="11" t="s">
        <v>36</v>
      </c>
      <c r="B65" s="10">
        <f>0.1</f>
        <v>0.1</v>
      </c>
      <c r="C65" s="7">
        <f>0.2</f>
        <v>0.2</v>
      </c>
      <c r="D65" s="7">
        <f>B59</f>
        <v>0.1</v>
      </c>
      <c r="E65" s="7">
        <f>B59+0.1</f>
        <v>0.2</v>
      </c>
      <c r="F65" s="8">
        <f>1-B65-C65-D65-E65</f>
        <v>0.39999999999999997</v>
      </c>
      <c r="H65" s="33" t="s">
        <v>17</v>
      </c>
      <c r="I65" s="34">
        <f>MAX(G61:G64)</f>
        <v>226.7</v>
      </c>
    </row>
    <row r="68" spans="1:11" x14ac:dyDescent="0.3">
      <c r="A68" s="83" t="s">
        <v>26</v>
      </c>
      <c r="B68" s="83"/>
      <c r="C68" s="83"/>
      <c r="D68" s="83"/>
    </row>
    <row r="69" spans="1:11" x14ac:dyDescent="0.3">
      <c r="A69" s="41" t="s">
        <v>20</v>
      </c>
      <c r="B69" s="25">
        <v>7</v>
      </c>
    </row>
    <row r="70" spans="1:11" ht="15" thickBot="1" x14ac:dyDescent="0.35">
      <c r="A70" s="40" t="s">
        <v>21</v>
      </c>
      <c r="B70" s="25">
        <v>0.1</v>
      </c>
    </row>
    <row r="71" spans="1:11" ht="15" thickBot="1" x14ac:dyDescent="0.35">
      <c r="A71" s="23"/>
      <c r="B71" s="9" t="s">
        <v>0</v>
      </c>
      <c r="C71" s="11" t="s">
        <v>1</v>
      </c>
      <c r="D71" s="12" t="s">
        <v>2</v>
      </c>
      <c r="E71" s="11" t="s">
        <v>3</v>
      </c>
      <c r="F71" s="13" t="s">
        <v>4</v>
      </c>
      <c r="G71" s="9" t="s">
        <v>25</v>
      </c>
      <c r="H71" s="23" t="s">
        <v>16</v>
      </c>
      <c r="I71" s="52"/>
    </row>
    <row r="72" spans="1:11" ht="15" thickBot="1" x14ac:dyDescent="0.35">
      <c r="A72" s="11" t="s">
        <v>5</v>
      </c>
      <c r="B72" s="14">
        <v>180</v>
      </c>
      <c r="C72" s="15">
        <v>140</v>
      </c>
      <c r="D72" s="15">
        <f>B69</f>
        <v>7</v>
      </c>
      <c r="E72" s="15">
        <f>245-4*B69</f>
        <v>217</v>
      </c>
      <c r="F72" s="26">
        <v>232</v>
      </c>
      <c r="G72" s="46">
        <f>$B$65*B72+$C$65*C72+$D$65*D72+$E$65*E72+$F$65*F72</f>
        <v>182.9</v>
      </c>
      <c r="H72" s="29">
        <f>MIN(B72:F72)</f>
        <v>7</v>
      </c>
      <c r="I72" s="48">
        <f>(1-$B$70)*H72+$B$70*G72</f>
        <v>24.590000000000003</v>
      </c>
    </row>
    <row r="73" spans="1:11" ht="15" thickBot="1" x14ac:dyDescent="0.35">
      <c r="A73" s="11" t="s">
        <v>6</v>
      </c>
      <c r="B73" s="17">
        <v>420</v>
      </c>
      <c r="C73" s="2">
        <f>120+10*B69</f>
        <v>190</v>
      </c>
      <c r="D73" s="2">
        <v>140</v>
      </c>
      <c r="E73" s="2">
        <v>220</v>
      </c>
      <c r="F73" s="27">
        <v>100</v>
      </c>
      <c r="G73" s="47">
        <f t="shared" ref="G73:G75" si="17">$B$65*B73+$C$65*C73+$D$65*D73+$E$65*E73+$F$65*F73</f>
        <v>178</v>
      </c>
      <c r="H73" s="30">
        <f t="shared" ref="H73:H75" si="18">MIN(B73:F73)</f>
        <v>100</v>
      </c>
      <c r="I73" s="49">
        <f t="shared" ref="I73:I75" si="19">(1-$B$70)*H73+$B$70*G73</f>
        <v>107.8</v>
      </c>
    </row>
    <row r="74" spans="1:11" ht="15" thickBot="1" x14ac:dyDescent="0.35">
      <c r="A74" s="24" t="s">
        <v>7</v>
      </c>
      <c r="B74" s="17">
        <f>25+8*B69</f>
        <v>81</v>
      </c>
      <c r="C74" s="2">
        <v>315</v>
      </c>
      <c r="D74" s="2">
        <v>35</v>
      </c>
      <c r="E74" s="2">
        <v>49</v>
      </c>
      <c r="F74" s="27">
        <f>10*(B69+23)-50</f>
        <v>250</v>
      </c>
      <c r="G74" s="47">
        <f t="shared" si="17"/>
        <v>184.39999999999998</v>
      </c>
      <c r="H74" s="30">
        <f t="shared" si="18"/>
        <v>35</v>
      </c>
      <c r="I74" s="50">
        <f t="shared" si="19"/>
        <v>49.94</v>
      </c>
    </row>
    <row r="75" spans="1:11" ht="15" thickBot="1" x14ac:dyDescent="0.35">
      <c r="A75" s="23" t="s">
        <v>8</v>
      </c>
      <c r="B75" s="42">
        <f>290-10*B69</f>
        <v>220</v>
      </c>
      <c r="C75" s="43">
        <f>B69</f>
        <v>7</v>
      </c>
      <c r="D75" s="43">
        <v>9</v>
      </c>
      <c r="E75" s="43">
        <f>100*B69-90</f>
        <v>610</v>
      </c>
      <c r="F75" s="44">
        <v>201</v>
      </c>
      <c r="G75" s="54">
        <f t="shared" si="17"/>
        <v>226.7</v>
      </c>
      <c r="H75" s="31">
        <f t="shared" si="18"/>
        <v>7</v>
      </c>
      <c r="I75" s="51">
        <f t="shared" si="19"/>
        <v>28.970000000000002</v>
      </c>
    </row>
    <row r="76" spans="1:11" ht="15" thickBot="1" x14ac:dyDescent="0.35">
      <c r="A76" s="11" t="s">
        <v>36</v>
      </c>
      <c r="B76" s="10">
        <f>0.1</f>
        <v>0.1</v>
      </c>
      <c r="C76" s="7">
        <f>0.2</f>
        <v>0.2</v>
      </c>
      <c r="D76" s="7">
        <f>B70</f>
        <v>0.1</v>
      </c>
      <c r="E76" s="7">
        <f>B70+0.1</f>
        <v>0.2</v>
      </c>
      <c r="F76" s="8">
        <f>1-B76-C76-D76-E76</f>
        <v>0.39999999999999997</v>
      </c>
      <c r="J76" s="33" t="s">
        <v>17</v>
      </c>
      <c r="K76" s="34">
        <f>MAX(I72:I75)</f>
        <v>107.8</v>
      </c>
    </row>
  </sheetData>
  <mergeCells count="12">
    <mergeCell ref="G50:H50"/>
    <mergeCell ref="L8:O8"/>
    <mergeCell ref="A68:D68"/>
    <mergeCell ref="A8:D8"/>
    <mergeCell ref="A18:D18"/>
    <mergeCell ref="A28:D28"/>
    <mergeCell ref="A47:D47"/>
    <mergeCell ref="G51:H51"/>
    <mergeCell ref="G52:H52"/>
    <mergeCell ref="G53:H53"/>
    <mergeCell ref="G54:H54"/>
    <mergeCell ref="A57:D57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9C02B-541E-48D0-B55B-3E5D8359B419}">
  <dimension ref="A1:Q52"/>
  <sheetViews>
    <sheetView tabSelected="1" topLeftCell="A31" workbookViewId="0">
      <selection activeCell="D11" sqref="D11"/>
    </sheetView>
  </sheetViews>
  <sheetFormatPr defaultRowHeight="14.4" x14ac:dyDescent="0.3"/>
  <cols>
    <col min="1" max="1" width="10.5546875" customWidth="1"/>
    <col min="8" max="8" width="10.21875" customWidth="1"/>
  </cols>
  <sheetData>
    <row r="1" spans="1:17" ht="15" thickBot="1" x14ac:dyDescent="0.35">
      <c r="A1" s="97" t="s">
        <v>30</v>
      </c>
      <c r="B1" s="98"/>
      <c r="C1" s="99"/>
      <c r="D1" s="106" t="s">
        <v>35</v>
      </c>
      <c r="E1" s="107"/>
    </row>
    <row r="2" spans="1:17" x14ac:dyDescent="0.3">
      <c r="A2" s="100"/>
      <c r="B2" s="101"/>
      <c r="C2" s="102"/>
      <c r="D2" s="60" t="s">
        <v>31</v>
      </c>
      <c r="E2" s="58" t="s">
        <v>32</v>
      </c>
    </row>
    <row r="3" spans="1:17" ht="15" thickBot="1" x14ac:dyDescent="0.35">
      <c r="A3" s="103"/>
      <c r="B3" s="104"/>
      <c r="C3" s="105"/>
      <c r="D3" s="5" t="s">
        <v>33</v>
      </c>
      <c r="E3" s="59" t="s">
        <v>34</v>
      </c>
    </row>
    <row r="4" spans="1:17" ht="15" thickBot="1" x14ac:dyDescent="0.35">
      <c r="A4" s="90" t="s">
        <v>27</v>
      </c>
      <c r="B4" s="91"/>
      <c r="C4" s="92"/>
      <c r="D4" s="6">
        <v>3600</v>
      </c>
      <c r="E4" s="57">
        <v>1900</v>
      </c>
    </row>
    <row r="5" spans="1:17" ht="15" thickBot="1" x14ac:dyDescent="0.35">
      <c r="A5" s="90" t="s">
        <v>28</v>
      </c>
      <c r="B5" s="91"/>
      <c r="C5" s="92"/>
      <c r="D5" s="3">
        <v>1200</v>
      </c>
      <c r="E5" s="18">
        <v>2000</v>
      </c>
    </row>
    <row r="6" spans="1:17" ht="15" thickBot="1" x14ac:dyDescent="0.35">
      <c r="A6" s="87" t="s">
        <v>29</v>
      </c>
      <c r="B6" s="88"/>
      <c r="C6" s="89"/>
      <c r="D6" s="56">
        <v>1700</v>
      </c>
      <c r="E6" s="21">
        <v>1800</v>
      </c>
    </row>
    <row r="9" spans="1:17" ht="15" thickBot="1" x14ac:dyDescent="0.35">
      <c r="A9" s="83" t="s">
        <v>39</v>
      </c>
      <c r="B9" s="83"/>
      <c r="C9" s="83"/>
      <c r="D9" s="83"/>
      <c r="J9" s="83" t="s">
        <v>18</v>
      </c>
      <c r="K9" s="83"/>
      <c r="L9" s="83"/>
      <c r="M9" s="83"/>
    </row>
    <row r="10" spans="1:17" ht="15" thickBot="1" x14ac:dyDescent="0.35">
      <c r="A10" s="84"/>
      <c r="B10" s="86"/>
      <c r="C10" s="85"/>
      <c r="D10" s="62" t="s">
        <v>31</v>
      </c>
      <c r="E10" s="63" t="s">
        <v>32</v>
      </c>
      <c r="F10" s="11" t="s">
        <v>16</v>
      </c>
      <c r="J10" s="84"/>
      <c r="K10" s="86"/>
      <c r="L10" s="85"/>
      <c r="M10" s="62" t="s">
        <v>31</v>
      </c>
      <c r="N10" s="63" t="s">
        <v>32</v>
      </c>
      <c r="O10" s="11" t="s">
        <v>17</v>
      </c>
    </row>
    <row r="11" spans="1:17" ht="15" thickBot="1" x14ac:dyDescent="0.35">
      <c r="A11" s="87" t="s">
        <v>27</v>
      </c>
      <c r="B11" s="88"/>
      <c r="C11" s="89"/>
      <c r="D11" s="6">
        <v>3600</v>
      </c>
      <c r="E11" s="64">
        <v>1900</v>
      </c>
      <c r="F11" s="65">
        <f>MIN(D11:E11)</f>
        <v>1900</v>
      </c>
      <c r="J11" s="87" t="s">
        <v>27</v>
      </c>
      <c r="K11" s="88"/>
      <c r="L11" s="89"/>
      <c r="M11" s="6">
        <v>3600</v>
      </c>
      <c r="N11" s="64">
        <v>1900</v>
      </c>
      <c r="O11" s="65">
        <f>MAX(M11:N11)</f>
        <v>3600</v>
      </c>
    </row>
    <row r="12" spans="1:17" ht="15" thickBot="1" x14ac:dyDescent="0.35">
      <c r="A12" s="90" t="s">
        <v>28</v>
      </c>
      <c r="B12" s="91"/>
      <c r="C12" s="92"/>
      <c r="D12" s="3">
        <v>1200</v>
      </c>
      <c r="E12" s="27">
        <v>2000</v>
      </c>
      <c r="F12" s="4">
        <f t="shared" ref="F12:F13" si="0">MIN(D12:E12)</f>
        <v>1200</v>
      </c>
      <c r="J12" s="90" t="s">
        <v>28</v>
      </c>
      <c r="K12" s="91"/>
      <c r="L12" s="92"/>
      <c r="M12" s="3">
        <v>1200</v>
      </c>
      <c r="N12" s="27">
        <v>2000</v>
      </c>
      <c r="O12" s="4">
        <f t="shared" ref="O12:O13" si="1">MAX(M12:N12)</f>
        <v>2000</v>
      </c>
    </row>
    <row r="13" spans="1:17" ht="15" thickBot="1" x14ac:dyDescent="0.35">
      <c r="A13" s="87" t="s">
        <v>29</v>
      </c>
      <c r="B13" s="88"/>
      <c r="C13" s="89"/>
      <c r="D13" s="56">
        <v>1700</v>
      </c>
      <c r="E13" s="28">
        <v>1800</v>
      </c>
      <c r="F13" s="5">
        <f t="shared" si="0"/>
        <v>1700</v>
      </c>
      <c r="J13" s="87" t="s">
        <v>29</v>
      </c>
      <c r="K13" s="88"/>
      <c r="L13" s="89"/>
      <c r="M13" s="56">
        <v>1700</v>
      </c>
      <c r="N13" s="28">
        <v>1800</v>
      </c>
      <c r="O13" s="5">
        <f t="shared" si="1"/>
        <v>1800</v>
      </c>
    </row>
    <row r="14" spans="1:17" ht="15" thickBot="1" x14ac:dyDescent="0.35">
      <c r="G14" s="33" t="s">
        <v>17</v>
      </c>
      <c r="H14" s="34">
        <f>MAX(F11:F13)</f>
        <v>1900</v>
      </c>
      <c r="P14" s="33" t="s">
        <v>17</v>
      </c>
      <c r="Q14" s="34">
        <f>MAX(O11:O13)</f>
        <v>3600</v>
      </c>
    </row>
    <row r="16" spans="1:17" ht="15" thickBot="1" x14ac:dyDescent="0.35">
      <c r="A16" s="83" t="s">
        <v>40</v>
      </c>
      <c r="B16" s="83"/>
      <c r="C16" s="83"/>
      <c r="D16" s="83"/>
    </row>
    <row r="17" spans="1:15" ht="15" thickBot="1" x14ac:dyDescent="0.35">
      <c r="A17" s="84"/>
      <c r="B17" s="86"/>
      <c r="C17" s="85"/>
      <c r="D17" s="62" t="s">
        <v>31</v>
      </c>
      <c r="E17" s="123" t="s">
        <v>32</v>
      </c>
      <c r="F17" s="113"/>
      <c r="G17" s="1"/>
      <c r="H17" s="84"/>
      <c r="I17" s="86"/>
      <c r="J17" s="85"/>
      <c r="K17" s="67" t="s">
        <v>31</v>
      </c>
      <c r="L17" s="68" t="s">
        <v>32</v>
      </c>
      <c r="M17" s="11" t="s">
        <v>17</v>
      </c>
    </row>
    <row r="18" spans="1:15" ht="15" thickBot="1" x14ac:dyDescent="0.35">
      <c r="A18" s="87" t="s">
        <v>27</v>
      </c>
      <c r="B18" s="88"/>
      <c r="C18" s="89"/>
      <c r="D18" s="69">
        <v>3600</v>
      </c>
      <c r="E18" s="57">
        <v>1900</v>
      </c>
      <c r="F18" s="113"/>
      <c r="G18" s="1"/>
      <c r="H18" s="87" t="s">
        <v>27</v>
      </c>
      <c r="I18" s="88"/>
      <c r="J18" s="95"/>
      <c r="K18" s="14">
        <f>$D$21-D18</f>
        <v>0</v>
      </c>
      <c r="L18" s="16">
        <f>$E$21-E18</f>
        <v>100</v>
      </c>
      <c r="M18" s="129">
        <f>MAX(K18:L18)</f>
        <v>100</v>
      </c>
    </row>
    <row r="19" spans="1:15" ht="15" thickBot="1" x14ac:dyDescent="0.35">
      <c r="A19" s="90" t="s">
        <v>28</v>
      </c>
      <c r="B19" s="91"/>
      <c r="C19" s="92"/>
      <c r="D19" s="17">
        <v>1200</v>
      </c>
      <c r="E19" s="18">
        <v>2000</v>
      </c>
      <c r="F19" s="113"/>
      <c r="G19" s="1"/>
      <c r="H19" s="90" t="s">
        <v>28</v>
      </c>
      <c r="I19" s="91"/>
      <c r="J19" s="96"/>
      <c r="K19" s="17">
        <f t="shared" ref="K19:K20" si="2">$D$21-D19</f>
        <v>2400</v>
      </c>
      <c r="L19" s="18">
        <f t="shared" ref="L19:L20" si="3">$E$21-E19</f>
        <v>0</v>
      </c>
      <c r="M19" s="66">
        <f t="shared" ref="M19:M20" si="4">MAX(K19:L19)</f>
        <v>2400</v>
      </c>
    </row>
    <row r="20" spans="1:15" ht="15" thickBot="1" x14ac:dyDescent="0.35">
      <c r="A20" s="124" t="s">
        <v>29</v>
      </c>
      <c r="B20" s="125"/>
      <c r="C20" s="126"/>
      <c r="D20" s="42">
        <v>1700</v>
      </c>
      <c r="E20" s="127">
        <v>1800</v>
      </c>
      <c r="F20" s="113"/>
      <c r="G20" s="1"/>
      <c r="H20" s="87" t="s">
        <v>29</v>
      </c>
      <c r="I20" s="88"/>
      <c r="J20" s="95"/>
      <c r="K20" s="19">
        <f t="shared" si="2"/>
        <v>1900</v>
      </c>
      <c r="L20" s="21">
        <f t="shared" si="3"/>
        <v>200</v>
      </c>
      <c r="M20" s="128">
        <f t="shared" si="4"/>
        <v>1900</v>
      </c>
    </row>
    <row r="21" spans="1:15" ht="15" thickBot="1" x14ac:dyDescent="0.35">
      <c r="A21" s="90" t="s">
        <v>17</v>
      </c>
      <c r="B21" s="91"/>
      <c r="C21" s="96"/>
      <c r="D21" s="61">
        <f>MAX(D18:D20)</f>
        <v>3600</v>
      </c>
      <c r="E21" s="8">
        <f>MAX(E18:E20)</f>
        <v>2000</v>
      </c>
      <c r="N21" s="33" t="s">
        <v>16</v>
      </c>
      <c r="O21" s="34">
        <f>MIN(M18:M20)</f>
        <v>100</v>
      </c>
    </row>
    <row r="23" spans="1:15" x14ac:dyDescent="0.3">
      <c r="A23" s="83" t="s">
        <v>19</v>
      </c>
      <c r="B23" s="83"/>
      <c r="C23" s="83"/>
      <c r="D23" s="83"/>
    </row>
    <row r="24" spans="1:15" ht="15" thickBot="1" x14ac:dyDescent="0.35">
      <c r="A24" s="41" t="s">
        <v>37</v>
      </c>
      <c r="B24" s="25">
        <v>0.5</v>
      </c>
    </row>
    <row r="25" spans="1:15" ht="15" thickBot="1" x14ac:dyDescent="0.35">
      <c r="A25" s="84"/>
      <c r="B25" s="86"/>
      <c r="C25" s="85"/>
      <c r="D25" s="62" t="s">
        <v>31</v>
      </c>
      <c r="E25" s="63" t="s">
        <v>32</v>
      </c>
      <c r="F25" s="9" t="s">
        <v>16</v>
      </c>
      <c r="G25" s="11" t="s">
        <v>17</v>
      </c>
    </row>
    <row r="26" spans="1:15" ht="15" thickBot="1" x14ac:dyDescent="0.35">
      <c r="A26" s="87" t="s">
        <v>27</v>
      </c>
      <c r="B26" s="88"/>
      <c r="C26" s="89"/>
      <c r="D26" s="6">
        <v>3600</v>
      </c>
      <c r="E26" s="64">
        <v>1900</v>
      </c>
      <c r="F26" s="69">
        <f>MIN(D26:E26)</f>
        <v>1900</v>
      </c>
      <c r="G26" s="64">
        <f>MAX(D26:E26)</f>
        <v>3600</v>
      </c>
      <c r="H26" s="39">
        <f>$B$24*F26+(1-$B$24)*G26</f>
        <v>2750</v>
      </c>
    </row>
    <row r="27" spans="1:15" ht="15" thickBot="1" x14ac:dyDescent="0.35">
      <c r="A27" s="90" t="s">
        <v>28</v>
      </c>
      <c r="B27" s="91"/>
      <c r="C27" s="92"/>
      <c r="D27" s="3">
        <v>1200</v>
      </c>
      <c r="E27" s="27">
        <v>2000</v>
      </c>
      <c r="F27" s="17">
        <f t="shared" ref="F27:F28" si="5">MIN(D27:E27)</f>
        <v>1200</v>
      </c>
      <c r="G27" s="27">
        <f t="shared" ref="G27:G28" si="6">MAX(D27:E27)</f>
        <v>2000</v>
      </c>
      <c r="H27" s="30">
        <f t="shared" ref="H27:H28" si="7">$B$24*F27+(1-$B$24)*G27</f>
        <v>1600</v>
      </c>
    </row>
    <row r="28" spans="1:15" ht="15" thickBot="1" x14ac:dyDescent="0.35">
      <c r="A28" s="87" t="s">
        <v>29</v>
      </c>
      <c r="B28" s="88"/>
      <c r="C28" s="89"/>
      <c r="D28" s="56">
        <v>1700</v>
      </c>
      <c r="E28" s="28">
        <v>1800</v>
      </c>
      <c r="F28" s="19">
        <f t="shared" si="5"/>
        <v>1700</v>
      </c>
      <c r="G28" s="28">
        <f t="shared" si="6"/>
        <v>1800</v>
      </c>
      <c r="H28" s="31">
        <f t="shared" si="7"/>
        <v>1750</v>
      </c>
    </row>
    <row r="29" spans="1:15" ht="15" thickBot="1" x14ac:dyDescent="0.35">
      <c r="I29" s="33" t="s">
        <v>17</v>
      </c>
      <c r="J29" s="34">
        <f>MAX(H26:H28)</f>
        <v>2750</v>
      </c>
    </row>
    <row r="31" spans="1:15" ht="15" thickBot="1" x14ac:dyDescent="0.35">
      <c r="A31" s="83" t="s">
        <v>22</v>
      </c>
      <c r="B31" s="83"/>
      <c r="C31" s="83"/>
      <c r="D31" s="83"/>
    </row>
    <row r="32" spans="1:15" ht="15" thickBot="1" x14ac:dyDescent="0.35">
      <c r="A32" s="84"/>
      <c r="B32" s="86"/>
      <c r="C32" s="85"/>
      <c r="D32" s="62" t="s">
        <v>31</v>
      </c>
      <c r="E32" s="63" t="s">
        <v>32</v>
      </c>
      <c r="F32" s="90" t="s">
        <v>38</v>
      </c>
      <c r="G32" s="92"/>
    </row>
    <row r="33" spans="1:9" ht="15" thickBot="1" x14ac:dyDescent="0.35">
      <c r="A33" s="87" t="s">
        <v>27</v>
      </c>
      <c r="B33" s="88"/>
      <c r="C33" s="89"/>
      <c r="D33" s="6">
        <v>3600</v>
      </c>
      <c r="E33" s="64">
        <v>1900</v>
      </c>
      <c r="F33" s="93">
        <f>AVERAGE(D33:E33)</f>
        <v>2750</v>
      </c>
      <c r="G33" s="94"/>
    </row>
    <row r="34" spans="1:9" ht="15" thickBot="1" x14ac:dyDescent="0.35">
      <c r="A34" s="90" t="s">
        <v>28</v>
      </c>
      <c r="B34" s="91"/>
      <c r="C34" s="92"/>
      <c r="D34" s="3">
        <v>1200</v>
      </c>
      <c r="E34" s="27">
        <v>2000</v>
      </c>
      <c r="F34" s="79">
        <f t="shared" ref="F34:F35" si="8">AVERAGE(D34:E34)</f>
        <v>1600</v>
      </c>
      <c r="G34" s="80"/>
    </row>
    <row r="35" spans="1:9" ht="15" thickBot="1" x14ac:dyDescent="0.35">
      <c r="A35" s="87" t="s">
        <v>29</v>
      </c>
      <c r="B35" s="88"/>
      <c r="C35" s="89"/>
      <c r="D35" s="56">
        <v>1700</v>
      </c>
      <c r="E35" s="28">
        <v>1800</v>
      </c>
      <c r="F35" s="81">
        <f t="shared" si="8"/>
        <v>1750</v>
      </c>
      <c r="G35" s="82"/>
    </row>
    <row r="36" spans="1:9" ht="15" thickBot="1" x14ac:dyDescent="0.35">
      <c r="H36" s="33" t="s">
        <v>17</v>
      </c>
      <c r="I36" s="34">
        <f>MAX(F33:G35)</f>
        <v>2750</v>
      </c>
    </row>
    <row r="38" spans="1:9" ht="15" thickBot="1" x14ac:dyDescent="0.35">
      <c r="A38" s="83" t="s">
        <v>24</v>
      </c>
      <c r="B38" s="83"/>
      <c r="C38" s="83"/>
      <c r="D38" s="83"/>
    </row>
    <row r="39" spans="1:9" ht="15" thickBot="1" x14ac:dyDescent="0.35">
      <c r="A39" s="84"/>
      <c r="B39" s="86"/>
      <c r="C39" s="85"/>
      <c r="D39" s="62" t="s">
        <v>31</v>
      </c>
      <c r="E39" s="63" t="s">
        <v>32</v>
      </c>
      <c r="F39" s="11" t="s">
        <v>25</v>
      </c>
    </row>
    <row r="40" spans="1:9" ht="15" thickBot="1" x14ac:dyDescent="0.35">
      <c r="A40" s="87" t="s">
        <v>27</v>
      </c>
      <c r="B40" s="88"/>
      <c r="C40" s="89"/>
      <c r="D40" s="6">
        <v>3600</v>
      </c>
      <c r="E40" s="64">
        <v>1900</v>
      </c>
      <c r="F40" s="65">
        <f>$D$43*D40+$E$43*E40</f>
        <v>2410</v>
      </c>
    </row>
    <row r="41" spans="1:9" ht="15" thickBot="1" x14ac:dyDescent="0.35">
      <c r="A41" s="90" t="s">
        <v>28</v>
      </c>
      <c r="B41" s="91"/>
      <c r="C41" s="92"/>
      <c r="D41" s="3">
        <v>1200</v>
      </c>
      <c r="E41" s="27">
        <v>2000</v>
      </c>
      <c r="F41" s="4">
        <f t="shared" ref="F41:F42" si="9">$D$43*D41+$E$43*E41</f>
        <v>1760</v>
      </c>
    </row>
    <row r="42" spans="1:9" ht="15" thickBot="1" x14ac:dyDescent="0.35">
      <c r="A42" s="87" t="s">
        <v>29</v>
      </c>
      <c r="B42" s="88"/>
      <c r="C42" s="89"/>
      <c r="D42" s="70">
        <v>1700</v>
      </c>
      <c r="E42" s="44">
        <v>1800</v>
      </c>
      <c r="F42" s="5">
        <f t="shared" si="9"/>
        <v>1770</v>
      </c>
    </row>
    <row r="43" spans="1:9" ht="15" thickBot="1" x14ac:dyDescent="0.35">
      <c r="A43" s="84" t="s">
        <v>36</v>
      </c>
      <c r="B43" s="86"/>
      <c r="C43" s="86"/>
      <c r="D43" s="61">
        <v>0.3</v>
      </c>
      <c r="E43" s="8">
        <v>0.7</v>
      </c>
      <c r="G43" s="33" t="s">
        <v>17</v>
      </c>
      <c r="H43" s="34">
        <f>MAX(F40:F42)</f>
        <v>2410</v>
      </c>
    </row>
    <row r="46" spans="1:9" x14ac:dyDescent="0.3">
      <c r="A46" s="83" t="s">
        <v>26</v>
      </c>
      <c r="B46" s="83"/>
      <c r="C46" s="83"/>
      <c r="D46" s="83"/>
    </row>
    <row r="47" spans="1:9" ht="15" thickBot="1" x14ac:dyDescent="0.35">
      <c r="A47" s="41" t="s">
        <v>37</v>
      </c>
      <c r="B47" s="25">
        <v>0.4</v>
      </c>
    </row>
    <row r="48" spans="1:9" ht="15" thickBot="1" x14ac:dyDescent="0.35">
      <c r="A48" s="84"/>
      <c r="B48" s="86"/>
      <c r="C48" s="85"/>
      <c r="D48" s="62" t="s">
        <v>31</v>
      </c>
      <c r="E48" s="63" t="s">
        <v>32</v>
      </c>
      <c r="F48" s="9" t="s">
        <v>25</v>
      </c>
      <c r="G48" s="11" t="s">
        <v>16</v>
      </c>
      <c r="H48" s="1"/>
    </row>
    <row r="49" spans="1:10" ht="15" thickBot="1" x14ac:dyDescent="0.35">
      <c r="A49" s="87" t="s">
        <v>27</v>
      </c>
      <c r="B49" s="88"/>
      <c r="C49" s="89"/>
      <c r="D49" s="6">
        <v>3600</v>
      </c>
      <c r="E49" s="64">
        <v>1900</v>
      </c>
      <c r="F49" s="74">
        <f>$D$43*D49+$E$43*E49</f>
        <v>2410</v>
      </c>
      <c r="G49" s="22">
        <f>MIN(D49:E49)</f>
        <v>1900</v>
      </c>
      <c r="H49" s="73">
        <f>(1-$B$47)*G49+$B$47*F49</f>
        <v>2104</v>
      </c>
    </row>
    <row r="50" spans="1:10" ht="15" thickBot="1" x14ac:dyDescent="0.35">
      <c r="A50" s="90" t="s">
        <v>28</v>
      </c>
      <c r="B50" s="91"/>
      <c r="C50" s="92"/>
      <c r="D50" s="3">
        <v>1200</v>
      </c>
      <c r="E50" s="27">
        <v>2000</v>
      </c>
      <c r="F50" s="71">
        <f t="shared" ref="F50:F51" si="10">$D$43*D50+$E$43*E50</f>
        <v>1760</v>
      </c>
      <c r="G50" s="4">
        <f t="shared" ref="G50:G51" si="11">MIN(D50:E50)</f>
        <v>1200</v>
      </c>
      <c r="H50" s="4">
        <f t="shared" ref="H50:H51" si="12">(1-$B$47)*G50+$B$47*F50</f>
        <v>1424</v>
      </c>
    </row>
    <row r="51" spans="1:10" ht="15" thickBot="1" x14ac:dyDescent="0.35">
      <c r="A51" s="87" t="s">
        <v>29</v>
      </c>
      <c r="B51" s="88"/>
      <c r="C51" s="89"/>
      <c r="D51" s="70">
        <v>1700</v>
      </c>
      <c r="E51" s="44">
        <v>1800</v>
      </c>
      <c r="F51" s="72">
        <f t="shared" si="10"/>
        <v>1770</v>
      </c>
      <c r="G51" s="5">
        <f t="shared" si="11"/>
        <v>1700</v>
      </c>
      <c r="H51" s="5">
        <f t="shared" si="12"/>
        <v>1728</v>
      </c>
    </row>
    <row r="52" spans="1:10" ht="15" thickBot="1" x14ac:dyDescent="0.35">
      <c r="A52" s="84" t="s">
        <v>36</v>
      </c>
      <c r="B52" s="86"/>
      <c r="C52" s="86"/>
      <c r="D52" s="61">
        <v>0.3</v>
      </c>
      <c r="E52" s="8">
        <v>0.7</v>
      </c>
      <c r="I52" s="33" t="s">
        <v>17</v>
      </c>
      <c r="J52" s="34">
        <f>MAX(H49:H51)</f>
        <v>2104</v>
      </c>
    </row>
  </sheetData>
  <mergeCells count="51">
    <mergeCell ref="J13:L13"/>
    <mergeCell ref="A21:C21"/>
    <mergeCell ref="A9:D9"/>
    <mergeCell ref="J9:M9"/>
    <mergeCell ref="J10:L10"/>
    <mergeCell ref="J11:L11"/>
    <mergeCell ref="J12:L12"/>
    <mergeCell ref="A4:C4"/>
    <mergeCell ref="A5:C5"/>
    <mergeCell ref="A6:C6"/>
    <mergeCell ref="A1:C3"/>
    <mergeCell ref="D1:E1"/>
    <mergeCell ref="A11:C11"/>
    <mergeCell ref="A12:C12"/>
    <mergeCell ref="A13:C13"/>
    <mergeCell ref="A10:C10"/>
    <mergeCell ref="A16:D16"/>
    <mergeCell ref="A31:D31"/>
    <mergeCell ref="A18:C18"/>
    <mergeCell ref="A19:C19"/>
    <mergeCell ref="A20:C20"/>
    <mergeCell ref="H17:J17"/>
    <mergeCell ref="H18:J18"/>
    <mergeCell ref="H19:J19"/>
    <mergeCell ref="H20:J20"/>
    <mergeCell ref="A17:C17"/>
    <mergeCell ref="A23:D23"/>
    <mergeCell ref="A25:C25"/>
    <mergeCell ref="A26:C26"/>
    <mergeCell ref="A27:C27"/>
    <mergeCell ref="A28:C28"/>
    <mergeCell ref="A32:C32"/>
    <mergeCell ref="A33:C33"/>
    <mergeCell ref="A34:C34"/>
    <mergeCell ref="A35:C35"/>
    <mergeCell ref="F32:G32"/>
    <mergeCell ref="F33:G33"/>
    <mergeCell ref="F34:G34"/>
    <mergeCell ref="F35:G35"/>
    <mergeCell ref="A52:C52"/>
    <mergeCell ref="A38:D38"/>
    <mergeCell ref="A39:C39"/>
    <mergeCell ref="A40:C40"/>
    <mergeCell ref="A41:C41"/>
    <mergeCell ref="A42:C42"/>
    <mergeCell ref="A43:C43"/>
    <mergeCell ref="A46:D46"/>
    <mergeCell ref="A48:C48"/>
    <mergeCell ref="A49:C49"/>
    <mergeCell ref="A50:C50"/>
    <mergeCell ref="A51:C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 Samchuk</dc:creator>
  <cp:lastModifiedBy>Anastasiia Samchuk</cp:lastModifiedBy>
  <dcterms:created xsi:type="dcterms:W3CDTF">2023-11-08T11:00:32Z</dcterms:created>
  <dcterms:modified xsi:type="dcterms:W3CDTF">2023-11-08T23:20:07Z</dcterms:modified>
</cp:coreProperties>
</file>