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1.xml" ContentType="application/vnd.openxmlformats-officedocument.drawing+xml"/>
  <Override PartName="/xl/tables/table10.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defaultThemeVersion="166925"/>
  <xr:revisionPtr revIDLastSave="0" documentId="13_ncr:1_{1B4206A5-CA47-4DB9-8759-0E293A10C242}" xr6:coauthVersionLast="47" xr6:coauthVersionMax="47" xr10:uidLastSave="{00000000-0000-0000-0000-000000000000}"/>
  <bookViews>
    <workbookView xWindow="-120" yWindow="-120" windowWidth="20730" windowHeight="11040" tabRatio="789" xr2:uid="{F1F31DDD-98AC-4891-9777-AA2D93241542}"/>
  </bookViews>
  <sheets>
    <sheet name="Cover Sheet" sheetId="12" r:id="rId1"/>
    <sheet name="All Sales" sheetId="1" r:id="rId2"/>
    <sheet name="North" sheetId="2" r:id="rId3"/>
    <sheet name="South" sheetId="3" r:id="rId4"/>
    <sheet name="East" sheetId="4" r:id="rId5"/>
    <sheet name="West" sheetId="5" r:id="rId6"/>
    <sheet name="Copy of All Sales" sheetId="8" r:id="rId7"/>
    <sheet name="Chart" sheetId="9" r:id="rId8"/>
    <sheet name="Sales Analysis" sheetId="10" r:id="rId9"/>
    <sheet name="New Staff" sheetId="11" r:id="rId10"/>
  </sheets>
  <externalReferences>
    <externalReference r:id="rId11"/>
  </externalReferences>
  <definedNames>
    <definedName name="_xlnm._FilterDatabase" localSheetId="1" hidden="1">'All Sales'!$A$1:$G$390</definedName>
    <definedName name="_xlnm._FilterDatabase" localSheetId="6" hidden="1">'Copy of All Sales'!$A$1:$G$390</definedName>
    <definedName name="bev">[1]Sheet2!$H$7:$H$12</definedName>
    <definedName name="bg">[1]Sheet2!$H$2:$H$6</definedName>
    <definedName name="candy">[1]Sheet2!$H$13:$H$17</definedName>
    <definedName name="cmeat">[1]Sheet2!$H$22:$H$23</definedName>
    <definedName name="Co_List">[1]Sheet2!$A$2:$A$27</definedName>
    <definedName name="commission" localSheetId="6">'Copy of All Sales'!$K$1</definedName>
    <definedName name="commission">'All Sales'!$K$1</definedName>
    <definedName name="condiment">[1]Sheet2!$H$24:$H$27</definedName>
    <definedName name="dairyp">[1]Sheet2!$H$28:$H$32</definedName>
    <definedName name="e">[1]Sheet3!$D$6:$D$10</definedName>
    <definedName name="fandv">[1]Sheet2!$H$18:$H$21</definedName>
    <definedName name="grains">[1]Sheet2!$H$37:$H$40</definedName>
    <definedName name="jams">[1]Sheet2!$H$41:$H$43</definedName>
    <definedName name="n">[1]Sheet3!$E$6:$E$10</definedName>
    <definedName name="ne">[1]Sheet3!$G$6:$G$10</definedName>
    <definedName name="nuts">[1]Sheet2!$H$33:$H$36</definedName>
    <definedName name="nw">[1]Sheet3!$F$6:$F$10</definedName>
    <definedName name="oil">[1]Sheet2!$H$44:$H$45</definedName>
    <definedName name="pasta">[1]Sheet2!$H$46:$H$50</definedName>
    <definedName name="prod_cat">[1]Sheet2!$L$2:$L$16</definedName>
    <definedName name="pt">[1]Sheet2!$E$2:$E$4</definedName>
    <definedName name="s">[1]Sheet3!$H$6:$H$10</definedName>
    <definedName name="se">[1]Sheet3!$J$6:$J$10</definedName>
    <definedName name="Slicer_Employee">#N/A</definedName>
    <definedName name="Slicer_Sales_Area">#N/A</definedName>
    <definedName name="soup">[1]Sheet2!$H$55:$H$58</definedName>
    <definedName name="sw">[1]Sheet3!$I$6:$I$10</definedName>
    <definedName name="team">[1]Sheet2!$C$2:$C$9</definedName>
    <definedName name="w">[1]Sheet3!$C$6:$C$10</definedName>
  </definedNames>
  <calcPr calcId="191028"/>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1" l="1"/>
  <c r="C3" i="11"/>
  <c r="C4" i="11"/>
  <c r="C5" i="11"/>
  <c r="C6" i="11"/>
  <c r="C7" i="11"/>
  <c r="C8" i="11"/>
  <c r="C9" i="11"/>
  <c r="C10" i="11"/>
  <c r="C11" i="11"/>
  <c r="C12" i="11"/>
  <c r="C13" i="11"/>
  <c r="C14" i="11"/>
  <c r="C15" i="11"/>
  <c r="C16" i="11"/>
  <c r="C17" i="11"/>
  <c r="C18" i="11"/>
  <c r="C19" i="11"/>
  <c r="C20" i="11"/>
  <c r="C21" i="11"/>
  <c r="D2" i="11"/>
  <c r="D3" i="11"/>
  <c r="D4" i="11"/>
  <c r="D5" i="11"/>
  <c r="D6" i="11"/>
  <c r="D7" i="11"/>
  <c r="D8" i="11"/>
  <c r="D9" i="11"/>
  <c r="D10" i="11"/>
  <c r="D11" i="11"/>
  <c r="D12" i="11"/>
  <c r="D13" i="11"/>
  <c r="D14" i="11"/>
  <c r="D15" i="11"/>
  <c r="D16" i="11"/>
  <c r="D17" i="11"/>
  <c r="D18" i="11"/>
  <c r="D19" i="11"/>
  <c r="D20" i="11"/>
  <c r="D21" i="11"/>
  <c r="E2" i="11"/>
  <c r="E3" i="11"/>
  <c r="E4" i="11"/>
  <c r="E5" i="11"/>
  <c r="E6" i="11"/>
  <c r="E7" i="11"/>
  <c r="E8" i="11"/>
  <c r="E9" i="11"/>
  <c r="E10" i="11"/>
  <c r="E11" i="11"/>
  <c r="E12" i="11"/>
  <c r="E13" i="11"/>
  <c r="E14" i="11"/>
  <c r="E15" i="11"/>
  <c r="E16" i="11"/>
  <c r="E17" i="11"/>
  <c r="E18" i="11"/>
  <c r="E19" i="11"/>
  <c r="E20" i="11"/>
  <c r="E21" i="11"/>
  <c r="C15" i="10"/>
  <c r="C14" i="10"/>
  <c r="C13" i="10"/>
  <c r="C12" i="10"/>
  <c r="C11" i="10"/>
  <c r="C10" i="10"/>
  <c r="C9" i="10"/>
  <c r="C8" i="10"/>
  <c r="C7" i="10"/>
  <c r="C6" i="10"/>
  <c r="C5" i="10"/>
  <c r="C4" i="10"/>
  <c r="C2" i="9" l="1"/>
  <c r="C3" i="9"/>
  <c r="C4" i="9"/>
  <c r="C5" i="9"/>
  <c r="C6" i="9"/>
  <c r="B6" i="9"/>
  <c r="B3" i="9"/>
  <c r="B4" i="9"/>
  <c r="B5" i="9"/>
  <c r="B2" i="9"/>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J235" i="8"/>
  <c r="J236" i="8"/>
  <c r="J237" i="8"/>
  <c r="J238" i="8"/>
  <c r="J239" i="8"/>
  <c r="J240" i="8"/>
  <c r="J241" i="8"/>
  <c r="J242" i="8"/>
  <c r="J243" i="8"/>
  <c r="J244" i="8"/>
  <c r="J245" i="8"/>
  <c r="J246" i="8"/>
  <c r="J247" i="8"/>
  <c r="J248" i="8"/>
  <c r="J249" i="8"/>
  <c r="J250" i="8"/>
  <c r="J251" i="8"/>
  <c r="J252" i="8"/>
  <c r="J253" i="8"/>
  <c r="J254" i="8"/>
  <c r="J255" i="8"/>
  <c r="J256" i="8"/>
  <c r="J257" i="8"/>
  <c r="J258" i="8"/>
  <c r="J259" i="8"/>
  <c r="J260" i="8"/>
  <c r="J261" i="8"/>
  <c r="J262" i="8"/>
  <c r="J263" i="8"/>
  <c r="J264" i="8"/>
  <c r="J265" i="8"/>
  <c r="J266" i="8"/>
  <c r="J267" i="8"/>
  <c r="J268" i="8"/>
  <c r="J269" i="8"/>
  <c r="J270" i="8"/>
  <c r="J271" i="8"/>
  <c r="J272" i="8"/>
  <c r="J273" i="8"/>
  <c r="J274" i="8"/>
  <c r="J275" i="8"/>
  <c r="J276" i="8"/>
  <c r="J277" i="8"/>
  <c r="J278" i="8"/>
  <c r="J279" i="8"/>
  <c r="J280" i="8"/>
  <c r="J281" i="8"/>
  <c r="J282" i="8"/>
  <c r="J283" i="8"/>
  <c r="J284" i="8"/>
  <c r="J285" i="8"/>
  <c r="J286" i="8"/>
  <c r="J287" i="8"/>
  <c r="J288" i="8"/>
  <c r="J289" i="8"/>
  <c r="J290" i="8"/>
  <c r="J291" i="8"/>
  <c r="J292" i="8"/>
  <c r="J293" i="8"/>
  <c r="J294" i="8"/>
  <c r="J295" i="8"/>
  <c r="J296" i="8"/>
  <c r="J297" i="8"/>
  <c r="J298" i="8"/>
  <c r="J299" i="8"/>
  <c r="J300" i="8"/>
  <c r="J301" i="8"/>
  <c r="J302" i="8"/>
  <c r="J303" i="8"/>
  <c r="J304" i="8"/>
  <c r="J305" i="8"/>
  <c r="J306" i="8"/>
  <c r="J307" i="8"/>
  <c r="J308" i="8"/>
  <c r="J309" i="8"/>
  <c r="J310" i="8"/>
  <c r="J311" i="8"/>
  <c r="J312" i="8"/>
  <c r="J313" i="8"/>
  <c r="J314" i="8"/>
  <c r="J315" i="8"/>
  <c r="J316" i="8"/>
  <c r="J317" i="8"/>
  <c r="J318" i="8"/>
  <c r="J319" i="8"/>
  <c r="J320" i="8"/>
  <c r="J321" i="8"/>
  <c r="J322" i="8"/>
  <c r="J323" i="8"/>
  <c r="J324" i="8"/>
  <c r="J325" i="8"/>
  <c r="J326" i="8"/>
  <c r="J327" i="8"/>
  <c r="J328" i="8"/>
  <c r="J329" i="8"/>
  <c r="J330" i="8"/>
  <c r="J331" i="8"/>
  <c r="J332" i="8"/>
  <c r="J333" i="8"/>
  <c r="J334" i="8"/>
  <c r="J335" i="8"/>
  <c r="J336" i="8"/>
  <c r="J337" i="8"/>
  <c r="J338" i="8"/>
  <c r="J339" i="8"/>
  <c r="J340" i="8"/>
  <c r="J341" i="8"/>
  <c r="J342" i="8"/>
  <c r="J343" i="8"/>
  <c r="J344" i="8"/>
  <c r="J345" i="8"/>
  <c r="J346" i="8"/>
  <c r="J347" i="8"/>
  <c r="J348" i="8"/>
  <c r="J349" i="8"/>
  <c r="J350" i="8"/>
  <c r="J351" i="8"/>
  <c r="J352" i="8"/>
  <c r="J353" i="8"/>
  <c r="J354" i="8"/>
  <c r="J355" i="8"/>
  <c r="J356" i="8"/>
  <c r="J357" i="8"/>
  <c r="J358" i="8"/>
  <c r="J359" i="8"/>
  <c r="J360" i="8"/>
  <c r="J361" i="8"/>
  <c r="J362" i="8"/>
  <c r="J363" i="8"/>
  <c r="J364" i="8"/>
  <c r="J365" i="8"/>
  <c r="J366" i="8"/>
  <c r="J367" i="8"/>
  <c r="J368" i="8"/>
  <c r="J369" i="8"/>
  <c r="J370" i="8"/>
  <c r="J371" i="8"/>
  <c r="J372" i="8"/>
  <c r="J373" i="8"/>
  <c r="J374" i="8"/>
  <c r="J375" i="8"/>
  <c r="J376" i="8"/>
  <c r="J377" i="8"/>
  <c r="J378" i="8"/>
  <c r="J379" i="8"/>
  <c r="J380" i="8"/>
  <c r="J381" i="8"/>
  <c r="J382" i="8"/>
  <c r="J383" i="8"/>
  <c r="J384" i="8"/>
  <c r="J385" i="8"/>
  <c r="J386" i="8"/>
  <c r="J387" i="8"/>
  <c r="J388" i="8"/>
  <c r="J389" i="8"/>
  <c r="J390" i="8"/>
  <c r="J2" i="8"/>
  <c r="F391" i="8"/>
  <c r="I390" i="8"/>
  <c r="I389" i="8"/>
  <c r="I388" i="8"/>
  <c r="I387" i="8"/>
  <c r="I386" i="8"/>
  <c r="I385" i="8"/>
  <c r="I384" i="8"/>
  <c r="I383" i="8"/>
  <c r="I382" i="8"/>
  <c r="I381" i="8"/>
  <c r="I380" i="8"/>
  <c r="I379" i="8"/>
  <c r="I378" i="8"/>
  <c r="I377" i="8"/>
  <c r="I376" i="8"/>
  <c r="I375" i="8"/>
  <c r="I374" i="8"/>
  <c r="I373" i="8"/>
  <c r="I372" i="8"/>
  <c r="I371" i="8"/>
  <c r="I370" i="8"/>
  <c r="I369" i="8"/>
  <c r="I368" i="8"/>
  <c r="I367" i="8"/>
  <c r="I366" i="8"/>
  <c r="I365" i="8"/>
  <c r="I364" i="8"/>
  <c r="I363" i="8"/>
  <c r="I362" i="8"/>
  <c r="I361" i="8"/>
  <c r="I360" i="8"/>
  <c r="I359" i="8"/>
  <c r="I358" i="8"/>
  <c r="I357" i="8"/>
  <c r="I356" i="8"/>
  <c r="I355" i="8"/>
  <c r="I354" i="8"/>
  <c r="I353" i="8"/>
  <c r="I352" i="8"/>
  <c r="I351" i="8"/>
  <c r="I350" i="8"/>
  <c r="I349" i="8"/>
  <c r="I348" i="8"/>
  <c r="I347" i="8"/>
  <c r="I346" i="8"/>
  <c r="I345" i="8"/>
  <c r="I344" i="8"/>
  <c r="I343" i="8"/>
  <c r="I342" i="8"/>
  <c r="I341" i="8"/>
  <c r="I340" i="8"/>
  <c r="I339" i="8"/>
  <c r="I338" i="8"/>
  <c r="I337" i="8"/>
  <c r="I336" i="8"/>
  <c r="I335" i="8"/>
  <c r="I334" i="8"/>
  <c r="I333" i="8"/>
  <c r="I332" i="8"/>
  <c r="I331" i="8"/>
  <c r="I330" i="8"/>
  <c r="I329" i="8"/>
  <c r="I328" i="8"/>
  <c r="I327" i="8"/>
  <c r="I326" i="8"/>
  <c r="I325" i="8"/>
  <c r="I324" i="8"/>
  <c r="I323" i="8"/>
  <c r="I322" i="8"/>
  <c r="I321" i="8"/>
  <c r="I320" i="8"/>
  <c r="I319" i="8"/>
  <c r="I318" i="8"/>
  <c r="I317" i="8"/>
  <c r="I316" i="8"/>
  <c r="I315" i="8"/>
  <c r="I314" i="8"/>
  <c r="I313" i="8"/>
  <c r="I312" i="8"/>
  <c r="I311" i="8"/>
  <c r="I310" i="8"/>
  <c r="I309" i="8"/>
  <c r="I308" i="8"/>
  <c r="I307" i="8"/>
  <c r="I306" i="8"/>
  <c r="I305" i="8"/>
  <c r="I304" i="8"/>
  <c r="I303" i="8"/>
  <c r="I302" i="8"/>
  <c r="I301" i="8"/>
  <c r="I300" i="8"/>
  <c r="I299" i="8"/>
  <c r="I298" i="8"/>
  <c r="I297" i="8"/>
  <c r="I296" i="8"/>
  <c r="I295" i="8"/>
  <c r="I294" i="8"/>
  <c r="I293" i="8"/>
  <c r="I292" i="8"/>
  <c r="I291" i="8"/>
  <c r="I290" i="8"/>
  <c r="I289" i="8"/>
  <c r="I288" i="8"/>
  <c r="I287" i="8"/>
  <c r="I286" i="8"/>
  <c r="I285" i="8"/>
  <c r="I284" i="8"/>
  <c r="I283" i="8"/>
  <c r="I282" i="8"/>
  <c r="I281" i="8"/>
  <c r="I280" i="8"/>
  <c r="I279" i="8"/>
  <c r="I278" i="8"/>
  <c r="I277" i="8"/>
  <c r="I276" i="8"/>
  <c r="I275" i="8"/>
  <c r="I274" i="8"/>
  <c r="I273" i="8"/>
  <c r="I272" i="8"/>
  <c r="I271" i="8"/>
  <c r="I270" i="8"/>
  <c r="I269" i="8"/>
  <c r="I268" i="8"/>
  <c r="I267" i="8"/>
  <c r="I266" i="8"/>
  <c r="I265" i="8"/>
  <c r="I264" i="8"/>
  <c r="I263" i="8"/>
  <c r="I262" i="8"/>
  <c r="I261" i="8"/>
  <c r="I260" i="8"/>
  <c r="I259" i="8"/>
  <c r="I258" i="8"/>
  <c r="I257" i="8"/>
  <c r="I256" i="8"/>
  <c r="I255" i="8"/>
  <c r="I254" i="8"/>
  <c r="I253" i="8"/>
  <c r="I252" i="8"/>
  <c r="I251" i="8"/>
  <c r="I250" i="8"/>
  <c r="I249" i="8"/>
  <c r="I248" i="8"/>
  <c r="I247" i="8"/>
  <c r="I246" i="8"/>
  <c r="I245" i="8"/>
  <c r="I244" i="8"/>
  <c r="I243" i="8"/>
  <c r="I242" i="8"/>
  <c r="I241" i="8"/>
  <c r="I240" i="8"/>
  <c r="I239" i="8"/>
  <c r="I238" i="8"/>
  <c r="I237" i="8"/>
  <c r="I236" i="8"/>
  <c r="I235" i="8"/>
  <c r="I234" i="8"/>
  <c r="I233" i="8"/>
  <c r="I232" i="8"/>
  <c r="I231" i="8"/>
  <c r="I230" i="8"/>
  <c r="I229" i="8"/>
  <c r="I228" i="8"/>
  <c r="I227" i="8"/>
  <c r="I226" i="8"/>
  <c r="I225" i="8"/>
  <c r="I224" i="8"/>
  <c r="I223" i="8"/>
  <c r="I222" i="8"/>
  <c r="I221" i="8"/>
  <c r="I220" i="8"/>
  <c r="I219" i="8"/>
  <c r="I218" i="8"/>
  <c r="I217" i="8"/>
  <c r="I216" i="8"/>
  <c r="I215" i="8"/>
  <c r="I214" i="8"/>
  <c r="I213" i="8"/>
  <c r="I212" i="8"/>
  <c r="I211" i="8"/>
  <c r="I210" i="8"/>
  <c r="I209" i="8"/>
  <c r="I208" i="8"/>
  <c r="I207" i="8"/>
  <c r="I206" i="8"/>
  <c r="I205" i="8"/>
  <c r="I204" i="8"/>
  <c r="I203" i="8"/>
  <c r="I202" i="8"/>
  <c r="I201" i="8"/>
  <c r="I200" i="8"/>
  <c r="I199" i="8"/>
  <c r="I198" i="8"/>
  <c r="I197" i="8"/>
  <c r="I196" i="8"/>
  <c r="I195" i="8"/>
  <c r="I194" i="8"/>
  <c r="I193" i="8"/>
  <c r="I192" i="8"/>
  <c r="I191" i="8"/>
  <c r="I190" i="8"/>
  <c r="I189" i="8"/>
  <c r="I188" i="8"/>
  <c r="I187" i="8"/>
  <c r="I186" i="8"/>
  <c r="I185" i="8"/>
  <c r="I184" i="8"/>
  <c r="I183" i="8"/>
  <c r="I182" i="8"/>
  <c r="I181" i="8"/>
  <c r="I180" i="8"/>
  <c r="I179" i="8"/>
  <c r="I178" i="8"/>
  <c r="I177" i="8"/>
  <c r="I176" i="8"/>
  <c r="I175" i="8"/>
  <c r="I174" i="8"/>
  <c r="I173" i="8"/>
  <c r="I172" i="8"/>
  <c r="I171" i="8"/>
  <c r="I170" i="8"/>
  <c r="I169" i="8"/>
  <c r="I168" i="8"/>
  <c r="I167" i="8"/>
  <c r="I166" i="8"/>
  <c r="I165" i="8"/>
  <c r="I164" i="8"/>
  <c r="I163" i="8"/>
  <c r="I162" i="8"/>
  <c r="I161" i="8"/>
  <c r="I160" i="8"/>
  <c r="I159" i="8"/>
  <c r="I158" i="8"/>
  <c r="I157" i="8"/>
  <c r="I156" i="8"/>
  <c r="I155" i="8"/>
  <c r="I154" i="8"/>
  <c r="I153" i="8"/>
  <c r="I152" i="8"/>
  <c r="I151"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L3" i="2"/>
  <c r="L4" i="2"/>
  <c r="L5" i="2"/>
  <c r="L6" i="2"/>
  <c r="L2" i="2"/>
  <c r="L4" i="3"/>
  <c r="L2" i="3"/>
  <c r="L3" i="3"/>
  <c r="L5" i="3"/>
  <c r="L6" i="3"/>
  <c r="L2" i="4"/>
  <c r="L3" i="4"/>
  <c r="L4" i="4"/>
  <c r="L5" i="4"/>
  <c r="L7" i="5"/>
  <c r="L2" i="5"/>
  <c r="L3" i="5"/>
  <c r="L4" i="5"/>
  <c r="L5" i="5"/>
  <c r="L6" i="5"/>
  <c r="F100" i="5"/>
  <c r="I100" i="5"/>
  <c r="F101" i="3"/>
  <c r="I101" i="3"/>
  <c r="F98" i="2"/>
  <c r="I98" i="2"/>
  <c r="F12" i="4"/>
  <c r="I11" i="4"/>
  <c r="I10" i="4"/>
  <c r="I9" i="4"/>
  <c r="I8" i="4"/>
  <c r="I7" i="4"/>
  <c r="I6" i="4"/>
  <c r="I5" i="4"/>
  <c r="I4" i="4"/>
  <c r="I3" i="4"/>
  <c r="I2" i="4"/>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8" l="1"/>
  <c r="L7" i="2"/>
  <c r="L7" i="3"/>
  <c r="L6" i="4"/>
  <c r="I1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5B5B0A-4235-4A1E-A7C8-AFD2BEAF11BF}" keepAlive="1" name="Query - NEW-STAFF" description="Connection to the 'NEW-STAFF' query in the workbook." type="5" refreshedVersion="0" background="1">
    <dbPr connection="Provider=Microsoft.Mashup.OleDb.1;Data Source=$Workbook$;Location=NEW-STAFF;Extended Properties=&quot;&quot;" command="SELECT * FROM [NEW-STAFF]"/>
  </connection>
</connections>
</file>

<file path=xl/sharedStrings.xml><?xml version="1.0" encoding="utf-8"?>
<sst xmlns="http://schemas.openxmlformats.org/spreadsheetml/2006/main" count="6361" uniqueCount="157">
  <si>
    <t>Month</t>
  </si>
  <si>
    <t>Employee</t>
  </si>
  <si>
    <t>First Name</t>
  </si>
  <si>
    <t>Last Name</t>
  </si>
  <si>
    <t>Sales Area</t>
  </si>
  <si>
    <t>Sales Amount</t>
  </si>
  <si>
    <t>Payment Type</t>
  </si>
  <si>
    <t>Ashley Almanza</t>
  </si>
  <si>
    <t>Ashley</t>
  </si>
  <si>
    <t>Almanza</t>
  </si>
  <si>
    <t>East</t>
  </si>
  <si>
    <t>Credit Card</t>
  </si>
  <si>
    <t>Derek Godwin</t>
  </si>
  <si>
    <t>Derek</t>
  </si>
  <si>
    <t>Godwin</t>
  </si>
  <si>
    <t>Cash</t>
  </si>
  <si>
    <t>Reza Jafari</t>
  </si>
  <si>
    <t>Reza</t>
  </si>
  <si>
    <t>Jafari</t>
  </si>
  <si>
    <t>Nina McDonald</t>
  </si>
  <si>
    <t>Nina</t>
  </si>
  <si>
    <t>McDonald</t>
  </si>
  <si>
    <t>West</t>
  </si>
  <si>
    <t>Olivia Cheung</t>
  </si>
  <si>
    <t>Olivia</t>
  </si>
  <si>
    <t>Cheung</t>
  </si>
  <si>
    <t>South</t>
  </si>
  <si>
    <t>Gordon Beswick</t>
  </si>
  <si>
    <t>Gordon</t>
  </si>
  <si>
    <t>Beswick</t>
  </si>
  <si>
    <t>Chloe Fusaro</t>
  </si>
  <si>
    <t>Chloe</t>
  </si>
  <si>
    <t>Fusaro</t>
  </si>
  <si>
    <t>North</t>
  </si>
  <si>
    <t>Annabel Mettick</t>
  </si>
  <si>
    <t>Annabel</t>
  </si>
  <si>
    <t>Mettick</t>
  </si>
  <si>
    <t>Tia Cruise</t>
  </si>
  <si>
    <t>Tia</t>
  </si>
  <si>
    <t>Cruise</t>
  </si>
  <si>
    <t>Jonah Seitz</t>
  </si>
  <si>
    <t>Jonah</t>
  </si>
  <si>
    <t>Seitz</t>
  </si>
  <si>
    <t>On Account</t>
  </si>
  <si>
    <t>Ally Bryant</t>
  </si>
  <si>
    <t>Ally</t>
  </si>
  <si>
    <t>Bryant</t>
  </si>
  <si>
    <t>Emily Whelan</t>
  </si>
  <si>
    <t>Emily</t>
  </si>
  <si>
    <t>Whelan</t>
  </si>
  <si>
    <t>Jason Jackaki</t>
  </si>
  <si>
    <t>Jason</t>
  </si>
  <si>
    <t>Jackaki</t>
  </si>
  <si>
    <t>Josh Sutherland</t>
  </si>
  <si>
    <t>Josh</t>
  </si>
  <si>
    <t>Sutherland</t>
  </si>
  <si>
    <t>Cory Goodwin</t>
  </si>
  <si>
    <t>Cory</t>
  </si>
  <si>
    <t>Goodwin</t>
  </si>
  <si>
    <t>David Wilkinson</t>
  </si>
  <si>
    <t>David</t>
  </si>
  <si>
    <t>Wilkinson</t>
  </si>
  <si>
    <t>Charlotte Edwards</t>
  </si>
  <si>
    <t>Charlotte</t>
  </si>
  <si>
    <t>Edwards</t>
  </si>
  <si>
    <t>Spencer Cruz</t>
  </si>
  <si>
    <t>Spencer</t>
  </si>
  <si>
    <t>Cruz</t>
  </si>
  <si>
    <t>Bryan Maldonado</t>
  </si>
  <si>
    <t>Bryan</t>
  </si>
  <si>
    <t>Maldonado</t>
  </si>
  <si>
    <t>Sarah Gibbs</t>
  </si>
  <si>
    <t>Sarah</t>
  </si>
  <si>
    <t>Gibbs</t>
  </si>
  <si>
    <t>January</t>
  </si>
  <si>
    <t>February</t>
  </si>
  <si>
    <t>March</t>
  </si>
  <si>
    <t>April</t>
  </si>
  <si>
    <t>May</t>
  </si>
  <si>
    <t>June</t>
  </si>
  <si>
    <t>July</t>
  </si>
  <si>
    <t>August</t>
  </si>
  <si>
    <t>September</t>
  </si>
  <si>
    <t>October</t>
  </si>
  <si>
    <t>November</t>
  </si>
  <si>
    <t>December</t>
  </si>
  <si>
    <t>Total</t>
  </si>
  <si>
    <t>Targets</t>
  </si>
  <si>
    <t>Commission</t>
  </si>
  <si>
    <t>Grand Total</t>
  </si>
  <si>
    <t>(All)</t>
  </si>
  <si>
    <t>Eomplyees</t>
  </si>
  <si>
    <t>Total Sales</t>
  </si>
  <si>
    <t>OVER/UNDER</t>
  </si>
  <si>
    <t>Sales</t>
  </si>
  <si>
    <t>Area</t>
  </si>
  <si>
    <t>Percent</t>
  </si>
  <si>
    <t>Jan 21</t>
  </si>
  <si>
    <t>Feb 21</t>
  </si>
  <si>
    <t>Mar 21</t>
  </si>
  <si>
    <t>Apr 21</t>
  </si>
  <si>
    <t>May 21</t>
  </si>
  <si>
    <t>Jun 21</t>
  </si>
  <si>
    <t>Jul 21</t>
  </si>
  <si>
    <t>Aug 21</t>
  </si>
  <si>
    <t>Sep 21</t>
  </si>
  <si>
    <t>Oct 21</t>
  </si>
  <si>
    <t>Nov 21</t>
  </si>
  <si>
    <t>Dec 21</t>
  </si>
  <si>
    <t>Name</t>
  </si>
  <si>
    <t>Payroll Code</t>
  </si>
  <si>
    <t>BRITTANY_GAULT</t>
  </si>
  <si>
    <t>NE12192</t>
  </si>
  <si>
    <t>NICOLE_MAIER</t>
  </si>
  <si>
    <t>NE11021</t>
  </si>
  <si>
    <t>CLAY_CORBIN</t>
  </si>
  <si>
    <t>NE10264</t>
  </si>
  <si>
    <t>ASHLEY_DELANGE</t>
  </si>
  <si>
    <t>NE10305</t>
  </si>
  <si>
    <t>JENNIFER_VAZQUEZ</t>
  </si>
  <si>
    <t>NE11114</t>
  </si>
  <si>
    <t>MANNY_WEBSTER</t>
  </si>
  <si>
    <t>NW10414</t>
  </si>
  <si>
    <t>LUKE_REDENBAUGH</t>
  </si>
  <si>
    <t>NW12041</t>
  </si>
  <si>
    <t>DEBBIE_GODOY</t>
  </si>
  <si>
    <t>NW11115</t>
  </si>
  <si>
    <t>ELIZABETH_LAMBERT</t>
  </si>
  <si>
    <t>NW11651</t>
  </si>
  <si>
    <t>JOEL_JONES</t>
  </si>
  <si>
    <t>NW11838</t>
  </si>
  <si>
    <t>EBONY_PANE</t>
  </si>
  <si>
    <t>SE11625</t>
  </si>
  <si>
    <t>RILEY_SWEENY</t>
  </si>
  <si>
    <t>SE12053</t>
  </si>
  <si>
    <t>ALEX_WARD</t>
  </si>
  <si>
    <t>SE10902</t>
  </si>
  <si>
    <t>PAT_HANKS</t>
  </si>
  <si>
    <t>SE10360</t>
  </si>
  <si>
    <t>JESSICA_CRAIG</t>
  </si>
  <si>
    <t>SE12143</t>
  </si>
  <si>
    <t>JAMIE_WELCH</t>
  </si>
  <si>
    <t>SW10859</t>
  </si>
  <si>
    <t>DREW_WOMACK</t>
  </si>
  <si>
    <t>SW10377</t>
  </si>
  <si>
    <t>ANGELA_MACLEOD</t>
  </si>
  <si>
    <t>SW10649</t>
  </si>
  <si>
    <t>KAREN_D'AGUILAR</t>
  </si>
  <si>
    <t>SW10604</t>
  </si>
  <si>
    <t>SAM_JESSUP</t>
  </si>
  <si>
    <t>SW10730</t>
  </si>
  <si>
    <t>Sales Report of 2021</t>
  </si>
  <si>
    <t>All Sales</t>
  </si>
  <si>
    <t>Copy of All Sales</t>
  </si>
  <si>
    <t>Sales Analysis</t>
  </si>
  <si>
    <t>New Staff</t>
  </si>
  <si>
    <t>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</si>
</sst>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409]#,##0.00_ ;\-[$$-409]#,##0.00\ "/>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theme="0"/>
      <name val="Calibri"/>
      <family val="2"/>
      <scheme val="minor"/>
    </font>
    <font>
      <b/>
      <i/>
      <u/>
      <sz val="18"/>
      <color theme="1"/>
      <name val="Calibri"/>
      <family val="2"/>
      <scheme val="minor"/>
    </font>
    <font>
      <u/>
      <sz val="11"/>
      <color theme="10"/>
      <name val="Calibri"/>
      <family val="2"/>
      <scheme val="minor"/>
    </font>
    <font>
      <b/>
      <u/>
      <sz val="12"/>
      <color theme="10"/>
      <name val="Calibri"/>
      <family val="2"/>
      <scheme val="minor"/>
    </font>
    <font>
      <b/>
      <i/>
      <u/>
      <sz val="16"/>
      <color rgb="FFC00000"/>
      <name val="Calibri"/>
      <family val="2"/>
      <scheme val="minor"/>
    </font>
    <font>
      <b/>
      <i/>
      <u/>
      <sz val="16"/>
      <color theme="3" tint="-0.499984740745262"/>
      <name val="Calibri"/>
      <family val="2"/>
      <scheme val="minor"/>
    </font>
  </fonts>
  <fills count="5">
    <fill>
      <patternFill patternType="none"/>
    </fill>
    <fill>
      <patternFill patternType="gray125"/>
    </fill>
    <fill>
      <patternFill patternType="solid">
        <fgColor theme="0" tint="-0.14999847407452621"/>
        <bgColor theme="0" tint="-0.14999847407452621"/>
      </patternFill>
    </fill>
    <fill>
      <patternFill patternType="solid">
        <fgColor theme="2" tint="-9.9978637043366805E-2"/>
        <bgColor indexed="64"/>
      </patternFill>
    </fill>
    <fill>
      <patternFill patternType="solid">
        <fgColor theme="4" tint="0.79998168889431442"/>
        <bgColor theme="4" tint="0.79998168889431442"/>
      </patternFill>
    </fill>
  </fills>
  <borders count="20">
    <border>
      <left/>
      <right/>
      <top/>
      <bottom/>
      <diagonal/>
    </border>
    <border>
      <left/>
      <right/>
      <top/>
      <bottom style="thin">
        <color theme="1"/>
      </bottom>
      <diagonal/>
    </border>
    <border>
      <left/>
      <right/>
      <top/>
      <bottom style="thin">
        <color theme="4" tint="0.39997558519241921"/>
      </bottom>
      <diagonal/>
    </border>
    <border>
      <left/>
      <right/>
      <top style="thin">
        <color theme="1"/>
      </top>
      <bottom/>
      <diagonal/>
    </border>
    <border>
      <left/>
      <right/>
      <top/>
      <bottom style="thin">
        <color theme="4" tint="0.79998168889431442"/>
      </bottom>
      <diagonal/>
    </border>
    <border>
      <left/>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cellStyleXfs>
  <cellXfs count="60">
    <xf numFmtId="0" fontId="0" fillId="0" borderId="0" xfId="0"/>
    <xf numFmtId="14" fontId="0" fillId="0" borderId="0" xfId="0" applyNumberFormat="1"/>
    <xf numFmtId="17" fontId="0" fillId="0" borderId="0" xfId="0" applyNumberFormat="1"/>
    <xf numFmtId="0" fontId="0" fillId="2" borderId="0" xfId="0" applyFont="1" applyFill="1"/>
    <xf numFmtId="0" fontId="0" fillId="0" borderId="0" xfId="0" applyFont="1"/>
    <xf numFmtId="0" fontId="0" fillId="0" borderId="0" xfId="0" applyAlignment="1">
      <alignment horizontal="left" indent="1"/>
    </xf>
    <xf numFmtId="43" fontId="0" fillId="0" borderId="0" xfId="0" applyNumberFormat="1"/>
    <xf numFmtId="43" fontId="0" fillId="0" borderId="0" xfId="0" applyNumberFormat="1" applyFont="1"/>
    <xf numFmtId="9" fontId="2" fillId="3" borderId="0" xfId="0" applyNumberFormat="1" applyFont="1" applyFill="1" applyAlignment="1">
      <alignment horizontal="center" vertical="center"/>
    </xf>
    <xf numFmtId="0" fontId="0" fillId="0" borderId="0" xfId="0" pivotButton="1"/>
    <xf numFmtId="0" fontId="0" fillId="0" borderId="0" xfId="0" applyAlignment="1">
      <alignment horizontal="left"/>
    </xf>
    <xf numFmtId="0" fontId="2" fillId="4" borderId="2" xfId="0" applyFont="1" applyFill="1" applyBorder="1"/>
    <xf numFmtId="17" fontId="0" fillId="2" borderId="0" xfId="0" applyNumberFormat="1" applyFont="1" applyFill="1"/>
    <xf numFmtId="43" fontId="0" fillId="2" borderId="0" xfId="1" applyNumberFormat="1" applyFont="1" applyFill="1"/>
    <xf numFmtId="17" fontId="0" fillId="0" borderId="0" xfId="0" applyNumberFormat="1" applyFont="1"/>
    <xf numFmtId="43" fontId="0" fillId="0" borderId="0" xfId="1" applyNumberFormat="1" applyFont="1"/>
    <xf numFmtId="0" fontId="2" fillId="0" borderId="1" xfId="0" applyFont="1" applyBorder="1"/>
    <xf numFmtId="0" fontId="0" fillId="0" borderId="0" xfId="0" applyFont="1" applyAlignment="1">
      <alignment horizontal="center" vertical="center"/>
    </xf>
    <xf numFmtId="0" fontId="2" fillId="0" borderId="3" xfId="0" applyFont="1" applyBorder="1"/>
    <xf numFmtId="0" fontId="0" fillId="0" borderId="0" xfId="0" applyFont="1" applyFill="1"/>
    <xf numFmtId="43" fontId="0" fillId="0" borderId="0" xfId="0" applyNumberFormat="1" applyFont="1" applyFill="1"/>
    <xf numFmtId="0" fontId="0" fillId="0" borderId="0" xfId="0" applyFont="1" applyFill="1" applyAlignment="1">
      <alignment horizontal="center" vertical="center"/>
    </xf>
    <xf numFmtId="0" fontId="0" fillId="0" borderId="0" xfId="0" applyFill="1"/>
    <xf numFmtId="164" fontId="0" fillId="0" borderId="0" xfId="1" applyNumberFormat="1" applyFont="1" applyFill="1"/>
    <xf numFmtId="164" fontId="0" fillId="0" borderId="0" xfId="0" applyNumberFormat="1" applyFont="1" applyFill="1"/>
    <xf numFmtId="17" fontId="0" fillId="2" borderId="3" xfId="0" applyNumberFormat="1" applyFont="1" applyFill="1" applyBorder="1"/>
    <xf numFmtId="0" fontId="0" fillId="2" borderId="3" xfId="0" applyFont="1" applyFill="1" applyBorder="1"/>
    <xf numFmtId="43" fontId="0" fillId="2" borderId="3" xfId="1" applyNumberFormat="1" applyFont="1" applyFill="1" applyBorder="1"/>
    <xf numFmtId="164" fontId="0" fillId="0" borderId="0" xfId="1" applyNumberFormat="1" applyFont="1"/>
    <xf numFmtId="164" fontId="0" fillId="0" borderId="0" xfId="0" applyNumberFormat="1" applyFont="1"/>
    <xf numFmtId="164" fontId="1" fillId="0" borderId="0" xfId="0" applyNumberFormat="1" applyFont="1"/>
    <xf numFmtId="164" fontId="0" fillId="0" borderId="0" xfId="0" applyNumberFormat="1"/>
    <xf numFmtId="164" fontId="2" fillId="4" borderId="0" xfId="0" applyNumberFormat="1" applyFont="1" applyFill="1" applyBorder="1"/>
    <xf numFmtId="9" fontId="2" fillId="0" borderId="0" xfId="2" applyFont="1" applyBorder="1"/>
    <xf numFmtId="0" fontId="0" fillId="0" borderId="4" xfId="0" applyBorder="1"/>
    <xf numFmtId="9" fontId="2" fillId="0" borderId="2" xfId="2" applyFont="1" applyBorder="1"/>
    <xf numFmtId="9" fontId="2" fillId="0" borderId="5" xfId="2" applyFont="1" applyBorder="1"/>
    <xf numFmtId="164" fontId="0" fillId="0" borderId="2" xfId="0" applyNumberFormat="1" applyBorder="1"/>
    <xf numFmtId="9" fontId="2" fillId="0" borderId="6" xfId="2" applyFont="1" applyBorder="1"/>
    <xf numFmtId="0" fontId="0" fillId="0" borderId="11" xfId="0" applyNumberFormat="1" applyFont="1" applyFill="1" applyBorder="1"/>
    <xf numFmtId="0" fontId="0" fillId="0" borderId="7" xfId="0" applyNumberFormat="1" applyFont="1" applyFill="1" applyBorder="1"/>
    <xf numFmtId="0" fontId="0" fillId="0" borderId="12" xfId="0" applyNumberFormat="1" applyFont="1" applyFill="1" applyBorder="1"/>
    <xf numFmtId="0" fontId="0" fillId="0" borderId="13" xfId="0" applyNumberFormat="1" applyFont="1" applyFill="1" applyBorder="1"/>
    <xf numFmtId="0" fontId="0" fillId="0" borderId="14" xfId="0" applyNumberFormat="1" applyFont="1" applyFill="1" applyBorder="1"/>
    <xf numFmtId="0" fontId="0" fillId="0" borderId="15" xfId="0" applyNumberFormat="1" applyFont="1" applyFill="1" applyBorder="1"/>
    <xf numFmtId="0" fontId="4" fillId="0" borderId="8" xfId="0" applyNumberFormat="1" applyFont="1" applyFill="1" applyBorder="1"/>
    <xf numFmtId="0" fontId="4" fillId="0" borderId="9" xfId="0" applyNumberFormat="1" applyFont="1" applyFill="1" applyBorder="1"/>
    <xf numFmtId="0" fontId="4" fillId="0" borderId="10" xfId="0" applyNumberFormat="1" applyFont="1" applyFill="1" applyBorder="1"/>
    <xf numFmtId="0" fontId="0" fillId="0" borderId="0" xfId="0" applyAlignment="1">
      <alignment horizontal="left" vertical="center" indent="1"/>
    </xf>
    <xf numFmtId="0" fontId="0" fillId="0" borderId="0" xfId="0" applyBorder="1" applyAlignment="1">
      <alignment horizontal="left" vertical="center" indent="1"/>
    </xf>
    <xf numFmtId="0" fontId="0" fillId="0" borderId="18" xfId="0" applyBorder="1" applyAlignment="1">
      <alignment horizontal="left" vertical="center" indent="1"/>
    </xf>
    <xf numFmtId="0" fontId="0" fillId="0" borderId="19" xfId="0" applyBorder="1" applyAlignment="1">
      <alignment horizontal="left" vertical="center" indent="1"/>
    </xf>
    <xf numFmtId="0" fontId="0" fillId="0" borderId="8" xfId="0" applyBorder="1" applyAlignment="1">
      <alignment horizontal="left" vertical="center" indent="1"/>
    </xf>
    <xf numFmtId="0" fontId="5" fillId="0" borderId="15" xfId="0" applyFont="1" applyBorder="1" applyAlignment="1">
      <alignment horizontal="center" vertical="center"/>
    </xf>
    <xf numFmtId="0" fontId="5" fillId="0" borderId="16" xfId="0" applyFont="1" applyBorder="1" applyAlignment="1">
      <alignment horizontal="center" vertical="center"/>
    </xf>
    <xf numFmtId="0" fontId="5" fillId="0" borderId="13" xfId="0" applyFont="1" applyBorder="1" applyAlignment="1">
      <alignment horizontal="center" vertical="center"/>
    </xf>
    <xf numFmtId="0" fontId="7" fillId="0" borderId="17" xfId="3" applyFont="1" applyBorder="1" applyAlignment="1">
      <alignment horizontal="left" vertical="center" indent="2"/>
    </xf>
    <xf numFmtId="0" fontId="7" fillId="0" borderId="10" xfId="3" applyFont="1" applyBorder="1" applyAlignment="1">
      <alignment horizontal="left" vertical="center" indent="2"/>
    </xf>
    <xf numFmtId="0" fontId="8" fillId="0" borderId="17" xfId="3" applyFont="1" applyBorder="1" applyAlignment="1">
      <alignment horizontal="left" vertical="center" indent="2"/>
    </xf>
    <xf numFmtId="0" fontId="9" fillId="0" borderId="17" xfId="3" applyFont="1" applyBorder="1" applyAlignment="1">
      <alignment horizontal="left" vertical="center" indent="2"/>
    </xf>
  </cellXfs>
  <cellStyles count="4">
    <cellStyle name="Comma" xfId="1" builtinId="3"/>
    <cellStyle name="Hyperlink" xfId="3" builtinId="8"/>
    <cellStyle name="Normal" xfId="0" builtinId="0"/>
    <cellStyle name="Percent" xfId="2" builtinId="5"/>
  </cellStyles>
  <dxfs count="131">
    <dxf>
      <font>
        <color rgb="FF9C0006"/>
      </font>
      <fill>
        <patternFill>
          <bgColor rgb="FFFFC7CE"/>
        </patternFill>
      </fill>
    </dxf>
    <dxf>
      <font>
        <b/>
        <i val="0"/>
        <color rgb="FF006100"/>
      </font>
      <fill>
        <patternFill>
          <bgColor rgb="FFC6EFCE"/>
        </patternFill>
      </fill>
      <border>
        <left style="thin">
          <color auto="1"/>
        </left>
        <right style="thin">
          <color auto="1"/>
        </right>
        <top style="thin">
          <color auto="1"/>
        </top>
        <bottom style="thin">
          <color auto="1"/>
        </bottom>
      </border>
    </dxf>
    <dxf>
      <font>
        <b/>
        <i val="0"/>
        <color rgb="FF006100"/>
      </font>
      <fill>
        <patternFill>
          <bgColor rgb="FFC6EFCE"/>
        </patternFill>
      </fill>
      <border>
        <left style="thin">
          <color auto="1"/>
        </left>
        <right style="thin">
          <color auto="1"/>
        </right>
        <top style="thin">
          <color auto="1"/>
        </top>
        <bottom style="thin">
          <color auto="1"/>
        </bottom>
      </border>
    </dxf>
    <dxf>
      <font>
        <b/>
        <i val="0"/>
        <color rgb="FF006100"/>
      </font>
      <fill>
        <patternFill>
          <bgColor rgb="FFC6EFCE"/>
        </patternFill>
      </fill>
      <border>
        <left style="thin">
          <color auto="1"/>
        </left>
        <right style="thin">
          <color auto="1"/>
        </right>
        <top style="thin">
          <color auto="1"/>
        </top>
        <bottom style="thin">
          <color auto="1"/>
        </bottom>
      </border>
    </dxf>
    <dxf>
      <font>
        <b/>
        <i val="0"/>
        <color rgb="FF006100"/>
      </font>
      <fill>
        <patternFill>
          <bgColor rgb="FFC6EFCE"/>
        </patternFill>
      </fill>
      <border>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0"/>
        <name val="Calibri"/>
        <family val="2"/>
        <scheme val="minor"/>
      </font>
      <numFmt numFmtId="0" formatCode="General"/>
      <fill>
        <patternFill patternType="none">
          <fgColor indexed="64"/>
          <bgColor auto="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dxf>
    <dxf>
      <border>
        <bottom style="thin">
          <color theme="4" tint="0.39997558519241921"/>
        </bottom>
      </border>
    </dxf>
    <dxf>
      <border>
        <bottom style="thin">
          <color theme="4" tint="0.39997558519241921"/>
        </bottom>
      </border>
    </dxf>
    <dxf>
      <numFmt numFmtId="164" formatCode="[$$-409]#,##0.00_ ;\-[$$-409]#,##0.00\ "/>
    </dxf>
    <dxf>
      <font>
        <b val="0"/>
        <i val="0"/>
        <strike val="0"/>
        <condense val="0"/>
        <extend val="0"/>
        <outline val="0"/>
        <shadow val="0"/>
        <u val="none"/>
        <vertAlign val="baseline"/>
        <sz val="11"/>
        <color theme="1"/>
        <name val="Calibri"/>
        <family val="2"/>
        <scheme val="minor"/>
      </font>
      <numFmt numFmtId="164" formatCode="[$$-409]#,##0.00_ ;\-[$$-409]#,##0.00\ "/>
    </dxf>
    <dxf>
      <numFmt numFmtId="164" formatCode="[$$-409]#,##0.00_ ;\-[$$-409]#,##0.00\ "/>
    </dxf>
    <dxf>
      <font>
        <b val="0"/>
        <i val="0"/>
        <strike val="0"/>
        <condense val="0"/>
        <extend val="0"/>
        <outline val="0"/>
        <shadow val="0"/>
        <u val="none"/>
        <vertAlign val="baseline"/>
        <sz val="11"/>
        <color theme="1"/>
        <name val="Calibri"/>
        <family val="2"/>
        <scheme val="minor"/>
      </font>
      <numFmt numFmtId="164" formatCode="[$$-409]#,##0.00_ ;\-[$$-409]#,##0.00\ "/>
    </dxf>
    <dxf>
      <numFmt numFmtId="164" formatCode="[$$-409]#,##0.00_ ;\-[$$-409]#,##0.00\ "/>
    </dxf>
    <dxf>
      <font>
        <b val="0"/>
        <i val="0"/>
        <strike val="0"/>
        <condense val="0"/>
        <extend val="0"/>
        <outline val="0"/>
        <shadow val="0"/>
        <u val="none"/>
        <vertAlign val="baseline"/>
        <sz val="11"/>
        <color theme="1"/>
        <name val="Calibri"/>
        <family val="2"/>
        <scheme val="minor"/>
      </font>
    </dxf>
    <dxf>
      <numFmt numFmtId="164" formatCode="[$$-409]#,##0.00_ ;\-[$$-409]#,##0.00\ "/>
    </dxf>
    <dxf>
      <font>
        <b val="0"/>
        <i val="0"/>
        <strike val="0"/>
        <condense val="0"/>
        <extend val="0"/>
        <outline val="0"/>
        <shadow val="0"/>
        <u val="none"/>
        <vertAlign val="baseline"/>
        <sz val="11"/>
        <color theme="1"/>
        <name val="Calibri"/>
        <family val="2"/>
        <scheme val="minor"/>
      </font>
      <numFmt numFmtId="35" formatCode="_-* #,##0.00_-;\-* #,##0.00_-;_-* &quot;-&quot;??_-;_-@_-"/>
    </dxf>
    <dxf>
      <numFmt numFmtId="164" formatCode="[$$-409]#,##0.00_ ;\-[$$-409]#,##0.00\ "/>
    </dxf>
    <dxf>
      <font>
        <b val="0"/>
        <i val="0"/>
        <strike val="0"/>
        <condense val="0"/>
        <extend val="0"/>
        <outline val="0"/>
        <shadow val="0"/>
        <u val="none"/>
        <vertAlign val="baseline"/>
        <sz val="11"/>
        <color theme="1"/>
        <name val="Calibri"/>
        <family val="2"/>
        <scheme val="minor"/>
      </font>
      <numFmt numFmtId="35" formatCode="_-* #,##0.00_-;\-* #,##0.00_-;_-* &quot;-&quot;??_-;_-@_-"/>
    </dxf>
    <dxf>
      <numFmt numFmtId="164" formatCode="[$$-409]#,##0.00_ ;\-[$$-409]#,##0.00\ "/>
    </dxf>
    <dxf>
      <font>
        <b val="0"/>
        <i val="0"/>
        <strike val="0"/>
        <condense val="0"/>
        <extend val="0"/>
        <outline val="0"/>
        <shadow val="0"/>
        <u val="none"/>
        <vertAlign val="baseline"/>
        <sz val="11"/>
        <color theme="1"/>
        <name val="Calibri"/>
        <family val="2"/>
        <scheme val="minor"/>
      </font>
      <numFmt numFmtId="35" formatCode="_-* #,##0.00_-;\-* #,##0.00_-;_-* &quot;-&quot;??_-;_-@_-"/>
    </dxf>
    <dxf>
      <font>
        <b val="0"/>
        <i val="0"/>
        <strike val="0"/>
        <condense val="0"/>
        <extend val="0"/>
        <outline val="0"/>
        <shadow val="0"/>
        <u val="none"/>
        <vertAlign val="baseline"/>
        <sz val="11"/>
        <color theme="1"/>
        <name val="Calibri"/>
        <family val="2"/>
        <scheme val="minor"/>
      </font>
      <numFmt numFmtId="35" formatCode="_-* #,##0.00_-;\-* #,##0.00_-;_-* &quot;-&quot;??_-;_-@_-"/>
    </dxf>
    <dxf>
      <numFmt numFmtId="164" formatCode="[$$-409]#,##0.00_ ;\-[$$-409]#,##0.00\ "/>
    </dxf>
    <dxf>
      <alignment horizontal="left" vertical="bottom" textRotation="0" wrapText="0" indent="1" justifyLastLine="0" shrinkToFit="0" readingOrder="0"/>
    </dxf>
    <dxf>
      <numFmt numFmtId="22" formatCode="mmm\-yy"/>
    </dxf>
    <dxf>
      <fill>
        <patternFill patternType="none">
          <bgColor auto="1"/>
        </patternFill>
      </fill>
    </dxf>
    <dxf>
      <numFmt numFmtId="164" formatCode="[$$-409]#,##0.00_ ;\-[$$-409]#,##0.00\ "/>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0" tint="-0.14999847407452621"/>
          <bgColor auto="1"/>
        </patternFill>
      </fill>
    </dxf>
    <dxf>
      <font>
        <b val="0"/>
        <i val="0"/>
        <strike val="0"/>
        <condense val="0"/>
        <extend val="0"/>
        <outline val="0"/>
        <shadow val="0"/>
        <u val="none"/>
        <vertAlign val="baseline"/>
        <sz val="11"/>
        <color theme="1"/>
        <name val="Calibri"/>
        <family val="2"/>
        <scheme val="minor"/>
      </font>
      <fill>
        <patternFill patternType="none">
          <fgColor theme="0" tint="-0.14999847407452621"/>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35" formatCode="_-* #,##0.00_-;\-* #,##0.00_-;_-* &quot;-&quot;??_-;_-@_-"/>
    </dxf>
    <dxf>
      <font>
        <b val="0"/>
        <i val="0"/>
        <strike val="0"/>
        <condense val="0"/>
        <extend val="0"/>
        <outline val="0"/>
        <shadow val="0"/>
        <u val="none"/>
        <vertAlign val="baseline"/>
        <sz val="11"/>
        <color theme="1"/>
        <name val="Calibri"/>
        <family val="2"/>
        <scheme val="minor"/>
      </font>
      <numFmt numFmtId="35" formatCode="_-* #,##0.00_-;\-* #,##0.00_-;_-* &quot;-&quot;??_-;_-@_-"/>
    </dxf>
    <dxf>
      <font>
        <b val="0"/>
        <i val="0"/>
        <strike val="0"/>
        <condense val="0"/>
        <extend val="0"/>
        <outline val="0"/>
        <shadow val="0"/>
        <u val="none"/>
        <vertAlign val="baseline"/>
        <sz val="11"/>
        <color theme="1"/>
        <name val="Calibri"/>
        <family val="2"/>
        <scheme val="minor"/>
      </font>
      <numFmt numFmtId="35" formatCode="_-* #,##0.00_-;\-* #,##0.00_-;_-* &quot;-&quot;??_-;_-@_-"/>
    </dxf>
    <dxf>
      <font>
        <b val="0"/>
        <i val="0"/>
        <strike val="0"/>
        <condense val="0"/>
        <extend val="0"/>
        <outline val="0"/>
        <shadow val="0"/>
        <u val="none"/>
        <vertAlign val="baseline"/>
        <sz val="11"/>
        <color theme="1"/>
        <name val="Calibri"/>
        <family val="2"/>
        <scheme val="minor"/>
      </font>
      <numFmt numFmtId="35" formatCode="_-* #,##0.00_-;\-* #,##0.00_-;_-* &quot;-&quot;??_-;_-@_-"/>
    </dxf>
    <dxf>
      <font>
        <b val="0"/>
        <i val="0"/>
        <strike val="0"/>
        <condense val="0"/>
        <extend val="0"/>
        <outline val="0"/>
        <shadow val="0"/>
        <u val="none"/>
        <vertAlign val="baseline"/>
        <sz val="11"/>
        <color theme="1"/>
        <name val="Calibri"/>
        <family val="2"/>
        <scheme val="minor"/>
      </font>
      <numFmt numFmtId="35" formatCode="_-* #,##0.00_-;\-* #,##0.00_-;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5" formatCode="_-* #,##0.00_-;\-* #,##0.00_-;_-* &quot;-&quot;??_-;_-@_-"/>
    </dxf>
    <dxf>
      <font>
        <b val="0"/>
        <i val="0"/>
        <strike val="0"/>
        <condense val="0"/>
        <extend val="0"/>
        <outline val="0"/>
        <shadow val="0"/>
        <u val="none"/>
        <vertAlign val="baseline"/>
        <sz val="11"/>
        <color theme="1"/>
        <name val="Calibri"/>
        <family val="2"/>
        <scheme val="minor"/>
      </font>
      <numFmt numFmtId="35" formatCode="_-* #,##0.00_-;\-* #,##0.00_-;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2" formatCode="mmm\-yy"/>
    </dxf>
    <dxf>
      <border outline="0">
        <top style="thin">
          <color theme="1"/>
        </top>
      </border>
    </dxf>
    <dxf>
      <font>
        <b val="0"/>
        <i val="0"/>
        <strike val="0"/>
        <condense val="0"/>
        <extend val="0"/>
        <outline val="0"/>
        <shadow val="0"/>
        <u val="none"/>
        <vertAlign val="baseline"/>
        <sz val="11"/>
        <color theme="1"/>
        <name val="Calibri"/>
        <family val="2"/>
        <scheme val="minor"/>
      </font>
    </dxf>
    <dxf>
      <border outline="0">
        <bottom style="thin">
          <color theme="1"/>
        </bottom>
      </border>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409]#,##0.00_ ;\-[$$-409]#,##0.00\ "/>
      <fill>
        <patternFill patternType="none">
          <fgColor indexed="64"/>
          <bgColor auto="1"/>
        </patternFill>
      </fill>
    </dxf>
    <dxf>
      <numFmt numFmtId="164" formatCode="[$$-409]#,##0.00_ ;\-[$$-409]#,##0.00\ "/>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theme="0" tint="-0.14999847407452621"/>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35" formatCode="_-* #,##0.00_-;\-* #,##0.00_-;_-* &quot;-&quot;??_-;_-@_-"/>
    </dxf>
    <dxf>
      <font>
        <b val="0"/>
        <i val="0"/>
        <strike val="0"/>
        <condense val="0"/>
        <extend val="0"/>
        <outline val="0"/>
        <shadow val="0"/>
        <u val="none"/>
        <vertAlign val="baseline"/>
        <sz val="11"/>
        <color theme="1"/>
        <name val="Calibri"/>
        <family val="2"/>
        <scheme val="minor"/>
      </font>
      <numFmt numFmtId="35" formatCode="_-* #,##0.00_-;\-* #,##0.00_-;_-* &quot;-&quot;??_-;_-@_-"/>
    </dxf>
    <dxf>
      <font>
        <b val="0"/>
        <i val="0"/>
        <strike val="0"/>
        <condense val="0"/>
        <extend val="0"/>
        <outline val="0"/>
        <shadow val="0"/>
        <u val="none"/>
        <vertAlign val="baseline"/>
        <sz val="11"/>
        <color theme="1"/>
        <name val="Calibri"/>
        <family val="2"/>
        <scheme val="minor"/>
      </font>
      <numFmt numFmtId="35" formatCode="_-* #,##0.00_-;\-* #,##0.00_-;_-* &quot;-&quot;??_-;_-@_-"/>
    </dxf>
    <dxf>
      <font>
        <b val="0"/>
        <i val="0"/>
        <strike val="0"/>
        <condense val="0"/>
        <extend val="0"/>
        <outline val="0"/>
        <shadow val="0"/>
        <u val="none"/>
        <vertAlign val="baseline"/>
        <sz val="11"/>
        <color theme="1"/>
        <name val="Calibri"/>
        <family val="2"/>
        <scheme val="minor"/>
      </font>
      <numFmt numFmtId="35" formatCode="_-* #,##0.00_-;\-* #,##0.00_-;_-* &quot;-&quot;??_-;_-@_-"/>
    </dxf>
    <dxf>
      <font>
        <b val="0"/>
        <i val="0"/>
        <strike val="0"/>
        <condense val="0"/>
        <extend val="0"/>
        <outline val="0"/>
        <shadow val="0"/>
        <u val="none"/>
        <vertAlign val="baseline"/>
        <sz val="11"/>
        <color theme="1"/>
        <name val="Calibri"/>
        <family val="2"/>
        <scheme val="minor"/>
      </font>
      <numFmt numFmtId="35" formatCode="_-* #,##0.00_-;\-* #,##0.00_-;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5" formatCode="_-* #,##0.00_-;\-* #,##0.00_-;_-* &quot;-&quot;??_-;_-@_-"/>
    </dxf>
    <dxf>
      <font>
        <b val="0"/>
        <i val="0"/>
        <strike val="0"/>
        <condense val="0"/>
        <extend val="0"/>
        <outline val="0"/>
        <shadow val="0"/>
        <u val="none"/>
        <vertAlign val="baseline"/>
        <sz val="11"/>
        <color theme="1"/>
        <name val="Calibri"/>
        <family val="2"/>
        <scheme val="minor"/>
      </font>
      <numFmt numFmtId="35" formatCode="_-* #,##0.00_-;\-* #,##0.00_-;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2" formatCode="mmm\-yy"/>
    </dxf>
    <dxf>
      <border outline="0">
        <top style="thin">
          <color theme="1"/>
        </top>
      </border>
    </dxf>
    <dxf>
      <font>
        <b val="0"/>
        <i val="0"/>
        <strike val="0"/>
        <condense val="0"/>
        <extend val="0"/>
        <outline val="0"/>
        <shadow val="0"/>
        <u val="none"/>
        <vertAlign val="baseline"/>
        <sz val="11"/>
        <color theme="1"/>
        <name val="Calibri"/>
        <family val="2"/>
        <scheme val="minor"/>
      </font>
    </dxf>
    <dxf>
      <border outline="0">
        <bottom style="thin">
          <color theme="1"/>
        </bottom>
      </border>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409]#,##0.00_ ;\-[$$-409]#,##0.00\ "/>
      <fill>
        <patternFill patternType="none">
          <fgColor indexed="64"/>
          <bgColor auto="1"/>
        </patternFill>
      </fill>
    </dxf>
    <dxf>
      <numFmt numFmtId="164" formatCode="[$$-409]#,##0.00_ ;\-[$$-409]#,##0.00\ "/>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theme="0" tint="-0.14999847407452621"/>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35" formatCode="_-* #,##0.00_-;\-* #,##0.00_-;_-* &quot;-&quot;??_-;_-@_-"/>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35" formatCode="_-* #,##0.00_-;\-* #,##0.00_-;_-* &quot;-&quot;??_-;_-@_-"/>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35" formatCode="_-* #,##0.00_-;\-* #,##0.00_-;_-* &quot;-&quot;??_-;_-@_-"/>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2" formatCode="mmm\-yy"/>
      <fill>
        <patternFill patternType="solid">
          <fgColor theme="0" tint="-0.14999847407452621"/>
          <bgColor theme="0" tint="-0.14999847407452621"/>
        </patternFill>
      </fill>
    </dxf>
    <dxf>
      <fill>
        <patternFill patternType="none">
          <fgColor indexed="64"/>
          <bgColor auto="1"/>
        </patternFill>
      </fill>
    </dxf>
    <dxf>
      <border outline="0">
        <top style="thin">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409]#,##0.00_ ;\-[$$-409]#,##0.00\ "/>
      <fill>
        <patternFill patternType="none">
          <fgColor indexed="64"/>
          <bgColor auto="1"/>
        </patternFill>
      </fill>
    </dxf>
    <dxf>
      <numFmt numFmtId="164" formatCode="[$$-409]#,##0.00_ ;\-[$$-409]#,##0.00\ "/>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theme="0" tint="-0.14999847407452621"/>
          <bgColor auto="1"/>
        </patternFill>
      </fill>
    </dxf>
    <dxf>
      <fill>
        <patternFill patternType="none">
          <bgColor auto="1"/>
        </patternFill>
      </fill>
    </dxf>
    <dxf>
      <fill>
        <patternFill patternType="none">
          <bgColor auto="1"/>
        </patternFill>
      </fill>
    </dxf>
    <dxf>
      <fill>
        <patternFill patternType="none">
          <bgColor auto="1"/>
        </patternFill>
      </fill>
    </dxf>
    <dxf>
      <numFmt numFmtId="35" formatCode="_-* #,##0.00_-;\-* #,##0.00_-;_-* &quot;-&quot;??_-;_-@_-"/>
    </dxf>
    <dxf>
      <numFmt numFmtId="35" formatCode="_-* #,##0.00_-;\-* #,##0.00_-;_-* &quot;-&quot;??_-;_-@_-"/>
    </dxf>
    <dxf>
      <numFmt numFmtId="35" formatCode="_-* #,##0.00_-;\-* #,##0.00_-;_-* &quot;-&quot;??_-;_-@_-"/>
    </dxf>
    <dxf>
      <numFmt numFmtId="35" formatCode="_-* #,##0.00_-;\-* #,##0.00_-;_-* &quot;-&quot;??_-;_-@_-"/>
    </dxf>
    <dxf>
      <border outline="0">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and Commission</a:t>
            </a:r>
            <a:r>
              <a:rPr lang="en-US" baseline="0"/>
              <a:t> by Area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lotArea>
      <c:layout/>
      <c:barChart>
        <c:barDir val="col"/>
        <c:grouping val="stacked"/>
        <c:varyColors val="0"/>
        <c:ser>
          <c:idx val="0"/>
          <c:order val="0"/>
          <c:tx>
            <c:strRef>
              <c:f>Chart!$B$1</c:f>
              <c:strCache>
                <c:ptCount val="1"/>
                <c:pt idx="0">
                  <c:v>Sales</c:v>
                </c:pt>
              </c:strCache>
            </c:strRef>
          </c:tx>
          <c:spPr>
            <a:solidFill>
              <a:schemeClr val="accent1"/>
            </a:solidFill>
            <a:ln>
              <a:noFill/>
            </a:ln>
            <a:effectLst/>
          </c:spPr>
          <c:invertIfNegative val="0"/>
          <c:cat>
            <c:strRef>
              <c:f>Chart!$A$2:$A$5</c:f>
              <c:strCache>
                <c:ptCount val="4"/>
                <c:pt idx="0">
                  <c:v>North</c:v>
                </c:pt>
                <c:pt idx="1">
                  <c:v>South</c:v>
                </c:pt>
                <c:pt idx="2">
                  <c:v>East</c:v>
                </c:pt>
                <c:pt idx="3">
                  <c:v>West</c:v>
                </c:pt>
              </c:strCache>
            </c:strRef>
          </c:cat>
          <c:val>
            <c:numRef>
              <c:f>Chart!$B$2:$B$5</c:f>
              <c:numCache>
                <c:formatCode>[$$-409]#,##0.00_ ;\-[$$-409]#,##0.00\ </c:formatCode>
                <c:ptCount val="4"/>
                <c:pt idx="0">
                  <c:v>1945833.2000000004</c:v>
                </c:pt>
                <c:pt idx="1">
                  <c:v>1812496.3000000007</c:v>
                </c:pt>
                <c:pt idx="2">
                  <c:v>1805833.5999999996</c:v>
                </c:pt>
                <c:pt idx="3">
                  <c:v>1722387.8999999992</c:v>
                </c:pt>
              </c:numCache>
            </c:numRef>
          </c:val>
          <c:extLst>
            <c:ext xmlns:c16="http://schemas.microsoft.com/office/drawing/2014/chart" uri="{C3380CC4-5D6E-409C-BE32-E72D297353CC}">
              <c16:uniqueId val="{00000000-76AD-4515-83E2-7EC6FDCD359C}"/>
            </c:ext>
          </c:extLst>
        </c:ser>
        <c:ser>
          <c:idx val="1"/>
          <c:order val="1"/>
          <c:tx>
            <c:strRef>
              <c:f>Chart!$C$1</c:f>
              <c:strCache>
                <c:ptCount val="1"/>
                <c:pt idx="0">
                  <c:v>Commission</c:v>
                </c:pt>
              </c:strCache>
            </c:strRef>
          </c:tx>
          <c:spPr>
            <a:solidFill>
              <a:srgbClr val="92D050"/>
            </a:solidFill>
            <a:ln>
              <a:noFill/>
            </a:ln>
            <a:effectLst/>
          </c:spPr>
          <c:invertIfNegative val="0"/>
          <c:cat>
            <c:strRef>
              <c:f>Chart!$A$2:$A$5</c:f>
              <c:strCache>
                <c:ptCount val="4"/>
                <c:pt idx="0">
                  <c:v>North</c:v>
                </c:pt>
                <c:pt idx="1">
                  <c:v>South</c:v>
                </c:pt>
                <c:pt idx="2">
                  <c:v>East</c:v>
                </c:pt>
                <c:pt idx="3">
                  <c:v>West</c:v>
                </c:pt>
              </c:strCache>
            </c:strRef>
          </c:cat>
          <c:val>
            <c:numRef>
              <c:f>Chart!$C$2:$C$5</c:f>
              <c:numCache>
                <c:formatCode>[$$-409]#,##0.00_ ;\-[$$-409]#,##0.00\ </c:formatCode>
                <c:ptCount val="4"/>
                <c:pt idx="0">
                  <c:v>157168.13</c:v>
                </c:pt>
                <c:pt idx="1">
                  <c:v>138552.42000000001</c:v>
                </c:pt>
                <c:pt idx="2">
                  <c:v>147698.53000000003</c:v>
                </c:pt>
                <c:pt idx="3">
                  <c:v>128660.95999999998</c:v>
                </c:pt>
              </c:numCache>
            </c:numRef>
          </c:val>
          <c:extLst>
            <c:ext xmlns:c16="http://schemas.microsoft.com/office/drawing/2014/chart" uri="{C3380CC4-5D6E-409C-BE32-E72D297353CC}">
              <c16:uniqueId val="{00000001-76AD-4515-83E2-7EC6FDCD359C}"/>
            </c:ext>
          </c:extLst>
        </c:ser>
        <c:dLbls>
          <c:showLegendKey val="0"/>
          <c:showVal val="0"/>
          <c:showCatName val="0"/>
          <c:showSerName val="0"/>
          <c:showPercent val="0"/>
          <c:showBubbleSize val="0"/>
        </c:dLbls>
        <c:gapWidth val="150"/>
        <c:overlap val="100"/>
        <c:axId val="512324128"/>
        <c:axId val="512300832"/>
      </c:barChart>
      <c:catAx>
        <c:axId val="51232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512300832"/>
        <c:crosses val="autoZero"/>
        <c:auto val="1"/>
        <c:lblAlgn val="ctr"/>
        <c:lblOffset val="100"/>
        <c:noMultiLvlLbl val="0"/>
      </c:catAx>
      <c:valAx>
        <c:axId val="512300832"/>
        <c:scaling>
          <c:orientation val="minMax"/>
        </c:scaling>
        <c:delete val="0"/>
        <c:axPos val="l"/>
        <c:majorGridlines>
          <c:spPr>
            <a:ln w="9525" cap="flat" cmpd="sng" algn="ctr">
              <a:solidFill>
                <a:schemeClr val="tx1">
                  <a:lumMod val="15000"/>
                  <a:lumOff val="85000"/>
                </a:schemeClr>
              </a:solidFill>
              <a:round/>
            </a:ln>
            <a:effectLst/>
          </c:spPr>
        </c:majorGridlines>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512324128"/>
        <c:crosses val="autoZero"/>
        <c:crossBetween val="between"/>
      </c:valAx>
      <c:spPr>
        <a:noFill/>
        <a:ln>
          <a:noFill/>
        </a:ln>
        <a:effectLst>
          <a:softEdge rad="0"/>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chart>
  <c:spPr>
    <a:solidFill>
      <a:schemeClr val="bg1"/>
    </a:solidFill>
    <a:ln w="15875" cap="rnd" cmpd="sng" algn="ctr">
      <a:solidFill>
        <a:schemeClr val="accent1">
          <a:alpha val="96000"/>
        </a:schemeClr>
      </a:solidFill>
      <a:round/>
    </a:ln>
    <a:effectLst>
      <a:glow rad="63500">
        <a:schemeClr val="accent1">
          <a:satMod val="175000"/>
          <a:alpha val="40000"/>
        </a:schemeClr>
      </a:glow>
      <a:outerShdw blurRad="50800" dist="38100" dir="2700000" algn="tl" rotWithShape="0">
        <a:prstClr val="black">
          <a:alpha val="40000"/>
        </a:prstClr>
      </a:outerShdw>
    </a:effectLst>
  </c:spPr>
  <c:txPr>
    <a:bodyPr/>
    <a:lstStyle/>
    <a:p>
      <a:pPr>
        <a:defRPr/>
      </a:pPr>
      <a:endParaRPr lang="en-P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600075</xdr:colOff>
      <xdr:row>0</xdr:row>
      <xdr:rowOff>138112</xdr:rowOff>
    </xdr:from>
    <xdr:to>
      <xdr:col>11</xdr:col>
      <xdr:colOff>295275</xdr:colOff>
      <xdr:row>15</xdr:row>
      <xdr:rowOff>23812</xdr:rowOff>
    </xdr:to>
    <xdr:graphicFrame macro="">
      <xdr:nvGraphicFramePr>
        <xdr:cNvPr id="2" name="Sales_Commission_Chart" descr="A chart that shows total Sales and commission by Area.">
          <a:extLst>
            <a:ext uri="{FF2B5EF4-FFF2-40B4-BE49-F238E27FC236}">
              <a16:creationId xmlns:a16="http://schemas.microsoft.com/office/drawing/2014/main" id="{F3DFF2EC-2DCB-4DAC-9886-E86F45900100}"/>
            </a:ext>
            <a:ext uri="{C183D7F6-B498-43B3-948B-1728B52AA6E4}">
              <adec:decorative xmlns:adec="http://schemas.microsoft.com/office/drawing/2017/decorative" val="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76200</xdr:colOff>
      <xdr:row>2</xdr:row>
      <xdr:rowOff>0</xdr:rowOff>
    </xdr:from>
    <xdr:to>
      <xdr:col>7</xdr:col>
      <xdr:colOff>76200</xdr:colOff>
      <xdr:row>15</xdr:row>
      <xdr:rowOff>47625</xdr:rowOff>
    </xdr:to>
    <mc:AlternateContent xmlns:mc="http://schemas.openxmlformats.org/markup-compatibility/2006" xmlns:a14="http://schemas.microsoft.com/office/drawing/2010/main">
      <mc:Choice Requires="a14">
        <xdr:graphicFrame macro="">
          <xdr:nvGraphicFramePr>
            <xdr:cNvPr id="4" name="Sales Area">
              <a:extLst>
                <a:ext uri="{FF2B5EF4-FFF2-40B4-BE49-F238E27FC236}">
                  <a16:creationId xmlns:a16="http://schemas.microsoft.com/office/drawing/2014/main" id="{C498F53B-8181-4836-BF44-EC751BAF2973}"/>
                </a:ext>
              </a:extLst>
            </xdr:cNvPr>
            <xdr:cNvGraphicFramePr/>
          </xdr:nvGraphicFramePr>
          <xdr:xfrm>
            <a:off x="0" y="0"/>
            <a:ext cx="0" cy="0"/>
          </xdr:xfrm>
          <a:graphic>
            <a:graphicData uri="http://schemas.microsoft.com/office/drawing/2010/slicer">
              <sle:slicer xmlns:sle="http://schemas.microsoft.com/office/drawing/2010/slicer" name="Sales Area"/>
            </a:graphicData>
          </a:graphic>
        </xdr:graphicFrame>
      </mc:Choice>
      <mc:Fallback xmlns="">
        <xdr:sp macro="" textlink="">
          <xdr:nvSpPr>
            <xdr:cNvPr id="0" name=""/>
            <xdr:cNvSpPr>
              <a:spLocks noTextEdit="1"/>
            </xdr:cNvSpPr>
          </xdr:nvSpPr>
          <xdr:spPr>
            <a:xfrm>
              <a:off x="3095625" y="381000"/>
              <a:ext cx="1828800" cy="252412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285750</xdr:colOff>
      <xdr:row>2</xdr:row>
      <xdr:rowOff>9525</xdr:rowOff>
    </xdr:from>
    <xdr:to>
      <xdr:col>10</xdr:col>
      <xdr:colOff>285750</xdr:colOff>
      <xdr:row>15</xdr:row>
      <xdr:rowOff>57150</xdr:rowOff>
    </xdr:to>
    <mc:AlternateContent xmlns:mc="http://schemas.openxmlformats.org/markup-compatibility/2006" xmlns:a14="http://schemas.microsoft.com/office/drawing/2010/main">
      <mc:Choice Requires="a14">
        <xdr:graphicFrame macro="">
          <xdr:nvGraphicFramePr>
            <xdr:cNvPr id="6" name="Employee">
              <a:extLst>
                <a:ext uri="{FF2B5EF4-FFF2-40B4-BE49-F238E27FC236}">
                  <a16:creationId xmlns:a16="http://schemas.microsoft.com/office/drawing/2014/main" id="{B88B6BF2-8952-4C51-9E90-778AA8B45BA0}"/>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5133975" y="390525"/>
              <a:ext cx="1828800" cy="252412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dge/Documents/Work/SureSkills/Coursera/data%20blo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2">
          <cell r="A2" t="str">
            <v>Company_A</v>
          </cell>
          <cell r="C2" t="str">
            <v>West</v>
          </cell>
          <cell r="E2" t="str">
            <v>Cash</v>
          </cell>
          <cell r="H2" t="str">
            <v>Cookies</v>
          </cell>
          <cell r="L2" t="str">
            <v>Candy</v>
          </cell>
        </row>
        <row r="3">
          <cell r="A3" t="str">
            <v>Company_B</v>
          </cell>
          <cell r="C3" t="str">
            <v>East</v>
          </cell>
          <cell r="E3" t="str">
            <v>Credit Card</v>
          </cell>
          <cell r="H3" t="str">
            <v>Scones</v>
          </cell>
          <cell r="L3" t="str">
            <v>Baked Goods &amp; Mixes</v>
          </cell>
        </row>
        <row r="4">
          <cell r="A4" t="str">
            <v>Company_C</v>
          </cell>
          <cell r="C4" t="str">
            <v>NorthWest</v>
          </cell>
          <cell r="E4" t="str">
            <v>On Account</v>
          </cell>
          <cell r="H4" t="str">
            <v>Biscuits</v>
          </cell>
          <cell r="L4" t="str">
            <v>Beverages</v>
          </cell>
        </row>
        <row r="5">
          <cell r="A5" t="str">
            <v>Company_D</v>
          </cell>
          <cell r="C5" t="str">
            <v>NorthEast</v>
          </cell>
          <cell r="H5" t="str">
            <v>Brownies</v>
          </cell>
          <cell r="L5" t="str">
            <v>Candy</v>
          </cell>
        </row>
        <row r="6">
          <cell r="A6" t="str">
            <v>Company_E</v>
          </cell>
          <cell r="C6" t="str">
            <v>South</v>
          </cell>
          <cell r="H6" t="str">
            <v>Chocolate Cake</v>
          </cell>
          <cell r="L6" t="str">
            <v>Canned Fruit &amp; Vegetables</v>
          </cell>
        </row>
        <row r="7">
          <cell r="A7" t="str">
            <v>Company_F</v>
          </cell>
          <cell r="C7" t="str">
            <v>SouthWest</v>
          </cell>
          <cell r="H7" t="str">
            <v>Coffee</v>
          </cell>
          <cell r="L7" t="str">
            <v>Canned Meat</v>
          </cell>
        </row>
        <row r="8">
          <cell r="A8" t="str">
            <v>Company_G</v>
          </cell>
          <cell r="C8" t="str">
            <v>WouthEast</v>
          </cell>
          <cell r="H8" t="str">
            <v>Chai</v>
          </cell>
          <cell r="L8" t="str">
            <v>Condiments</v>
          </cell>
        </row>
        <row r="9">
          <cell r="A9" t="str">
            <v>Company_H</v>
          </cell>
          <cell r="C9" t="str">
            <v>North</v>
          </cell>
          <cell r="H9" t="str">
            <v>Decaf Coffee</v>
          </cell>
          <cell r="L9" t="str">
            <v>Dairy Products</v>
          </cell>
        </row>
        <row r="10">
          <cell r="A10" t="str">
            <v>Company_I</v>
          </cell>
          <cell r="H10" t="str">
            <v>Tea</v>
          </cell>
          <cell r="L10" t="str">
            <v>Dried Fruit &amp; Nuts</v>
          </cell>
        </row>
        <row r="11">
          <cell r="A11" t="str">
            <v>Company_J</v>
          </cell>
          <cell r="H11" t="str">
            <v>Decaf Tea</v>
          </cell>
          <cell r="L11" t="str">
            <v>Grains</v>
          </cell>
        </row>
        <row r="12">
          <cell r="A12" t="str">
            <v>Company_K</v>
          </cell>
          <cell r="H12" t="str">
            <v>Green Tea</v>
          </cell>
          <cell r="L12" t="str">
            <v>Jams, Preserves</v>
          </cell>
        </row>
        <row r="13">
          <cell r="A13" t="str">
            <v>Company_L</v>
          </cell>
          <cell r="H13" t="str">
            <v>Chocolates</v>
          </cell>
          <cell r="L13" t="str">
            <v>Oil</v>
          </cell>
        </row>
        <row r="14">
          <cell r="A14" t="str">
            <v>Company_M</v>
          </cell>
          <cell r="H14" t="str">
            <v>Jellies</v>
          </cell>
          <cell r="L14" t="str">
            <v>Pasta</v>
          </cell>
        </row>
        <row r="15">
          <cell r="A15" t="str">
            <v>Company_N</v>
          </cell>
          <cell r="H15" t="str">
            <v>Marshmallows</v>
          </cell>
          <cell r="L15" t="str">
            <v>Sauces</v>
          </cell>
        </row>
        <row r="16">
          <cell r="A16" t="str">
            <v>Company_O</v>
          </cell>
          <cell r="H16" t="str">
            <v>Liquerice</v>
          </cell>
          <cell r="L16" t="str">
            <v>Soups</v>
          </cell>
        </row>
        <row r="17">
          <cell r="A17" t="str">
            <v>Company_P</v>
          </cell>
          <cell r="H17" t="str">
            <v>Mints</v>
          </cell>
        </row>
        <row r="18">
          <cell r="A18" t="str">
            <v>Company_Q</v>
          </cell>
          <cell r="H18" t="str">
            <v>Fruit Cocktail</v>
          </cell>
        </row>
        <row r="19">
          <cell r="A19" t="str">
            <v>Company_R</v>
          </cell>
          <cell r="H19" t="str">
            <v>Sweetcorn</v>
          </cell>
        </row>
        <row r="20">
          <cell r="A20" t="str">
            <v>Company_S</v>
          </cell>
          <cell r="H20" t="str">
            <v>Baked Beans</v>
          </cell>
        </row>
        <row r="21">
          <cell r="A21" t="str">
            <v>Company_T</v>
          </cell>
          <cell r="H21" t="str">
            <v>Pineapple</v>
          </cell>
        </row>
        <row r="22">
          <cell r="A22" t="str">
            <v>Company_U</v>
          </cell>
          <cell r="H22" t="str">
            <v>Crab Meat</v>
          </cell>
        </row>
        <row r="23">
          <cell r="A23" t="str">
            <v>Company_V</v>
          </cell>
          <cell r="H23" t="str">
            <v>Tune</v>
          </cell>
        </row>
        <row r="24">
          <cell r="A24" t="str">
            <v>Company_W</v>
          </cell>
          <cell r="H24" t="str">
            <v>Ketchup</v>
          </cell>
        </row>
        <row r="25">
          <cell r="A25" t="str">
            <v>Company_X</v>
          </cell>
          <cell r="H25" t="str">
            <v>Soy Sauce</v>
          </cell>
        </row>
        <row r="26">
          <cell r="A26" t="str">
            <v>Company_Y</v>
          </cell>
          <cell r="H26" t="str">
            <v>Mayonaise</v>
          </cell>
        </row>
        <row r="27">
          <cell r="A27" t="str">
            <v>Company_Z</v>
          </cell>
          <cell r="H27" t="str">
            <v>Mustard</v>
          </cell>
        </row>
        <row r="28">
          <cell r="H28" t="str">
            <v>Mozzarella</v>
          </cell>
        </row>
        <row r="29">
          <cell r="H29" t="str">
            <v>Swiss Cheese</v>
          </cell>
        </row>
        <row r="30">
          <cell r="H30" t="str">
            <v>Milk</v>
          </cell>
        </row>
        <row r="31">
          <cell r="H31" t="str">
            <v>Cream</v>
          </cell>
        </row>
        <row r="32">
          <cell r="H32" t="str">
            <v>Butter</v>
          </cell>
        </row>
        <row r="33">
          <cell r="H33" t="str">
            <v>Almonds</v>
          </cell>
        </row>
        <row r="34">
          <cell r="H34" t="str">
            <v>Dried Plums</v>
          </cell>
        </row>
        <row r="35">
          <cell r="H35" t="str">
            <v>Dried Apples</v>
          </cell>
        </row>
        <row r="36">
          <cell r="H36" t="str">
            <v>Dried Pears</v>
          </cell>
        </row>
        <row r="37">
          <cell r="H37" t="str">
            <v>Long Grain Rice</v>
          </cell>
        </row>
        <row r="38">
          <cell r="H38" t="str">
            <v>Barley</v>
          </cell>
        </row>
        <row r="39">
          <cell r="H39" t="str">
            <v>Oats</v>
          </cell>
        </row>
        <row r="40">
          <cell r="H40" t="str">
            <v>Quinoa</v>
          </cell>
        </row>
        <row r="41">
          <cell r="H41" t="str">
            <v>Marmalade</v>
          </cell>
        </row>
        <row r="42">
          <cell r="H42" t="str">
            <v>Strawberry Jelly</v>
          </cell>
        </row>
        <row r="43">
          <cell r="H43" t="str">
            <v>Chocolate Spread</v>
          </cell>
        </row>
        <row r="44">
          <cell r="H44" t="str">
            <v>Olive Oil</v>
          </cell>
        </row>
        <row r="45">
          <cell r="H45" t="str">
            <v>Vegetable Oil</v>
          </cell>
        </row>
        <row r="46">
          <cell r="H46" t="str">
            <v>Ravioli</v>
          </cell>
        </row>
        <row r="47">
          <cell r="H47" t="str">
            <v>Fettucine</v>
          </cell>
        </row>
        <row r="48">
          <cell r="H48" t="str">
            <v>Spaghetti</v>
          </cell>
        </row>
        <row r="49">
          <cell r="H49" t="str">
            <v>Tagiatelle</v>
          </cell>
        </row>
        <row r="50">
          <cell r="H50" t="str">
            <v>Vermicelli</v>
          </cell>
        </row>
        <row r="55">
          <cell r="H55" t="str">
            <v>Clam Chowder</v>
          </cell>
        </row>
        <row r="56">
          <cell r="H56" t="str">
            <v>Tomato</v>
          </cell>
        </row>
        <row r="57">
          <cell r="H57" t="str">
            <v>Chicken Soup</v>
          </cell>
        </row>
        <row r="58">
          <cell r="H58" t="str">
            <v>Onion Soup</v>
          </cell>
        </row>
      </sheetData>
      <sheetData sheetId="2">
        <row r="6">
          <cell r="C6" t="str">
            <v>Nina</v>
          </cell>
          <cell r="D6" t="str">
            <v>Ashley</v>
          </cell>
          <cell r="E6" t="str">
            <v>Chloe</v>
          </cell>
          <cell r="F6" t="str">
            <v>Debbie</v>
          </cell>
          <cell r="G6" t="str">
            <v>Brittany</v>
          </cell>
          <cell r="H6" t="str">
            <v>Jason</v>
          </cell>
          <cell r="I6" t="str">
            <v>Drew</v>
          </cell>
          <cell r="J6" t="str">
            <v>Alex</v>
          </cell>
        </row>
        <row r="7">
          <cell r="C7" t="str">
            <v>Ally</v>
          </cell>
          <cell r="D7" t="str">
            <v>Derek</v>
          </cell>
          <cell r="E7" t="str">
            <v>Sarah</v>
          </cell>
          <cell r="F7" t="str">
            <v>Joel</v>
          </cell>
          <cell r="G7" t="str">
            <v>Clay</v>
          </cell>
          <cell r="H7" t="str">
            <v>Annabel</v>
          </cell>
          <cell r="I7" t="str">
            <v>Karen</v>
          </cell>
          <cell r="J7" t="str">
            <v>Jessica</v>
          </cell>
        </row>
        <row r="8">
          <cell r="C8" t="str">
            <v>Spencer</v>
          </cell>
          <cell r="D8" t="str">
            <v>Bryan</v>
          </cell>
          <cell r="E8" t="str">
            <v>Jonah</v>
          </cell>
          <cell r="F8" t="str">
            <v>Elizabeth</v>
          </cell>
          <cell r="G8" t="str">
            <v>Nicole</v>
          </cell>
          <cell r="H8" t="str">
            <v>Emily</v>
          </cell>
          <cell r="I8" t="str">
            <v>Angela</v>
          </cell>
          <cell r="J8" t="str">
            <v>Ebony</v>
          </cell>
        </row>
        <row r="9">
          <cell r="C9" t="str">
            <v>Tia</v>
          </cell>
          <cell r="D9" t="str">
            <v>Gordon</v>
          </cell>
          <cell r="E9" t="str">
            <v>Charlotte</v>
          </cell>
          <cell r="F9" t="str">
            <v>Manny</v>
          </cell>
          <cell r="G9" t="str">
            <v>Ashley</v>
          </cell>
          <cell r="H9" t="str">
            <v>Cory</v>
          </cell>
          <cell r="I9" t="str">
            <v>Sam</v>
          </cell>
          <cell r="J9" t="str">
            <v>Pat</v>
          </cell>
        </row>
        <row r="10">
          <cell r="C10" t="str">
            <v>Josh</v>
          </cell>
          <cell r="D10" t="str">
            <v>Jafari</v>
          </cell>
          <cell r="E10" t="str">
            <v>David</v>
          </cell>
          <cell r="F10" t="str">
            <v>Luke</v>
          </cell>
          <cell r="G10" t="str">
            <v>Jennifer</v>
          </cell>
          <cell r="H10" t="str">
            <v>Olivia</v>
          </cell>
          <cell r="I10" t="str">
            <v>Jamie</v>
          </cell>
          <cell r="J10" t="str">
            <v>Riley</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50.575553125003" createdVersion="7" refreshedVersion="7" minRefreshableVersion="3" recordCount="389" xr:uid="{8E97EF31-30C5-4EC3-85CA-F1E899A98A3E}">
  <cacheSource type="worksheet">
    <worksheetSource name="Sales_Data"/>
  </cacheSource>
  <cacheFields count="11">
    <cacheField name="Month" numFmtId="17">
      <sharedItems containsSemiMixedTypes="0" containsNonDate="0" containsDate="1" containsString="0" minDate="2021-01-01T00:00:00" maxDate="2021-12-02T00:00:00" count="12">
        <d v="2021-01-01T00:00:00"/>
        <d v="2021-02-01T00:00:00"/>
        <d v="2021-03-01T00:00:00"/>
        <d v="2021-04-01T00:00:00"/>
        <d v="2021-05-01T00:00:00"/>
        <d v="2021-06-01T00:00:00"/>
        <d v="2021-07-01T00:00:00"/>
        <d v="2021-08-01T00:00:00"/>
        <d v="2021-09-01T00:00:00"/>
        <d v="2021-10-01T00:00:00"/>
        <d v="2021-11-01T00:00:00"/>
        <d v="2021-12-01T00:00:00"/>
      </sharedItems>
      <fieldGroup par="10" base="0">
        <rangePr groupBy="days" startDate="2021-01-01T00:00:00" endDate="2021-12-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1"/>
        </groupItems>
      </fieldGroup>
    </cacheField>
    <cacheField name="Employee" numFmtId="0">
      <sharedItems count="20">
        <s v="Reza Jafari"/>
        <s v="Bryan Maldonado"/>
        <s v="Ashley Almanza"/>
        <s v="Derek Godwin"/>
        <s v="Chloe Fusaro"/>
        <s v="David Wilkinson"/>
        <s v="Olivia Cheung"/>
        <s v="Jason Jackaki"/>
        <s v="Annabel Mettick"/>
        <s v="Emily Whelan"/>
        <s v="Nina McDonald"/>
        <s v="Ally Bryant"/>
        <s v="Josh Sutherland"/>
        <s v="Spencer Cruz"/>
        <s v="Gordon Beswick"/>
        <s v="Sarah Gibbs"/>
        <s v="Cory Goodwin"/>
        <s v="Tia Cruise"/>
        <s v="Charlotte Edwards"/>
        <s v="Jonah Seitz"/>
      </sharedItems>
    </cacheField>
    <cacheField name="First Name" numFmtId="0">
      <sharedItems/>
    </cacheField>
    <cacheField name="Last Name" numFmtId="0">
      <sharedItems/>
    </cacheField>
    <cacheField name="Sales Area" numFmtId="0">
      <sharedItems count="4">
        <s v="East"/>
        <s v="North"/>
        <s v="South"/>
        <s v="West"/>
      </sharedItems>
    </cacheField>
    <cacheField name="Sales Amount" numFmtId="164">
      <sharedItems containsSemiMixedTypes="0" containsString="0" containsNumber="1" minValue="2070.2999999999997" maxValue="51531.199999999997"/>
    </cacheField>
    <cacheField name="Payment Type" numFmtId="0">
      <sharedItems count="3">
        <s v="Cash"/>
        <s v="Credit Card"/>
        <s v="On Account"/>
      </sharedItems>
    </cacheField>
    <cacheField name="Targets" numFmtId="164">
      <sharedItems containsSemiMixedTypes="0" containsString="0" containsNumber="1" containsInteger="1" minValue="15000" maxValue="15000"/>
    </cacheField>
    <cacheField name="Commission" numFmtId="164">
      <sharedItems containsSemiMixedTypes="0" containsString="0" containsNumber="1" minValue="0" maxValue="5153.12"/>
    </cacheField>
    <cacheField name="OVER/UNDER" numFmtId="164">
      <sharedItems containsSemiMixedTypes="0" containsString="0" containsNumber="1" minValue="-12929.7" maxValue="36531.199999999997"/>
    </cacheField>
    <cacheField name="Months" numFmtId="0" databaseField="0">
      <fieldGroup base="0">
        <rangePr groupBy="months" startDate="2021-01-01T00:00:00" endDate="2021-12-02T00:00:00"/>
        <groupItems count="14">
          <s v="&lt;01/01/2021"/>
          <s v="Jan"/>
          <s v="Feb"/>
          <s v="Mar"/>
          <s v="Apr"/>
          <s v="May"/>
          <s v="Jun"/>
          <s v="Jul"/>
          <s v="Aug"/>
          <s v="Sep"/>
          <s v="Oct"/>
          <s v="Nov"/>
          <s v="Dec"/>
          <s v="&gt;02/12/2021"/>
        </groupItems>
      </fieldGroup>
    </cacheField>
  </cacheFields>
  <extLst>
    <ext xmlns:x14="http://schemas.microsoft.com/office/spreadsheetml/2009/9/main" uri="{725AE2AE-9491-48be-B2B4-4EB974FC3084}">
      <x14:pivotCacheDefinition pivotCacheId="4440782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
  <r>
    <x v="0"/>
    <x v="0"/>
    <s v="Reza"/>
    <s v="Jafari"/>
    <x v="0"/>
    <n v="2954.7"/>
    <x v="0"/>
    <n v="15000"/>
    <n v="0"/>
    <n v="-12045.3"/>
  </r>
  <r>
    <x v="0"/>
    <x v="1"/>
    <s v="Bryan"/>
    <s v="Maldonado"/>
    <x v="0"/>
    <n v="6796.7999999999993"/>
    <x v="1"/>
    <n v="15000"/>
    <n v="0"/>
    <n v="-8203.2000000000007"/>
  </r>
  <r>
    <x v="0"/>
    <x v="1"/>
    <s v="Bryan"/>
    <s v="Maldonado"/>
    <x v="0"/>
    <n v="8188"/>
    <x v="2"/>
    <n v="15000"/>
    <n v="0"/>
    <n v="-6812"/>
  </r>
  <r>
    <x v="0"/>
    <x v="0"/>
    <s v="Reza"/>
    <s v="Jafari"/>
    <x v="0"/>
    <n v="9058.4"/>
    <x v="1"/>
    <n v="15000"/>
    <n v="0"/>
    <n v="-5941.6"/>
  </r>
  <r>
    <x v="0"/>
    <x v="1"/>
    <s v="Bryan"/>
    <s v="Maldonado"/>
    <x v="0"/>
    <n v="12096"/>
    <x v="2"/>
    <n v="15000"/>
    <n v="0"/>
    <n v="-2904"/>
  </r>
  <r>
    <x v="0"/>
    <x v="2"/>
    <s v="Ashley"/>
    <s v="Almanza"/>
    <x v="0"/>
    <n v="15029"/>
    <x v="0"/>
    <n v="15000"/>
    <n v="1502.9"/>
    <n v="29"/>
  </r>
  <r>
    <x v="0"/>
    <x v="2"/>
    <s v="Ashley"/>
    <s v="Almanza"/>
    <x v="0"/>
    <n v="15264"/>
    <x v="0"/>
    <n v="15000"/>
    <n v="1526.4"/>
    <n v="264"/>
  </r>
  <r>
    <x v="0"/>
    <x v="2"/>
    <s v="Ashley"/>
    <s v="Almanza"/>
    <x v="0"/>
    <n v="17353.599999999999"/>
    <x v="1"/>
    <n v="15000"/>
    <n v="1735.36"/>
    <n v="2353.5999999999985"/>
  </r>
  <r>
    <x v="0"/>
    <x v="3"/>
    <s v="Derek"/>
    <s v="Godwin"/>
    <x v="0"/>
    <n v="20140"/>
    <x v="2"/>
    <n v="15000"/>
    <n v="2014"/>
    <n v="5140"/>
  </r>
  <r>
    <x v="0"/>
    <x v="3"/>
    <s v="Derek"/>
    <s v="Godwin"/>
    <x v="0"/>
    <n v="35649"/>
    <x v="1"/>
    <n v="15000"/>
    <n v="3564.9"/>
    <n v="20649"/>
  </r>
  <r>
    <x v="0"/>
    <x v="4"/>
    <s v="Chloe"/>
    <s v="Fusaro"/>
    <x v="1"/>
    <n v="13310.4"/>
    <x v="1"/>
    <n v="15000"/>
    <n v="0"/>
    <n v="-1689.6000000000004"/>
  </r>
  <r>
    <x v="0"/>
    <x v="5"/>
    <s v="David"/>
    <s v="Wilkinson"/>
    <x v="1"/>
    <n v="20366.100000000002"/>
    <x v="2"/>
    <n v="15000"/>
    <n v="2036.6100000000004"/>
    <n v="5366.1000000000022"/>
  </r>
  <r>
    <x v="0"/>
    <x v="5"/>
    <s v="David"/>
    <s v="Wilkinson"/>
    <x v="1"/>
    <n v="20880"/>
    <x v="1"/>
    <n v="15000"/>
    <n v="2088"/>
    <n v="5880"/>
  </r>
  <r>
    <x v="0"/>
    <x v="4"/>
    <s v="Chloe"/>
    <s v="Fusaro"/>
    <x v="1"/>
    <n v="23076.199999999997"/>
    <x v="1"/>
    <n v="15000"/>
    <n v="2307.62"/>
    <n v="8076.1999999999971"/>
  </r>
  <r>
    <x v="0"/>
    <x v="4"/>
    <s v="Chloe"/>
    <s v="Fusaro"/>
    <x v="1"/>
    <n v="25560"/>
    <x v="1"/>
    <n v="15000"/>
    <n v="2556"/>
    <n v="10560"/>
  </r>
  <r>
    <x v="0"/>
    <x v="6"/>
    <s v="Olivia"/>
    <s v="Cheung"/>
    <x v="2"/>
    <n v="3008.3999999999996"/>
    <x v="0"/>
    <n v="15000"/>
    <n v="0"/>
    <n v="-11991.6"/>
  </r>
  <r>
    <x v="0"/>
    <x v="7"/>
    <s v="Jason"/>
    <s v="Jackaki"/>
    <x v="2"/>
    <n v="7221.5999999999995"/>
    <x v="2"/>
    <n v="15000"/>
    <n v="0"/>
    <n v="-7778.4000000000005"/>
  </r>
  <r>
    <x v="0"/>
    <x v="6"/>
    <s v="Olivia"/>
    <s v="Cheung"/>
    <x v="2"/>
    <n v="10903.199999999999"/>
    <x v="0"/>
    <n v="15000"/>
    <n v="0"/>
    <n v="-4096.8000000000011"/>
  </r>
  <r>
    <x v="0"/>
    <x v="8"/>
    <s v="Annabel"/>
    <s v="Mettick"/>
    <x v="2"/>
    <n v="14616"/>
    <x v="0"/>
    <n v="15000"/>
    <n v="0"/>
    <n v="-384"/>
  </r>
  <r>
    <x v="0"/>
    <x v="9"/>
    <s v="Emily"/>
    <s v="Whelan"/>
    <x v="2"/>
    <n v="18885.900000000001"/>
    <x v="2"/>
    <n v="15000"/>
    <n v="1888.5900000000001"/>
    <n v="3885.9000000000015"/>
  </r>
  <r>
    <x v="0"/>
    <x v="9"/>
    <s v="Emily"/>
    <s v="Whelan"/>
    <x v="2"/>
    <n v="24236"/>
    <x v="1"/>
    <n v="15000"/>
    <n v="2423.6"/>
    <n v="9236"/>
  </r>
  <r>
    <x v="0"/>
    <x v="10"/>
    <s v="Nina"/>
    <s v="McDonald"/>
    <x v="3"/>
    <n v="6945.4"/>
    <x v="2"/>
    <n v="15000"/>
    <n v="0"/>
    <n v="-8054.6"/>
  </r>
  <r>
    <x v="0"/>
    <x v="10"/>
    <s v="Nina"/>
    <s v="McDonald"/>
    <x v="3"/>
    <n v="7658.2000000000007"/>
    <x v="2"/>
    <n v="15000"/>
    <n v="0"/>
    <n v="-7341.7999999999993"/>
  </r>
  <r>
    <x v="0"/>
    <x v="11"/>
    <s v="Ally"/>
    <s v="Bryant"/>
    <x v="3"/>
    <n v="7658.5999999999985"/>
    <x v="0"/>
    <n v="15000"/>
    <n v="0"/>
    <n v="-7341.4000000000015"/>
  </r>
  <r>
    <x v="0"/>
    <x v="12"/>
    <s v="Josh"/>
    <s v="Sutherland"/>
    <x v="3"/>
    <n v="9098.6"/>
    <x v="2"/>
    <n v="15000"/>
    <n v="0"/>
    <n v="-5901.4"/>
  </r>
  <r>
    <x v="0"/>
    <x v="10"/>
    <s v="Nina"/>
    <s v="McDonald"/>
    <x v="3"/>
    <n v="10019.199999999999"/>
    <x v="2"/>
    <n v="15000"/>
    <n v="0"/>
    <n v="-4980.8000000000011"/>
  </r>
  <r>
    <x v="0"/>
    <x v="11"/>
    <s v="Ally"/>
    <s v="Bryant"/>
    <x v="3"/>
    <n v="10176"/>
    <x v="0"/>
    <n v="15000"/>
    <n v="0"/>
    <n v="-4824"/>
  </r>
  <r>
    <x v="0"/>
    <x v="12"/>
    <s v="Josh"/>
    <s v="Sutherland"/>
    <x v="3"/>
    <n v="16385.600000000002"/>
    <x v="1"/>
    <n v="15000"/>
    <n v="1638.5600000000004"/>
    <n v="1385.6000000000022"/>
  </r>
  <r>
    <x v="0"/>
    <x v="11"/>
    <s v="Ally"/>
    <s v="Bryant"/>
    <x v="3"/>
    <n v="19108"/>
    <x v="0"/>
    <n v="15000"/>
    <n v="1910.8000000000002"/>
    <n v="4108"/>
  </r>
  <r>
    <x v="0"/>
    <x v="10"/>
    <s v="Nina"/>
    <s v="McDonald"/>
    <x v="3"/>
    <n v="19456"/>
    <x v="1"/>
    <n v="15000"/>
    <n v="1945.6000000000001"/>
    <n v="4456"/>
  </r>
  <r>
    <x v="0"/>
    <x v="13"/>
    <s v="Spencer"/>
    <s v="Cruz"/>
    <x v="3"/>
    <n v="31127.199999999997"/>
    <x v="2"/>
    <n v="15000"/>
    <n v="3112.72"/>
    <n v="16127.199999999997"/>
  </r>
  <r>
    <x v="0"/>
    <x v="13"/>
    <s v="Spencer"/>
    <s v="Cruz"/>
    <x v="3"/>
    <n v="36372.1"/>
    <x v="1"/>
    <n v="15000"/>
    <n v="3637.21"/>
    <n v="21372.1"/>
  </r>
  <r>
    <x v="0"/>
    <x v="11"/>
    <s v="Ally"/>
    <s v="Bryant"/>
    <x v="3"/>
    <n v="39186"/>
    <x v="0"/>
    <n v="15000"/>
    <n v="3918.6000000000004"/>
    <n v="24186"/>
  </r>
  <r>
    <x v="0"/>
    <x v="13"/>
    <s v="Spencer"/>
    <s v="Cruz"/>
    <x v="3"/>
    <n v="46715.999999999993"/>
    <x v="1"/>
    <n v="15000"/>
    <n v="4671.5999999999995"/>
    <n v="31715.999999999993"/>
  </r>
  <r>
    <x v="1"/>
    <x v="14"/>
    <s v="Gordon"/>
    <s v="Beswick"/>
    <x v="0"/>
    <n v="7717.5"/>
    <x v="2"/>
    <n v="15000"/>
    <n v="0"/>
    <n v="-7282.5"/>
  </r>
  <r>
    <x v="1"/>
    <x v="14"/>
    <s v="Gordon"/>
    <s v="Beswick"/>
    <x v="0"/>
    <n v="11617.6"/>
    <x v="0"/>
    <n v="15000"/>
    <n v="0"/>
    <n v="-3382.3999999999996"/>
  </r>
  <r>
    <x v="1"/>
    <x v="3"/>
    <s v="Derek"/>
    <s v="Godwin"/>
    <x v="0"/>
    <n v="19431"/>
    <x v="0"/>
    <n v="15000"/>
    <n v="1943.1000000000001"/>
    <n v="4431"/>
  </r>
  <r>
    <x v="1"/>
    <x v="2"/>
    <s v="Ashley"/>
    <s v="Almanza"/>
    <x v="0"/>
    <n v="21169.599999999999"/>
    <x v="0"/>
    <n v="15000"/>
    <n v="2116.96"/>
    <n v="6169.5999999999985"/>
  </r>
  <r>
    <x v="1"/>
    <x v="0"/>
    <s v="Reza"/>
    <s v="Jafari"/>
    <x v="0"/>
    <n v="29158.400000000001"/>
    <x v="0"/>
    <n v="15000"/>
    <n v="2915.84"/>
    <n v="14158.400000000001"/>
  </r>
  <r>
    <x v="1"/>
    <x v="3"/>
    <s v="Derek"/>
    <s v="Godwin"/>
    <x v="0"/>
    <n v="30305"/>
    <x v="1"/>
    <n v="15000"/>
    <n v="3030.5"/>
    <n v="15305"/>
  </r>
  <r>
    <x v="1"/>
    <x v="14"/>
    <s v="Gordon"/>
    <s v="Beswick"/>
    <x v="0"/>
    <n v="43184.399999999994"/>
    <x v="2"/>
    <n v="15000"/>
    <n v="4318.4399999999996"/>
    <n v="28184.399999999994"/>
  </r>
  <r>
    <x v="1"/>
    <x v="5"/>
    <s v="David"/>
    <s v="Wilkinson"/>
    <x v="1"/>
    <n v="13479.400000000001"/>
    <x v="2"/>
    <n v="15000"/>
    <n v="0"/>
    <n v="-1520.5999999999985"/>
  </r>
  <r>
    <x v="1"/>
    <x v="4"/>
    <s v="Chloe"/>
    <s v="Fusaro"/>
    <x v="1"/>
    <n v="16604.400000000001"/>
    <x v="0"/>
    <n v="15000"/>
    <n v="1660.4400000000003"/>
    <n v="1604.4000000000015"/>
  </r>
  <r>
    <x v="1"/>
    <x v="15"/>
    <s v="Sarah"/>
    <s v="Gibbs"/>
    <x v="1"/>
    <n v="22176"/>
    <x v="0"/>
    <n v="15000"/>
    <n v="2217.6"/>
    <n v="7176"/>
  </r>
  <r>
    <x v="1"/>
    <x v="5"/>
    <s v="David"/>
    <s v="Wilkinson"/>
    <x v="1"/>
    <n v="24131.000000000004"/>
    <x v="0"/>
    <n v="15000"/>
    <n v="2413.1000000000004"/>
    <n v="9131.0000000000036"/>
  </r>
  <r>
    <x v="1"/>
    <x v="4"/>
    <s v="Chloe"/>
    <s v="Fusaro"/>
    <x v="1"/>
    <n v="34353.5"/>
    <x v="0"/>
    <n v="15000"/>
    <n v="3435.3500000000004"/>
    <n v="19353.5"/>
  </r>
  <r>
    <x v="1"/>
    <x v="8"/>
    <s v="Annabel"/>
    <s v="Mettick"/>
    <x v="2"/>
    <n v="3596"/>
    <x v="0"/>
    <n v="15000"/>
    <n v="0"/>
    <n v="-11404"/>
  </r>
  <r>
    <x v="1"/>
    <x v="16"/>
    <s v="Cory"/>
    <s v="Goodwin"/>
    <x v="2"/>
    <n v="6300"/>
    <x v="2"/>
    <n v="15000"/>
    <n v="0"/>
    <n v="-8700"/>
  </r>
  <r>
    <x v="1"/>
    <x v="8"/>
    <s v="Annabel"/>
    <s v="Mettick"/>
    <x v="2"/>
    <n v="6804"/>
    <x v="1"/>
    <n v="15000"/>
    <n v="0"/>
    <n v="-8196"/>
  </r>
  <r>
    <x v="1"/>
    <x v="7"/>
    <s v="Jason"/>
    <s v="Jackaki"/>
    <x v="2"/>
    <n v="8524.4000000000015"/>
    <x v="2"/>
    <n v="15000"/>
    <n v="0"/>
    <n v="-6475.5999999999985"/>
  </r>
  <r>
    <x v="1"/>
    <x v="8"/>
    <s v="Annabel"/>
    <s v="Mettick"/>
    <x v="2"/>
    <n v="8772"/>
    <x v="2"/>
    <n v="15000"/>
    <n v="0"/>
    <n v="-6228"/>
  </r>
  <r>
    <x v="1"/>
    <x v="8"/>
    <s v="Annabel"/>
    <s v="Mettick"/>
    <x v="2"/>
    <n v="17328.300000000003"/>
    <x v="2"/>
    <n v="15000"/>
    <n v="1732.8300000000004"/>
    <n v="2328.3000000000029"/>
  </r>
  <r>
    <x v="1"/>
    <x v="16"/>
    <s v="Cory"/>
    <s v="Goodwin"/>
    <x v="2"/>
    <n v="21438.899999999998"/>
    <x v="1"/>
    <n v="15000"/>
    <n v="2143.89"/>
    <n v="6438.8999999999978"/>
  </r>
  <r>
    <x v="1"/>
    <x v="7"/>
    <s v="Jason"/>
    <s v="Jackaki"/>
    <x v="2"/>
    <n v="26556.799999999999"/>
    <x v="0"/>
    <n v="15000"/>
    <n v="2655.6800000000003"/>
    <n v="11556.8"/>
  </r>
  <r>
    <x v="1"/>
    <x v="7"/>
    <s v="Jason"/>
    <s v="Jackaki"/>
    <x v="2"/>
    <n v="33132.600000000006"/>
    <x v="2"/>
    <n v="15000"/>
    <n v="3313.2600000000007"/>
    <n v="18132.600000000006"/>
  </r>
  <r>
    <x v="1"/>
    <x v="10"/>
    <s v="Nina"/>
    <s v="McDonald"/>
    <x v="3"/>
    <n v="4531"/>
    <x v="2"/>
    <n v="15000"/>
    <n v="0"/>
    <n v="-10469"/>
  </r>
  <r>
    <x v="1"/>
    <x v="17"/>
    <s v="Tia"/>
    <s v="Cruise"/>
    <x v="3"/>
    <n v="6751.7999999999993"/>
    <x v="0"/>
    <n v="15000"/>
    <n v="0"/>
    <n v="-8248.2000000000007"/>
  </r>
  <r>
    <x v="1"/>
    <x v="10"/>
    <s v="Nina"/>
    <s v="McDonald"/>
    <x v="3"/>
    <n v="7343.2000000000007"/>
    <x v="0"/>
    <n v="15000"/>
    <n v="0"/>
    <n v="-7656.7999999999993"/>
  </r>
  <r>
    <x v="1"/>
    <x v="10"/>
    <s v="Nina"/>
    <s v="McDonald"/>
    <x v="3"/>
    <n v="7356.5999999999995"/>
    <x v="1"/>
    <n v="15000"/>
    <n v="0"/>
    <n v="-7643.4000000000005"/>
  </r>
  <r>
    <x v="1"/>
    <x v="17"/>
    <s v="Tia"/>
    <s v="Cruise"/>
    <x v="3"/>
    <n v="17748"/>
    <x v="1"/>
    <n v="15000"/>
    <n v="1774.8000000000002"/>
    <n v="2748"/>
  </r>
  <r>
    <x v="1"/>
    <x v="10"/>
    <s v="Nina"/>
    <s v="McDonald"/>
    <x v="3"/>
    <n v="28395.5"/>
    <x v="2"/>
    <n v="15000"/>
    <n v="2839.55"/>
    <n v="13395.5"/>
  </r>
  <r>
    <x v="1"/>
    <x v="11"/>
    <s v="Ally"/>
    <s v="Bryant"/>
    <x v="3"/>
    <n v="41429.5"/>
    <x v="0"/>
    <n v="15000"/>
    <n v="4142.95"/>
    <n v="26429.5"/>
  </r>
  <r>
    <x v="2"/>
    <x v="3"/>
    <s v="Derek"/>
    <s v="Godwin"/>
    <x v="0"/>
    <n v="2311.5"/>
    <x v="0"/>
    <n v="15000"/>
    <n v="0"/>
    <n v="-12688.5"/>
  </r>
  <r>
    <x v="2"/>
    <x v="14"/>
    <s v="Gordon"/>
    <s v="Beswick"/>
    <x v="0"/>
    <n v="3013.5"/>
    <x v="0"/>
    <n v="15000"/>
    <n v="0"/>
    <n v="-11986.5"/>
  </r>
  <r>
    <x v="2"/>
    <x v="14"/>
    <s v="Gordon"/>
    <s v="Beswick"/>
    <x v="0"/>
    <n v="5287.5"/>
    <x v="0"/>
    <n v="15000"/>
    <n v="0"/>
    <n v="-9712.5"/>
  </r>
  <r>
    <x v="2"/>
    <x v="0"/>
    <s v="Reza"/>
    <s v="Jafari"/>
    <x v="0"/>
    <n v="13797"/>
    <x v="1"/>
    <n v="15000"/>
    <n v="0"/>
    <n v="-1203"/>
  </r>
  <r>
    <x v="2"/>
    <x v="1"/>
    <s v="Bryan"/>
    <s v="Maldonado"/>
    <x v="0"/>
    <n v="14063"/>
    <x v="0"/>
    <n v="15000"/>
    <n v="0"/>
    <n v="-937"/>
  </r>
  <r>
    <x v="2"/>
    <x v="0"/>
    <s v="Reza"/>
    <s v="Jafari"/>
    <x v="0"/>
    <n v="14608.300000000001"/>
    <x v="1"/>
    <n v="15000"/>
    <n v="0"/>
    <n v="-391.69999999999891"/>
  </r>
  <r>
    <x v="2"/>
    <x v="14"/>
    <s v="Gordon"/>
    <s v="Beswick"/>
    <x v="0"/>
    <n v="16063.199999999999"/>
    <x v="0"/>
    <n v="15000"/>
    <n v="1606.32"/>
    <n v="1063.1999999999989"/>
  </r>
  <r>
    <x v="2"/>
    <x v="3"/>
    <s v="Derek"/>
    <s v="Godwin"/>
    <x v="0"/>
    <n v="16836"/>
    <x v="1"/>
    <n v="15000"/>
    <n v="1683.6000000000001"/>
    <n v="1836"/>
  </r>
  <r>
    <x v="2"/>
    <x v="14"/>
    <s v="Gordon"/>
    <s v="Beswick"/>
    <x v="0"/>
    <n v="19594"/>
    <x v="2"/>
    <n v="15000"/>
    <n v="1959.4"/>
    <n v="4594"/>
  </r>
  <r>
    <x v="2"/>
    <x v="3"/>
    <s v="Derek"/>
    <s v="Godwin"/>
    <x v="0"/>
    <n v="21654.400000000001"/>
    <x v="0"/>
    <n v="15000"/>
    <n v="2165.44"/>
    <n v="6654.4000000000015"/>
  </r>
  <r>
    <x v="2"/>
    <x v="1"/>
    <s v="Bryan"/>
    <s v="Maldonado"/>
    <x v="0"/>
    <n v="27930"/>
    <x v="1"/>
    <n v="15000"/>
    <n v="2793"/>
    <n v="12930"/>
  </r>
  <r>
    <x v="2"/>
    <x v="2"/>
    <s v="Ashley"/>
    <s v="Almanza"/>
    <x v="0"/>
    <n v="39065.899999999994"/>
    <x v="0"/>
    <n v="15000"/>
    <n v="3906.5899999999997"/>
    <n v="24065.899999999994"/>
  </r>
  <r>
    <x v="2"/>
    <x v="14"/>
    <s v="Gordon"/>
    <s v="Beswick"/>
    <x v="0"/>
    <n v="44422"/>
    <x v="2"/>
    <n v="15000"/>
    <n v="4442.2"/>
    <n v="29422"/>
  </r>
  <r>
    <x v="2"/>
    <x v="18"/>
    <s v="Charlotte"/>
    <s v="Edwards"/>
    <x v="1"/>
    <n v="7416.9"/>
    <x v="2"/>
    <n v="15000"/>
    <n v="0"/>
    <n v="-7583.1"/>
  </r>
  <r>
    <x v="2"/>
    <x v="19"/>
    <s v="Jonah"/>
    <s v="Seitz"/>
    <x v="1"/>
    <n v="8284.5"/>
    <x v="0"/>
    <n v="15000"/>
    <n v="0"/>
    <n v="-6715.5"/>
  </r>
  <r>
    <x v="2"/>
    <x v="4"/>
    <s v="Chloe"/>
    <s v="Fusaro"/>
    <x v="1"/>
    <n v="10758.7"/>
    <x v="0"/>
    <n v="15000"/>
    <n v="0"/>
    <n v="-4241.2999999999993"/>
  </r>
  <r>
    <x v="2"/>
    <x v="5"/>
    <s v="David"/>
    <s v="Wilkinson"/>
    <x v="1"/>
    <n v="12124.2"/>
    <x v="2"/>
    <n v="15000"/>
    <n v="0"/>
    <n v="-2875.7999999999993"/>
  </r>
  <r>
    <x v="2"/>
    <x v="18"/>
    <s v="Charlotte"/>
    <s v="Edwards"/>
    <x v="1"/>
    <n v="14391.999999999998"/>
    <x v="1"/>
    <n v="15000"/>
    <n v="0"/>
    <n v="-608.00000000000182"/>
  </r>
  <r>
    <x v="2"/>
    <x v="19"/>
    <s v="Jonah"/>
    <s v="Seitz"/>
    <x v="1"/>
    <n v="15246"/>
    <x v="1"/>
    <n v="15000"/>
    <n v="1524.6000000000001"/>
    <n v="246"/>
  </r>
  <r>
    <x v="2"/>
    <x v="18"/>
    <s v="Charlotte"/>
    <s v="Edwards"/>
    <x v="1"/>
    <n v="17335.2"/>
    <x v="2"/>
    <n v="15000"/>
    <n v="1733.5200000000002"/>
    <n v="2335.2000000000007"/>
  </r>
  <r>
    <x v="2"/>
    <x v="19"/>
    <s v="Jonah"/>
    <s v="Seitz"/>
    <x v="1"/>
    <n v="40831"/>
    <x v="1"/>
    <n v="15000"/>
    <n v="4083.1000000000004"/>
    <n v="25831"/>
  </r>
  <r>
    <x v="2"/>
    <x v="8"/>
    <s v="Annabel"/>
    <s v="Mettick"/>
    <x v="2"/>
    <n v="6544.8"/>
    <x v="1"/>
    <n v="15000"/>
    <n v="0"/>
    <n v="-8455.2000000000007"/>
  </r>
  <r>
    <x v="2"/>
    <x v="7"/>
    <s v="Jason"/>
    <s v="Jackaki"/>
    <x v="2"/>
    <n v="11166.300000000001"/>
    <x v="0"/>
    <n v="15000"/>
    <n v="0"/>
    <n v="-3833.6999999999989"/>
  </r>
  <r>
    <x v="2"/>
    <x v="8"/>
    <s v="Annabel"/>
    <s v="Mettick"/>
    <x v="2"/>
    <n v="11403"/>
    <x v="0"/>
    <n v="15000"/>
    <n v="0"/>
    <n v="-3597"/>
  </r>
  <r>
    <x v="2"/>
    <x v="8"/>
    <s v="Annabel"/>
    <s v="Mettick"/>
    <x v="2"/>
    <n v="11554.400000000001"/>
    <x v="0"/>
    <n v="15000"/>
    <n v="0"/>
    <n v="-3445.5999999999985"/>
  </r>
  <r>
    <x v="2"/>
    <x v="6"/>
    <s v="Olivia"/>
    <s v="Cheung"/>
    <x v="2"/>
    <n v="12143.999999999998"/>
    <x v="0"/>
    <n v="15000"/>
    <n v="0"/>
    <n v="-2856.0000000000018"/>
  </r>
  <r>
    <x v="2"/>
    <x v="6"/>
    <s v="Olivia"/>
    <s v="Cheung"/>
    <x v="2"/>
    <n v="13244.7"/>
    <x v="1"/>
    <n v="15000"/>
    <n v="0"/>
    <n v="-1755.2999999999993"/>
  </r>
  <r>
    <x v="2"/>
    <x v="9"/>
    <s v="Emily"/>
    <s v="Whelan"/>
    <x v="2"/>
    <n v="23014.400000000001"/>
    <x v="1"/>
    <n v="15000"/>
    <n v="2301.44"/>
    <n v="8014.4000000000015"/>
  </r>
  <r>
    <x v="2"/>
    <x v="6"/>
    <s v="Olivia"/>
    <s v="Cheung"/>
    <x v="2"/>
    <n v="26200"/>
    <x v="0"/>
    <n v="15000"/>
    <n v="2620"/>
    <n v="11200"/>
  </r>
  <r>
    <x v="2"/>
    <x v="7"/>
    <s v="Jason"/>
    <s v="Jackaki"/>
    <x v="2"/>
    <n v="28286.399999999998"/>
    <x v="1"/>
    <n v="15000"/>
    <n v="2828.64"/>
    <n v="13286.399999999998"/>
  </r>
  <r>
    <x v="2"/>
    <x v="6"/>
    <s v="Olivia"/>
    <s v="Cheung"/>
    <x v="2"/>
    <n v="35715.4"/>
    <x v="0"/>
    <n v="15000"/>
    <n v="3571.5400000000004"/>
    <n v="20715.400000000001"/>
  </r>
  <r>
    <x v="2"/>
    <x v="13"/>
    <s v="Spencer"/>
    <s v="Cruz"/>
    <x v="3"/>
    <n v="6708.9"/>
    <x v="2"/>
    <n v="15000"/>
    <n v="0"/>
    <n v="-8291.1"/>
  </r>
  <r>
    <x v="2"/>
    <x v="12"/>
    <s v="Josh"/>
    <s v="Sutherland"/>
    <x v="3"/>
    <n v="7982.7"/>
    <x v="2"/>
    <n v="15000"/>
    <n v="0"/>
    <n v="-7017.3"/>
  </r>
  <r>
    <x v="2"/>
    <x v="11"/>
    <s v="Ally"/>
    <s v="Bryant"/>
    <x v="3"/>
    <n v="8694"/>
    <x v="1"/>
    <n v="15000"/>
    <n v="0"/>
    <n v="-6306"/>
  </r>
  <r>
    <x v="2"/>
    <x v="11"/>
    <s v="Ally"/>
    <s v="Bryant"/>
    <x v="3"/>
    <n v="9116"/>
    <x v="1"/>
    <n v="15000"/>
    <n v="0"/>
    <n v="-5884"/>
  </r>
  <r>
    <x v="2"/>
    <x v="12"/>
    <s v="Josh"/>
    <s v="Sutherland"/>
    <x v="3"/>
    <n v="10110.299999999999"/>
    <x v="1"/>
    <n v="15000"/>
    <n v="0"/>
    <n v="-4889.7000000000007"/>
  </r>
  <r>
    <x v="2"/>
    <x v="10"/>
    <s v="Nina"/>
    <s v="McDonald"/>
    <x v="3"/>
    <n v="10451.199999999999"/>
    <x v="1"/>
    <n v="15000"/>
    <n v="0"/>
    <n v="-4548.8000000000011"/>
  </r>
  <r>
    <x v="2"/>
    <x v="10"/>
    <s v="Nina"/>
    <s v="McDonald"/>
    <x v="3"/>
    <n v="11580.4"/>
    <x v="0"/>
    <n v="15000"/>
    <n v="0"/>
    <n v="-3419.6000000000004"/>
  </r>
  <r>
    <x v="2"/>
    <x v="11"/>
    <s v="Ally"/>
    <s v="Bryant"/>
    <x v="3"/>
    <n v="14329.5"/>
    <x v="1"/>
    <n v="15000"/>
    <n v="0"/>
    <n v="-670.5"/>
  </r>
  <r>
    <x v="2"/>
    <x v="11"/>
    <s v="Ally"/>
    <s v="Bryant"/>
    <x v="3"/>
    <n v="20128"/>
    <x v="2"/>
    <n v="15000"/>
    <n v="2012.8000000000002"/>
    <n v="5128"/>
  </r>
  <r>
    <x v="2"/>
    <x v="13"/>
    <s v="Spencer"/>
    <s v="Cruz"/>
    <x v="3"/>
    <n v="21167.999999999996"/>
    <x v="1"/>
    <n v="15000"/>
    <n v="2116.7999999999997"/>
    <n v="6167.9999999999964"/>
  </r>
  <r>
    <x v="2"/>
    <x v="17"/>
    <s v="Tia"/>
    <s v="Cruise"/>
    <x v="3"/>
    <n v="25102.399999999998"/>
    <x v="0"/>
    <n v="15000"/>
    <n v="2510.2399999999998"/>
    <n v="10102.399999999998"/>
  </r>
  <r>
    <x v="2"/>
    <x v="17"/>
    <s v="Tia"/>
    <s v="Cruise"/>
    <x v="3"/>
    <n v="27670.9"/>
    <x v="2"/>
    <n v="15000"/>
    <n v="2767.09"/>
    <n v="12670.900000000001"/>
  </r>
  <r>
    <x v="2"/>
    <x v="17"/>
    <s v="Tia"/>
    <s v="Cruise"/>
    <x v="3"/>
    <n v="27956.799999999999"/>
    <x v="0"/>
    <n v="15000"/>
    <n v="2795.6800000000003"/>
    <n v="12956.8"/>
  </r>
  <r>
    <x v="2"/>
    <x v="11"/>
    <s v="Ally"/>
    <s v="Bryant"/>
    <x v="3"/>
    <n v="31407"/>
    <x v="0"/>
    <n v="15000"/>
    <n v="3140.7000000000003"/>
    <n v="16407"/>
  </r>
  <r>
    <x v="2"/>
    <x v="12"/>
    <s v="Josh"/>
    <s v="Sutherland"/>
    <x v="3"/>
    <n v="35647.5"/>
    <x v="2"/>
    <n v="15000"/>
    <n v="3564.75"/>
    <n v="20647.5"/>
  </r>
  <r>
    <x v="2"/>
    <x v="12"/>
    <s v="Josh"/>
    <s v="Sutherland"/>
    <x v="3"/>
    <n v="36907.200000000004"/>
    <x v="0"/>
    <n v="15000"/>
    <n v="3690.7200000000007"/>
    <n v="21907.200000000004"/>
  </r>
  <r>
    <x v="3"/>
    <x v="1"/>
    <s v="Bryan"/>
    <s v="Maldonado"/>
    <x v="0"/>
    <n v="7029.9"/>
    <x v="2"/>
    <n v="15000"/>
    <n v="0"/>
    <n v="-7970.1"/>
  </r>
  <r>
    <x v="3"/>
    <x v="1"/>
    <s v="Bryan"/>
    <s v="Maldonado"/>
    <x v="0"/>
    <n v="11914.400000000001"/>
    <x v="0"/>
    <n v="15000"/>
    <n v="0"/>
    <n v="-3085.5999999999985"/>
  </r>
  <r>
    <x v="3"/>
    <x v="2"/>
    <s v="Ashley"/>
    <s v="Almanza"/>
    <x v="0"/>
    <n v="15919.7"/>
    <x v="1"/>
    <n v="15000"/>
    <n v="1591.9700000000003"/>
    <n v="919.70000000000073"/>
  </r>
  <r>
    <x v="3"/>
    <x v="0"/>
    <s v="Reza"/>
    <s v="Jafari"/>
    <x v="0"/>
    <n v="17776"/>
    <x v="2"/>
    <n v="15000"/>
    <n v="1777.6000000000001"/>
    <n v="2776"/>
  </r>
  <r>
    <x v="3"/>
    <x v="14"/>
    <s v="Gordon"/>
    <s v="Beswick"/>
    <x v="0"/>
    <n v="36666"/>
    <x v="0"/>
    <n v="15000"/>
    <n v="3666.6000000000004"/>
    <n v="21666"/>
  </r>
  <r>
    <x v="3"/>
    <x v="0"/>
    <s v="Reza"/>
    <s v="Jafari"/>
    <x v="0"/>
    <n v="38227.699999999997"/>
    <x v="1"/>
    <n v="15000"/>
    <n v="3822.77"/>
    <n v="23227.699999999997"/>
  </r>
  <r>
    <x v="3"/>
    <x v="0"/>
    <s v="Reza"/>
    <s v="Jafari"/>
    <x v="0"/>
    <n v="51531.199999999997"/>
    <x v="2"/>
    <n v="15000"/>
    <n v="5153.12"/>
    <n v="36531.199999999997"/>
  </r>
  <r>
    <x v="3"/>
    <x v="4"/>
    <s v="Chloe"/>
    <s v="Fusaro"/>
    <x v="1"/>
    <n v="8520"/>
    <x v="2"/>
    <n v="15000"/>
    <n v="0"/>
    <n v="-6480"/>
  </r>
  <r>
    <x v="3"/>
    <x v="18"/>
    <s v="Charlotte"/>
    <s v="Edwards"/>
    <x v="1"/>
    <n v="14301.599999999999"/>
    <x v="2"/>
    <n v="15000"/>
    <n v="0"/>
    <n v="-698.40000000000146"/>
  </r>
  <r>
    <x v="3"/>
    <x v="18"/>
    <s v="Charlotte"/>
    <s v="Edwards"/>
    <x v="1"/>
    <n v="17204.399999999998"/>
    <x v="1"/>
    <n v="15000"/>
    <n v="1720.4399999999998"/>
    <n v="2204.3999999999978"/>
  </r>
  <r>
    <x v="3"/>
    <x v="19"/>
    <s v="Jonah"/>
    <s v="Seitz"/>
    <x v="1"/>
    <n v="19080"/>
    <x v="0"/>
    <n v="15000"/>
    <n v="1908"/>
    <n v="4080"/>
  </r>
  <r>
    <x v="3"/>
    <x v="4"/>
    <s v="Chloe"/>
    <s v="Fusaro"/>
    <x v="1"/>
    <n v="19210.400000000001"/>
    <x v="1"/>
    <n v="15000"/>
    <n v="1921.0400000000002"/>
    <n v="4210.4000000000015"/>
  </r>
  <r>
    <x v="3"/>
    <x v="4"/>
    <s v="Chloe"/>
    <s v="Fusaro"/>
    <x v="1"/>
    <n v="32282.799999999996"/>
    <x v="0"/>
    <n v="15000"/>
    <n v="3228.2799999999997"/>
    <n v="17282.799999999996"/>
  </r>
  <r>
    <x v="3"/>
    <x v="15"/>
    <s v="Sarah"/>
    <s v="Gibbs"/>
    <x v="1"/>
    <n v="32524.1"/>
    <x v="1"/>
    <n v="15000"/>
    <n v="3252.41"/>
    <n v="17524.099999999999"/>
  </r>
  <r>
    <x v="3"/>
    <x v="4"/>
    <s v="Chloe"/>
    <s v="Fusaro"/>
    <x v="1"/>
    <n v="35153.799999999996"/>
    <x v="1"/>
    <n v="15000"/>
    <n v="3515.3799999999997"/>
    <n v="20153.799999999996"/>
  </r>
  <r>
    <x v="3"/>
    <x v="4"/>
    <s v="Chloe"/>
    <s v="Fusaro"/>
    <x v="1"/>
    <n v="35820"/>
    <x v="2"/>
    <n v="15000"/>
    <n v="3582"/>
    <n v="20820"/>
  </r>
  <r>
    <x v="3"/>
    <x v="5"/>
    <s v="David"/>
    <s v="Wilkinson"/>
    <x v="1"/>
    <n v="42690.400000000001"/>
    <x v="2"/>
    <n v="15000"/>
    <n v="4269.04"/>
    <n v="27690.400000000001"/>
  </r>
  <r>
    <x v="3"/>
    <x v="16"/>
    <s v="Cory"/>
    <s v="Goodwin"/>
    <x v="2"/>
    <n v="6960"/>
    <x v="2"/>
    <n v="15000"/>
    <n v="0"/>
    <n v="-8040"/>
  </r>
  <r>
    <x v="3"/>
    <x v="9"/>
    <s v="Emily"/>
    <s v="Whelan"/>
    <x v="2"/>
    <n v="9627.8999999999978"/>
    <x v="1"/>
    <n v="15000"/>
    <n v="0"/>
    <n v="-5372.1000000000022"/>
  </r>
  <r>
    <x v="3"/>
    <x v="8"/>
    <s v="Annabel"/>
    <s v="Mettick"/>
    <x v="2"/>
    <n v="13725.600000000002"/>
    <x v="2"/>
    <n v="15000"/>
    <n v="0"/>
    <n v="-1274.3999999999978"/>
  </r>
  <r>
    <x v="3"/>
    <x v="9"/>
    <s v="Emily"/>
    <s v="Whelan"/>
    <x v="2"/>
    <n v="15353.2"/>
    <x v="1"/>
    <n v="15000"/>
    <n v="1535.3200000000002"/>
    <n v="353.20000000000073"/>
  </r>
  <r>
    <x v="3"/>
    <x v="6"/>
    <s v="Olivia"/>
    <s v="Cheung"/>
    <x v="2"/>
    <n v="18994.5"/>
    <x v="0"/>
    <n v="15000"/>
    <n v="1899.45"/>
    <n v="3994.5"/>
  </r>
  <r>
    <x v="3"/>
    <x v="6"/>
    <s v="Olivia"/>
    <s v="Cheung"/>
    <x v="2"/>
    <n v="28628.799999999996"/>
    <x v="2"/>
    <n v="15000"/>
    <n v="2862.8799999999997"/>
    <n v="13628.799999999996"/>
  </r>
  <r>
    <x v="3"/>
    <x v="12"/>
    <s v="Josh"/>
    <s v="Sutherland"/>
    <x v="3"/>
    <n v="5696.4"/>
    <x v="1"/>
    <n v="15000"/>
    <n v="0"/>
    <n v="-9303.6"/>
  </r>
  <r>
    <x v="3"/>
    <x v="10"/>
    <s v="Nina"/>
    <s v="McDonald"/>
    <x v="3"/>
    <n v="11716.5"/>
    <x v="1"/>
    <n v="15000"/>
    <n v="0"/>
    <n v="-3283.5"/>
  </r>
  <r>
    <x v="3"/>
    <x v="13"/>
    <s v="Spencer"/>
    <s v="Cruz"/>
    <x v="3"/>
    <n v="14416"/>
    <x v="2"/>
    <n v="15000"/>
    <n v="0"/>
    <n v="-584"/>
  </r>
  <r>
    <x v="3"/>
    <x v="10"/>
    <s v="Nina"/>
    <s v="McDonald"/>
    <x v="3"/>
    <n v="16499.400000000001"/>
    <x v="0"/>
    <n v="15000"/>
    <n v="1649.9400000000003"/>
    <n v="1499.4000000000015"/>
  </r>
  <r>
    <x v="3"/>
    <x v="12"/>
    <s v="Josh"/>
    <s v="Sutherland"/>
    <x v="3"/>
    <n v="16968"/>
    <x v="2"/>
    <n v="15000"/>
    <n v="1696.8000000000002"/>
    <n v="1968"/>
  </r>
  <r>
    <x v="3"/>
    <x v="11"/>
    <s v="Ally"/>
    <s v="Bryant"/>
    <x v="3"/>
    <n v="17993.5"/>
    <x v="1"/>
    <n v="15000"/>
    <n v="1799.3500000000001"/>
    <n v="2993.5"/>
  </r>
  <r>
    <x v="3"/>
    <x v="12"/>
    <s v="Josh"/>
    <s v="Sutherland"/>
    <x v="3"/>
    <n v="18188.399999999998"/>
    <x v="0"/>
    <n v="15000"/>
    <n v="1818.84"/>
    <n v="3188.3999999999978"/>
  </r>
  <r>
    <x v="4"/>
    <x v="3"/>
    <s v="Derek"/>
    <s v="Godwin"/>
    <x v="0"/>
    <n v="8686.6"/>
    <x v="0"/>
    <n v="15000"/>
    <n v="0"/>
    <n v="-6313.4"/>
  </r>
  <r>
    <x v="4"/>
    <x v="0"/>
    <s v="Reza"/>
    <s v="Jafari"/>
    <x v="0"/>
    <n v="12422.2"/>
    <x v="2"/>
    <n v="15000"/>
    <n v="0"/>
    <n v="-2577.7999999999993"/>
  </r>
  <r>
    <x v="4"/>
    <x v="14"/>
    <s v="Gordon"/>
    <s v="Beswick"/>
    <x v="0"/>
    <n v="15120"/>
    <x v="0"/>
    <n v="15000"/>
    <n v="1512"/>
    <n v="120"/>
  </r>
  <r>
    <x v="4"/>
    <x v="3"/>
    <s v="Derek"/>
    <s v="Godwin"/>
    <x v="0"/>
    <n v="16604.400000000001"/>
    <x v="2"/>
    <n v="15000"/>
    <n v="1660.4400000000003"/>
    <n v="1604.4000000000015"/>
  </r>
  <r>
    <x v="4"/>
    <x v="0"/>
    <s v="Reza"/>
    <s v="Jafari"/>
    <x v="0"/>
    <n v="19584"/>
    <x v="0"/>
    <n v="15000"/>
    <n v="1958.4"/>
    <n v="4584"/>
  </r>
  <r>
    <x v="4"/>
    <x v="2"/>
    <s v="Ashley"/>
    <s v="Almanza"/>
    <x v="0"/>
    <n v="26546.6"/>
    <x v="0"/>
    <n v="15000"/>
    <n v="2654.66"/>
    <n v="11546.599999999999"/>
  </r>
  <r>
    <x v="4"/>
    <x v="2"/>
    <s v="Ashley"/>
    <s v="Almanza"/>
    <x v="0"/>
    <n v="31200"/>
    <x v="0"/>
    <n v="15000"/>
    <n v="3120"/>
    <n v="16200"/>
  </r>
  <r>
    <x v="4"/>
    <x v="5"/>
    <s v="David"/>
    <s v="Wilkinson"/>
    <x v="1"/>
    <n v="9270.1"/>
    <x v="1"/>
    <n v="15000"/>
    <n v="0"/>
    <n v="-5729.9"/>
  </r>
  <r>
    <x v="4"/>
    <x v="5"/>
    <s v="David"/>
    <s v="Wilkinson"/>
    <x v="1"/>
    <n v="11235"/>
    <x v="2"/>
    <n v="15000"/>
    <n v="0"/>
    <n v="-3765"/>
  </r>
  <r>
    <x v="4"/>
    <x v="15"/>
    <s v="Sarah"/>
    <s v="Gibbs"/>
    <x v="1"/>
    <n v="12019.799999999997"/>
    <x v="1"/>
    <n v="15000"/>
    <n v="0"/>
    <n v="-2980.2000000000025"/>
  </r>
  <r>
    <x v="4"/>
    <x v="4"/>
    <s v="Chloe"/>
    <s v="Fusaro"/>
    <x v="1"/>
    <n v="27930"/>
    <x v="0"/>
    <n v="15000"/>
    <n v="2793"/>
    <n v="12930"/>
  </r>
  <r>
    <x v="4"/>
    <x v="16"/>
    <s v="Cory"/>
    <s v="Goodwin"/>
    <x v="2"/>
    <n v="10948"/>
    <x v="1"/>
    <n v="15000"/>
    <n v="0"/>
    <n v="-4052"/>
  </r>
  <r>
    <x v="4"/>
    <x v="7"/>
    <s v="Jason"/>
    <s v="Jackaki"/>
    <x v="2"/>
    <n v="13044.899999999998"/>
    <x v="1"/>
    <n v="15000"/>
    <n v="0"/>
    <n v="-1955.1000000000022"/>
  </r>
  <r>
    <x v="4"/>
    <x v="9"/>
    <s v="Emily"/>
    <s v="Whelan"/>
    <x v="2"/>
    <n v="28616"/>
    <x v="2"/>
    <n v="15000"/>
    <n v="2861.6000000000004"/>
    <n v="13616"/>
  </r>
  <r>
    <x v="4"/>
    <x v="8"/>
    <s v="Annabel"/>
    <s v="Mettick"/>
    <x v="2"/>
    <n v="30377.399999999998"/>
    <x v="2"/>
    <n v="15000"/>
    <n v="3037.74"/>
    <n v="15377.399999999998"/>
  </r>
  <r>
    <x v="4"/>
    <x v="9"/>
    <s v="Emily"/>
    <s v="Whelan"/>
    <x v="2"/>
    <n v="35351"/>
    <x v="0"/>
    <n v="15000"/>
    <n v="3535.1000000000004"/>
    <n v="20351"/>
  </r>
  <r>
    <x v="4"/>
    <x v="13"/>
    <s v="Spencer"/>
    <s v="Cruz"/>
    <x v="3"/>
    <n v="9004.7999999999993"/>
    <x v="1"/>
    <n v="15000"/>
    <n v="0"/>
    <n v="-5995.2000000000007"/>
  </r>
  <r>
    <x v="4"/>
    <x v="12"/>
    <s v="Josh"/>
    <s v="Sutherland"/>
    <x v="3"/>
    <n v="18826.400000000001"/>
    <x v="2"/>
    <n v="15000"/>
    <n v="1882.6400000000003"/>
    <n v="3826.4000000000015"/>
  </r>
  <r>
    <x v="4"/>
    <x v="12"/>
    <s v="Josh"/>
    <s v="Sutherland"/>
    <x v="3"/>
    <n v="19617.5"/>
    <x v="2"/>
    <n v="15000"/>
    <n v="1961.75"/>
    <n v="4617.5"/>
  </r>
  <r>
    <x v="4"/>
    <x v="12"/>
    <s v="Josh"/>
    <s v="Sutherland"/>
    <x v="3"/>
    <n v="19836.400000000001"/>
    <x v="1"/>
    <n v="15000"/>
    <n v="1983.6400000000003"/>
    <n v="4836.4000000000015"/>
  </r>
  <r>
    <x v="4"/>
    <x v="11"/>
    <s v="Ally"/>
    <s v="Bryant"/>
    <x v="3"/>
    <n v="20717.599999999999"/>
    <x v="0"/>
    <n v="15000"/>
    <n v="2071.7599999999998"/>
    <n v="5717.5999999999985"/>
  </r>
  <r>
    <x v="4"/>
    <x v="17"/>
    <s v="Tia"/>
    <s v="Cruise"/>
    <x v="3"/>
    <n v="23364"/>
    <x v="0"/>
    <n v="15000"/>
    <n v="2336.4"/>
    <n v="8364"/>
  </r>
  <r>
    <x v="4"/>
    <x v="12"/>
    <s v="Josh"/>
    <s v="Sutherland"/>
    <x v="3"/>
    <n v="23997.600000000002"/>
    <x v="1"/>
    <n v="15000"/>
    <n v="2399.7600000000002"/>
    <n v="8997.6000000000022"/>
  </r>
  <r>
    <x v="4"/>
    <x v="13"/>
    <s v="Spencer"/>
    <s v="Cruz"/>
    <x v="3"/>
    <n v="27916.399999999998"/>
    <x v="2"/>
    <n v="15000"/>
    <n v="2791.64"/>
    <n v="12916.399999999998"/>
  </r>
  <r>
    <x v="4"/>
    <x v="13"/>
    <s v="Spencer"/>
    <s v="Cruz"/>
    <x v="3"/>
    <n v="42249.1"/>
    <x v="0"/>
    <n v="15000"/>
    <n v="4224.91"/>
    <n v="27249.1"/>
  </r>
  <r>
    <x v="5"/>
    <x v="2"/>
    <s v="Ashley"/>
    <s v="Almanza"/>
    <x v="0"/>
    <n v="2070.2999999999997"/>
    <x v="1"/>
    <n v="15000"/>
    <n v="0"/>
    <n v="-12929.7"/>
  </r>
  <r>
    <x v="5"/>
    <x v="0"/>
    <s v="Reza"/>
    <s v="Jafari"/>
    <x v="0"/>
    <n v="9499"/>
    <x v="0"/>
    <n v="15000"/>
    <n v="0"/>
    <n v="-5501"/>
  </r>
  <r>
    <x v="5"/>
    <x v="0"/>
    <s v="Reza"/>
    <s v="Jafari"/>
    <x v="0"/>
    <n v="17904.7"/>
    <x v="2"/>
    <n v="15000"/>
    <n v="1790.4700000000003"/>
    <n v="2904.7000000000007"/>
  </r>
  <r>
    <x v="5"/>
    <x v="0"/>
    <s v="Reza"/>
    <s v="Jafari"/>
    <x v="0"/>
    <n v="18878.399999999998"/>
    <x v="0"/>
    <n v="15000"/>
    <n v="1887.84"/>
    <n v="3878.3999999999978"/>
  </r>
  <r>
    <x v="5"/>
    <x v="0"/>
    <s v="Reza"/>
    <s v="Jafari"/>
    <x v="0"/>
    <n v="23445"/>
    <x v="0"/>
    <n v="15000"/>
    <n v="2344.5"/>
    <n v="8445"/>
  </r>
  <r>
    <x v="5"/>
    <x v="0"/>
    <s v="Reza"/>
    <s v="Jafari"/>
    <x v="0"/>
    <n v="34162"/>
    <x v="0"/>
    <n v="15000"/>
    <n v="3416.2000000000003"/>
    <n v="19162"/>
  </r>
  <r>
    <x v="5"/>
    <x v="19"/>
    <s v="Jonah"/>
    <s v="Seitz"/>
    <x v="1"/>
    <n v="7581.9999999999991"/>
    <x v="1"/>
    <n v="15000"/>
    <n v="0"/>
    <n v="-7418.0000000000009"/>
  </r>
  <r>
    <x v="5"/>
    <x v="4"/>
    <s v="Chloe"/>
    <s v="Fusaro"/>
    <x v="1"/>
    <n v="8721.6"/>
    <x v="2"/>
    <n v="15000"/>
    <n v="0"/>
    <n v="-6278.4"/>
  </r>
  <r>
    <x v="5"/>
    <x v="19"/>
    <s v="Jonah"/>
    <s v="Seitz"/>
    <x v="1"/>
    <n v="10500"/>
    <x v="0"/>
    <n v="15000"/>
    <n v="0"/>
    <n v="-4500"/>
  </r>
  <r>
    <x v="5"/>
    <x v="5"/>
    <s v="David"/>
    <s v="Wilkinson"/>
    <x v="1"/>
    <n v="13466.999999999998"/>
    <x v="2"/>
    <n v="15000"/>
    <n v="0"/>
    <n v="-1533.0000000000018"/>
  </r>
  <r>
    <x v="5"/>
    <x v="19"/>
    <s v="Jonah"/>
    <s v="Seitz"/>
    <x v="1"/>
    <n v="16036.8"/>
    <x v="0"/>
    <n v="15000"/>
    <n v="1603.68"/>
    <n v="1036.7999999999993"/>
  </r>
  <r>
    <x v="5"/>
    <x v="18"/>
    <s v="Charlotte"/>
    <s v="Edwards"/>
    <x v="1"/>
    <n v="16846.8"/>
    <x v="0"/>
    <n v="15000"/>
    <n v="1684.68"/>
    <n v="1846.7999999999993"/>
  </r>
  <r>
    <x v="5"/>
    <x v="9"/>
    <s v="Emily"/>
    <s v="Whelan"/>
    <x v="2"/>
    <n v="6872.7999999999993"/>
    <x v="1"/>
    <n v="15000"/>
    <n v="0"/>
    <n v="-8127.2000000000007"/>
  </r>
  <r>
    <x v="5"/>
    <x v="8"/>
    <s v="Annabel"/>
    <s v="Mettick"/>
    <x v="2"/>
    <n v="8827"/>
    <x v="2"/>
    <n v="15000"/>
    <n v="0"/>
    <n v="-6173"/>
  </r>
  <r>
    <x v="5"/>
    <x v="16"/>
    <s v="Cory"/>
    <s v="Goodwin"/>
    <x v="2"/>
    <n v="9836.8000000000011"/>
    <x v="1"/>
    <n v="15000"/>
    <n v="0"/>
    <n v="-5163.1999999999989"/>
  </r>
  <r>
    <x v="5"/>
    <x v="8"/>
    <s v="Annabel"/>
    <s v="Mettick"/>
    <x v="2"/>
    <n v="10032"/>
    <x v="1"/>
    <n v="15000"/>
    <n v="0"/>
    <n v="-4968"/>
  </r>
  <r>
    <x v="5"/>
    <x v="8"/>
    <s v="Annabel"/>
    <s v="Mettick"/>
    <x v="2"/>
    <n v="15953.599999999999"/>
    <x v="0"/>
    <n v="15000"/>
    <n v="1595.36"/>
    <n v="953.59999999999854"/>
  </r>
  <r>
    <x v="5"/>
    <x v="9"/>
    <s v="Emily"/>
    <s v="Whelan"/>
    <x v="2"/>
    <n v="25560"/>
    <x v="1"/>
    <n v="15000"/>
    <n v="2556"/>
    <n v="10560"/>
  </r>
  <r>
    <x v="5"/>
    <x v="8"/>
    <s v="Annabel"/>
    <s v="Mettick"/>
    <x v="2"/>
    <n v="35695"/>
    <x v="0"/>
    <n v="15000"/>
    <n v="3569.5"/>
    <n v="20695"/>
  </r>
  <r>
    <x v="5"/>
    <x v="11"/>
    <s v="Ally"/>
    <s v="Bryant"/>
    <x v="3"/>
    <n v="9574.7999999999993"/>
    <x v="0"/>
    <n v="15000"/>
    <n v="0"/>
    <n v="-5425.2000000000007"/>
  </r>
  <r>
    <x v="5"/>
    <x v="11"/>
    <s v="Ally"/>
    <s v="Bryant"/>
    <x v="3"/>
    <n v="14301.6"/>
    <x v="0"/>
    <n v="15000"/>
    <n v="0"/>
    <n v="-698.39999999999964"/>
  </r>
  <r>
    <x v="5"/>
    <x v="17"/>
    <s v="Tia"/>
    <s v="Cruise"/>
    <x v="3"/>
    <n v="15061.2"/>
    <x v="0"/>
    <n v="15000"/>
    <n v="1506.1200000000001"/>
    <n v="61.200000000000728"/>
  </r>
  <r>
    <x v="5"/>
    <x v="12"/>
    <s v="Josh"/>
    <s v="Sutherland"/>
    <x v="3"/>
    <n v="17262"/>
    <x v="0"/>
    <n v="15000"/>
    <n v="1726.2"/>
    <n v="2262"/>
  </r>
  <r>
    <x v="5"/>
    <x v="13"/>
    <s v="Spencer"/>
    <s v="Cruz"/>
    <x v="3"/>
    <n v="37192.5"/>
    <x v="2"/>
    <n v="15000"/>
    <n v="3719.25"/>
    <n v="22192.5"/>
  </r>
  <r>
    <x v="5"/>
    <x v="17"/>
    <s v="Tia"/>
    <s v="Cruise"/>
    <x v="3"/>
    <n v="39653.9"/>
    <x v="2"/>
    <n v="15000"/>
    <n v="3965.3900000000003"/>
    <n v="24653.9"/>
  </r>
  <r>
    <x v="6"/>
    <x v="0"/>
    <s v="Reza"/>
    <s v="Jafari"/>
    <x v="0"/>
    <n v="3055.2"/>
    <x v="1"/>
    <n v="15000"/>
    <n v="0"/>
    <n v="-11944.8"/>
  </r>
  <r>
    <x v="6"/>
    <x v="2"/>
    <s v="Ashley"/>
    <s v="Almanza"/>
    <x v="0"/>
    <n v="4843.4000000000005"/>
    <x v="2"/>
    <n v="15000"/>
    <n v="0"/>
    <n v="-10156.599999999999"/>
  </r>
  <r>
    <x v="6"/>
    <x v="3"/>
    <s v="Derek"/>
    <s v="Godwin"/>
    <x v="0"/>
    <n v="5215.2"/>
    <x v="2"/>
    <n v="15000"/>
    <n v="0"/>
    <n v="-9784.7999999999993"/>
  </r>
  <r>
    <x v="6"/>
    <x v="0"/>
    <s v="Reza"/>
    <s v="Jafari"/>
    <x v="0"/>
    <n v="7199.7000000000007"/>
    <x v="2"/>
    <n v="15000"/>
    <n v="0"/>
    <n v="-7800.2999999999993"/>
  </r>
  <r>
    <x v="6"/>
    <x v="1"/>
    <s v="Bryan"/>
    <s v="Maldonado"/>
    <x v="0"/>
    <n v="14670"/>
    <x v="1"/>
    <n v="15000"/>
    <n v="0"/>
    <n v="-330"/>
  </r>
  <r>
    <x v="6"/>
    <x v="2"/>
    <s v="Ashley"/>
    <s v="Almanza"/>
    <x v="0"/>
    <n v="16614.400000000001"/>
    <x v="1"/>
    <n v="15000"/>
    <n v="1661.4400000000003"/>
    <n v="1614.4000000000015"/>
  </r>
  <r>
    <x v="6"/>
    <x v="1"/>
    <s v="Bryan"/>
    <s v="Maldonado"/>
    <x v="0"/>
    <n v="20076.7"/>
    <x v="2"/>
    <n v="15000"/>
    <n v="2007.67"/>
    <n v="5076.7000000000007"/>
  </r>
  <r>
    <x v="6"/>
    <x v="0"/>
    <s v="Reza"/>
    <s v="Jafari"/>
    <x v="0"/>
    <n v="21482.999999999996"/>
    <x v="2"/>
    <n v="15000"/>
    <n v="2148.2999999999997"/>
    <n v="6482.9999999999964"/>
  </r>
  <r>
    <x v="6"/>
    <x v="14"/>
    <s v="Gordon"/>
    <s v="Beswick"/>
    <x v="0"/>
    <n v="30776.799999999999"/>
    <x v="1"/>
    <n v="15000"/>
    <n v="3077.6800000000003"/>
    <n v="15776.8"/>
  </r>
  <r>
    <x v="6"/>
    <x v="5"/>
    <s v="David"/>
    <s v="Wilkinson"/>
    <x v="1"/>
    <n v="15957.2"/>
    <x v="2"/>
    <n v="15000"/>
    <n v="1595.7200000000003"/>
    <n v="957.20000000000073"/>
  </r>
  <r>
    <x v="6"/>
    <x v="15"/>
    <s v="Sarah"/>
    <s v="Gibbs"/>
    <x v="1"/>
    <n v="16492"/>
    <x v="1"/>
    <n v="15000"/>
    <n v="1649.2"/>
    <n v="1492"/>
  </r>
  <r>
    <x v="6"/>
    <x v="18"/>
    <s v="Charlotte"/>
    <s v="Edwards"/>
    <x v="1"/>
    <n v="21295.4"/>
    <x v="1"/>
    <n v="15000"/>
    <n v="2129.5400000000004"/>
    <n v="6295.4000000000015"/>
  </r>
  <r>
    <x v="6"/>
    <x v="4"/>
    <s v="Chloe"/>
    <s v="Fusaro"/>
    <x v="1"/>
    <n v="25518.800000000003"/>
    <x v="1"/>
    <n v="15000"/>
    <n v="2551.8800000000006"/>
    <n v="10518.800000000003"/>
  </r>
  <r>
    <x v="6"/>
    <x v="4"/>
    <s v="Chloe"/>
    <s v="Fusaro"/>
    <x v="1"/>
    <n v="27676.6"/>
    <x v="0"/>
    <n v="15000"/>
    <n v="2767.66"/>
    <n v="12676.599999999999"/>
  </r>
  <r>
    <x v="6"/>
    <x v="18"/>
    <s v="Charlotte"/>
    <s v="Edwards"/>
    <x v="1"/>
    <n v="28395"/>
    <x v="2"/>
    <n v="15000"/>
    <n v="2839.5"/>
    <n v="13395"/>
  </r>
  <r>
    <x v="6"/>
    <x v="15"/>
    <s v="Sarah"/>
    <s v="Gibbs"/>
    <x v="1"/>
    <n v="41826.400000000001"/>
    <x v="2"/>
    <n v="15000"/>
    <n v="4182.6400000000003"/>
    <n v="26826.400000000001"/>
  </r>
  <r>
    <x v="6"/>
    <x v="15"/>
    <s v="Sarah"/>
    <s v="Gibbs"/>
    <x v="1"/>
    <n v="49055.999999999993"/>
    <x v="1"/>
    <n v="15000"/>
    <n v="4905.5999999999995"/>
    <n v="34055.999999999993"/>
  </r>
  <r>
    <x v="6"/>
    <x v="16"/>
    <s v="Cory"/>
    <s v="Goodwin"/>
    <x v="2"/>
    <n v="9405.2999999999993"/>
    <x v="0"/>
    <n v="15000"/>
    <n v="0"/>
    <n v="-5594.7000000000007"/>
  </r>
  <r>
    <x v="6"/>
    <x v="9"/>
    <s v="Emily"/>
    <s v="Whelan"/>
    <x v="2"/>
    <n v="9704.1999999999989"/>
    <x v="2"/>
    <n v="15000"/>
    <n v="0"/>
    <n v="-5295.8000000000011"/>
  </r>
  <r>
    <x v="6"/>
    <x v="16"/>
    <s v="Cory"/>
    <s v="Goodwin"/>
    <x v="2"/>
    <n v="13674"/>
    <x v="0"/>
    <n v="15000"/>
    <n v="0"/>
    <n v="-1326"/>
  </r>
  <r>
    <x v="6"/>
    <x v="8"/>
    <s v="Annabel"/>
    <s v="Mettick"/>
    <x v="2"/>
    <n v="21120.400000000001"/>
    <x v="0"/>
    <n v="15000"/>
    <n v="2112.0400000000004"/>
    <n v="6120.4000000000015"/>
  </r>
  <r>
    <x v="6"/>
    <x v="8"/>
    <s v="Annabel"/>
    <s v="Mettick"/>
    <x v="2"/>
    <n v="23997.600000000002"/>
    <x v="1"/>
    <n v="15000"/>
    <n v="2399.7600000000002"/>
    <n v="8997.6000000000022"/>
  </r>
  <r>
    <x v="6"/>
    <x v="8"/>
    <s v="Annabel"/>
    <s v="Mettick"/>
    <x v="2"/>
    <n v="35715.4"/>
    <x v="2"/>
    <n v="15000"/>
    <n v="3571.5400000000004"/>
    <n v="20715.400000000001"/>
  </r>
  <r>
    <x v="6"/>
    <x v="17"/>
    <s v="Tia"/>
    <s v="Cruise"/>
    <x v="3"/>
    <n v="3465"/>
    <x v="0"/>
    <n v="15000"/>
    <n v="0"/>
    <n v="-11535"/>
  </r>
  <r>
    <x v="6"/>
    <x v="12"/>
    <s v="Josh"/>
    <s v="Sutherland"/>
    <x v="3"/>
    <n v="5332.7999999999993"/>
    <x v="0"/>
    <n v="15000"/>
    <n v="0"/>
    <n v="-9667.2000000000007"/>
  </r>
  <r>
    <x v="6"/>
    <x v="11"/>
    <s v="Ally"/>
    <s v="Bryant"/>
    <x v="3"/>
    <n v="8065.5999999999995"/>
    <x v="2"/>
    <n v="15000"/>
    <n v="0"/>
    <n v="-6934.4000000000005"/>
  </r>
  <r>
    <x v="6"/>
    <x v="11"/>
    <s v="Ally"/>
    <s v="Bryant"/>
    <x v="3"/>
    <n v="10067.200000000001"/>
    <x v="2"/>
    <n v="15000"/>
    <n v="0"/>
    <n v="-4932.7999999999993"/>
  </r>
  <r>
    <x v="6"/>
    <x v="11"/>
    <s v="Ally"/>
    <s v="Bryant"/>
    <x v="3"/>
    <n v="10648.999999999998"/>
    <x v="2"/>
    <n v="15000"/>
    <n v="0"/>
    <n v="-4351.0000000000018"/>
  </r>
  <r>
    <x v="6"/>
    <x v="12"/>
    <s v="Josh"/>
    <s v="Sutherland"/>
    <x v="3"/>
    <n v="10679.400000000001"/>
    <x v="2"/>
    <n v="15000"/>
    <n v="0"/>
    <n v="-4320.5999999999985"/>
  </r>
  <r>
    <x v="6"/>
    <x v="13"/>
    <s v="Spencer"/>
    <s v="Cruz"/>
    <x v="3"/>
    <n v="11155.5"/>
    <x v="1"/>
    <n v="15000"/>
    <n v="0"/>
    <n v="-3844.5"/>
  </r>
  <r>
    <x v="6"/>
    <x v="11"/>
    <s v="Ally"/>
    <s v="Bryant"/>
    <x v="3"/>
    <n v="11543"/>
    <x v="1"/>
    <n v="15000"/>
    <n v="0"/>
    <n v="-3457"/>
  </r>
  <r>
    <x v="6"/>
    <x v="11"/>
    <s v="Ally"/>
    <s v="Bryant"/>
    <x v="3"/>
    <n v="15633.199999999999"/>
    <x v="0"/>
    <n v="15000"/>
    <n v="1563.32"/>
    <n v="633.19999999999891"/>
  </r>
  <r>
    <x v="6"/>
    <x v="11"/>
    <s v="Ally"/>
    <s v="Bryant"/>
    <x v="3"/>
    <n v="20868.399999999998"/>
    <x v="0"/>
    <n v="15000"/>
    <n v="2086.8399999999997"/>
    <n v="5868.3999999999978"/>
  </r>
  <r>
    <x v="6"/>
    <x v="11"/>
    <s v="Ally"/>
    <s v="Bryant"/>
    <x v="3"/>
    <n v="24395.100000000002"/>
    <x v="1"/>
    <n v="15000"/>
    <n v="2439.5100000000002"/>
    <n v="9395.1000000000022"/>
  </r>
  <r>
    <x v="7"/>
    <x v="1"/>
    <s v="Bryan"/>
    <s v="Maldonado"/>
    <x v="0"/>
    <n v="8625"/>
    <x v="0"/>
    <n v="15000"/>
    <n v="0"/>
    <n v="-6375"/>
  </r>
  <r>
    <x v="7"/>
    <x v="0"/>
    <s v="Reza"/>
    <s v="Jafari"/>
    <x v="0"/>
    <n v="9794"/>
    <x v="0"/>
    <n v="15000"/>
    <n v="0"/>
    <n v="-5206"/>
  </r>
  <r>
    <x v="7"/>
    <x v="1"/>
    <s v="Bryan"/>
    <s v="Maldonado"/>
    <x v="0"/>
    <n v="16321.6"/>
    <x v="1"/>
    <n v="15000"/>
    <n v="1632.16"/>
    <n v="1321.6000000000004"/>
  </r>
  <r>
    <x v="7"/>
    <x v="0"/>
    <s v="Reza"/>
    <s v="Jafari"/>
    <x v="0"/>
    <n v="19678.8"/>
    <x v="0"/>
    <n v="15000"/>
    <n v="1967.88"/>
    <n v="4678.7999999999993"/>
  </r>
  <r>
    <x v="7"/>
    <x v="1"/>
    <s v="Bryan"/>
    <s v="Maldonado"/>
    <x v="0"/>
    <n v="33694.800000000003"/>
    <x v="0"/>
    <n v="15000"/>
    <n v="3369.4800000000005"/>
    <n v="18694.800000000003"/>
  </r>
  <r>
    <x v="7"/>
    <x v="3"/>
    <s v="Derek"/>
    <s v="Godwin"/>
    <x v="0"/>
    <n v="39236"/>
    <x v="2"/>
    <n v="15000"/>
    <n v="3923.6000000000004"/>
    <n v="24236"/>
  </r>
  <r>
    <x v="7"/>
    <x v="0"/>
    <s v="Reza"/>
    <s v="Jafari"/>
    <x v="0"/>
    <n v="43088.2"/>
    <x v="1"/>
    <n v="15000"/>
    <n v="4308.82"/>
    <n v="28088.199999999997"/>
  </r>
  <r>
    <x v="7"/>
    <x v="4"/>
    <s v="Chloe"/>
    <s v="Fusaro"/>
    <x v="1"/>
    <n v="6201"/>
    <x v="2"/>
    <n v="15000"/>
    <n v="0"/>
    <n v="-8799"/>
  </r>
  <r>
    <x v="7"/>
    <x v="5"/>
    <s v="David"/>
    <s v="Wilkinson"/>
    <x v="1"/>
    <n v="6311.4"/>
    <x v="2"/>
    <n v="15000"/>
    <n v="0"/>
    <n v="-8688.6"/>
  </r>
  <r>
    <x v="7"/>
    <x v="19"/>
    <s v="Jonah"/>
    <s v="Seitz"/>
    <x v="1"/>
    <n v="7289.6"/>
    <x v="1"/>
    <n v="15000"/>
    <n v="0"/>
    <n v="-7710.4"/>
  </r>
  <r>
    <x v="7"/>
    <x v="19"/>
    <s v="Jonah"/>
    <s v="Seitz"/>
    <x v="1"/>
    <n v="8322.4"/>
    <x v="1"/>
    <n v="15000"/>
    <n v="0"/>
    <n v="-6677.6"/>
  </r>
  <r>
    <x v="7"/>
    <x v="18"/>
    <s v="Charlotte"/>
    <s v="Edwards"/>
    <x v="1"/>
    <n v="8501.9000000000015"/>
    <x v="0"/>
    <n v="15000"/>
    <n v="0"/>
    <n v="-6498.0999999999985"/>
  </r>
  <r>
    <x v="7"/>
    <x v="4"/>
    <s v="Chloe"/>
    <s v="Fusaro"/>
    <x v="1"/>
    <n v="9708.2999999999993"/>
    <x v="0"/>
    <n v="15000"/>
    <n v="0"/>
    <n v="-5291.7000000000007"/>
  </r>
  <r>
    <x v="7"/>
    <x v="19"/>
    <s v="Jonah"/>
    <s v="Seitz"/>
    <x v="1"/>
    <n v="12944.399999999998"/>
    <x v="0"/>
    <n v="15000"/>
    <n v="0"/>
    <n v="-2055.6000000000022"/>
  </r>
  <r>
    <x v="7"/>
    <x v="4"/>
    <s v="Chloe"/>
    <s v="Fusaro"/>
    <x v="1"/>
    <n v="14248"/>
    <x v="0"/>
    <n v="15000"/>
    <n v="0"/>
    <n v="-752"/>
  </r>
  <r>
    <x v="7"/>
    <x v="19"/>
    <s v="Jonah"/>
    <s v="Seitz"/>
    <x v="1"/>
    <n v="18298.399999999998"/>
    <x v="2"/>
    <n v="15000"/>
    <n v="1829.84"/>
    <n v="3298.3999999999978"/>
  </r>
  <r>
    <x v="7"/>
    <x v="19"/>
    <s v="Jonah"/>
    <s v="Seitz"/>
    <x v="1"/>
    <n v="18838.399999999998"/>
    <x v="2"/>
    <n v="15000"/>
    <n v="1883.84"/>
    <n v="3838.3999999999978"/>
  </r>
  <r>
    <x v="7"/>
    <x v="15"/>
    <s v="Sarah"/>
    <s v="Gibbs"/>
    <x v="1"/>
    <n v="24469.599999999999"/>
    <x v="0"/>
    <n v="15000"/>
    <n v="2446.96"/>
    <n v="9469.5999999999985"/>
  </r>
  <r>
    <x v="7"/>
    <x v="15"/>
    <s v="Sarah"/>
    <s v="Gibbs"/>
    <x v="1"/>
    <n v="31053.4"/>
    <x v="1"/>
    <n v="15000"/>
    <n v="3105.34"/>
    <n v="16053.400000000001"/>
  </r>
  <r>
    <x v="7"/>
    <x v="8"/>
    <s v="Annabel"/>
    <s v="Mettick"/>
    <x v="2"/>
    <n v="3386.6000000000004"/>
    <x v="0"/>
    <n v="15000"/>
    <n v="0"/>
    <n v="-11613.4"/>
  </r>
  <r>
    <x v="7"/>
    <x v="9"/>
    <s v="Emily"/>
    <s v="Whelan"/>
    <x v="2"/>
    <n v="4028"/>
    <x v="1"/>
    <n v="15000"/>
    <n v="0"/>
    <n v="-10972"/>
  </r>
  <r>
    <x v="7"/>
    <x v="6"/>
    <s v="Olivia"/>
    <s v="Cheung"/>
    <x v="2"/>
    <n v="5532.7999999999993"/>
    <x v="0"/>
    <n v="15000"/>
    <n v="0"/>
    <n v="-9467.2000000000007"/>
  </r>
  <r>
    <x v="7"/>
    <x v="8"/>
    <s v="Annabel"/>
    <s v="Mettick"/>
    <x v="2"/>
    <n v="10200"/>
    <x v="2"/>
    <n v="15000"/>
    <n v="0"/>
    <n v="-4800"/>
  </r>
  <r>
    <x v="7"/>
    <x v="6"/>
    <s v="Olivia"/>
    <s v="Cheung"/>
    <x v="2"/>
    <n v="13923"/>
    <x v="2"/>
    <n v="15000"/>
    <n v="0"/>
    <n v="-1077"/>
  </r>
  <r>
    <x v="7"/>
    <x v="9"/>
    <s v="Emily"/>
    <s v="Whelan"/>
    <x v="2"/>
    <n v="17593.399999999998"/>
    <x v="0"/>
    <n v="15000"/>
    <n v="1759.34"/>
    <n v="2593.3999999999978"/>
  </r>
  <r>
    <x v="7"/>
    <x v="16"/>
    <s v="Cory"/>
    <s v="Goodwin"/>
    <x v="2"/>
    <n v="17666"/>
    <x v="1"/>
    <n v="15000"/>
    <n v="1766.6000000000001"/>
    <n v="2666"/>
  </r>
  <r>
    <x v="7"/>
    <x v="8"/>
    <s v="Annabel"/>
    <s v="Mettick"/>
    <x v="2"/>
    <n v="21420"/>
    <x v="2"/>
    <n v="15000"/>
    <n v="2142"/>
    <n v="6420"/>
  </r>
  <r>
    <x v="7"/>
    <x v="6"/>
    <s v="Olivia"/>
    <s v="Cheung"/>
    <x v="2"/>
    <n v="24080"/>
    <x v="1"/>
    <n v="15000"/>
    <n v="2408"/>
    <n v="9080"/>
  </r>
  <r>
    <x v="7"/>
    <x v="9"/>
    <s v="Emily"/>
    <s v="Whelan"/>
    <x v="2"/>
    <n v="27531"/>
    <x v="2"/>
    <n v="15000"/>
    <n v="2753.1000000000004"/>
    <n v="12531"/>
  </r>
  <r>
    <x v="7"/>
    <x v="16"/>
    <s v="Cory"/>
    <s v="Goodwin"/>
    <x v="2"/>
    <n v="32795.700000000004"/>
    <x v="0"/>
    <n v="15000"/>
    <n v="3279.5700000000006"/>
    <n v="17795.700000000004"/>
  </r>
  <r>
    <x v="7"/>
    <x v="11"/>
    <s v="Ally"/>
    <s v="Bryant"/>
    <x v="3"/>
    <n v="3760.5"/>
    <x v="1"/>
    <n v="15000"/>
    <n v="0"/>
    <n v="-11239.5"/>
  </r>
  <r>
    <x v="7"/>
    <x v="11"/>
    <s v="Ally"/>
    <s v="Bryant"/>
    <x v="3"/>
    <n v="4322.8"/>
    <x v="2"/>
    <n v="15000"/>
    <n v="0"/>
    <n v="-10677.2"/>
  </r>
  <r>
    <x v="7"/>
    <x v="11"/>
    <s v="Ally"/>
    <s v="Bryant"/>
    <x v="3"/>
    <n v="9697.6"/>
    <x v="0"/>
    <n v="15000"/>
    <n v="0"/>
    <n v="-5302.4"/>
  </r>
  <r>
    <x v="7"/>
    <x v="11"/>
    <s v="Ally"/>
    <s v="Bryant"/>
    <x v="3"/>
    <n v="10391.699999999999"/>
    <x v="2"/>
    <n v="15000"/>
    <n v="0"/>
    <n v="-4608.3000000000011"/>
  </r>
  <r>
    <x v="7"/>
    <x v="13"/>
    <s v="Spencer"/>
    <s v="Cruz"/>
    <x v="3"/>
    <n v="15670.2"/>
    <x v="2"/>
    <n v="15000"/>
    <n v="1567.0200000000002"/>
    <n v="670.20000000000073"/>
  </r>
  <r>
    <x v="7"/>
    <x v="12"/>
    <s v="Josh"/>
    <s v="Sutherland"/>
    <x v="3"/>
    <n v="22477.9"/>
    <x v="0"/>
    <n v="15000"/>
    <n v="2247.7900000000004"/>
    <n v="7477.9000000000015"/>
  </r>
  <r>
    <x v="7"/>
    <x v="12"/>
    <s v="Josh"/>
    <s v="Sutherland"/>
    <x v="3"/>
    <n v="36088.1"/>
    <x v="2"/>
    <n v="15000"/>
    <n v="3608.81"/>
    <n v="21088.1"/>
  </r>
  <r>
    <x v="7"/>
    <x v="10"/>
    <s v="Nina"/>
    <s v="McDonald"/>
    <x v="3"/>
    <n v="43388.100000000006"/>
    <x v="0"/>
    <n v="15000"/>
    <n v="4338.8100000000004"/>
    <n v="28388.100000000006"/>
  </r>
  <r>
    <x v="8"/>
    <x v="2"/>
    <s v="Ashley"/>
    <s v="Almanza"/>
    <x v="0"/>
    <n v="5572.3"/>
    <x v="1"/>
    <n v="15000"/>
    <n v="0"/>
    <n v="-9427.7000000000007"/>
  </r>
  <r>
    <x v="8"/>
    <x v="0"/>
    <s v="Reza"/>
    <s v="Jafari"/>
    <x v="0"/>
    <n v="7496.9999999999991"/>
    <x v="0"/>
    <n v="15000"/>
    <n v="0"/>
    <n v="-7503.0000000000009"/>
  </r>
  <r>
    <x v="8"/>
    <x v="3"/>
    <s v="Derek"/>
    <s v="Godwin"/>
    <x v="0"/>
    <n v="9651.1999999999989"/>
    <x v="1"/>
    <n v="15000"/>
    <n v="0"/>
    <n v="-5348.8000000000011"/>
  </r>
  <r>
    <x v="8"/>
    <x v="2"/>
    <s v="Ashley"/>
    <s v="Almanza"/>
    <x v="0"/>
    <n v="10492.199999999997"/>
    <x v="2"/>
    <n v="15000"/>
    <n v="0"/>
    <n v="-4507.8000000000029"/>
  </r>
  <r>
    <x v="8"/>
    <x v="2"/>
    <s v="Ashley"/>
    <s v="Almanza"/>
    <x v="0"/>
    <n v="18396.7"/>
    <x v="1"/>
    <n v="15000"/>
    <n v="1839.67"/>
    <n v="3396.7000000000007"/>
  </r>
  <r>
    <x v="8"/>
    <x v="3"/>
    <s v="Derek"/>
    <s v="Godwin"/>
    <x v="0"/>
    <n v="23849.599999999999"/>
    <x v="1"/>
    <n v="15000"/>
    <n v="2384.96"/>
    <n v="8849.5999999999985"/>
  </r>
  <r>
    <x v="8"/>
    <x v="1"/>
    <s v="Bryan"/>
    <s v="Maldonado"/>
    <x v="0"/>
    <n v="23882.399999999998"/>
    <x v="2"/>
    <n v="15000"/>
    <n v="2388.2399999999998"/>
    <n v="8882.3999999999978"/>
  </r>
  <r>
    <x v="8"/>
    <x v="3"/>
    <s v="Derek"/>
    <s v="Godwin"/>
    <x v="0"/>
    <n v="34041.300000000003"/>
    <x v="2"/>
    <n v="15000"/>
    <n v="3404.1300000000006"/>
    <n v="19041.300000000003"/>
  </r>
  <r>
    <x v="8"/>
    <x v="19"/>
    <s v="Jonah"/>
    <s v="Seitz"/>
    <x v="1"/>
    <n v="3710"/>
    <x v="2"/>
    <n v="15000"/>
    <n v="0"/>
    <n v="-11290"/>
  </r>
  <r>
    <x v="8"/>
    <x v="18"/>
    <s v="Charlotte"/>
    <s v="Edwards"/>
    <x v="1"/>
    <n v="6600"/>
    <x v="1"/>
    <n v="15000"/>
    <n v="0"/>
    <n v="-8400"/>
  </r>
  <r>
    <x v="8"/>
    <x v="15"/>
    <s v="Sarah"/>
    <s v="Gibbs"/>
    <x v="1"/>
    <n v="8001"/>
    <x v="1"/>
    <n v="15000"/>
    <n v="0"/>
    <n v="-6999"/>
  </r>
  <r>
    <x v="8"/>
    <x v="19"/>
    <s v="Jonah"/>
    <s v="Seitz"/>
    <x v="1"/>
    <n v="8772"/>
    <x v="0"/>
    <n v="15000"/>
    <n v="0"/>
    <n v="-6228"/>
  </r>
  <r>
    <x v="8"/>
    <x v="19"/>
    <s v="Jonah"/>
    <s v="Seitz"/>
    <x v="1"/>
    <n v="14089.199999999999"/>
    <x v="0"/>
    <n v="15000"/>
    <n v="0"/>
    <n v="-910.80000000000109"/>
  </r>
  <r>
    <x v="8"/>
    <x v="4"/>
    <s v="Chloe"/>
    <s v="Fusaro"/>
    <x v="1"/>
    <n v="16702.400000000001"/>
    <x v="0"/>
    <n v="15000"/>
    <n v="1670.2400000000002"/>
    <n v="1702.4000000000015"/>
  </r>
  <r>
    <x v="8"/>
    <x v="4"/>
    <s v="Chloe"/>
    <s v="Fusaro"/>
    <x v="1"/>
    <n v="21216"/>
    <x v="0"/>
    <n v="15000"/>
    <n v="2121.6"/>
    <n v="6216"/>
  </r>
  <r>
    <x v="8"/>
    <x v="18"/>
    <s v="Charlotte"/>
    <s v="Edwards"/>
    <x v="1"/>
    <n v="21546"/>
    <x v="1"/>
    <n v="15000"/>
    <n v="2154.6"/>
    <n v="6546"/>
  </r>
  <r>
    <x v="8"/>
    <x v="18"/>
    <s v="Charlotte"/>
    <s v="Edwards"/>
    <x v="1"/>
    <n v="31186.6"/>
    <x v="1"/>
    <n v="15000"/>
    <n v="3118.66"/>
    <n v="16186.599999999999"/>
  </r>
  <r>
    <x v="8"/>
    <x v="4"/>
    <s v="Chloe"/>
    <s v="Fusaro"/>
    <x v="1"/>
    <n v="31999.200000000001"/>
    <x v="0"/>
    <n v="15000"/>
    <n v="3199.92"/>
    <n v="16999.2"/>
  </r>
  <r>
    <x v="8"/>
    <x v="18"/>
    <s v="Charlotte"/>
    <s v="Edwards"/>
    <x v="1"/>
    <n v="37520"/>
    <x v="0"/>
    <n v="15000"/>
    <n v="3752"/>
    <n v="22520"/>
  </r>
  <r>
    <x v="8"/>
    <x v="18"/>
    <s v="Charlotte"/>
    <s v="Edwards"/>
    <x v="1"/>
    <n v="41215.299999999996"/>
    <x v="2"/>
    <n v="15000"/>
    <n v="4121.53"/>
    <n v="26215.299999999996"/>
  </r>
  <r>
    <x v="8"/>
    <x v="9"/>
    <s v="Emily"/>
    <s v="Whelan"/>
    <x v="2"/>
    <n v="7008"/>
    <x v="2"/>
    <n v="15000"/>
    <n v="0"/>
    <n v="-7992"/>
  </r>
  <r>
    <x v="8"/>
    <x v="6"/>
    <s v="Olivia"/>
    <s v="Cheung"/>
    <x v="2"/>
    <n v="8099.6999999999989"/>
    <x v="1"/>
    <n v="15000"/>
    <n v="0"/>
    <n v="-6900.3000000000011"/>
  </r>
  <r>
    <x v="8"/>
    <x v="8"/>
    <s v="Annabel"/>
    <s v="Mettick"/>
    <x v="2"/>
    <n v="9840"/>
    <x v="0"/>
    <n v="15000"/>
    <n v="0"/>
    <n v="-5160"/>
  </r>
  <r>
    <x v="8"/>
    <x v="7"/>
    <s v="Jason"/>
    <s v="Jackaki"/>
    <x v="2"/>
    <n v="10218"/>
    <x v="0"/>
    <n v="15000"/>
    <n v="0"/>
    <n v="-4782"/>
  </r>
  <r>
    <x v="8"/>
    <x v="8"/>
    <s v="Annabel"/>
    <s v="Mettick"/>
    <x v="2"/>
    <n v="14311.2"/>
    <x v="1"/>
    <n v="15000"/>
    <n v="0"/>
    <n v="-688.79999999999927"/>
  </r>
  <r>
    <x v="8"/>
    <x v="8"/>
    <s v="Annabel"/>
    <s v="Mettick"/>
    <x v="2"/>
    <n v="14715.2"/>
    <x v="0"/>
    <n v="15000"/>
    <n v="0"/>
    <n v="-284.79999999999927"/>
  </r>
  <r>
    <x v="8"/>
    <x v="16"/>
    <s v="Cory"/>
    <s v="Goodwin"/>
    <x v="2"/>
    <n v="19147.8"/>
    <x v="0"/>
    <n v="15000"/>
    <n v="1914.78"/>
    <n v="4147.7999999999993"/>
  </r>
  <r>
    <x v="8"/>
    <x v="8"/>
    <s v="Annabel"/>
    <s v="Mettick"/>
    <x v="2"/>
    <n v="20760.300000000003"/>
    <x v="0"/>
    <n v="15000"/>
    <n v="2076.0300000000002"/>
    <n v="5760.3000000000029"/>
  </r>
  <r>
    <x v="8"/>
    <x v="16"/>
    <s v="Cory"/>
    <s v="Goodwin"/>
    <x v="2"/>
    <n v="24579.8"/>
    <x v="1"/>
    <n v="15000"/>
    <n v="2457.98"/>
    <n v="9579.7999999999993"/>
  </r>
  <r>
    <x v="8"/>
    <x v="16"/>
    <s v="Cory"/>
    <s v="Goodwin"/>
    <x v="2"/>
    <n v="25946.300000000003"/>
    <x v="2"/>
    <n v="15000"/>
    <n v="2594.6300000000006"/>
    <n v="10946.300000000003"/>
  </r>
  <r>
    <x v="8"/>
    <x v="6"/>
    <s v="Olivia"/>
    <s v="Cheung"/>
    <x v="2"/>
    <n v="30367.999999999996"/>
    <x v="0"/>
    <n v="15000"/>
    <n v="3036.7999999999997"/>
    <n v="15367.999999999996"/>
  </r>
  <r>
    <x v="8"/>
    <x v="9"/>
    <s v="Emily"/>
    <s v="Whelan"/>
    <x v="2"/>
    <n v="35640"/>
    <x v="1"/>
    <n v="15000"/>
    <n v="3564"/>
    <n v="20640"/>
  </r>
  <r>
    <x v="8"/>
    <x v="17"/>
    <s v="Tia"/>
    <s v="Cruise"/>
    <x v="3"/>
    <n v="7714"/>
    <x v="1"/>
    <n v="15000"/>
    <n v="0"/>
    <n v="-7286"/>
  </r>
  <r>
    <x v="8"/>
    <x v="10"/>
    <s v="Nina"/>
    <s v="McDonald"/>
    <x v="3"/>
    <n v="15152.399999999998"/>
    <x v="2"/>
    <n v="15000"/>
    <n v="1515.2399999999998"/>
    <n v="152.39999999999782"/>
  </r>
  <r>
    <x v="8"/>
    <x v="11"/>
    <s v="Ally"/>
    <s v="Bryant"/>
    <x v="3"/>
    <n v="16363.900000000001"/>
    <x v="1"/>
    <n v="15000"/>
    <n v="1636.3900000000003"/>
    <n v="1363.9000000000015"/>
  </r>
  <r>
    <x v="9"/>
    <x v="14"/>
    <s v="Gordon"/>
    <s v="Beswick"/>
    <x v="0"/>
    <n v="3243.6000000000004"/>
    <x v="1"/>
    <n v="15000"/>
    <n v="0"/>
    <n v="-11756.4"/>
  </r>
  <r>
    <x v="9"/>
    <x v="0"/>
    <s v="Reza"/>
    <s v="Jafari"/>
    <x v="0"/>
    <n v="12633.599999999999"/>
    <x v="0"/>
    <n v="15000"/>
    <n v="0"/>
    <n v="-2366.4000000000015"/>
  </r>
  <r>
    <x v="9"/>
    <x v="14"/>
    <s v="Gordon"/>
    <s v="Beswick"/>
    <x v="0"/>
    <n v="12806.399999999998"/>
    <x v="2"/>
    <n v="15000"/>
    <n v="0"/>
    <n v="-2193.6000000000022"/>
  </r>
  <r>
    <x v="9"/>
    <x v="3"/>
    <s v="Derek"/>
    <s v="Godwin"/>
    <x v="0"/>
    <n v="20031.199999999997"/>
    <x v="2"/>
    <n v="15000"/>
    <n v="2003.12"/>
    <n v="5031.1999999999971"/>
  </r>
  <r>
    <x v="9"/>
    <x v="2"/>
    <s v="Ashley"/>
    <s v="Almanza"/>
    <x v="0"/>
    <n v="21485.200000000001"/>
    <x v="0"/>
    <n v="15000"/>
    <n v="2148.52"/>
    <n v="6485.2000000000007"/>
  </r>
  <r>
    <x v="9"/>
    <x v="1"/>
    <s v="Bryan"/>
    <s v="Maldonado"/>
    <x v="0"/>
    <n v="22607.200000000004"/>
    <x v="1"/>
    <n v="15000"/>
    <n v="2260.7200000000007"/>
    <n v="7607.2000000000044"/>
  </r>
  <r>
    <x v="9"/>
    <x v="4"/>
    <s v="Chloe"/>
    <s v="Fusaro"/>
    <x v="1"/>
    <n v="3035.1"/>
    <x v="0"/>
    <n v="15000"/>
    <n v="0"/>
    <n v="-11964.9"/>
  </r>
  <r>
    <x v="9"/>
    <x v="18"/>
    <s v="Charlotte"/>
    <s v="Edwards"/>
    <x v="1"/>
    <n v="6688"/>
    <x v="0"/>
    <n v="15000"/>
    <n v="0"/>
    <n v="-8312"/>
  </r>
  <r>
    <x v="9"/>
    <x v="4"/>
    <s v="Chloe"/>
    <s v="Fusaro"/>
    <x v="1"/>
    <n v="7024.2"/>
    <x v="2"/>
    <n v="15000"/>
    <n v="0"/>
    <n v="-7975.8"/>
  </r>
  <r>
    <x v="9"/>
    <x v="18"/>
    <s v="Charlotte"/>
    <s v="Edwards"/>
    <x v="1"/>
    <n v="7139.0000000000009"/>
    <x v="1"/>
    <n v="15000"/>
    <n v="0"/>
    <n v="-7860.9999999999991"/>
  </r>
  <r>
    <x v="9"/>
    <x v="19"/>
    <s v="Jonah"/>
    <s v="Seitz"/>
    <x v="1"/>
    <n v="10948"/>
    <x v="0"/>
    <n v="15000"/>
    <n v="0"/>
    <n v="-4052"/>
  </r>
  <r>
    <x v="9"/>
    <x v="19"/>
    <s v="Jonah"/>
    <s v="Seitz"/>
    <x v="1"/>
    <n v="10988.800000000001"/>
    <x v="1"/>
    <n v="15000"/>
    <n v="0"/>
    <n v="-4011.1999999999989"/>
  </r>
  <r>
    <x v="9"/>
    <x v="19"/>
    <s v="Jonah"/>
    <s v="Seitz"/>
    <x v="1"/>
    <n v="12306.6"/>
    <x v="0"/>
    <n v="15000"/>
    <n v="0"/>
    <n v="-2693.3999999999996"/>
  </r>
  <r>
    <x v="9"/>
    <x v="19"/>
    <s v="Jonah"/>
    <s v="Seitz"/>
    <x v="1"/>
    <n v="16077"/>
    <x v="0"/>
    <n v="15000"/>
    <n v="1607.7"/>
    <n v="1077"/>
  </r>
  <r>
    <x v="9"/>
    <x v="5"/>
    <s v="David"/>
    <s v="Wilkinson"/>
    <x v="1"/>
    <n v="19594"/>
    <x v="0"/>
    <n v="15000"/>
    <n v="1959.4"/>
    <n v="4594"/>
  </r>
  <r>
    <x v="9"/>
    <x v="4"/>
    <s v="Chloe"/>
    <s v="Fusaro"/>
    <x v="1"/>
    <n v="19946.199999999997"/>
    <x v="2"/>
    <n v="15000"/>
    <n v="1994.62"/>
    <n v="4946.1999999999971"/>
  </r>
  <r>
    <x v="9"/>
    <x v="15"/>
    <s v="Sarah"/>
    <s v="Gibbs"/>
    <x v="1"/>
    <n v="26773.4"/>
    <x v="2"/>
    <n v="15000"/>
    <n v="2677.34"/>
    <n v="11773.400000000001"/>
  </r>
  <r>
    <x v="9"/>
    <x v="19"/>
    <s v="Jonah"/>
    <s v="Seitz"/>
    <x v="1"/>
    <n v="28464.9"/>
    <x v="2"/>
    <n v="15000"/>
    <n v="2846.4900000000002"/>
    <n v="13464.900000000001"/>
  </r>
  <r>
    <x v="9"/>
    <x v="18"/>
    <s v="Charlotte"/>
    <s v="Edwards"/>
    <x v="1"/>
    <n v="37544.800000000003"/>
    <x v="1"/>
    <n v="15000"/>
    <n v="3754.4800000000005"/>
    <n v="22544.800000000003"/>
  </r>
  <r>
    <x v="9"/>
    <x v="19"/>
    <s v="Jonah"/>
    <s v="Seitz"/>
    <x v="1"/>
    <n v="40224.800000000003"/>
    <x v="1"/>
    <n v="15000"/>
    <n v="4022.4800000000005"/>
    <n v="25224.800000000003"/>
  </r>
  <r>
    <x v="9"/>
    <x v="5"/>
    <s v="David"/>
    <s v="Wilkinson"/>
    <x v="1"/>
    <n v="43591.8"/>
    <x v="1"/>
    <n v="15000"/>
    <n v="4359.18"/>
    <n v="28591.800000000003"/>
  </r>
  <r>
    <x v="9"/>
    <x v="7"/>
    <s v="Jason"/>
    <s v="Jackaki"/>
    <x v="2"/>
    <n v="4201.6000000000004"/>
    <x v="0"/>
    <n v="15000"/>
    <n v="0"/>
    <n v="-10798.4"/>
  </r>
  <r>
    <x v="9"/>
    <x v="6"/>
    <s v="Olivia"/>
    <s v="Cheung"/>
    <x v="2"/>
    <n v="15262.8"/>
    <x v="2"/>
    <n v="15000"/>
    <n v="1526.28"/>
    <n v="262.79999999999927"/>
  </r>
  <r>
    <x v="9"/>
    <x v="16"/>
    <s v="Cory"/>
    <s v="Goodwin"/>
    <x v="2"/>
    <n v="20790"/>
    <x v="0"/>
    <n v="15000"/>
    <n v="2079"/>
    <n v="5790"/>
  </r>
  <r>
    <x v="9"/>
    <x v="7"/>
    <s v="Jason"/>
    <s v="Jackaki"/>
    <x v="2"/>
    <n v="21878.5"/>
    <x v="1"/>
    <n v="15000"/>
    <n v="2187.85"/>
    <n v="6878.5"/>
  </r>
  <r>
    <x v="9"/>
    <x v="16"/>
    <s v="Cory"/>
    <s v="Goodwin"/>
    <x v="2"/>
    <n v="22136.800000000003"/>
    <x v="1"/>
    <n v="15000"/>
    <n v="2213.6800000000003"/>
    <n v="7136.8000000000029"/>
  </r>
  <r>
    <x v="9"/>
    <x v="16"/>
    <s v="Cory"/>
    <s v="Goodwin"/>
    <x v="2"/>
    <n v="23240.400000000001"/>
    <x v="0"/>
    <n v="15000"/>
    <n v="2324.0400000000004"/>
    <n v="8240.4000000000015"/>
  </r>
  <r>
    <x v="9"/>
    <x v="7"/>
    <s v="Jason"/>
    <s v="Jackaki"/>
    <x v="2"/>
    <n v="41989.599999999999"/>
    <x v="1"/>
    <n v="15000"/>
    <n v="4198.96"/>
    <n v="26989.599999999999"/>
  </r>
  <r>
    <x v="9"/>
    <x v="10"/>
    <s v="Nina"/>
    <s v="McDonald"/>
    <x v="3"/>
    <n v="2997.2"/>
    <x v="1"/>
    <n v="15000"/>
    <n v="0"/>
    <n v="-12002.8"/>
  </r>
  <r>
    <x v="9"/>
    <x v="17"/>
    <s v="Tia"/>
    <s v="Cruise"/>
    <x v="3"/>
    <n v="7195.9999999999991"/>
    <x v="0"/>
    <n v="15000"/>
    <n v="0"/>
    <n v="-7804.0000000000009"/>
  </r>
  <r>
    <x v="9"/>
    <x v="12"/>
    <s v="Josh"/>
    <s v="Sutherland"/>
    <x v="3"/>
    <n v="10595.2"/>
    <x v="2"/>
    <n v="15000"/>
    <n v="0"/>
    <n v="-4404.7999999999993"/>
  </r>
  <r>
    <x v="9"/>
    <x v="17"/>
    <s v="Tia"/>
    <s v="Cruise"/>
    <x v="3"/>
    <n v="10694.7"/>
    <x v="2"/>
    <n v="15000"/>
    <n v="0"/>
    <n v="-4305.2999999999993"/>
  </r>
  <r>
    <x v="9"/>
    <x v="12"/>
    <s v="Josh"/>
    <s v="Sutherland"/>
    <x v="3"/>
    <n v="14235.4"/>
    <x v="2"/>
    <n v="15000"/>
    <n v="0"/>
    <n v="-764.60000000000036"/>
  </r>
  <r>
    <x v="9"/>
    <x v="12"/>
    <s v="Josh"/>
    <s v="Sutherland"/>
    <x v="3"/>
    <n v="36530.199999999997"/>
    <x v="0"/>
    <n v="15000"/>
    <n v="3653.02"/>
    <n v="21530.199999999997"/>
  </r>
  <r>
    <x v="9"/>
    <x v="13"/>
    <s v="Spencer"/>
    <s v="Cruz"/>
    <x v="3"/>
    <n v="36896.199999999997"/>
    <x v="2"/>
    <n v="15000"/>
    <n v="3689.62"/>
    <n v="21896.199999999997"/>
  </r>
  <r>
    <x v="9"/>
    <x v="10"/>
    <s v="Nina"/>
    <s v="McDonald"/>
    <x v="3"/>
    <n v="41420.699999999997"/>
    <x v="1"/>
    <n v="15000"/>
    <n v="4142.07"/>
    <n v="26420.699999999997"/>
  </r>
  <r>
    <x v="10"/>
    <x v="3"/>
    <s v="Derek"/>
    <s v="Godwin"/>
    <x v="0"/>
    <n v="5130"/>
    <x v="0"/>
    <n v="15000"/>
    <n v="0"/>
    <n v="-9870"/>
  </r>
  <r>
    <x v="10"/>
    <x v="2"/>
    <s v="Ashley"/>
    <s v="Almanza"/>
    <x v="0"/>
    <n v="8810.9"/>
    <x v="1"/>
    <n v="15000"/>
    <n v="0"/>
    <n v="-6189.1"/>
  </r>
  <r>
    <x v="10"/>
    <x v="14"/>
    <s v="Gordon"/>
    <s v="Beswick"/>
    <x v="0"/>
    <n v="16606"/>
    <x v="1"/>
    <n v="15000"/>
    <n v="1660.6000000000001"/>
    <n v="1606"/>
  </r>
  <r>
    <x v="10"/>
    <x v="3"/>
    <s v="Derek"/>
    <s v="Godwin"/>
    <x v="0"/>
    <n v="17766"/>
    <x v="1"/>
    <n v="15000"/>
    <n v="1776.6000000000001"/>
    <n v="2766"/>
  </r>
  <r>
    <x v="10"/>
    <x v="0"/>
    <s v="Reza"/>
    <s v="Jafari"/>
    <x v="0"/>
    <n v="20916"/>
    <x v="1"/>
    <n v="15000"/>
    <n v="2091.6"/>
    <n v="5916"/>
  </r>
  <r>
    <x v="10"/>
    <x v="0"/>
    <s v="Reza"/>
    <s v="Jafari"/>
    <x v="0"/>
    <n v="22396.5"/>
    <x v="2"/>
    <n v="15000"/>
    <n v="2239.65"/>
    <n v="7396.5"/>
  </r>
  <r>
    <x v="10"/>
    <x v="3"/>
    <s v="Derek"/>
    <s v="Godwin"/>
    <x v="0"/>
    <n v="25633.5"/>
    <x v="0"/>
    <n v="15000"/>
    <n v="2563.3500000000004"/>
    <n v="10633.5"/>
  </r>
  <r>
    <x v="10"/>
    <x v="0"/>
    <s v="Reza"/>
    <s v="Jafari"/>
    <x v="0"/>
    <n v="37374.399999999994"/>
    <x v="2"/>
    <n v="15000"/>
    <n v="3737.4399999999996"/>
    <n v="22374.399999999994"/>
  </r>
  <r>
    <x v="10"/>
    <x v="15"/>
    <s v="Sarah"/>
    <s v="Gibbs"/>
    <x v="1"/>
    <n v="9292.5"/>
    <x v="0"/>
    <n v="15000"/>
    <n v="0"/>
    <n v="-5707.5"/>
  </r>
  <r>
    <x v="10"/>
    <x v="5"/>
    <s v="David"/>
    <s v="Wilkinson"/>
    <x v="1"/>
    <n v="28761.599999999999"/>
    <x v="2"/>
    <n v="15000"/>
    <n v="2876.16"/>
    <n v="13761.599999999999"/>
  </r>
  <r>
    <x v="10"/>
    <x v="19"/>
    <s v="Jonah"/>
    <s v="Seitz"/>
    <x v="1"/>
    <n v="41932.799999999996"/>
    <x v="1"/>
    <n v="15000"/>
    <n v="4193.28"/>
    <n v="26932.799999999996"/>
  </r>
  <r>
    <x v="10"/>
    <x v="4"/>
    <s v="Chloe"/>
    <s v="Fusaro"/>
    <x v="1"/>
    <n v="42427"/>
    <x v="0"/>
    <n v="15000"/>
    <n v="4242.7"/>
    <n v="27427"/>
  </r>
  <r>
    <x v="10"/>
    <x v="15"/>
    <s v="Sarah"/>
    <s v="Gibbs"/>
    <x v="1"/>
    <n v="47510.400000000001"/>
    <x v="0"/>
    <n v="15000"/>
    <n v="4751.04"/>
    <n v="32510.400000000001"/>
  </r>
  <r>
    <x v="10"/>
    <x v="8"/>
    <s v="Annabel"/>
    <s v="Mettick"/>
    <x v="2"/>
    <n v="9006"/>
    <x v="2"/>
    <n v="15000"/>
    <n v="0"/>
    <n v="-5994"/>
  </r>
  <r>
    <x v="10"/>
    <x v="7"/>
    <s v="Jason"/>
    <s v="Jackaki"/>
    <x v="2"/>
    <n v="10573.5"/>
    <x v="1"/>
    <n v="15000"/>
    <n v="0"/>
    <n v="-4426.5"/>
  </r>
  <r>
    <x v="10"/>
    <x v="9"/>
    <s v="Emily"/>
    <s v="Whelan"/>
    <x v="2"/>
    <n v="13230"/>
    <x v="0"/>
    <n v="15000"/>
    <n v="0"/>
    <n v="-1770"/>
  </r>
  <r>
    <x v="10"/>
    <x v="6"/>
    <s v="Olivia"/>
    <s v="Cheung"/>
    <x v="2"/>
    <n v="15403.600000000002"/>
    <x v="0"/>
    <n v="15000"/>
    <n v="1540.3600000000004"/>
    <n v="403.60000000000218"/>
  </r>
  <r>
    <x v="10"/>
    <x v="8"/>
    <s v="Annabel"/>
    <s v="Mettick"/>
    <x v="2"/>
    <n v="16394.399999999998"/>
    <x v="0"/>
    <n v="15000"/>
    <n v="1639.4399999999998"/>
    <n v="1394.3999999999978"/>
  </r>
  <r>
    <x v="10"/>
    <x v="8"/>
    <s v="Annabel"/>
    <s v="Mettick"/>
    <x v="2"/>
    <n v="16606"/>
    <x v="2"/>
    <n v="15000"/>
    <n v="1660.6000000000001"/>
    <n v="1606"/>
  </r>
  <r>
    <x v="10"/>
    <x v="6"/>
    <s v="Olivia"/>
    <s v="Cheung"/>
    <x v="2"/>
    <n v="18452.599999999999"/>
    <x v="2"/>
    <n v="15000"/>
    <n v="1845.26"/>
    <n v="3452.5999999999985"/>
  </r>
  <r>
    <x v="10"/>
    <x v="7"/>
    <s v="Jason"/>
    <s v="Jackaki"/>
    <x v="2"/>
    <n v="20062.5"/>
    <x v="1"/>
    <n v="15000"/>
    <n v="2006.25"/>
    <n v="5062.5"/>
  </r>
  <r>
    <x v="10"/>
    <x v="16"/>
    <s v="Cory"/>
    <s v="Goodwin"/>
    <x v="2"/>
    <n v="22900.499999999996"/>
    <x v="1"/>
    <n v="15000"/>
    <n v="2290.0499999999997"/>
    <n v="7900.4999999999964"/>
  </r>
  <r>
    <x v="10"/>
    <x v="16"/>
    <s v="Cory"/>
    <s v="Goodwin"/>
    <x v="2"/>
    <n v="23057.999999999996"/>
    <x v="2"/>
    <n v="15000"/>
    <n v="2305.7999999999997"/>
    <n v="8057.9999999999964"/>
  </r>
  <r>
    <x v="10"/>
    <x v="8"/>
    <s v="Annabel"/>
    <s v="Mettick"/>
    <x v="2"/>
    <n v="37560"/>
    <x v="2"/>
    <n v="15000"/>
    <n v="3756"/>
    <n v="22560"/>
  </r>
  <r>
    <x v="10"/>
    <x v="7"/>
    <s v="Jason"/>
    <s v="Jackaki"/>
    <x v="2"/>
    <n v="38570"/>
    <x v="1"/>
    <n v="15000"/>
    <n v="3857"/>
    <n v="23570"/>
  </r>
  <r>
    <x v="10"/>
    <x v="6"/>
    <s v="Olivia"/>
    <s v="Cheung"/>
    <x v="2"/>
    <n v="39199.599999999999"/>
    <x v="2"/>
    <n v="15000"/>
    <n v="3919.96"/>
    <n v="24199.599999999999"/>
  </r>
  <r>
    <x v="10"/>
    <x v="12"/>
    <s v="Josh"/>
    <s v="Sutherland"/>
    <x v="3"/>
    <n v="6900"/>
    <x v="0"/>
    <n v="15000"/>
    <n v="0"/>
    <n v="-8100"/>
  </r>
  <r>
    <x v="10"/>
    <x v="13"/>
    <s v="Spencer"/>
    <s v="Cruz"/>
    <x v="3"/>
    <n v="9683"/>
    <x v="2"/>
    <n v="15000"/>
    <n v="0"/>
    <n v="-5317"/>
  </r>
  <r>
    <x v="10"/>
    <x v="11"/>
    <s v="Ally"/>
    <s v="Bryant"/>
    <x v="3"/>
    <n v="14302.9"/>
    <x v="1"/>
    <n v="15000"/>
    <n v="0"/>
    <n v="-697.10000000000036"/>
  </r>
  <r>
    <x v="10"/>
    <x v="10"/>
    <s v="Nina"/>
    <s v="McDonald"/>
    <x v="3"/>
    <n v="16806.400000000001"/>
    <x v="1"/>
    <n v="15000"/>
    <n v="1680.6400000000003"/>
    <n v="1806.4000000000015"/>
  </r>
  <r>
    <x v="10"/>
    <x v="17"/>
    <s v="Tia"/>
    <s v="Cruise"/>
    <x v="3"/>
    <n v="20797.200000000004"/>
    <x v="0"/>
    <n v="15000"/>
    <n v="2079.7200000000007"/>
    <n v="5797.2000000000044"/>
  </r>
  <r>
    <x v="10"/>
    <x v="13"/>
    <s v="Spencer"/>
    <s v="Cruz"/>
    <x v="3"/>
    <n v="26866"/>
    <x v="2"/>
    <n v="15000"/>
    <n v="2686.6000000000004"/>
    <n v="11866"/>
  </r>
  <r>
    <x v="11"/>
    <x v="3"/>
    <s v="Derek"/>
    <s v="Godwin"/>
    <x v="0"/>
    <n v="3817.9999999999995"/>
    <x v="1"/>
    <n v="15000"/>
    <n v="0"/>
    <n v="-11182"/>
  </r>
  <r>
    <x v="11"/>
    <x v="0"/>
    <s v="Reza"/>
    <s v="Jafari"/>
    <x v="0"/>
    <n v="8683.1999999999989"/>
    <x v="0"/>
    <n v="15000"/>
    <n v="0"/>
    <n v="-6316.8000000000011"/>
  </r>
  <r>
    <x v="11"/>
    <x v="2"/>
    <s v="Ashley"/>
    <s v="Almanza"/>
    <x v="0"/>
    <n v="11210"/>
    <x v="2"/>
    <n v="15000"/>
    <n v="0"/>
    <n v="-3790"/>
  </r>
  <r>
    <x v="11"/>
    <x v="14"/>
    <s v="Gordon"/>
    <s v="Beswick"/>
    <x v="0"/>
    <n v="12765.2"/>
    <x v="2"/>
    <n v="15000"/>
    <n v="0"/>
    <n v="-2234.7999999999993"/>
  </r>
  <r>
    <x v="11"/>
    <x v="3"/>
    <s v="Derek"/>
    <s v="Godwin"/>
    <x v="0"/>
    <n v="15921.999999999998"/>
    <x v="2"/>
    <n v="15000"/>
    <n v="1592.1999999999998"/>
    <n v="921.99999999999818"/>
  </r>
  <r>
    <x v="11"/>
    <x v="14"/>
    <s v="Gordon"/>
    <s v="Beswick"/>
    <x v="0"/>
    <n v="31970.799999999999"/>
    <x v="1"/>
    <n v="15000"/>
    <n v="3197.08"/>
    <n v="16970.8"/>
  </r>
  <r>
    <x v="11"/>
    <x v="2"/>
    <s v="Ashley"/>
    <s v="Almanza"/>
    <x v="0"/>
    <n v="41520"/>
    <x v="1"/>
    <n v="15000"/>
    <n v="4152"/>
    <n v="26520"/>
  </r>
  <r>
    <x v="11"/>
    <x v="2"/>
    <s v="Ashley"/>
    <s v="Almanza"/>
    <x v="0"/>
    <n v="45800.999999999993"/>
    <x v="0"/>
    <n v="15000"/>
    <n v="4580.0999999999995"/>
    <n v="30800.999999999993"/>
  </r>
  <r>
    <x v="11"/>
    <x v="5"/>
    <s v="David"/>
    <s v="Wilkinson"/>
    <x v="1"/>
    <n v="7721.5999999999995"/>
    <x v="1"/>
    <n v="15000"/>
    <n v="0"/>
    <n v="-7278.4000000000005"/>
  </r>
  <r>
    <x v="11"/>
    <x v="19"/>
    <s v="Jonah"/>
    <s v="Seitz"/>
    <x v="1"/>
    <n v="8925.7000000000007"/>
    <x v="1"/>
    <n v="15000"/>
    <n v="0"/>
    <n v="-6074.2999999999993"/>
  </r>
  <r>
    <x v="11"/>
    <x v="19"/>
    <s v="Jonah"/>
    <s v="Seitz"/>
    <x v="1"/>
    <n v="15802.6"/>
    <x v="2"/>
    <n v="15000"/>
    <n v="1580.2600000000002"/>
    <n v="802.60000000000036"/>
  </r>
  <r>
    <x v="11"/>
    <x v="15"/>
    <s v="Sarah"/>
    <s v="Gibbs"/>
    <x v="1"/>
    <n v="21103.3"/>
    <x v="2"/>
    <n v="15000"/>
    <n v="2110.33"/>
    <n v="6103.2999999999993"/>
  </r>
  <r>
    <x v="11"/>
    <x v="15"/>
    <s v="Sarah"/>
    <s v="Gibbs"/>
    <x v="1"/>
    <n v="22351.100000000002"/>
    <x v="2"/>
    <n v="15000"/>
    <n v="2235.11"/>
    <n v="7351.1000000000022"/>
  </r>
  <r>
    <x v="11"/>
    <x v="19"/>
    <s v="Jonah"/>
    <s v="Seitz"/>
    <x v="1"/>
    <n v="43974"/>
    <x v="1"/>
    <n v="15000"/>
    <n v="4397.4000000000005"/>
    <n v="28974"/>
  </r>
  <r>
    <x v="11"/>
    <x v="8"/>
    <s v="Annabel"/>
    <s v="Mettick"/>
    <x v="2"/>
    <n v="8082.7999999999993"/>
    <x v="1"/>
    <n v="15000"/>
    <n v="0"/>
    <n v="-6917.2000000000007"/>
  </r>
  <r>
    <x v="11"/>
    <x v="7"/>
    <s v="Jason"/>
    <s v="Jackaki"/>
    <x v="2"/>
    <n v="9826.4"/>
    <x v="2"/>
    <n v="15000"/>
    <n v="0"/>
    <n v="-5173.6000000000004"/>
  </r>
  <r>
    <x v="11"/>
    <x v="16"/>
    <s v="Cory"/>
    <s v="Goodwin"/>
    <x v="2"/>
    <n v="12328"/>
    <x v="0"/>
    <n v="15000"/>
    <n v="0"/>
    <n v="-2672"/>
  </r>
  <r>
    <x v="11"/>
    <x v="8"/>
    <s v="Annabel"/>
    <s v="Mettick"/>
    <x v="2"/>
    <n v="24544"/>
    <x v="0"/>
    <n v="15000"/>
    <n v="2454.4"/>
    <n v="9544"/>
  </r>
  <r>
    <x v="11"/>
    <x v="6"/>
    <s v="Olivia"/>
    <s v="Cheung"/>
    <x v="2"/>
    <n v="27350.400000000001"/>
    <x v="2"/>
    <n v="15000"/>
    <n v="2735.0400000000004"/>
    <n v="12350.400000000001"/>
  </r>
  <r>
    <x v="11"/>
    <x v="9"/>
    <s v="Emily"/>
    <s v="Whelan"/>
    <x v="2"/>
    <n v="28845"/>
    <x v="0"/>
    <n v="15000"/>
    <n v="2884.5"/>
    <n v="13845"/>
  </r>
  <r>
    <x v="11"/>
    <x v="6"/>
    <s v="Olivia"/>
    <s v="Cheung"/>
    <x v="2"/>
    <n v="43593.599999999999"/>
    <x v="0"/>
    <n v="15000"/>
    <n v="4359.3599999999997"/>
    <n v="28593.599999999999"/>
  </r>
  <r>
    <x v="11"/>
    <x v="13"/>
    <s v="Spencer"/>
    <s v="Cruz"/>
    <x v="3"/>
    <n v="7009.2000000000007"/>
    <x v="0"/>
    <n v="15000"/>
    <n v="0"/>
    <n v="-7990.7999999999993"/>
  </r>
  <r>
    <x v="11"/>
    <x v="12"/>
    <s v="Josh"/>
    <s v="Sutherland"/>
    <x v="3"/>
    <n v="7088.9"/>
    <x v="1"/>
    <n v="15000"/>
    <n v="0"/>
    <n v="-7911.1"/>
  </r>
  <r>
    <x v="11"/>
    <x v="13"/>
    <s v="Spencer"/>
    <s v="Cruz"/>
    <x v="3"/>
    <n v="8095.5"/>
    <x v="1"/>
    <n v="15000"/>
    <n v="0"/>
    <n v="-6904.5"/>
  </r>
  <r>
    <x v="11"/>
    <x v="10"/>
    <s v="Nina"/>
    <s v="McDonald"/>
    <x v="3"/>
    <n v="8914.5"/>
    <x v="1"/>
    <n v="15000"/>
    <n v="0"/>
    <n v="-608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5D6261-D91F-494E-A94E-BF44D47EB39B}"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Month">
  <location ref="A3:B16" firstHeaderRow="1" firstDataRow="1" firstDataCol="1" rowPageCount="1" colPageCount="1"/>
  <pivotFields count="11">
    <pivotField axis="axisRow"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21">
        <item x="11"/>
        <item x="8"/>
        <item x="2"/>
        <item x="1"/>
        <item x="18"/>
        <item x="4"/>
        <item x="16"/>
        <item x="5"/>
        <item x="3"/>
        <item x="9"/>
        <item x="14"/>
        <item x="7"/>
        <item x="19"/>
        <item x="12"/>
        <item x="10"/>
        <item x="6"/>
        <item x="0"/>
        <item x="15"/>
        <item x="13"/>
        <item x="17"/>
        <item t="default"/>
      </items>
    </pivotField>
    <pivotField showAll="0"/>
    <pivotField showAll="0"/>
    <pivotField showAll="0">
      <items count="5">
        <item x="0"/>
        <item x="1"/>
        <item x="2"/>
        <item x="3"/>
        <item t="default"/>
      </items>
    </pivotField>
    <pivotField dataField="1" numFmtId="164" showAll="0"/>
    <pivotField axis="axisPage" showAll="0">
      <items count="4">
        <item x="0"/>
        <item x="1"/>
        <item x="2"/>
        <item t="default"/>
      </items>
    </pivotField>
    <pivotField numFmtId="164" showAll="0"/>
    <pivotField numFmtId="164" showAll="0"/>
    <pivotField numFmtId="164" showAll="0"/>
    <pivotField axis="axisRow" showAll="0">
      <items count="15">
        <item sd="0" x="0"/>
        <item n="Jan 21" sd="0" x="1"/>
        <item n="Feb 21" sd="0" x="2"/>
        <item n="Mar 21" sd="0" x="3"/>
        <item n="Apr 21" sd="0" x="4"/>
        <item n="May 21" sd="0" x="5"/>
        <item n="Jun 21" sd="0" x="6"/>
        <item n="Jul 21" sd="0" x="7"/>
        <item n="Aug 21" sd="0" x="8"/>
        <item n="Sep 21" sd="0" x="9"/>
        <item n="Oct 21" sd="0" x="10"/>
        <item n="Nov 21" sd="0" x="11"/>
        <item n="Dec 21" sd="0" x="12"/>
        <item sd="0" x="13"/>
        <item t="default"/>
      </items>
    </pivotField>
  </pivotFields>
  <rowFields count="2">
    <field x="10"/>
    <field x="0"/>
  </rowFields>
  <rowItems count="13">
    <i>
      <x v="1"/>
    </i>
    <i>
      <x v="2"/>
    </i>
    <i>
      <x v="3"/>
    </i>
    <i>
      <x v="4"/>
    </i>
    <i>
      <x v="5"/>
    </i>
    <i>
      <x v="6"/>
    </i>
    <i>
      <x v="7"/>
    </i>
    <i>
      <x v="8"/>
    </i>
    <i>
      <x v="9"/>
    </i>
    <i>
      <x v="10"/>
    </i>
    <i>
      <x v="11"/>
    </i>
    <i>
      <x v="12"/>
    </i>
    <i t="grand">
      <x/>
    </i>
  </rowItems>
  <colItems count="1">
    <i/>
  </colItems>
  <pageFields count="1">
    <pageField fld="6" hier="-1"/>
  </pageFields>
  <dataFields count="1">
    <dataField name="Total Sales" fld="5" baseField="0" baseItem="0" numFmtId="164"/>
  </dataFields>
  <formats count="3">
    <format dxfId="17">
      <pivotArea outline="0" collapsedLevelsAreSubtotals="1" fieldPosition="0"/>
    </format>
    <format dxfId="16">
      <pivotArea collapsedLevelsAreSubtotals="1" fieldPosition="0">
        <references count="1">
          <reference field="10" count="1">
            <x v="7"/>
          </reference>
        </references>
      </pivotArea>
    </format>
    <format dxfId="15">
      <pivotArea collapsedLevelsAreSubtotals="1" fieldPosition="0">
        <references count="1">
          <reference field="10"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rea" xr10:uid="{653D3611-96BE-4FD0-AEC0-E593BC1C5CD7}" sourceName="Sales Area">
  <pivotTables>
    <pivotTable tabId="10" name="PivotTable9"/>
  </pivotTables>
  <data>
    <tabular pivotCacheId="444078297">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F34FF76F-D625-4044-9895-2996713C8B8B}" sourceName="Employee">
  <pivotTables>
    <pivotTable tabId="10" name="PivotTable9"/>
  </pivotTables>
  <data>
    <tabular pivotCacheId="444078297">
      <items count="20">
        <i x="11" s="1"/>
        <i x="8" s="1"/>
        <i x="2" s="1"/>
        <i x="1" s="1"/>
        <i x="18" s="1"/>
        <i x="4" s="1"/>
        <i x="16" s="1"/>
        <i x="5" s="1"/>
        <i x="3" s="1"/>
        <i x="9" s="1"/>
        <i x="14" s="1"/>
        <i x="7" s="1"/>
        <i x="19" s="1"/>
        <i x="12" s="1"/>
        <i x="10" s="1"/>
        <i x="6" s="1"/>
        <i x="0" s="1"/>
        <i x="15" s="1"/>
        <i x="13"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Area" xr10:uid="{8D34F830-3CA3-450F-A7F4-D5774AE3C0B7}" cache="Slicer_Sales_Area" caption="Sales Area" style="SlicerStyleDark2" rowHeight="241300"/>
  <slicer name="Employee" xr10:uid="{26271CDF-88D8-4BC7-8A27-6C196373448B}" cache="Slicer_Employee" caption="Employee"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7D4733-3795-4EE8-8712-A650A57C743D}" name="NorthSales" displayName="NorthSales" ref="A1:I98" totalsRowCount="1" headerRowDxfId="130" headerRowBorderDxfId="129" tableBorderDxfId="128">
  <autoFilter ref="A1:I97" xr:uid="{B47D4733-3795-4EE8-8712-A650A57C743D}"/>
  <tableColumns count="9">
    <tableColumn id="1" xr3:uid="{9A38F555-6904-408B-8477-1D56B03E9E4D}" name="Month" totalsRowLabel="Total"/>
    <tableColumn id="2" xr3:uid="{BFE9C970-8441-4D8B-B68E-784834EF7D67}" name="Employee"/>
    <tableColumn id="3" xr3:uid="{11BB81AF-6D19-4084-8C1F-355B0A293714}" name="First Name"/>
    <tableColumn id="4" xr3:uid="{7454118B-08F1-4574-BD42-BA08926E7B09}" name="Last Name"/>
    <tableColumn id="5" xr3:uid="{CFF7C91A-AC52-4B57-87D0-E51222664205}" name="Sales Area"/>
    <tableColumn id="6" xr3:uid="{31FC526E-274D-403F-A50C-7C182FBADC09}" name="Sales Amount" totalsRowFunction="sum" totalsRowDxfId="127"/>
    <tableColumn id="7" xr3:uid="{35F2EE09-DA12-4B34-87AD-0ECC9D0C4F5D}" name="Payment Type" totalsRowDxfId="126"/>
    <tableColumn id="8" xr3:uid="{36285C10-4436-4C1D-92C0-A102FBA07183}" name="Targets" totalsRowDxfId="125"/>
    <tableColumn id="9" xr3:uid="{9ACA6058-6519-4D65-80FC-5FFA6EC081AD}" name="Commission" totalsRowFunction="sum" totalsRowDxfId="124"/>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0F86252-57FE-404A-B7E8-EBD94F94B0DD}" name="Table13" displayName="Table13" ref="A1:C6" totalsRowCount="1">
  <autoFilter ref="A1:C5" xr:uid="{90F86252-57FE-404A-B7E8-EBD94F94B0DD}"/>
  <tableColumns count="3">
    <tableColumn id="3" xr3:uid="{C7ECF0AC-3B37-468A-9A18-6ABAA7CC6239}" name="Area" totalsRowLabel="Total"/>
    <tableColumn id="1" xr3:uid="{F9682B1D-9240-41F8-BABC-E29A28AD2250}" name="Sales" totalsRowFunction="sum" dataDxfId="21" totalsRowDxfId="20" dataCellStyle="Comma">
      <calculatedColumnFormula>SUMIF(Sales_Data[Sales Area], Table13[[#This Row],[Area]], Sales_Data[Sales Amount])</calculatedColumnFormula>
    </tableColumn>
    <tableColumn id="2" xr3:uid="{F7B5D4BA-A424-4E96-B728-DB71E0D2BF3A}" name="Commission" totalsRowFunction="sum" dataDxfId="19" totalsRowDxfId="18" dataCellStyle="Comma">
      <calculatedColumnFormula>SUMIF(Sales_Data[Sales Area], Table13[[#This Row],[Area]], Sales_Data[Commission])</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ABE12D1-486D-4BEA-BAD4-46E2E6B46965}" name="EmployeeData" displayName="EmployeeData" ref="A1:E21" totalsRowShown="0" headerRowDxfId="5" dataDxfId="14" headerRowBorderDxfId="12" tableBorderDxfId="13" totalsRowBorderDxfId="11">
  <autoFilter ref="A1:E21" xr:uid="{3ABE12D1-486D-4BEA-BAD4-46E2E6B46965}"/>
  <tableColumns count="5">
    <tableColumn id="1" xr3:uid="{071D6F02-8CA3-4916-A801-D960138E5F75}" name="Name" dataDxfId="10"/>
    <tableColumn id="2" xr3:uid="{0195BAAE-12D0-4378-956A-EFC14882E3E3}" name="Payroll Code" dataDxfId="9"/>
    <tableColumn id="3" xr3:uid="{E8AE16BC-F55A-4233-803C-25FDEB803C11}" name="First Name" dataDxfId="8">
      <calculatedColumnFormula>PROPER(LEFT(EmployeeData[[#This Row],[Name]],FIND("_",EmployeeData[[#This Row],[Name]])-1))</calculatedColumnFormula>
    </tableColumn>
    <tableColumn id="4" xr3:uid="{46748DC2-150C-4B1C-85EC-EB2B86D16DC5}" name="Last Name" dataDxfId="7">
      <calculatedColumnFormula>PROPER(MID(EmployeeData[[#This Row],[Name]],FIND("_",EmployeeData[[#This Row],[Name]])+1,LEN(EmployeeData[[#This Row],[Name]])))</calculatedColumnFormula>
    </tableColumn>
    <tableColumn id="5" xr3:uid="{679F2CF2-8E89-439C-BCCE-C55EC784018C}" name="Area" dataDxfId="6">
      <calculatedColumnFormula>LEFT(EmployeeData[[#This Row],[Payroll Code]], 2)</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1894DA2-265F-49BB-83A7-BD59C98E6060}" name="Table8101112" displayName="Table8101112" ref="K1:L7" totalsRowCount="1" headerRowDxfId="123" dataDxfId="122" totalsRowDxfId="121">
  <autoFilter ref="K1:L6" xr:uid="{B1894DA2-265F-49BB-83A7-BD59C98E6060}"/>
  <tableColumns count="2">
    <tableColumn id="1" xr3:uid="{63E7FE37-AF14-40BE-9B4B-D299D3944A46}" name="Eomplyees" totalsRowLabel="Total" dataDxfId="120" totalsRowDxfId="119"/>
    <tableColumn id="2" xr3:uid="{2130A452-3878-44AD-8E4C-C1C2ACDD3317}" name="Total Sales" totalsRowFunction="sum" dataDxfId="118" totalsRowDxfId="117" dataCellStyle="Comma">
      <calculatedColumnFormula>SUMIF(NorthSales[Employee], Table8101112[[#This Row],[Eomplyees]], NorthSales[Sales Amount])</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D85747-C330-4A29-ACBA-CF9E7EC727AC}" name="SouthSales" displayName="SouthSales" ref="A1:I101" totalsRowCount="1" headerRowDxfId="116" dataDxfId="114" totalsRowDxfId="112" headerRowBorderDxfId="115" tableBorderDxfId="113" dataCellStyle="Comma">
  <autoFilter ref="A1:I100" xr:uid="{A1D85747-C330-4A29-ACBA-CF9E7EC727AC}"/>
  <tableColumns count="9">
    <tableColumn id="1" xr3:uid="{FB2CF015-E451-4B9F-9837-DDC9EFC09ACC}" name="Month" totalsRowLabel="Total" dataDxfId="111" totalsRowDxfId="110"/>
    <tableColumn id="2" xr3:uid="{EB963EB2-3EB9-4F86-A9C6-F9F3E2FF2DAF}" name="Employee" dataDxfId="109" totalsRowDxfId="108"/>
    <tableColumn id="3" xr3:uid="{80951444-1701-4623-BCBA-6E9C8817B7AF}" name="First Name" dataDxfId="107" totalsRowDxfId="106"/>
    <tableColumn id="4" xr3:uid="{D89968F1-9DBD-4FED-A5EC-78B082CBCBA4}" name="Last Name" dataDxfId="105" totalsRowDxfId="104"/>
    <tableColumn id="5" xr3:uid="{3EDEBDB6-7B76-4FA3-A2CF-18442D11E3A2}" name="Sales Area" dataDxfId="103" totalsRowDxfId="102"/>
    <tableColumn id="6" xr3:uid="{D202FAE8-7627-45A5-A6A9-18B9F373A56B}" name="Sales Amount" totalsRowFunction="sum" dataDxfId="101" dataCellStyle="Comma"/>
    <tableColumn id="7" xr3:uid="{C7FBFE3B-1C3D-4BFA-8649-5961FD79A3E5}" name="Payment Type" dataDxfId="100"/>
    <tableColumn id="8" xr3:uid="{710A6FFA-F68A-41CF-8870-D4077EFBEED1}" name="Targets" dataDxfId="99" dataCellStyle="Comma"/>
    <tableColumn id="9" xr3:uid="{F06EFD0F-7F94-4D56-9B95-A8D3E0CFF584}" name="Commission" totalsRowFunction="sum" dataDxfId="98" dataCellStyle="Comma"/>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8979EB1-CA88-4262-8174-F6A98C1A586C}" name="Table81011" displayName="Table81011" ref="K1:L7" totalsRowCount="1" headerRowDxfId="97" dataDxfId="96" totalsRowDxfId="95">
  <autoFilter ref="K1:L6" xr:uid="{98979EB1-CA88-4262-8174-F6A98C1A586C}"/>
  <tableColumns count="2">
    <tableColumn id="1" xr3:uid="{EDF71F85-7F74-4427-8753-0338DFC2ADF8}" name="Eomplyees" totalsRowLabel="Total" dataDxfId="94" totalsRowDxfId="93"/>
    <tableColumn id="2" xr3:uid="{A42360DE-5F64-402C-823B-A7630DC23480}" name="Total Sales" totalsRowFunction="sum" dataDxfId="92" totalsRowDxfId="91" dataCellStyle="Comma">
      <calculatedColumnFormula>SUMIF(SouthSales[Employee], Table81011[[#This Row],[Eomplyees]], SouthSales[Sales Amount])</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FB28FE-01E1-4BAF-91B0-6013E7EDEED4}" name="EastSales" displayName="EastSales" ref="A1:I12" totalsRowCount="1" headerRowDxfId="90" dataDxfId="88" headerRowBorderDxfId="89" tableBorderDxfId="87" dataCellStyle="Comma">
  <autoFilter ref="A1:I11" xr:uid="{DDFB28FE-01E1-4BAF-91B0-6013E7EDEED4}"/>
  <tableColumns count="9">
    <tableColumn id="1" xr3:uid="{50363030-012F-4013-8BE2-E0B3E9658BA5}" name="Month" totalsRowLabel="Total" dataDxfId="86" totalsRowDxfId="85"/>
    <tableColumn id="2" xr3:uid="{85A4E57C-EF9E-4D81-8D95-170BB39187CE}" name="Employee" dataDxfId="84" totalsRowDxfId="83"/>
    <tableColumn id="3" xr3:uid="{8807A067-617D-4404-B23F-4CA9F8855EF1}" name="First Name" dataDxfId="82" totalsRowDxfId="81"/>
    <tableColumn id="4" xr3:uid="{92B651ED-BE39-4EF1-AA7E-9D88B889E516}" name="Last Name" dataDxfId="80" totalsRowDxfId="79"/>
    <tableColumn id="5" xr3:uid="{0EC57F43-E50F-47C5-BDD7-30B5716F05C8}" name="Sales Area" dataDxfId="78" totalsRowDxfId="77"/>
    <tableColumn id="6" xr3:uid="{C75ABB51-311C-4ABF-BA06-ECAA0FDB47CB}" name="Sales Amount" totalsRowFunction="sum" dataDxfId="76" totalsRowDxfId="75" dataCellStyle="Comma"/>
    <tableColumn id="7" xr3:uid="{AA5A15A0-2FC0-4F61-A265-2696F8E50746}" name="Payment Type" dataDxfId="74" totalsRowDxfId="73"/>
    <tableColumn id="8" xr3:uid="{0FE7D131-82A4-4CAE-9768-79691BBC5ECC}" name="Targets" dataDxfId="72" totalsRowDxfId="71" dataCellStyle="Comma"/>
    <tableColumn id="9" xr3:uid="{C03057C0-A4BA-4532-8379-41B2498C2AE2}" name="Commission" totalsRowFunction="sum" dataDxfId="70" totalsRowDxfId="69" dataCellStyle="Comma">
      <calculatedColumnFormula>IF('All Sales'!$A2:$I390&gt;='All Sales'!$A2:$I390,'All Sales'!$A2:$I390*commission,0)</calculatedColumnFormula>
    </tableColumn>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0C172B6-B082-4794-BE9C-E9FF533E9575}" name="Table810" displayName="Table810" ref="K1:L6" totalsRowCount="1" headerRowDxfId="68" dataDxfId="67" totalsRowDxfId="66">
  <autoFilter ref="K1:L5" xr:uid="{A0C172B6-B082-4794-BE9C-E9FF533E9575}"/>
  <tableColumns count="2">
    <tableColumn id="1" xr3:uid="{550D78C5-91E4-4DB9-B04F-CDCDEDE60926}" name="Eomplyees" totalsRowLabel="Total" dataDxfId="65" totalsRowDxfId="64"/>
    <tableColumn id="2" xr3:uid="{512EE0FF-8D15-4BBF-AD17-DBC8307176E0}" name="Total Sales" totalsRowFunction="sum" dataDxfId="63" totalsRowDxfId="62" dataCellStyle="Comma">
      <calculatedColumnFormula>SUMIF(EastSales[Employee], Table810[[#This Row],[Eomplyees]], EastSales[Sales Amount])</calculatedColumnFormula>
    </tableColumn>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9C306B3-2B56-41E9-8212-D34DDFBA7649}" name="WestSales" displayName="WestSales" ref="A1:I100" totalsRowCount="1" headerRowDxfId="61" dataDxfId="59" headerRowBorderDxfId="60" tableBorderDxfId="58" dataCellStyle="Comma">
  <autoFilter ref="A1:I99" xr:uid="{99C306B3-2B56-41E9-8212-D34DDFBA7649}"/>
  <tableColumns count="9">
    <tableColumn id="1" xr3:uid="{A44BE55B-2134-4046-899E-240C2670D741}" name="Month" totalsRowLabel="Total" dataDxfId="57" totalsRowDxfId="56"/>
    <tableColumn id="2" xr3:uid="{580686A9-900A-40FF-9BD0-B7B3A7E43807}" name="Employee" dataDxfId="55" totalsRowDxfId="54"/>
    <tableColumn id="3" xr3:uid="{DB3499A8-6E2D-4660-A077-6A04EFE25D6E}" name="First Name" dataDxfId="53" totalsRowDxfId="52"/>
    <tableColumn id="4" xr3:uid="{DC8C97CB-1239-4C62-BE2F-BCEC79B44856}" name="Last Name" dataDxfId="51" totalsRowDxfId="50"/>
    <tableColumn id="5" xr3:uid="{508C2562-AEEF-4B55-B763-73950586A335}" name="Sales Area" dataDxfId="49" totalsRowDxfId="48"/>
    <tableColumn id="6" xr3:uid="{C98B4059-1CC8-45A2-814C-3F011D598134}" name="Sales Amount" totalsRowFunction="sum" dataDxfId="47" totalsRowDxfId="46" dataCellStyle="Comma"/>
    <tableColumn id="7" xr3:uid="{78E9AFA1-4EC3-4991-91A2-8A5DC34F0085}" name="Payment Type" dataDxfId="45" totalsRowDxfId="44"/>
    <tableColumn id="8" xr3:uid="{425E65CD-76AF-459F-9F9B-D6BFEBD804BC}" name="Targets" dataDxfId="43" totalsRowDxfId="42" dataCellStyle="Comma"/>
    <tableColumn id="9" xr3:uid="{8EE11254-81AF-4B4F-BCDC-CBEE062B26F7}" name="Commission" totalsRowFunction="sum" dataDxfId="41" totalsRowDxfId="40" dataCellStyle="Comma"/>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D13556F-9CDC-4672-890C-7783D11CD934}" name="Table8" displayName="Table8" ref="K1:L7" totalsRowCount="1" headerRowDxfId="39" dataDxfId="38" totalsRowDxfId="37">
  <autoFilter ref="K1:L6" xr:uid="{3D13556F-9CDC-4672-890C-7783D11CD934}"/>
  <tableColumns count="2">
    <tableColumn id="1" xr3:uid="{AE0AFDB7-8D4D-4DF1-8470-5C3E077448AC}" name="Eomplyees" totalsRowLabel="Total" dataDxfId="36" totalsRowDxfId="35"/>
    <tableColumn id="2" xr3:uid="{70175D34-3A33-4E8E-9B6F-9C0783E737CA}" name="Total Sales" totalsRowFunction="sum" dataDxfId="34" totalsRowDxfId="33" dataCellStyle="Comma">
      <calculatedColumnFormula>SUMIF(WestSales[Employee], Table8[[#This Row],[Eomplyees]], WestSales[Sales Amount])</calculatedColumnFormula>
    </tableColumn>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BDE2778-462E-47CA-BA66-E62FCF66BDDF}" name="Sales_Data" displayName="Sales_Data" ref="A1:J391" totalsRowCount="1">
  <autoFilter ref="A1:J390" xr:uid="{0338422E-1C13-4F8B-8934-B28BAEB10358}"/>
  <sortState xmlns:xlrd2="http://schemas.microsoft.com/office/spreadsheetml/2017/richdata2" ref="A2:G390">
    <sortCondition ref="A2:A390"/>
    <sortCondition ref="E2:E390"/>
  </sortState>
  <tableColumns count="10">
    <tableColumn id="1" xr3:uid="{71B1892D-427D-438B-B05A-C2A895342F0F}" name="Month" totalsRowLabel="Total" dataDxfId="32" totalsRowDxfId="31"/>
    <tableColumn id="2" xr3:uid="{0CD51250-F3B8-4D3D-B66C-E924DEB30861}" name="Employee"/>
    <tableColumn id="3" xr3:uid="{2752EB98-321B-4B66-9CDC-B2AB6AFC783D}" name="First Name"/>
    <tableColumn id="4" xr3:uid="{6D0B4408-309C-42DD-97AA-C37F6E47DF6C}" name="Last Name"/>
    <tableColumn id="5" xr3:uid="{076C9A78-8250-42C1-B25C-87C5BF30CE6B}" name="Sales Area"/>
    <tableColumn id="6" xr3:uid="{D74559B2-9E23-4482-9428-84E1110DBF7F}" name="Sales Amount" totalsRowFunction="sum" dataDxfId="30" totalsRowDxfId="29" dataCellStyle="Comma"/>
    <tableColumn id="7" xr3:uid="{B0E750B5-001D-4666-B386-8FFABE3789EA}" name="Payment Type" totalsRowDxfId="28"/>
    <tableColumn id="8" xr3:uid="{C910AFC5-5786-4980-9D5E-981DBCBF9265}" name="Targets" dataDxfId="27" totalsRowDxfId="26" dataCellStyle="Comma"/>
    <tableColumn id="9" xr3:uid="{89940372-3C6A-4BC9-9241-E42C94C134D1}" name="Commission" totalsRowFunction="sum" dataDxfId="25" totalsRowDxfId="24" dataCellStyle="Comma">
      <calculatedColumnFormula>IF(Sales_Data[[#This Row],[Sales Amount]]&gt;=Sales_Data[[#This Row],[Targets]],Sales_Data[[#This Row],[Sales Amount]]*commission,0)</calculatedColumnFormula>
    </tableColumn>
    <tableColumn id="10" xr3:uid="{2BC44332-AC26-4F86-BB3F-30EFD409CED9}" name="OVER/UNDER" dataDxfId="23" totalsRowDxfId="22" dataCellStyle="Comma">
      <calculatedColumnFormula>Sales_Data[[#This Row],[Sales Amount]]-Sales_Data[[#This Row],[Targets]]</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78C5A-ABB8-4948-A1C1-3CBBCBD9DB22}">
  <dimension ref="B2:E11"/>
  <sheetViews>
    <sheetView showGridLines="0" showRowColHeaders="0" tabSelected="1" zoomScaleNormal="100" workbookViewId="0">
      <selection activeCell="H9" sqref="H9"/>
    </sheetView>
  </sheetViews>
  <sheetFormatPr defaultRowHeight="15" x14ac:dyDescent="0.25"/>
  <sheetData>
    <row r="2" spans="2:5" ht="46.5" customHeight="1" x14ac:dyDescent="0.25">
      <c r="B2" s="53" t="s">
        <v>151</v>
      </c>
      <c r="C2" s="54"/>
      <c r="D2" s="54"/>
      <c r="E2" s="55"/>
    </row>
    <row r="3" spans="2:5" s="48" customFormat="1" ht="24.95" customHeight="1" x14ac:dyDescent="0.25">
      <c r="B3" s="58" t="s">
        <v>152</v>
      </c>
      <c r="C3" s="49"/>
      <c r="D3" s="49"/>
      <c r="E3" s="50"/>
    </row>
    <row r="4" spans="2:5" s="48" customFormat="1" ht="24.95" customHeight="1" x14ac:dyDescent="0.25">
      <c r="B4" s="56" t="s">
        <v>33</v>
      </c>
      <c r="C4" s="49"/>
      <c r="D4" s="49"/>
      <c r="E4" s="50"/>
    </row>
    <row r="5" spans="2:5" s="48" customFormat="1" ht="24.95" customHeight="1" x14ac:dyDescent="0.25">
      <c r="B5" s="56" t="s">
        <v>26</v>
      </c>
      <c r="C5" s="49"/>
      <c r="D5" s="49"/>
      <c r="E5" s="50"/>
    </row>
    <row r="6" spans="2:5" s="48" customFormat="1" ht="24.95" customHeight="1" x14ac:dyDescent="0.25">
      <c r="B6" s="56" t="s">
        <v>10</v>
      </c>
      <c r="C6" s="49"/>
      <c r="D6" s="49"/>
      <c r="E6" s="50"/>
    </row>
    <row r="7" spans="2:5" s="48" customFormat="1" ht="24.95" customHeight="1" x14ac:dyDescent="0.25">
      <c r="B7" s="56" t="s">
        <v>22</v>
      </c>
      <c r="C7" s="49"/>
      <c r="D7" s="49"/>
      <c r="E7" s="50"/>
    </row>
    <row r="8" spans="2:5" s="48" customFormat="1" ht="24.95" customHeight="1" x14ac:dyDescent="0.25">
      <c r="B8" s="56" t="s">
        <v>153</v>
      </c>
      <c r="C8" s="49"/>
      <c r="D8" s="49"/>
      <c r="E8" s="50"/>
    </row>
    <row r="9" spans="2:5" s="48" customFormat="1" ht="24.95" customHeight="1" x14ac:dyDescent="0.25">
      <c r="B9" s="56" t="s">
        <v>156</v>
      </c>
      <c r="C9" s="49"/>
      <c r="D9" s="49"/>
      <c r="E9" s="50"/>
    </row>
    <row r="10" spans="2:5" s="48" customFormat="1" ht="24.95" customHeight="1" x14ac:dyDescent="0.25">
      <c r="B10" s="59" t="s">
        <v>154</v>
      </c>
      <c r="C10" s="49"/>
      <c r="D10" s="49"/>
      <c r="E10" s="50"/>
    </row>
    <row r="11" spans="2:5" s="48" customFormat="1" ht="24.95" customHeight="1" x14ac:dyDescent="0.25">
      <c r="B11" s="57" t="s">
        <v>155</v>
      </c>
      <c r="C11" s="51"/>
      <c r="D11" s="51"/>
      <c r="E11" s="52"/>
    </row>
  </sheetData>
  <mergeCells count="1">
    <mergeCell ref="B2:E2"/>
  </mergeCells>
  <hyperlinks>
    <hyperlink ref="B5" location="South!A1" tooltip="Sales of South" display="South" xr:uid="{58083E31-B78A-45D9-9738-74F291EE1ACD}"/>
    <hyperlink ref="B6" location="East!A1" tooltip="Sales of East" display="East" xr:uid="{505A0234-1F3F-479E-9915-B70C953626D3}"/>
    <hyperlink ref="B7" location="West!A1" tooltip="Sales of West" display="West" xr:uid="{922CC1E7-835D-44C6-9E9C-63920B056CB7}"/>
    <hyperlink ref="B8" location="'Copy of All Sales'!A1" tooltip="Copy of All Sales Report" display="Copy of All Sales" xr:uid="{807D8A63-FFBF-4E25-92A8-253D75F33BE1}"/>
    <hyperlink ref="B9" location="Chart!A1" tooltip="A Chart of Sales" display="Chart" xr:uid="{9F642F24-338C-4F0D-BB7C-E44F5734581A}"/>
    <hyperlink ref="B10" location="'Sales Analysis'!A1" tooltip="Sales Analysis Report" display="Sales Analysis" xr:uid="{3BAB5B35-B7F3-42C2-8708-3A6184014999}"/>
    <hyperlink ref="B11" location="'New Staff'!A1" tooltip="List of New Staff" display="New Staff" xr:uid="{C57BCA4C-E775-47B3-BCE4-D19D3951EA33}"/>
    <hyperlink ref="B4" location="North!A1" tooltip="Sales of North" display="North" xr:uid="{F329615E-F747-47BB-8AB4-3814EABA42C7}"/>
    <hyperlink ref="B3" location="'All Sales'!A1" tooltip="All Sales Report" display="All Sales" xr:uid="{D27734D8-9116-4C5D-8384-9D0341D95AE7}"/>
  </hyperlinks>
  <pageMargins left="0.7" right="0.7" top="0.75" bottom="0.75" header="0.3" footer="0.3"/>
  <pageSetup paperSize="9" orientation="portrait" r:id="rId1"/>
  <pictur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36553-8FF1-4328-8A2B-E76DA765CA19}">
  <dimension ref="A1:E21"/>
  <sheetViews>
    <sheetView topLeftCell="C1" workbookViewId="0">
      <selection activeCell="E8" sqref="E8"/>
    </sheetView>
  </sheetViews>
  <sheetFormatPr defaultRowHeight="15" x14ac:dyDescent="0.25"/>
  <cols>
    <col min="1" max="1" width="19.5703125" hidden="1" customWidth="1"/>
    <col min="2" max="2" width="14.28515625" hidden="1" customWidth="1"/>
    <col min="3" max="5" width="14.28515625" customWidth="1"/>
  </cols>
  <sheetData>
    <row r="1" spans="1:5" x14ac:dyDescent="0.25">
      <c r="A1" s="45" t="s">
        <v>109</v>
      </c>
      <c r="B1" s="46" t="s">
        <v>110</v>
      </c>
      <c r="C1" s="46" t="s">
        <v>2</v>
      </c>
      <c r="D1" s="46" t="s">
        <v>3</v>
      </c>
      <c r="E1" s="47" t="s">
        <v>95</v>
      </c>
    </row>
    <row r="2" spans="1:5" x14ac:dyDescent="0.25">
      <c r="A2" s="39" t="s">
        <v>111</v>
      </c>
      <c r="B2" s="40" t="s">
        <v>112</v>
      </c>
      <c r="C2" s="40" t="str">
        <f>PROPER(LEFT(EmployeeData[[#This Row],[Name]],FIND("_",EmployeeData[[#This Row],[Name]])-1))</f>
        <v>Brittany</v>
      </c>
      <c r="D2" s="40" t="str">
        <f>PROPER(MID(EmployeeData[[#This Row],[Name]],FIND("_",EmployeeData[[#This Row],[Name]])+1,LEN(EmployeeData[[#This Row],[Name]])))</f>
        <v>Gault</v>
      </c>
      <c r="E2" s="41" t="str">
        <f>LEFT(EmployeeData[[#This Row],[Payroll Code]], 2)</f>
        <v>NE</v>
      </c>
    </row>
    <row r="3" spans="1:5" x14ac:dyDescent="0.25">
      <c r="A3" s="39" t="s">
        <v>113</v>
      </c>
      <c r="B3" s="40" t="s">
        <v>114</v>
      </c>
      <c r="C3" s="40" t="str">
        <f>PROPER(LEFT(EmployeeData[[#This Row],[Name]],FIND("_",EmployeeData[[#This Row],[Name]])-1))</f>
        <v>Nicole</v>
      </c>
      <c r="D3" s="40" t="str">
        <f>PROPER(MID(EmployeeData[[#This Row],[Name]],FIND("_",EmployeeData[[#This Row],[Name]])+1,LEN(EmployeeData[[#This Row],[Name]])))</f>
        <v>Maier</v>
      </c>
      <c r="E3" s="41" t="str">
        <f>LEFT(EmployeeData[[#This Row],[Payroll Code]], 2)</f>
        <v>NE</v>
      </c>
    </row>
    <row r="4" spans="1:5" x14ac:dyDescent="0.25">
      <c r="A4" s="39" t="s">
        <v>115</v>
      </c>
      <c r="B4" s="40" t="s">
        <v>116</v>
      </c>
      <c r="C4" s="40" t="str">
        <f>PROPER(LEFT(EmployeeData[[#This Row],[Name]],FIND("_",EmployeeData[[#This Row],[Name]])-1))</f>
        <v>Clay</v>
      </c>
      <c r="D4" s="40" t="str">
        <f>PROPER(MID(EmployeeData[[#This Row],[Name]],FIND("_",EmployeeData[[#This Row],[Name]])+1,LEN(EmployeeData[[#This Row],[Name]])))</f>
        <v>Corbin</v>
      </c>
      <c r="E4" s="41" t="str">
        <f>LEFT(EmployeeData[[#This Row],[Payroll Code]], 2)</f>
        <v>NE</v>
      </c>
    </row>
    <row r="5" spans="1:5" x14ac:dyDescent="0.25">
      <c r="A5" s="39" t="s">
        <v>117</v>
      </c>
      <c r="B5" s="40" t="s">
        <v>118</v>
      </c>
      <c r="C5" s="40" t="str">
        <f>PROPER(LEFT(EmployeeData[[#This Row],[Name]],FIND("_",EmployeeData[[#This Row],[Name]])-1))</f>
        <v>Ashley</v>
      </c>
      <c r="D5" s="40" t="str">
        <f>PROPER(MID(EmployeeData[[#This Row],[Name]],FIND("_",EmployeeData[[#This Row],[Name]])+1,LEN(EmployeeData[[#This Row],[Name]])))</f>
        <v>Delange</v>
      </c>
      <c r="E5" s="41" t="str">
        <f>LEFT(EmployeeData[[#This Row],[Payroll Code]], 2)</f>
        <v>NE</v>
      </c>
    </row>
    <row r="6" spans="1:5" x14ac:dyDescent="0.25">
      <c r="A6" s="39" t="s">
        <v>119</v>
      </c>
      <c r="B6" s="40" t="s">
        <v>120</v>
      </c>
      <c r="C6" s="40" t="str">
        <f>PROPER(LEFT(EmployeeData[[#This Row],[Name]],FIND("_",EmployeeData[[#This Row],[Name]])-1))</f>
        <v>Jennifer</v>
      </c>
      <c r="D6" s="40" t="str">
        <f>PROPER(MID(EmployeeData[[#This Row],[Name]],FIND("_",EmployeeData[[#This Row],[Name]])+1,LEN(EmployeeData[[#This Row],[Name]])))</f>
        <v>Vazquez</v>
      </c>
      <c r="E6" s="41" t="str">
        <f>LEFT(EmployeeData[[#This Row],[Payroll Code]], 2)</f>
        <v>NE</v>
      </c>
    </row>
    <row r="7" spans="1:5" x14ac:dyDescent="0.25">
      <c r="A7" s="39" t="s">
        <v>121</v>
      </c>
      <c r="B7" s="40" t="s">
        <v>122</v>
      </c>
      <c r="C7" s="40" t="str">
        <f>PROPER(LEFT(EmployeeData[[#This Row],[Name]],FIND("_",EmployeeData[[#This Row],[Name]])-1))</f>
        <v>Manny</v>
      </c>
      <c r="D7" s="40" t="str">
        <f>PROPER(MID(EmployeeData[[#This Row],[Name]],FIND("_",EmployeeData[[#This Row],[Name]])+1,LEN(EmployeeData[[#This Row],[Name]])))</f>
        <v>Webster</v>
      </c>
      <c r="E7" s="41" t="str">
        <f>LEFT(EmployeeData[[#This Row],[Payroll Code]], 2)</f>
        <v>NW</v>
      </c>
    </row>
    <row r="8" spans="1:5" x14ac:dyDescent="0.25">
      <c r="A8" s="39" t="s">
        <v>123</v>
      </c>
      <c r="B8" s="40" t="s">
        <v>124</v>
      </c>
      <c r="C8" s="40" t="str">
        <f>PROPER(LEFT(EmployeeData[[#This Row],[Name]],FIND("_",EmployeeData[[#This Row],[Name]])-1))</f>
        <v>Luke</v>
      </c>
      <c r="D8" s="40" t="str">
        <f>PROPER(MID(EmployeeData[[#This Row],[Name]],FIND("_",EmployeeData[[#This Row],[Name]])+1,LEN(EmployeeData[[#This Row],[Name]])))</f>
        <v>Redenbaugh</v>
      </c>
      <c r="E8" s="41" t="str">
        <f>LEFT(EmployeeData[[#This Row],[Payroll Code]], 2)</f>
        <v>NW</v>
      </c>
    </row>
    <row r="9" spans="1:5" x14ac:dyDescent="0.25">
      <c r="A9" s="39" t="s">
        <v>125</v>
      </c>
      <c r="B9" s="40" t="s">
        <v>126</v>
      </c>
      <c r="C9" s="40" t="str">
        <f>PROPER(LEFT(EmployeeData[[#This Row],[Name]],FIND("_",EmployeeData[[#This Row],[Name]])-1))</f>
        <v>Debbie</v>
      </c>
      <c r="D9" s="40" t="str">
        <f>PROPER(MID(EmployeeData[[#This Row],[Name]],FIND("_",EmployeeData[[#This Row],[Name]])+1,LEN(EmployeeData[[#This Row],[Name]])))</f>
        <v>Godoy</v>
      </c>
      <c r="E9" s="41" t="str">
        <f>LEFT(EmployeeData[[#This Row],[Payroll Code]], 2)</f>
        <v>NW</v>
      </c>
    </row>
    <row r="10" spans="1:5" x14ac:dyDescent="0.25">
      <c r="A10" s="39" t="s">
        <v>127</v>
      </c>
      <c r="B10" s="40" t="s">
        <v>128</v>
      </c>
      <c r="C10" s="40" t="str">
        <f>PROPER(LEFT(EmployeeData[[#This Row],[Name]],FIND("_",EmployeeData[[#This Row],[Name]])-1))</f>
        <v>Elizabeth</v>
      </c>
      <c r="D10" s="40" t="str">
        <f>PROPER(MID(EmployeeData[[#This Row],[Name]],FIND("_",EmployeeData[[#This Row],[Name]])+1,LEN(EmployeeData[[#This Row],[Name]])))</f>
        <v>Lambert</v>
      </c>
      <c r="E10" s="41" t="str">
        <f>LEFT(EmployeeData[[#This Row],[Payroll Code]], 2)</f>
        <v>NW</v>
      </c>
    </row>
    <row r="11" spans="1:5" x14ac:dyDescent="0.25">
      <c r="A11" s="39" t="s">
        <v>129</v>
      </c>
      <c r="B11" s="40" t="s">
        <v>130</v>
      </c>
      <c r="C11" s="40" t="str">
        <f>PROPER(LEFT(EmployeeData[[#This Row],[Name]],FIND("_",EmployeeData[[#This Row],[Name]])-1))</f>
        <v>Joel</v>
      </c>
      <c r="D11" s="40" t="str">
        <f>PROPER(MID(EmployeeData[[#This Row],[Name]],FIND("_",EmployeeData[[#This Row],[Name]])+1,LEN(EmployeeData[[#This Row],[Name]])))</f>
        <v>Jones</v>
      </c>
      <c r="E11" s="41" t="str">
        <f>LEFT(EmployeeData[[#This Row],[Payroll Code]], 2)</f>
        <v>NW</v>
      </c>
    </row>
    <row r="12" spans="1:5" x14ac:dyDescent="0.25">
      <c r="A12" s="39" t="s">
        <v>131</v>
      </c>
      <c r="B12" s="40" t="s">
        <v>132</v>
      </c>
      <c r="C12" s="40" t="str">
        <f>PROPER(LEFT(EmployeeData[[#This Row],[Name]],FIND("_",EmployeeData[[#This Row],[Name]])-1))</f>
        <v>Ebony</v>
      </c>
      <c r="D12" s="40" t="str">
        <f>PROPER(MID(EmployeeData[[#This Row],[Name]],FIND("_",EmployeeData[[#This Row],[Name]])+1,LEN(EmployeeData[[#This Row],[Name]])))</f>
        <v>Pane</v>
      </c>
      <c r="E12" s="41" t="str">
        <f>LEFT(EmployeeData[[#This Row],[Payroll Code]], 2)</f>
        <v>SE</v>
      </c>
    </row>
    <row r="13" spans="1:5" x14ac:dyDescent="0.25">
      <c r="A13" s="39" t="s">
        <v>133</v>
      </c>
      <c r="B13" s="40" t="s">
        <v>134</v>
      </c>
      <c r="C13" s="40" t="str">
        <f>PROPER(LEFT(EmployeeData[[#This Row],[Name]],FIND("_",EmployeeData[[#This Row],[Name]])-1))</f>
        <v>Riley</v>
      </c>
      <c r="D13" s="40" t="str">
        <f>PROPER(MID(EmployeeData[[#This Row],[Name]],FIND("_",EmployeeData[[#This Row],[Name]])+1,LEN(EmployeeData[[#This Row],[Name]])))</f>
        <v>Sweeny</v>
      </c>
      <c r="E13" s="41" t="str">
        <f>LEFT(EmployeeData[[#This Row],[Payroll Code]], 2)</f>
        <v>SE</v>
      </c>
    </row>
    <row r="14" spans="1:5" x14ac:dyDescent="0.25">
      <c r="A14" s="39" t="s">
        <v>135</v>
      </c>
      <c r="B14" s="40" t="s">
        <v>136</v>
      </c>
      <c r="C14" s="40" t="str">
        <f>PROPER(LEFT(EmployeeData[[#This Row],[Name]],FIND("_",EmployeeData[[#This Row],[Name]])-1))</f>
        <v>Alex</v>
      </c>
      <c r="D14" s="40" t="str">
        <f>PROPER(MID(EmployeeData[[#This Row],[Name]],FIND("_",EmployeeData[[#This Row],[Name]])+1,LEN(EmployeeData[[#This Row],[Name]])))</f>
        <v>Ward</v>
      </c>
      <c r="E14" s="41" t="str">
        <f>LEFT(EmployeeData[[#This Row],[Payroll Code]], 2)</f>
        <v>SE</v>
      </c>
    </row>
    <row r="15" spans="1:5" x14ac:dyDescent="0.25">
      <c r="A15" s="39" t="s">
        <v>137</v>
      </c>
      <c r="B15" s="40" t="s">
        <v>138</v>
      </c>
      <c r="C15" s="40" t="str">
        <f>PROPER(LEFT(EmployeeData[[#This Row],[Name]],FIND("_",EmployeeData[[#This Row],[Name]])-1))</f>
        <v>Pat</v>
      </c>
      <c r="D15" s="40" t="str">
        <f>PROPER(MID(EmployeeData[[#This Row],[Name]],FIND("_",EmployeeData[[#This Row],[Name]])+1,LEN(EmployeeData[[#This Row],[Name]])))</f>
        <v>Hanks</v>
      </c>
      <c r="E15" s="41" t="str">
        <f>LEFT(EmployeeData[[#This Row],[Payroll Code]], 2)</f>
        <v>SE</v>
      </c>
    </row>
    <row r="16" spans="1:5" x14ac:dyDescent="0.25">
      <c r="A16" s="39" t="s">
        <v>139</v>
      </c>
      <c r="B16" s="40" t="s">
        <v>140</v>
      </c>
      <c r="C16" s="40" t="str">
        <f>PROPER(LEFT(EmployeeData[[#This Row],[Name]],FIND("_",EmployeeData[[#This Row],[Name]])-1))</f>
        <v>Jessica</v>
      </c>
      <c r="D16" s="40" t="str">
        <f>PROPER(MID(EmployeeData[[#This Row],[Name]],FIND("_",EmployeeData[[#This Row],[Name]])+1,LEN(EmployeeData[[#This Row],[Name]])))</f>
        <v>Craig</v>
      </c>
      <c r="E16" s="41" t="str">
        <f>LEFT(EmployeeData[[#This Row],[Payroll Code]], 2)</f>
        <v>SE</v>
      </c>
    </row>
    <row r="17" spans="1:5" x14ac:dyDescent="0.25">
      <c r="A17" s="39" t="s">
        <v>141</v>
      </c>
      <c r="B17" s="40" t="s">
        <v>142</v>
      </c>
      <c r="C17" s="40" t="str">
        <f>PROPER(LEFT(EmployeeData[[#This Row],[Name]],FIND("_",EmployeeData[[#This Row],[Name]])-1))</f>
        <v>Jamie</v>
      </c>
      <c r="D17" s="40" t="str">
        <f>PROPER(MID(EmployeeData[[#This Row],[Name]],FIND("_",EmployeeData[[#This Row],[Name]])+1,LEN(EmployeeData[[#This Row],[Name]])))</f>
        <v>Welch</v>
      </c>
      <c r="E17" s="41" t="str">
        <f>LEFT(EmployeeData[[#This Row],[Payroll Code]], 2)</f>
        <v>SW</v>
      </c>
    </row>
    <row r="18" spans="1:5" x14ac:dyDescent="0.25">
      <c r="A18" s="39" t="s">
        <v>143</v>
      </c>
      <c r="B18" s="40" t="s">
        <v>144</v>
      </c>
      <c r="C18" s="40" t="str">
        <f>PROPER(LEFT(EmployeeData[[#This Row],[Name]],FIND("_",EmployeeData[[#This Row],[Name]])-1))</f>
        <v>Drew</v>
      </c>
      <c r="D18" s="40" t="str">
        <f>PROPER(MID(EmployeeData[[#This Row],[Name]],FIND("_",EmployeeData[[#This Row],[Name]])+1,LEN(EmployeeData[[#This Row],[Name]])))</f>
        <v>Womack</v>
      </c>
      <c r="E18" s="41" t="str">
        <f>LEFT(EmployeeData[[#This Row],[Payroll Code]], 2)</f>
        <v>SW</v>
      </c>
    </row>
    <row r="19" spans="1:5" x14ac:dyDescent="0.25">
      <c r="A19" s="39" t="s">
        <v>145</v>
      </c>
      <c r="B19" s="40" t="s">
        <v>146</v>
      </c>
      <c r="C19" s="40" t="str">
        <f>PROPER(LEFT(EmployeeData[[#This Row],[Name]],FIND("_",EmployeeData[[#This Row],[Name]])-1))</f>
        <v>Angela</v>
      </c>
      <c r="D19" s="40" t="str">
        <f>PROPER(MID(EmployeeData[[#This Row],[Name]],FIND("_",EmployeeData[[#This Row],[Name]])+1,LEN(EmployeeData[[#This Row],[Name]])))</f>
        <v>Macleod</v>
      </c>
      <c r="E19" s="41" t="str">
        <f>LEFT(EmployeeData[[#This Row],[Payroll Code]], 2)</f>
        <v>SW</v>
      </c>
    </row>
    <row r="20" spans="1:5" x14ac:dyDescent="0.25">
      <c r="A20" s="39" t="s">
        <v>147</v>
      </c>
      <c r="B20" s="40" t="s">
        <v>148</v>
      </c>
      <c r="C20" s="40" t="str">
        <f>PROPER(LEFT(EmployeeData[[#This Row],[Name]],FIND("_",EmployeeData[[#This Row],[Name]])-1))</f>
        <v>Karen</v>
      </c>
      <c r="D20" s="40" t="str">
        <f>PROPER(MID(EmployeeData[[#This Row],[Name]],FIND("_",EmployeeData[[#This Row],[Name]])+1,LEN(EmployeeData[[#This Row],[Name]])))</f>
        <v>D'Aguilar</v>
      </c>
      <c r="E20" s="41" t="str">
        <f>LEFT(EmployeeData[[#This Row],[Payroll Code]], 2)</f>
        <v>SW</v>
      </c>
    </row>
    <row r="21" spans="1:5" x14ac:dyDescent="0.25">
      <c r="A21" s="42" t="s">
        <v>149</v>
      </c>
      <c r="B21" s="43" t="s">
        <v>150</v>
      </c>
      <c r="C21" s="43" t="str">
        <f>PROPER(LEFT(EmployeeData[[#This Row],[Name]],FIND("_",EmployeeData[[#This Row],[Name]])-1))</f>
        <v>Sam</v>
      </c>
      <c r="D21" s="43" t="str">
        <f>PROPER(MID(EmployeeData[[#This Row],[Name]],FIND("_",EmployeeData[[#This Row],[Name]])+1,LEN(EmployeeData[[#This Row],[Name]])))</f>
        <v>Jessup</v>
      </c>
      <c r="E21" s="44" t="str">
        <f>LEFT(EmployeeData[[#This Row],[Payroll Code]], 2)</f>
        <v>SW</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B0037-2BC2-4571-9E50-1EF9658C6B29}">
  <sheetPr>
    <tabColor rgb="FFC00000"/>
  </sheetPr>
  <dimension ref="A1:K750"/>
  <sheetViews>
    <sheetView workbookViewId="0">
      <pane ySplit="1" topLeftCell="A257" activePane="bottomLeft" state="frozen"/>
      <selection pane="bottomLeft" activeCell="A259" sqref="A259"/>
    </sheetView>
  </sheetViews>
  <sheetFormatPr defaultRowHeight="15" x14ac:dyDescent="0.25"/>
  <cols>
    <col min="1" max="1" width="10.85546875" bestFit="1" customWidth="1"/>
    <col min="2" max="2" width="17.42578125" bestFit="1" customWidth="1"/>
    <col min="3" max="4" width="16.7109375" customWidth="1"/>
    <col min="5" max="5" width="12.42578125" bestFit="1" customWidth="1"/>
    <col min="6" max="6" width="15.5703125" bestFit="1" customWidth="1"/>
    <col min="7" max="7" width="16" bestFit="1" customWidth="1"/>
    <col min="8" max="8" width="10.5703125" bestFit="1" customWidth="1"/>
    <col min="9" max="9" width="14.140625" bestFit="1" customWidth="1"/>
  </cols>
  <sheetData>
    <row r="1" spans="1:11" x14ac:dyDescent="0.25">
      <c r="A1" s="18" t="s">
        <v>0</v>
      </c>
      <c r="B1" s="18" t="s">
        <v>1</v>
      </c>
      <c r="C1" s="18" t="s">
        <v>2</v>
      </c>
      <c r="D1" s="18" t="s">
        <v>3</v>
      </c>
      <c r="E1" s="18" t="s">
        <v>4</v>
      </c>
      <c r="F1" s="18" t="s">
        <v>5</v>
      </c>
      <c r="G1" s="18" t="s">
        <v>6</v>
      </c>
      <c r="H1" s="18" t="s">
        <v>87</v>
      </c>
      <c r="I1" s="18" t="s">
        <v>88</v>
      </c>
      <c r="K1" s="8">
        <v>0.1</v>
      </c>
    </row>
    <row r="2" spans="1:11" x14ac:dyDescent="0.25">
      <c r="A2" s="25">
        <v>44197</v>
      </c>
      <c r="B2" s="26" t="s">
        <v>16</v>
      </c>
      <c r="C2" s="26" t="s">
        <v>17</v>
      </c>
      <c r="D2" s="26" t="s">
        <v>18</v>
      </c>
      <c r="E2" s="26" t="s">
        <v>10</v>
      </c>
      <c r="F2" s="27">
        <v>2954.7</v>
      </c>
      <c r="G2" s="26" t="s">
        <v>15</v>
      </c>
      <c r="H2" s="27">
        <v>15000</v>
      </c>
      <c r="I2" s="27">
        <f>IF('All Sales'!$F2&gt;='All Sales'!$H2,'All Sales'!$F2*commission,0)</f>
        <v>0</v>
      </c>
    </row>
    <row r="3" spans="1:11" x14ac:dyDescent="0.25">
      <c r="A3" s="14">
        <v>44197</v>
      </c>
      <c r="B3" s="4" t="s">
        <v>68</v>
      </c>
      <c r="C3" s="4" t="s">
        <v>69</v>
      </c>
      <c r="D3" s="4" t="s">
        <v>70</v>
      </c>
      <c r="E3" s="4" t="s">
        <v>10</v>
      </c>
      <c r="F3" s="15">
        <v>6796.7999999999993</v>
      </c>
      <c r="G3" s="4" t="s">
        <v>11</v>
      </c>
      <c r="H3" s="15">
        <v>15000</v>
      </c>
      <c r="I3" s="15">
        <f>IF('All Sales'!$F3&gt;='All Sales'!$H3,'All Sales'!$F3*commission,0)</f>
        <v>0</v>
      </c>
    </row>
    <row r="4" spans="1:11" x14ac:dyDescent="0.25">
      <c r="A4" s="12">
        <v>44197</v>
      </c>
      <c r="B4" s="3" t="s">
        <v>68</v>
      </c>
      <c r="C4" s="3" t="s">
        <v>69</v>
      </c>
      <c r="D4" s="3" t="s">
        <v>70</v>
      </c>
      <c r="E4" s="3" t="s">
        <v>10</v>
      </c>
      <c r="F4" s="13">
        <v>8188</v>
      </c>
      <c r="G4" s="3" t="s">
        <v>43</v>
      </c>
      <c r="H4" s="13">
        <v>15000</v>
      </c>
      <c r="I4" s="13">
        <f>IF('All Sales'!$F4&gt;='All Sales'!$H4,'All Sales'!$F4*commission,0)</f>
        <v>0</v>
      </c>
    </row>
    <row r="5" spans="1:11" x14ac:dyDescent="0.25">
      <c r="A5" s="14">
        <v>44197</v>
      </c>
      <c r="B5" s="4" t="s">
        <v>16</v>
      </c>
      <c r="C5" s="4" t="s">
        <v>17</v>
      </c>
      <c r="D5" s="4" t="s">
        <v>18</v>
      </c>
      <c r="E5" s="4" t="s">
        <v>10</v>
      </c>
      <c r="F5" s="15">
        <v>9058.4</v>
      </c>
      <c r="G5" s="4" t="s">
        <v>11</v>
      </c>
      <c r="H5" s="15">
        <v>15000</v>
      </c>
      <c r="I5" s="15">
        <f>IF('All Sales'!$F5&gt;='All Sales'!$H5,'All Sales'!$F5*commission,0)</f>
        <v>0</v>
      </c>
    </row>
    <row r="6" spans="1:11" x14ac:dyDescent="0.25">
      <c r="A6" s="12">
        <v>44197</v>
      </c>
      <c r="B6" s="3" t="s">
        <v>68</v>
      </c>
      <c r="C6" s="3" t="s">
        <v>69</v>
      </c>
      <c r="D6" s="3" t="s">
        <v>70</v>
      </c>
      <c r="E6" s="3" t="s">
        <v>10</v>
      </c>
      <c r="F6" s="13">
        <v>12096</v>
      </c>
      <c r="G6" s="3" t="s">
        <v>43</v>
      </c>
      <c r="H6" s="13">
        <v>15000</v>
      </c>
      <c r="I6" s="13">
        <f>IF('All Sales'!$F6&gt;='All Sales'!$H6,'All Sales'!$F6*commission,0)</f>
        <v>0</v>
      </c>
    </row>
    <row r="7" spans="1:11" x14ac:dyDescent="0.25">
      <c r="A7" s="14">
        <v>44197</v>
      </c>
      <c r="B7" s="4" t="s">
        <v>7</v>
      </c>
      <c r="C7" s="4" t="s">
        <v>8</v>
      </c>
      <c r="D7" s="4" t="s">
        <v>9</v>
      </c>
      <c r="E7" s="4" t="s">
        <v>10</v>
      </c>
      <c r="F7" s="15">
        <v>15029</v>
      </c>
      <c r="G7" s="4" t="s">
        <v>15</v>
      </c>
      <c r="H7" s="15">
        <v>15000</v>
      </c>
      <c r="I7" s="15">
        <f>IF('All Sales'!$F7&gt;='All Sales'!$H7,'All Sales'!$F7*commission,0)</f>
        <v>1502.9</v>
      </c>
    </row>
    <row r="8" spans="1:11" x14ac:dyDescent="0.25">
      <c r="A8" s="12">
        <v>44197</v>
      </c>
      <c r="B8" s="3" t="s">
        <v>7</v>
      </c>
      <c r="C8" s="3" t="s">
        <v>8</v>
      </c>
      <c r="D8" s="3" t="s">
        <v>9</v>
      </c>
      <c r="E8" s="3" t="s">
        <v>10</v>
      </c>
      <c r="F8" s="13">
        <v>15264</v>
      </c>
      <c r="G8" s="3" t="s">
        <v>15</v>
      </c>
      <c r="H8" s="13">
        <v>15000</v>
      </c>
      <c r="I8" s="13">
        <f>IF('All Sales'!$F8&gt;='All Sales'!$H8,'All Sales'!$F8*commission,0)</f>
        <v>1526.4</v>
      </c>
    </row>
    <row r="9" spans="1:11" x14ac:dyDescent="0.25">
      <c r="A9" s="14">
        <v>44197</v>
      </c>
      <c r="B9" s="4" t="s">
        <v>7</v>
      </c>
      <c r="C9" s="4" t="s">
        <v>8</v>
      </c>
      <c r="D9" s="4" t="s">
        <v>9</v>
      </c>
      <c r="E9" s="4" t="s">
        <v>10</v>
      </c>
      <c r="F9" s="15">
        <v>17353.599999999999</v>
      </c>
      <c r="G9" s="4" t="s">
        <v>11</v>
      </c>
      <c r="H9" s="15">
        <v>15000</v>
      </c>
      <c r="I9" s="15">
        <f>IF('All Sales'!$F9&gt;='All Sales'!$H9,'All Sales'!$F9*commission,0)</f>
        <v>1735.36</v>
      </c>
    </row>
    <row r="10" spans="1:11" x14ac:dyDescent="0.25">
      <c r="A10" s="12">
        <v>44197</v>
      </c>
      <c r="B10" s="3" t="s">
        <v>12</v>
      </c>
      <c r="C10" s="3" t="s">
        <v>13</v>
      </c>
      <c r="D10" s="3" t="s">
        <v>14</v>
      </c>
      <c r="E10" s="3" t="s">
        <v>10</v>
      </c>
      <c r="F10" s="13">
        <v>20140</v>
      </c>
      <c r="G10" s="3" t="s">
        <v>43</v>
      </c>
      <c r="H10" s="13">
        <v>15000</v>
      </c>
      <c r="I10" s="13">
        <f>IF('All Sales'!$F10&gt;='All Sales'!$H10,'All Sales'!$F10*commission,0)</f>
        <v>2014</v>
      </c>
    </row>
    <row r="11" spans="1:11" x14ac:dyDescent="0.25">
      <c r="A11" s="14">
        <v>44197</v>
      </c>
      <c r="B11" s="4" t="s">
        <v>12</v>
      </c>
      <c r="C11" s="4" t="s">
        <v>13</v>
      </c>
      <c r="D11" s="4" t="s">
        <v>14</v>
      </c>
      <c r="E11" s="4" t="s">
        <v>10</v>
      </c>
      <c r="F11" s="15">
        <v>35649</v>
      </c>
      <c r="G11" s="4" t="s">
        <v>11</v>
      </c>
      <c r="H11" s="15">
        <v>15000</v>
      </c>
      <c r="I11" s="15">
        <f>IF('All Sales'!$F11&gt;='All Sales'!$H11,'All Sales'!$F11*commission,0)</f>
        <v>3564.9</v>
      </c>
    </row>
    <row r="12" spans="1:11" x14ac:dyDescent="0.25">
      <c r="A12" s="12">
        <v>44197</v>
      </c>
      <c r="B12" s="3" t="s">
        <v>30</v>
      </c>
      <c r="C12" s="3" t="s">
        <v>31</v>
      </c>
      <c r="D12" s="3" t="s">
        <v>32</v>
      </c>
      <c r="E12" s="3" t="s">
        <v>33</v>
      </c>
      <c r="F12" s="13">
        <v>13310.4</v>
      </c>
      <c r="G12" s="3" t="s">
        <v>11</v>
      </c>
      <c r="H12" s="13">
        <v>15000</v>
      </c>
      <c r="I12" s="13">
        <f>IF('All Sales'!$F12&gt;='All Sales'!$H12,'All Sales'!$F12*commission,0)</f>
        <v>0</v>
      </c>
    </row>
    <row r="13" spans="1:11" x14ac:dyDescent="0.25">
      <c r="A13" s="14">
        <v>44197</v>
      </c>
      <c r="B13" s="4" t="s">
        <v>59</v>
      </c>
      <c r="C13" s="4" t="s">
        <v>60</v>
      </c>
      <c r="D13" s="4" t="s">
        <v>61</v>
      </c>
      <c r="E13" s="4" t="s">
        <v>33</v>
      </c>
      <c r="F13" s="15">
        <v>20366.100000000002</v>
      </c>
      <c r="G13" s="4" t="s">
        <v>43</v>
      </c>
      <c r="H13" s="15">
        <v>15000</v>
      </c>
      <c r="I13" s="15">
        <f>IF('All Sales'!$F13&gt;='All Sales'!$H13,'All Sales'!$F13*commission,0)</f>
        <v>2036.6100000000004</v>
      </c>
    </row>
    <row r="14" spans="1:11" x14ac:dyDescent="0.25">
      <c r="A14" s="12">
        <v>44197</v>
      </c>
      <c r="B14" s="3" t="s">
        <v>59</v>
      </c>
      <c r="C14" s="3" t="s">
        <v>60</v>
      </c>
      <c r="D14" s="3" t="s">
        <v>61</v>
      </c>
      <c r="E14" s="3" t="s">
        <v>33</v>
      </c>
      <c r="F14" s="13">
        <v>20880</v>
      </c>
      <c r="G14" s="3" t="s">
        <v>11</v>
      </c>
      <c r="H14" s="13">
        <v>15000</v>
      </c>
      <c r="I14" s="13">
        <f>IF('All Sales'!$F14&gt;='All Sales'!$H14,'All Sales'!$F14*commission,0)</f>
        <v>2088</v>
      </c>
    </row>
    <row r="15" spans="1:11" x14ac:dyDescent="0.25">
      <c r="A15" s="14">
        <v>44197</v>
      </c>
      <c r="B15" s="4" t="s">
        <v>30</v>
      </c>
      <c r="C15" s="4" t="s">
        <v>31</v>
      </c>
      <c r="D15" s="4" t="s">
        <v>32</v>
      </c>
      <c r="E15" s="4" t="s">
        <v>33</v>
      </c>
      <c r="F15" s="15">
        <v>23076.199999999997</v>
      </c>
      <c r="G15" s="4" t="s">
        <v>11</v>
      </c>
      <c r="H15" s="15">
        <v>15000</v>
      </c>
      <c r="I15" s="15">
        <f>IF('All Sales'!$F15&gt;='All Sales'!$H15,'All Sales'!$F15*commission,0)</f>
        <v>2307.62</v>
      </c>
    </row>
    <row r="16" spans="1:11" x14ac:dyDescent="0.25">
      <c r="A16" s="12">
        <v>44197</v>
      </c>
      <c r="B16" s="3" t="s">
        <v>30</v>
      </c>
      <c r="C16" s="3" t="s">
        <v>31</v>
      </c>
      <c r="D16" s="3" t="s">
        <v>32</v>
      </c>
      <c r="E16" s="3" t="s">
        <v>33</v>
      </c>
      <c r="F16" s="13">
        <v>25560</v>
      </c>
      <c r="G16" s="3" t="s">
        <v>11</v>
      </c>
      <c r="H16" s="13">
        <v>15000</v>
      </c>
      <c r="I16" s="13">
        <f>IF('All Sales'!$F16&gt;='All Sales'!$H16,'All Sales'!$F16*commission,0)</f>
        <v>2556</v>
      </c>
    </row>
    <row r="17" spans="1:9" x14ac:dyDescent="0.25">
      <c r="A17" s="14">
        <v>44197</v>
      </c>
      <c r="B17" s="4" t="s">
        <v>23</v>
      </c>
      <c r="C17" s="4" t="s">
        <v>24</v>
      </c>
      <c r="D17" s="4" t="s">
        <v>25</v>
      </c>
      <c r="E17" s="4" t="s">
        <v>26</v>
      </c>
      <c r="F17" s="15">
        <v>3008.3999999999996</v>
      </c>
      <c r="G17" s="4" t="s">
        <v>15</v>
      </c>
      <c r="H17" s="15">
        <v>15000</v>
      </c>
      <c r="I17" s="15">
        <f>IF('All Sales'!$F17&gt;='All Sales'!$H17,'All Sales'!$F17*commission,0)</f>
        <v>0</v>
      </c>
    </row>
    <row r="18" spans="1:9" x14ac:dyDescent="0.25">
      <c r="A18" s="12">
        <v>44197</v>
      </c>
      <c r="B18" s="3" t="s">
        <v>50</v>
      </c>
      <c r="C18" s="3" t="s">
        <v>51</v>
      </c>
      <c r="D18" s="3" t="s">
        <v>52</v>
      </c>
      <c r="E18" s="3" t="s">
        <v>26</v>
      </c>
      <c r="F18" s="13">
        <v>7221.5999999999995</v>
      </c>
      <c r="G18" s="3" t="s">
        <v>43</v>
      </c>
      <c r="H18" s="13">
        <v>15000</v>
      </c>
      <c r="I18" s="13">
        <f>IF('All Sales'!$F18&gt;='All Sales'!$H18,'All Sales'!$F18*commission,0)</f>
        <v>0</v>
      </c>
    </row>
    <row r="19" spans="1:9" x14ac:dyDescent="0.25">
      <c r="A19" s="14">
        <v>44197</v>
      </c>
      <c r="B19" s="4" t="s">
        <v>23</v>
      </c>
      <c r="C19" s="4" t="s">
        <v>24</v>
      </c>
      <c r="D19" s="4" t="s">
        <v>25</v>
      </c>
      <c r="E19" s="4" t="s">
        <v>26</v>
      </c>
      <c r="F19" s="15">
        <v>10903.199999999999</v>
      </c>
      <c r="G19" s="4" t="s">
        <v>15</v>
      </c>
      <c r="H19" s="15">
        <v>15000</v>
      </c>
      <c r="I19" s="15">
        <f>IF('All Sales'!$F19&gt;='All Sales'!$H19,'All Sales'!$F19*commission,0)</f>
        <v>0</v>
      </c>
    </row>
    <row r="20" spans="1:9" x14ac:dyDescent="0.25">
      <c r="A20" s="12">
        <v>44197</v>
      </c>
      <c r="B20" s="3" t="s">
        <v>34</v>
      </c>
      <c r="C20" s="3" t="s">
        <v>35</v>
      </c>
      <c r="D20" s="3" t="s">
        <v>36</v>
      </c>
      <c r="E20" s="3" t="s">
        <v>26</v>
      </c>
      <c r="F20" s="13">
        <v>14616</v>
      </c>
      <c r="G20" s="3" t="s">
        <v>15</v>
      </c>
      <c r="H20" s="13">
        <v>15000</v>
      </c>
      <c r="I20" s="13">
        <f>IF('All Sales'!$F20&gt;='All Sales'!$H20,'All Sales'!$F20*commission,0)</f>
        <v>0</v>
      </c>
    </row>
    <row r="21" spans="1:9" x14ac:dyDescent="0.25">
      <c r="A21" s="14">
        <v>44197</v>
      </c>
      <c r="B21" s="4" t="s">
        <v>47</v>
      </c>
      <c r="C21" s="4" t="s">
        <v>48</v>
      </c>
      <c r="D21" s="4" t="s">
        <v>49</v>
      </c>
      <c r="E21" s="4" t="s">
        <v>26</v>
      </c>
      <c r="F21" s="15">
        <v>18885.900000000001</v>
      </c>
      <c r="G21" s="4" t="s">
        <v>43</v>
      </c>
      <c r="H21" s="15">
        <v>15000</v>
      </c>
      <c r="I21" s="15">
        <f>IF('All Sales'!$F21&gt;='All Sales'!$H21,'All Sales'!$F21*commission,0)</f>
        <v>1888.5900000000001</v>
      </c>
    </row>
    <row r="22" spans="1:9" x14ac:dyDescent="0.25">
      <c r="A22" s="12">
        <v>44197</v>
      </c>
      <c r="B22" s="3" t="s">
        <v>47</v>
      </c>
      <c r="C22" s="3" t="s">
        <v>48</v>
      </c>
      <c r="D22" s="3" t="s">
        <v>49</v>
      </c>
      <c r="E22" s="3" t="s">
        <v>26</v>
      </c>
      <c r="F22" s="13">
        <v>24236</v>
      </c>
      <c r="G22" s="3" t="s">
        <v>11</v>
      </c>
      <c r="H22" s="13">
        <v>15000</v>
      </c>
      <c r="I22" s="13">
        <f>IF('All Sales'!$F22&gt;='All Sales'!$H22,'All Sales'!$F22*commission,0)</f>
        <v>2423.6</v>
      </c>
    </row>
    <row r="23" spans="1:9" x14ac:dyDescent="0.25">
      <c r="A23" s="14">
        <v>44197</v>
      </c>
      <c r="B23" s="4" t="s">
        <v>19</v>
      </c>
      <c r="C23" s="4" t="s">
        <v>20</v>
      </c>
      <c r="D23" s="4" t="s">
        <v>21</v>
      </c>
      <c r="E23" s="4" t="s">
        <v>22</v>
      </c>
      <c r="F23" s="15">
        <v>6945.4</v>
      </c>
      <c r="G23" s="4" t="s">
        <v>43</v>
      </c>
      <c r="H23" s="15">
        <v>15000</v>
      </c>
      <c r="I23" s="15">
        <f>IF('All Sales'!$F23&gt;='All Sales'!$H23,'All Sales'!$F23*commission,0)</f>
        <v>0</v>
      </c>
    </row>
    <row r="24" spans="1:9" x14ac:dyDescent="0.25">
      <c r="A24" s="12">
        <v>44197</v>
      </c>
      <c r="B24" s="3" t="s">
        <v>19</v>
      </c>
      <c r="C24" s="3" t="s">
        <v>20</v>
      </c>
      <c r="D24" s="3" t="s">
        <v>21</v>
      </c>
      <c r="E24" s="3" t="s">
        <v>22</v>
      </c>
      <c r="F24" s="13">
        <v>7658.2000000000007</v>
      </c>
      <c r="G24" s="3" t="s">
        <v>43</v>
      </c>
      <c r="H24" s="13">
        <v>15000</v>
      </c>
      <c r="I24" s="13">
        <f>IF('All Sales'!$F24&gt;='All Sales'!$H24,'All Sales'!$F24*commission,0)</f>
        <v>0</v>
      </c>
    </row>
    <row r="25" spans="1:9" x14ac:dyDescent="0.25">
      <c r="A25" s="14">
        <v>44197</v>
      </c>
      <c r="B25" s="4" t="s">
        <v>44</v>
      </c>
      <c r="C25" s="4" t="s">
        <v>45</v>
      </c>
      <c r="D25" s="4" t="s">
        <v>46</v>
      </c>
      <c r="E25" s="4" t="s">
        <v>22</v>
      </c>
      <c r="F25" s="15">
        <v>7658.5999999999985</v>
      </c>
      <c r="G25" s="4" t="s">
        <v>15</v>
      </c>
      <c r="H25" s="15">
        <v>15000</v>
      </c>
      <c r="I25" s="15">
        <f>IF('All Sales'!$F25&gt;='All Sales'!$H25,'All Sales'!$F25*commission,0)</f>
        <v>0</v>
      </c>
    </row>
    <row r="26" spans="1:9" x14ac:dyDescent="0.25">
      <c r="A26" s="12">
        <v>44197</v>
      </c>
      <c r="B26" s="3" t="s">
        <v>53</v>
      </c>
      <c r="C26" s="3" t="s">
        <v>54</v>
      </c>
      <c r="D26" s="3" t="s">
        <v>55</v>
      </c>
      <c r="E26" s="3" t="s">
        <v>22</v>
      </c>
      <c r="F26" s="13">
        <v>9098.6</v>
      </c>
      <c r="G26" s="3" t="s">
        <v>43</v>
      </c>
      <c r="H26" s="13">
        <v>15000</v>
      </c>
      <c r="I26" s="13">
        <f>IF('All Sales'!$F26&gt;='All Sales'!$H26,'All Sales'!$F26*commission,0)</f>
        <v>0</v>
      </c>
    </row>
    <row r="27" spans="1:9" x14ac:dyDescent="0.25">
      <c r="A27" s="14">
        <v>44197</v>
      </c>
      <c r="B27" s="4" t="s">
        <v>19</v>
      </c>
      <c r="C27" s="4" t="s">
        <v>20</v>
      </c>
      <c r="D27" s="4" t="s">
        <v>21</v>
      </c>
      <c r="E27" s="4" t="s">
        <v>22</v>
      </c>
      <c r="F27" s="15">
        <v>10019.199999999999</v>
      </c>
      <c r="G27" s="4" t="s">
        <v>43</v>
      </c>
      <c r="H27" s="15">
        <v>15000</v>
      </c>
      <c r="I27" s="15">
        <f>IF('All Sales'!$F27&gt;='All Sales'!$H27,'All Sales'!$F27*commission,0)</f>
        <v>0</v>
      </c>
    </row>
    <row r="28" spans="1:9" x14ac:dyDescent="0.25">
      <c r="A28" s="12">
        <v>44197</v>
      </c>
      <c r="B28" s="3" t="s">
        <v>44</v>
      </c>
      <c r="C28" s="3" t="s">
        <v>45</v>
      </c>
      <c r="D28" s="3" t="s">
        <v>46</v>
      </c>
      <c r="E28" s="3" t="s">
        <v>22</v>
      </c>
      <c r="F28" s="13">
        <v>10176</v>
      </c>
      <c r="G28" s="3" t="s">
        <v>15</v>
      </c>
      <c r="H28" s="13">
        <v>15000</v>
      </c>
      <c r="I28" s="13">
        <f>IF('All Sales'!$F28&gt;='All Sales'!$H28,'All Sales'!$F28*commission,0)</f>
        <v>0</v>
      </c>
    </row>
    <row r="29" spans="1:9" x14ac:dyDescent="0.25">
      <c r="A29" s="14">
        <v>44197</v>
      </c>
      <c r="B29" s="4" t="s">
        <v>53</v>
      </c>
      <c r="C29" s="4" t="s">
        <v>54</v>
      </c>
      <c r="D29" s="4" t="s">
        <v>55</v>
      </c>
      <c r="E29" s="4" t="s">
        <v>22</v>
      </c>
      <c r="F29" s="15">
        <v>16385.600000000002</v>
      </c>
      <c r="G29" s="4" t="s">
        <v>11</v>
      </c>
      <c r="H29" s="15">
        <v>15000</v>
      </c>
      <c r="I29" s="15">
        <f>IF('All Sales'!$F29&gt;='All Sales'!$H29,'All Sales'!$F29*commission,0)</f>
        <v>1638.5600000000004</v>
      </c>
    </row>
    <row r="30" spans="1:9" x14ac:dyDescent="0.25">
      <c r="A30" s="12">
        <v>44197</v>
      </c>
      <c r="B30" s="3" t="s">
        <v>44</v>
      </c>
      <c r="C30" s="3" t="s">
        <v>45</v>
      </c>
      <c r="D30" s="3" t="s">
        <v>46</v>
      </c>
      <c r="E30" s="3" t="s">
        <v>22</v>
      </c>
      <c r="F30" s="13">
        <v>19108</v>
      </c>
      <c r="G30" s="3" t="s">
        <v>15</v>
      </c>
      <c r="H30" s="13">
        <v>15000</v>
      </c>
      <c r="I30" s="13">
        <f>IF('All Sales'!$F30&gt;='All Sales'!$H30,'All Sales'!$F30*commission,0)</f>
        <v>1910.8000000000002</v>
      </c>
    </row>
    <row r="31" spans="1:9" x14ac:dyDescent="0.25">
      <c r="A31" s="14">
        <v>44197</v>
      </c>
      <c r="B31" s="4" t="s">
        <v>19</v>
      </c>
      <c r="C31" s="4" t="s">
        <v>20</v>
      </c>
      <c r="D31" s="4" t="s">
        <v>21</v>
      </c>
      <c r="E31" s="4" t="s">
        <v>22</v>
      </c>
      <c r="F31" s="15">
        <v>19456</v>
      </c>
      <c r="G31" s="4" t="s">
        <v>11</v>
      </c>
      <c r="H31" s="15">
        <v>15000</v>
      </c>
      <c r="I31" s="15">
        <f>IF('All Sales'!$F31&gt;='All Sales'!$H31,'All Sales'!$F31*commission,0)</f>
        <v>1945.6000000000001</v>
      </c>
    </row>
    <row r="32" spans="1:9" x14ac:dyDescent="0.25">
      <c r="A32" s="12">
        <v>44197</v>
      </c>
      <c r="B32" s="3" t="s">
        <v>65</v>
      </c>
      <c r="C32" s="3" t="s">
        <v>66</v>
      </c>
      <c r="D32" s="3" t="s">
        <v>67</v>
      </c>
      <c r="E32" s="3" t="s">
        <v>22</v>
      </c>
      <c r="F32" s="13">
        <v>31127.199999999997</v>
      </c>
      <c r="G32" s="3" t="s">
        <v>43</v>
      </c>
      <c r="H32" s="13">
        <v>15000</v>
      </c>
      <c r="I32" s="13">
        <f>IF('All Sales'!$F32&gt;='All Sales'!$H32,'All Sales'!$F32*commission,0)</f>
        <v>3112.72</v>
      </c>
    </row>
    <row r="33" spans="1:9" x14ac:dyDescent="0.25">
      <c r="A33" s="14">
        <v>44197</v>
      </c>
      <c r="B33" s="4" t="s">
        <v>65</v>
      </c>
      <c r="C33" s="4" t="s">
        <v>66</v>
      </c>
      <c r="D33" s="4" t="s">
        <v>67</v>
      </c>
      <c r="E33" s="4" t="s">
        <v>22</v>
      </c>
      <c r="F33" s="15">
        <v>36372.1</v>
      </c>
      <c r="G33" s="4" t="s">
        <v>11</v>
      </c>
      <c r="H33" s="15">
        <v>15000</v>
      </c>
      <c r="I33" s="15">
        <f>IF('All Sales'!$F33&gt;='All Sales'!$H33,'All Sales'!$F33*commission,0)</f>
        <v>3637.21</v>
      </c>
    </row>
    <row r="34" spans="1:9" x14ac:dyDescent="0.25">
      <c r="A34" s="12">
        <v>44197</v>
      </c>
      <c r="B34" s="3" t="s">
        <v>44</v>
      </c>
      <c r="C34" s="3" t="s">
        <v>45</v>
      </c>
      <c r="D34" s="3" t="s">
        <v>46</v>
      </c>
      <c r="E34" s="3" t="s">
        <v>22</v>
      </c>
      <c r="F34" s="13">
        <v>39186</v>
      </c>
      <c r="G34" s="3" t="s">
        <v>15</v>
      </c>
      <c r="H34" s="13">
        <v>15000</v>
      </c>
      <c r="I34" s="13">
        <f>IF('All Sales'!$F34&gt;='All Sales'!$H34,'All Sales'!$F34*commission,0)</f>
        <v>3918.6000000000004</v>
      </c>
    </row>
    <row r="35" spans="1:9" x14ac:dyDescent="0.25">
      <c r="A35" s="14">
        <v>44197</v>
      </c>
      <c r="B35" s="4" t="s">
        <v>65</v>
      </c>
      <c r="C35" s="4" t="s">
        <v>66</v>
      </c>
      <c r="D35" s="4" t="s">
        <v>67</v>
      </c>
      <c r="E35" s="4" t="s">
        <v>22</v>
      </c>
      <c r="F35" s="15">
        <v>46715.999999999993</v>
      </c>
      <c r="G35" s="4" t="s">
        <v>11</v>
      </c>
      <c r="H35" s="15">
        <v>15000</v>
      </c>
      <c r="I35" s="15">
        <f>IF('All Sales'!$F35&gt;='All Sales'!$H35,'All Sales'!$F35*commission,0)</f>
        <v>4671.5999999999995</v>
      </c>
    </row>
    <row r="36" spans="1:9" x14ac:dyDescent="0.25">
      <c r="A36" s="12">
        <v>44228</v>
      </c>
      <c r="B36" s="3" t="s">
        <v>27</v>
      </c>
      <c r="C36" s="3" t="s">
        <v>28</v>
      </c>
      <c r="D36" s="3" t="s">
        <v>29</v>
      </c>
      <c r="E36" s="3" t="s">
        <v>10</v>
      </c>
      <c r="F36" s="13">
        <v>7717.5</v>
      </c>
      <c r="G36" s="3" t="s">
        <v>43</v>
      </c>
      <c r="H36" s="13">
        <v>15000</v>
      </c>
      <c r="I36" s="13">
        <f>IF('All Sales'!$F36&gt;='All Sales'!$H36,'All Sales'!$F36*commission,0)</f>
        <v>0</v>
      </c>
    </row>
    <row r="37" spans="1:9" x14ac:dyDescent="0.25">
      <c r="A37" s="14">
        <v>44228</v>
      </c>
      <c r="B37" s="4" t="s">
        <v>27</v>
      </c>
      <c r="C37" s="4" t="s">
        <v>28</v>
      </c>
      <c r="D37" s="4" t="s">
        <v>29</v>
      </c>
      <c r="E37" s="4" t="s">
        <v>10</v>
      </c>
      <c r="F37" s="15">
        <v>11617.6</v>
      </c>
      <c r="G37" s="4" t="s">
        <v>15</v>
      </c>
      <c r="H37" s="15">
        <v>15000</v>
      </c>
      <c r="I37" s="15">
        <f>IF('All Sales'!$F37&gt;='All Sales'!$H37,'All Sales'!$F37*commission,0)</f>
        <v>0</v>
      </c>
    </row>
    <row r="38" spans="1:9" x14ac:dyDescent="0.25">
      <c r="A38" s="12">
        <v>44228</v>
      </c>
      <c r="B38" s="3" t="s">
        <v>12</v>
      </c>
      <c r="C38" s="3" t="s">
        <v>13</v>
      </c>
      <c r="D38" s="3" t="s">
        <v>14</v>
      </c>
      <c r="E38" s="3" t="s">
        <v>10</v>
      </c>
      <c r="F38" s="13">
        <v>19431</v>
      </c>
      <c r="G38" s="3" t="s">
        <v>15</v>
      </c>
      <c r="H38" s="13">
        <v>15000</v>
      </c>
      <c r="I38" s="13">
        <f>IF('All Sales'!$F38&gt;='All Sales'!$H38,'All Sales'!$F38*commission,0)</f>
        <v>1943.1000000000001</v>
      </c>
    </row>
    <row r="39" spans="1:9" x14ac:dyDescent="0.25">
      <c r="A39" s="14">
        <v>44228</v>
      </c>
      <c r="B39" s="4" t="s">
        <v>7</v>
      </c>
      <c r="C39" s="4" t="s">
        <v>8</v>
      </c>
      <c r="D39" s="4" t="s">
        <v>9</v>
      </c>
      <c r="E39" s="4" t="s">
        <v>10</v>
      </c>
      <c r="F39" s="15">
        <v>21169.599999999999</v>
      </c>
      <c r="G39" s="4" t="s">
        <v>15</v>
      </c>
      <c r="H39" s="15">
        <v>15000</v>
      </c>
      <c r="I39" s="15">
        <f>IF('All Sales'!$F39&gt;='All Sales'!$H39,'All Sales'!$F39*commission,0)</f>
        <v>2116.96</v>
      </c>
    </row>
    <row r="40" spans="1:9" x14ac:dyDescent="0.25">
      <c r="A40" s="12">
        <v>44228</v>
      </c>
      <c r="B40" s="3" t="s">
        <v>16</v>
      </c>
      <c r="C40" s="3" t="s">
        <v>17</v>
      </c>
      <c r="D40" s="3" t="s">
        <v>18</v>
      </c>
      <c r="E40" s="3" t="s">
        <v>10</v>
      </c>
      <c r="F40" s="13">
        <v>29158.400000000001</v>
      </c>
      <c r="G40" s="3" t="s">
        <v>15</v>
      </c>
      <c r="H40" s="13">
        <v>15000</v>
      </c>
      <c r="I40" s="13">
        <f>IF('All Sales'!$F40&gt;='All Sales'!$H40,'All Sales'!$F40*commission,0)</f>
        <v>2915.84</v>
      </c>
    </row>
    <row r="41" spans="1:9" x14ac:dyDescent="0.25">
      <c r="A41" s="14">
        <v>44228</v>
      </c>
      <c r="B41" s="4" t="s">
        <v>12</v>
      </c>
      <c r="C41" s="4" t="s">
        <v>13</v>
      </c>
      <c r="D41" s="4" t="s">
        <v>14</v>
      </c>
      <c r="E41" s="4" t="s">
        <v>10</v>
      </c>
      <c r="F41" s="15">
        <v>30305</v>
      </c>
      <c r="G41" s="4" t="s">
        <v>11</v>
      </c>
      <c r="H41" s="15">
        <v>15000</v>
      </c>
      <c r="I41" s="15">
        <f>IF('All Sales'!$F41&gt;='All Sales'!$H41,'All Sales'!$F41*commission,0)</f>
        <v>3030.5</v>
      </c>
    </row>
    <row r="42" spans="1:9" x14ac:dyDescent="0.25">
      <c r="A42" s="12">
        <v>44228</v>
      </c>
      <c r="B42" s="3" t="s">
        <v>27</v>
      </c>
      <c r="C42" s="3" t="s">
        <v>28</v>
      </c>
      <c r="D42" s="3" t="s">
        <v>29</v>
      </c>
      <c r="E42" s="3" t="s">
        <v>10</v>
      </c>
      <c r="F42" s="13">
        <v>43184.399999999994</v>
      </c>
      <c r="G42" s="3" t="s">
        <v>43</v>
      </c>
      <c r="H42" s="13">
        <v>15000</v>
      </c>
      <c r="I42" s="13">
        <f>IF('All Sales'!$F42&gt;='All Sales'!$H42,'All Sales'!$F42*commission,0)</f>
        <v>4318.4399999999996</v>
      </c>
    </row>
    <row r="43" spans="1:9" x14ac:dyDescent="0.25">
      <c r="A43" s="14">
        <v>44228</v>
      </c>
      <c r="B43" s="4" t="s">
        <v>59</v>
      </c>
      <c r="C43" s="4" t="s">
        <v>60</v>
      </c>
      <c r="D43" s="4" t="s">
        <v>61</v>
      </c>
      <c r="E43" s="4" t="s">
        <v>33</v>
      </c>
      <c r="F43" s="15">
        <v>13479.400000000001</v>
      </c>
      <c r="G43" s="4" t="s">
        <v>43</v>
      </c>
      <c r="H43" s="15">
        <v>15000</v>
      </c>
      <c r="I43" s="15">
        <f>IF('All Sales'!$F43&gt;='All Sales'!$H43,'All Sales'!$F43*commission,0)</f>
        <v>0</v>
      </c>
    </row>
    <row r="44" spans="1:9" x14ac:dyDescent="0.25">
      <c r="A44" s="12">
        <v>44228</v>
      </c>
      <c r="B44" s="3" t="s">
        <v>30</v>
      </c>
      <c r="C44" s="3" t="s">
        <v>31</v>
      </c>
      <c r="D44" s="3" t="s">
        <v>32</v>
      </c>
      <c r="E44" s="3" t="s">
        <v>33</v>
      </c>
      <c r="F44" s="13">
        <v>16604.400000000001</v>
      </c>
      <c r="G44" s="3" t="s">
        <v>15</v>
      </c>
      <c r="H44" s="13">
        <v>15000</v>
      </c>
      <c r="I44" s="13">
        <f>IF('All Sales'!$F44&gt;='All Sales'!$H44,'All Sales'!$F44*commission,0)</f>
        <v>1660.4400000000003</v>
      </c>
    </row>
    <row r="45" spans="1:9" x14ac:dyDescent="0.25">
      <c r="A45" s="14">
        <v>44228</v>
      </c>
      <c r="B45" s="4" t="s">
        <v>71</v>
      </c>
      <c r="C45" s="4" t="s">
        <v>72</v>
      </c>
      <c r="D45" s="4" t="s">
        <v>73</v>
      </c>
      <c r="E45" s="4" t="s">
        <v>33</v>
      </c>
      <c r="F45" s="15">
        <v>22176</v>
      </c>
      <c r="G45" s="4" t="s">
        <v>15</v>
      </c>
      <c r="H45" s="15">
        <v>15000</v>
      </c>
      <c r="I45" s="15">
        <f>IF('All Sales'!$F45&gt;='All Sales'!$H45,'All Sales'!$F45*commission,0)</f>
        <v>2217.6</v>
      </c>
    </row>
    <row r="46" spans="1:9" x14ac:dyDescent="0.25">
      <c r="A46" s="12">
        <v>44228</v>
      </c>
      <c r="B46" s="3" t="s">
        <v>59</v>
      </c>
      <c r="C46" s="3" t="s">
        <v>60</v>
      </c>
      <c r="D46" s="3" t="s">
        <v>61</v>
      </c>
      <c r="E46" s="3" t="s">
        <v>33</v>
      </c>
      <c r="F46" s="13">
        <v>24131.000000000004</v>
      </c>
      <c r="G46" s="3" t="s">
        <v>15</v>
      </c>
      <c r="H46" s="13">
        <v>15000</v>
      </c>
      <c r="I46" s="13">
        <f>IF('All Sales'!$F46&gt;='All Sales'!$H46,'All Sales'!$F46*commission,0)</f>
        <v>2413.1000000000004</v>
      </c>
    </row>
    <row r="47" spans="1:9" x14ac:dyDescent="0.25">
      <c r="A47" s="14">
        <v>44228</v>
      </c>
      <c r="B47" s="4" t="s">
        <v>30</v>
      </c>
      <c r="C47" s="4" t="s">
        <v>31</v>
      </c>
      <c r="D47" s="4" t="s">
        <v>32</v>
      </c>
      <c r="E47" s="4" t="s">
        <v>33</v>
      </c>
      <c r="F47" s="15">
        <v>34353.5</v>
      </c>
      <c r="G47" s="4" t="s">
        <v>15</v>
      </c>
      <c r="H47" s="15">
        <v>15000</v>
      </c>
      <c r="I47" s="15">
        <f>IF('All Sales'!$F47&gt;='All Sales'!$H47,'All Sales'!$F47*commission,0)</f>
        <v>3435.3500000000004</v>
      </c>
    </row>
    <row r="48" spans="1:9" x14ac:dyDescent="0.25">
      <c r="A48" s="12">
        <v>44228</v>
      </c>
      <c r="B48" s="3" t="s">
        <v>34</v>
      </c>
      <c r="C48" s="3" t="s">
        <v>35</v>
      </c>
      <c r="D48" s="3" t="s">
        <v>36</v>
      </c>
      <c r="E48" s="3" t="s">
        <v>26</v>
      </c>
      <c r="F48" s="13">
        <v>3596</v>
      </c>
      <c r="G48" s="3" t="s">
        <v>15</v>
      </c>
      <c r="H48" s="13">
        <v>15000</v>
      </c>
      <c r="I48" s="13">
        <f>IF('All Sales'!$F48&gt;='All Sales'!$H48,'All Sales'!$F48*commission,0)</f>
        <v>0</v>
      </c>
    </row>
    <row r="49" spans="1:9" x14ac:dyDescent="0.25">
      <c r="A49" s="14">
        <v>44228</v>
      </c>
      <c r="B49" s="4" t="s">
        <v>56</v>
      </c>
      <c r="C49" s="4" t="s">
        <v>57</v>
      </c>
      <c r="D49" s="4" t="s">
        <v>58</v>
      </c>
      <c r="E49" s="4" t="s">
        <v>26</v>
      </c>
      <c r="F49" s="15">
        <v>6300</v>
      </c>
      <c r="G49" s="4" t="s">
        <v>43</v>
      </c>
      <c r="H49" s="15">
        <v>15000</v>
      </c>
      <c r="I49" s="15">
        <f>IF('All Sales'!$F49&gt;='All Sales'!$H49,'All Sales'!$F49*commission,0)</f>
        <v>0</v>
      </c>
    </row>
    <row r="50" spans="1:9" x14ac:dyDescent="0.25">
      <c r="A50" s="12">
        <v>44228</v>
      </c>
      <c r="B50" s="3" t="s">
        <v>34</v>
      </c>
      <c r="C50" s="3" t="s">
        <v>35</v>
      </c>
      <c r="D50" s="3" t="s">
        <v>36</v>
      </c>
      <c r="E50" s="3" t="s">
        <v>26</v>
      </c>
      <c r="F50" s="13">
        <v>6804</v>
      </c>
      <c r="G50" s="3" t="s">
        <v>11</v>
      </c>
      <c r="H50" s="13">
        <v>15000</v>
      </c>
      <c r="I50" s="13">
        <f>IF('All Sales'!$F50&gt;='All Sales'!$H50,'All Sales'!$F50*commission,0)</f>
        <v>0</v>
      </c>
    </row>
    <row r="51" spans="1:9" x14ac:dyDescent="0.25">
      <c r="A51" s="14">
        <v>44228</v>
      </c>
      <c r="B51" s="4" t="s">
        <v>50</v>
      </c>
      <c r="C51" s="4" t="s">
        <v>51</v>
      </c>
      <c r="D51" s="4" t="s">
        <v>52</v>
      </c>
      <c r="E51" s="4" t="s">
        <v>26</v>
      </c>
      <c r="F51" s="15">
        <v>8524.4000000000015</v>
      </c>
      <c r="G51" s="4" t="s">
        <v>43</v>
      </c>
      <c r="H51" s="15">
        <v>15000</v>
      </c>
      <c r="I51" s="15">
        <f>IF('All Sales'!$F51&gt;='All Sales'!$H51,'All Sales'!$F51*commission,0)</f>
        <v>0</v>
      </c>
    </row>
    <row r="52" spans="1:9" x14ac:dyDescent="0.25">
      <c r="A52" s="12">
        <v>44228</v>
      </c>
      <c r="B52" s="3" t="s">
        <v>34</v>
      </c>
      <c r="C52" s="3" t="s">
        <v>35</v>
      </c>
      <c r="D52" s="3" t="s">
        <v>36</v>
      </c>
      <c r="E52" s="3" t="s">
        <v>26</v>
      </c>
      <c r="F52" s="13">
        <v>8772</v>
      </c>
      <c r="G52" s="3" t="s">
        <v>43</v>
      </c>
      <c r="H52" s="13">
        <v>15000</v>
      </c>
      <c r="I52" s="13">
        <f>IF('All Sales'!$F52&gt;='All Sales'!$H52,'All Sales'!$F52*commission,0)</f>
        <v>0</v>
      </c>
    </row>
    <row r="53" spans="1:9" x14ac:dyDescent="0.25">
      <c r="A53" s="14">
        <v>44228</v>
      </c>
      <c r="B53" s="4" t="s">
        <v>34</v>
      </c>
      <c r="C53" s="4" t="s">
        <v>35</v>
      </c>
      <c r="D53" s="4" t="s">
        <v>36</v>
      </c>
      <c r="E53" s="4" t="s">
        <v>26</v>
      </c>
      <c r="F53" s="15">
        <v>17328.300000000003</v>
      </c>
      <c r="G53" s="4" t="s">
        <v>43</v>
      </c>
      <c r="H53" s="15">
        <v>15000</v>
      </c>
      <c r="I53" s="15">
        <f>IF('All Sales'!$F53&gt;='All Sales'!$H53,'All Sales'!$F53*commission,0)</f>
        <v>1732.8300000000004</v>
      </c>
    </row>
    <row r="54" spans="1:9" x14ac:dyDescent="0.25">
      <c r="A54" s="12">
        <v>44228</v>
      </c>
      <c r="B54" s="3" t="s">
        <v>56</v>
      </c>
      <c r="C54" s="3" t="s">
        <v>57</v>
      </c>
      <c r="D54" s="3" t="s">
        <v>58</v>
      </c>
      <c r="E54" s="3" t="s">
        <v>26</v>
      </c>
      <c r="F54" s="13">
        <v>21438.899999999998</v>
      </c>
      <c r="G54" s="3" t="s">
        <v>11</v>
      </c>
      <c r="H54" s="13">
        <v>15000</v>
      </c>
      <c r="I54" s="13">
        <f>IF('All Sales'!$F54&gt;='All Sales'!$H54,'All Sales'!$F54*commission,0)</f>
        <v>2143.89</v>
      </c>
    </row>
    <row r="55" spans="1:9" x14ac:dyDescent="0.25">
      <c r="A55" s="14">
        <v>44228</v>
      </c>
      <c r="B55" s="4" t="s">
        <v>50</v>
      </c>
      <c r="C55" s="4" t="s">
        <v>51</v>
      </c>
      <c r="D55" s="4" t="s">
        <v>52</v>
      </c>
      <c r="E55" s="4" t="s">
        <v>26</v>
      </c>
      <c r="F55" s="15">
        <v>26556.799999999999</v>
      </c>
      <c r="G55" s="4" t="s">
        <v>15</v>
      </c>
      <c r="H55" s="15">
        <v>15000</v>
      </c>
      <c r="I55" s="15">
        <f>IF('All Sales'!$F55&gt;='All Sales'!$H55,'All Sales'!$F55*commission,0)</f>
        <v>2655.6800000000003</v>
      </c>
    </row>
    <row r="56" spans="1:9" x14ac:dyDescent="0.25">
      <c r="A56" s="12">
        <v>44228</v>
      </c>
      <c r="B56" s="3" t="s">
        <v>50</v>
      </c>
      <c r="C56" s="3" t="s">
        <v>51</v>
      </c>
      <c r="D56" s="3" t="s">
        <v>52</v>
      </c>
      <c r="E56" s="3" t="s">
        <v>26</v>
      </c>
      <c r="F56" s="13">
        <v>33132.600000000006</v>
      </c>
      <c r="G56" s="3" t="s">
        <v>43</v>
      </c>
      <c r="H56" s="13">
        <v>15000</v>
      </c>
      <c r="I56" s="13">
        <f>IF('All Sales'!$F56&gt;='All Sales'!$H56,'All Sales'!$F56*commission,0)</f>
        <v>3313.2600000000007</v>
      </c>
    </row>
    <row r="57" spans="1:9" x14ac:dyDescent="0.25">
      <c r="A57" s="14">
        <v>44228</v>
      </c>
      <c r="B57" s="4" t="s">
        <v>19</v>
      </c>
      <c r="C57" s="4" t="s">
        <v>20</v>
      </c>
      <c r="D57" s="4" t="s">
        <v>21</v>
      </c>
      <c r="E57" s="4" t="s">
        <v>22</v>
      </c>
      <c r="F57" s="15">
        <v>4531</v>
      </c>
      <c r="G57" s="4" t="s">
        <v>43</v>
      </c>
      <c r="H57" s="15">
        <v>15000</v>
      </c>
      <c r="I57" s="15">
        <f>IF('All Sales'!$F57&gt;='All Sales'!$H57,'All Sales'!$F57*commission,0)</f>
        <v>0</v>
      </c>
    </row>
    <row r="58" spans="1:9" x14ac:dyDescent="0.25">
      <c r="A58" s="12">
        <v>44228</v>
      </c>
      <c r="B58" s="3" t="s">
        <v>37</v>
      </c>
      <c r="C58" s="3" t="s">
        <v>38</v>
      </c>
      <c r="D58" s="3" t="s">
        <v>39</v>
      </c>
      <c r="E58" s="3" t="s">
        <v>22</v>
      </c>
      <c r="F58" s="13">
        <v>6751.7999999999993</v>
      </c>
      <c r="G58" s="3" t="s">
        <v>15</v>
      </c>
      <c r="H58" s="13">
        <v>15000</v>
      </c>
      <c r="I58" s="13">
        <f>IF('All Sales'!$F58&gt;='All Sales'!$H58,'All Sales'!$F58*commission,0)</f>
        <v>0</v>
      </c>
    </row>
    <row r="59" spans="1:9" x14ac:dyDescent="0.25">
      <c r="A59" s="14">
        <v>44228</v>
      </c>
      <c r="B59" s="4" t="s">
        <v>19</v>
      </c>
      <c r="C59" s="4" t="s">
        <v>20</v>
      </c>
      <c r="D59" s="4" t="s">
        <v>21</v>
      </c>
      <c r="E59" s="4" t="s">
        <v>22</v>
      </c>
      <c r="F59" s="15">
        <v>7343.2000000000007</v>
      </c>
      <c r="G59" s="4" t="s">
        <v>15</v>
      </c>
      <c r="H59" s="15">
        <v>15000</v>
      </c>
      <c r="I59" s="15">
        <f>IF('All Sales'!$F59&gt;='All Sales'!$H59,'All Sales'!$F59*commission,0)</f>
        <v>0</v>
      </c>
    </row>
    <row r="60" spans="1:9" x14ac:dyDescent="0.25">
      <c r="A60" s="12">
        <v>44228</v>
      </c>
      <c r="B60" s="3" t="s">
        <v>19</v>
      </c>
      <c r="C60" s="3" t="s">
        <v>20</v>
      </c>
      <c r="D60" s="3" t="s">
        <v>21</v>
      </c>
      <c r="E60" s="3" t="s">
        <v>22</v>
      </c>
      <c r="F60" s="13">
        <v>7356.5999999999995</v>
      </c>
      <c r="G60" s="3" t="s">
        <v>11</v>
      </c>
      <c r="H60" s="13">
        <v>15000</v>
      </c>
      <c r="I60" s="13">
        <f>IF('All Sales'!$F60&gt;='All Sales'!$H60,'All Sales'!$F60*commission,0)</f>
        <v>0</v>
      </c>
    </row>
    <row r="61" spans="1:9" x14ac:dyDescent="0.25">
      <c r="A61" s="14">
        <v>44228</v>
      </c>
      <c r="B61" s="4" t="s">
        <v>37</v>
      </c>
      <c r="C61" s="4" t="s">
        <v>38</v>
      </c>
      <c r="D61" s="4" t="s">
        <v>39</v>
      </c>
      <c r="E61" s="4" t="s">
        <v>22</v>
      </c>
      <c r="F61" s="15">
        <v>17748</v>
      </c>
      <c r="G61" s="4" t="s">
        <v>11</v>
      </c>
      <c r="H61" s="15">
        <v>15000</v>
      </c>
      <c r="I61" s="15">
        <f>IF('All Sales'!$F61&gt;='All Sales'!$H61,'All Sales'!$F61*commission,0)</f>
        <v>1774.8000000000002</v>
      </c>
    </row>
    <row r="62" spans="1:9" x14ac:dyDescent="0.25">
      <c r="A62" s="12">
        <v>44228</v>
      </c>
      <c r="B62" s="3" t="s">
        <v>19</v>
      </c>
      <c r="C62" s="3" t="s">
        <v>20</v>
      </c>
      <c r="D62" s="3" t="s">
        <v>21</v>
      </c>
      <c r="E62" s="3" t="s">
        <v>22</v>
      </c>
      <c r="F62" s="13">
        <v>28395.5</v>
      </c>
      <c r="G62" s="3" t="s">
        <v>43</v>
      </c>
      <c r="H62" s="13">
        <v>15000</v>
      </c>
      <c r="I62" s="13">
        <f>IF('All Sales'!$F62&gt;='All Sales'!$H62,'All Sales'!$F62*commission,0)</f>
        <v>2839.55</v>
      </c>
    </row>
    <row r="63" spans="1:9" x14ac:dyDescent="0.25">
      <c r="A63" s="14">
        <v>44228</v>
      </c>
      <c r="B63" s="4" t="s">
        <v>44</v>
      </c>
      <c r="C63" s="4" t="s">
        <v>45</v>
      </c>
      <c r="D63" s="4" t="s">
        <v>46</v>
      </c>
      <c r="E63" s="4" t="s">
        <v>22</v>
      </c>
      <c r="F63" s="15">
        <v>41429.5</v>
      </c>
      <c r="G63" s="4" t="s">
        <v>15</v>
      </c>
      <c r="H63" s="15">
        <v>15000</v>
      </c>
      <c r="I63" s="15">
        <f>IF('All Sales'!$F63&gt;='All Sales'!$H63,'All Sales'!$F63*commission,0)</f>
        <v>4142.95</v>
      </c>
    </row>
    <row r="64" spans="1:9" x14ac:dyDescent="0.25">
      <c r="A64" s="12">
        <v>44256</v>
      </c>
      <c r="B64" s="3" t="s">
        <v>12</v>
      </c>
      <c r="C64" s="3" t="s">
        <v>13</v>
      </c>
      <c r="D64" s="3" t="s">
        <v>14</v>
      </c>
      <c r="E64" s="3" t="s">
        <v>10</v>
      </c>
      <c r="F64" s="13">
        <v>2311.5</v>
      </c>
      <c r="G64" s="3" t="s">
        <v>15</v>
      </c>
      <c r="H64" s="13">
        <v>15000</v>
      </c>
      <c r="I64" s="13">
        <f>IF('All Sales'!$F64&gt;='All Sales'!$H64,'All Sales'!$F64*commission,0)</f>
        <v>0</v>
      </c>
    </row>
    <row r="65" spans="1:9" x14ac:dyDescent="0.25">
      <c r="A65" s="14">
        <v>44256</v>
      </c>
      <c r="B65" s="4" t="s">
        <v>27</v>
      </c>
      <c r="C65" s="4" t="s">
        <v>28</v>
      </c>
      <c r="D65" s="4" t="s">
        <v>29</v>
      </c>
      <c r="E65" s="4" t="s">
        <v>10</v>
      </c>
      <c r="F65" s="15">
        <v>3013.5</v>
      </c>
      <c r="G65" s="4" t="s">
        <v>15</v>
      </c>
      <c r="H65" s="15">
        <v>15000</v>
      </c>
      <c r="I65" s="15">
        <f>IF('All Sales'!$F65&gt;='All Sales'!$H65,'All Sales'!$F65*commission,0)</f>
        <v>0</v>
      </c>
    </row>
    <row r="66" spans="1:9" x14ac:dyDescent="0.25">
      <c r="A66" s="12">
        <v>44256</v>
      </c>
      <c r="B66" s="3" t="s">
        <v>27</v>
      </c>
      <c r="C66" s="3" t="s">
        <v>28</v>
      </c>
      <c r="D66" s="3" t="s">
        <v>29</v>
      </c>
      <c r="E66" s="3" t="s">
        <v>10</v>
      </c>
      <c r="F66" s="13">
        <v>5287.5</v>
      </c>
      <c r="G66" s="3" t="s">
        <v>15</v>
      </c>
      <c r="H66" s="13">
        <v>15000</v>
      </c>
      <c r="I66" s="13">
        <f>IF('All Sales'!$F66&gt;='All Sales'!$H66,'All Sales'!$F66*commission,0)</f>
        <v>0</v>
      </c>
    </row>
    <row r="67" spans="1:9" x14ac:dyDescent="0.25">
      <c r="A67" s="14">
        <v>44256</v>
      </c>
      <c r="B67" s="4" t="s">
        <v>16</v>
      </c>
      <c r="C67" s="4" t="s">
        <v>17</v>
      </c>
      <c r="D67" s="4" t="s">
        <v>18</v>
      </c>
      <c r="E67" s="4" t="s">
        <v>10</v>
      </c>
      <c r="F67" s="15">
        <v>13797</v>
      </c>
      <c r="G67" s="4" t="s">
        <v>11</v>
      </c>
      <c r="H67" s="15">
        <v>15000</v>
      </c>
      <c r="I67" s="15">
        <f>IF('All Sales'!$F67&gt;='All Sales'!$H67,'All Sales'!$F67*commission,0)</f>
        <v>0</v>
      </c>
    </row>
    <row r="68" spans="1:9" x14ac:dyDescent="0.25">
      <c r="A68" s="12">
        <v>44256</v>
      </c>
      <c r="B68" s="3" t="s">
        <v>68</v>
      </c>
      <c r="C68" s="3" t="s">
        <v>69</v>
      </c>
      <c r="D68" s="3" t="s">
        <v>70</v>
      </c>
      <c r="E68" s="3" t="s">
        <v>10</v>
      </c>
      <c r="F68" s="13">
        <v>14063</v>
      </c>
      <c r="G68" s="3" t="s">
        <v>15</v>
      </c>
      <c r="H68" s="13">
        <v>15000</v>
      </c>
      <c r="I68" s="13">
        <f>IF('All Sales'!$F68&gt;='All Sales'!$H68,'All Sales'!$F68*commission,0)</f>
        <v>0</v>
      </c>
    </row>
    <row r="69" spans="1:9" x14ac:dyDescent="0.25">
      <c r="A69" s="14">
        <v>44256</v>
      </c>
      <c r="B69" s="4" t="s">
        <v>16</v>
      </c>
      <c r="C69" s="4" t="s">
        <v>17</v>
      </c>
      <c r="D69" s="4" t="s">
        <v>18</v>
      </c>
      <c r="E69" s="4" t="s">
        <v>10</v>
      </c>
      <c r="F69" s="15">
        <v>14608.300000000001</v>
      </c>
      <c r="G69" s="4" t="s">
        <v>11</v>
      </c>
      <c r="H69" s="15">
        <v>15000</v>
      </c>
      <c r="I69" s="15">
        <f>IF('All Sales'!$F69&gt;='All Sales'!$H69,'All Sales'!$F69*commission,0)</f>
        <v>0</v>
      </c>
    </row>
    <row r="70" spans="1:9" x14ac:dyDescent="0.25">
      <c r="A70" s="12">
        <v>44256</v>
      </c>
      <c r="B70" s="3" t="s">
        <v>27</v>
      </c>
      <c r="C70" s="3" t="s">
        <v>28</v>
      </c>
      <c r="D70" s="3" t="s">
        <v>29</v>
      </c>
      <c r="E70" s="3" t="s">
        <v>10</v>
      </c>
      <c r="F70" s="13">
        <v>16063.199999999999</v>
      </c>
      <c r="G70" s="3" t="s">
        <v>15</v>
      </c>
      <c r="H70" s="13">
        <v>15000</v>
      </c>
      <c r="I70" s="13">
        <f>IF('All Sales'!$F70&gt;='All Sales'!$H70,'All Sales'!$F70*commission,0)</f>
        <v>1606.32</v>
      </c>
    </row>
    <row r="71" spans="1:9" x14ac:dyDescent="0.25">
      <c r="A71" s="14">
        <v>44256</v>
      </c>
      <c r="B71" s="4" t="s">
        <v>12</v>
      </c>
      <c r="C71" s="4" t="s">
        <v>13</v>
      </c>
      <c r="D71" s="4" t="s">
        <v>14</v>
      </c>
      <c r="E71" s="4" t="s">
        <v>10</v>
      </c>
      <c r="F71" s="15">
        <v>16836</v>
      </c>
      <c r="G71" s="4" t="s">
        <v>11</v>
      </c>
      <c r="H71" s="15">
        <v>15000</v>
      </c>
      <c r="I71" s="15">
        <f>IF('All Sales'!$F71&gt;='All Sales'!$H71,'All Sales'!$F71*commission,0)</f>
        <v>1683.6000000000001</v>
      </c>
    </row>
    <row r="72" spans="1:9" x14ac:dyDescent="0.25">
      <c r="A72" s="12">
        <v>44256</v>
      </c>
      <c r="B72" s="3" t="s">
        <v>27</v>
      </c>
      <c r="C72" s="3" t="s">
        <v>28</v>
      </c>
      <c r="D72" s="3" t="s">
        <v>29</v>
      </c>
      <c r="E72" s="3" t="s">
        <v>10</v>
      </c>
      <c r="F72" s="13">
        <v>19594</v>
      </c>
      <c r="G72" s="3" t="s">
        <v>43</v>
      </c>
      <c r="H72" s="13">
        <v>15000</v>
      </c>
      <c r="I72" s="13">
        <f>IF('All Sales'!$F72&gt;='All Sales'!$H72,'All Sales'!$F72*commission,0)</f>
        <v>1959.4</v>
      </c>
    </row>
    <row r="73" spans="1:9" x14ac:dyDescent="0.25">
      <c r="A73" s="14">
        <v>44256</v>
      </c>
      <c r="B73" s="4" t="s">
        <v>12</v>
      </c>
      <c r="C73" s="4" t="s">
        <v>13</v>
      </c>
      <c r="D73" s="4" t="s">
        <v>14</v>
      </c>
      <c r="E73" s="4" t="s">
        <v>10</v>
      </c>
      <c r="F73" s="15">
        <v>21654.400000000001</v>
      </c>
      <c r="G73" s="4" t="s">
        <v>15</v>
      </c>
      <c r="H73" s="15">
        <v>15000</v>
      </c>
      <c r="I73" s="15">
        <f>IF('All Sales'!$F73&gt;='All Sales'!$H73,'All Sales'!$F73*commission,0)</f>
        <v>2165.44</v>
      </c>
    </row>
    <row r="74" spans="1:9" x14ac:dyDescent="0.25">
      <c r="A74" s="12">
        <v>44256</v>
      </c>
      <c r="B74" s="3" t="s">
        <v>68</v>
      </c>
      <c r="C74" s="3" t="s">
        <v>69</v>
      </c>
      <c r="D74" s="3" t="s">
        <v>70</v>
      </c>
      <c r="E74" s="3" t="s">
        <v>10</v>
      </c>
      <c r="F74" s="13">
        <v>27930</v>
      </c>
      <c r="G74" s="3" t="s">
        <v>11</v>
      </c>
      <c r="H74" s="13">
        <v>15000</v>
      </c>
      <c r="I74" s="13">
        <f>IF('All Sales'!$F74&gt;='All Sales'!$H74,'All Sales'!$F74*commission,0)</f>
        <v>2793</v>
      </c>
    </row>
    <row r="75" spans="1:9" x14ac:dyDescent="0.25">
      <c r="A75" s="14">
        <v>44256</v>
      </c>
      <c r="B75" s="4" t="s">
        <v>7</v>
      </c>
      <c r="C75" s="4" t="s">
        <v>8</v>
      </c>
      <c r="D75" s="4" t="s">
        <v>9</v>
      </c>
      <c r="E75" s="4" t="s">
        <v>10</v>
      </c>
      <c r="F75" s="15">
        <v>39065.899999999994</v>
      </c>
      <c r="G75" s="4" t="s">
        <v>15</v>
      </c>
      <c r="H75" s="15">
        <v>15000</v>
      </c>
      <c r="I75" s="15">
        <f>IF('All Sales'!$F75&gt;='All Sales'!$H75,'All Sales'!$F75*commission,0)</f>
        <v>3906.5899999999997</v>
      </c>
    </row>
    <row r="76" spans="1:9" x14ac:dyDescent="0.25">
      <c r="A76" s="12">
        <v>44256</v>
      </c>
      <c r="B76" s="3" t="s">
        <v>27</v>
      </c>
      <c r="C76" s="3" t="s">
        <v>28</v>
      </c>
      <c r="D76" s="3" t="s">
        <v>29</v>
      </c>
      <c r="E76" s="3" t="s">
        <v>10</v>
      </c>
      <c r="F76" s="13">
        <v>44422</v>
      </c>
      <c r="G76" s="3" t="s">
        <v>43</v>
      </c>
      <c r="H76" s="13">
        <v>15000</v>
      </c>
      <c r="I76" s="13">
        <f>IF('All Sales'!$F76&gt;='All Sales'!$H76,'All Sales'!$F76*commission,0)</f>
        <v>4442.2</v>
      </c>
    </row>
    <row r="77" spans="1:9" x14ac:dyDescent="0.25">
      <c r="A77" s="14">
        <v>44256</v>
      </c>
      <c r="B77" s="4" t="s">
        <v>62</v>
      </c>
      <c r="C77" s="4" t="s">
        <v>63</v>
      </c>
      <c r="D77" s="4" t="s">
        <v>64</v>
      </c>
      <c r="E77" s="4" t="s">
        <v>33</v>
      </c>
      <c r="F77" s="15">
        <v>7416.9</v>
      </c>
      <c r="G77" s="4" t="s">
        <v>43</v>
      </c>
      <c r="H77" s="15">
        <v>15000</v>
      </c>
      <c r="I77" s="15">
        <f>IF('All Sales'!$F77&gt;='All Sales'!$H77,'All Sales'!$F77*commission,0)</f>
        <v>0</v>
      </c>
    </row>
    <row r="78" spans="1:9" x14ac:dyDescent="0.25">
      <c r="A78" s="12">
        <v>44256</v>
      </c>
      <c r="B78" s="3" t="s">
        <v>40</v>
      </c>
      <c r="C78" s="3" t="s">
        <v>41</v>
      </c>
      <c r="D78" s="3" t="s">
        <v>42</v>
      </c>
      <c r="E78" s="3" t="s">
        <v>33</v>
      </c>
      <c r="F78" s="13">
        <v>8284.5</v>
      </c>
      <c r="G78" s="3" t="s">
        <v>15</v>
      </c>
      <c r="H78" s="13">
        <v>15000</v>
      </c>
      <c r="I78" s="13">
        <f>IF('All Sales'!$F78&gt;='All Sales'!$H78,'All Sales'!$F78*commission,0)</f>
        <v>0</v>
      </c>
    </row>
    <row r="79" spans="1:9" x14ac:dyDescent="0.25">
      <c r="A79" s="14">
        <v>44256</v>
      </c>
      <c r="B79" s="4" t="s">
        <v>30</v>
      </c>
      <c r="C79" s="4" t="s">
        <v>31</v>
      </c>
      <c r="D79" s="4" t="s">
        <v>32</v>
      </c>
      <c r="E79" s="4" t="s">
        <v>33</v>
      </c>
      <c r="F79" s="15">
        <v>10758.7</v>
      </c>
      <c r="G79" s="4" t="s">
        <v>15</v>
      </c>
      <c r="H79" s="15">
        <v>15000</v>
      </c>
      <c r="I79" s="15">
        <f>IF('All Sales'!$F79&gt;='All Sales'!$H79,'All Sales'!$F79*commission,0)</f>
        <v>0</v>
      </c>
    </row>
    <row r="80" spans="1:9" x14ac:dyDescent="0.25">
      <c r="A80" s="12">
        <v>44256</v>
      </c>
      <c r="B80" s="3" t="s">
        <v>59</v>
      </c>
      <c r="C80" s="3" t="s">
        <v>60</v>
      </c>
      <c r="D80" s="3" t="s">
        <v>61</v>
      </c>
      <c r="E80" s="3" t="s">
        <v>33</v>
      </c>
      <c r="F80" s="13">
        <v>12124.2</v>
      </c>
      <c r="G80" s="3" t="s">
        <v>43</v>
      </c>
      <c r="H80" s="13">
        <v>15000</v>
      </c>
      <c r="I80" s="13">
        <f>IF('All Sales'!$F80&gt;='All Sales'!$H80,'All Sales'!$F80*commission,0)</f>
        <v>0</v>
      </c>
    </row>
    <row r="81" spans="1:9" x14ac:dyDescent="0.25">
      <c r="A81" s="14">
        <v>44256</v>
      </c>
      <c r="B81" s="4" t="s">
        <v>62</v>
      </c>
      <c r="C81" s="4" t="s">
        <v>63</v>
      </c>
      <c r="D81" s="4" t="s">
        <v>64</v>
      </c>
      <c r="E81" s="4" t="s">
        <v>33</v>
      </c>
      <c r="F81" s="15">
        <v>14391.999999999998</v>
      </c>
      <c r="G81" s="4" t="s">
        <v>11</v>
      </c>
      <c r="H81" s="15">
        <v>15000</v>
      </c>
      <c r="I81" s="15">
        <f>IF('All Sales'!$F81&gt;='All Sales'!$H81,'All Sales'!$F81*commission,0)</f>
        <v>0</v>
      </c>
    </row>
    <row r="82" spans="1:9" x14ac:dyDescent="0.25">
      <c r="A82" s="12">
        <v>44256</v>
      </c>
      <c r="B82" s="3" t="s">
        <v>40</v>
      </c>
      <c r="C82" s="3" t="s">
        <v>41</v>
      </c>
      <c r="D82" s="3" t="s">
        <v>42</v>
      </c>
      <c r="E82" s="3" t="s">
        <v>33</v>
      </c>
      <c r="F82" s="13">
        <v>15246</v>
      </c>
      <c r="G82" s="3" t="s">
        <v>11</v>
      </c>
      <c r="H82" s="13">
        <v>15000</v>
      </c>
      <c r="I82" s="13">
        <f>IF('All Sales'!$F82&gt;='All Sales'!$H82,'All Sales'!$F82*commission,0)</f>
        <v>1524.6000000000001</v>
      </c>
    </row>
    <row r="83" spans="1:9" x14ac:dyDescent="0.25">
      <c r="A83" s="14">
        <v>44256</v>
      </c>
      <c r="B83" s="4" t="s">
        <v>62</v>
      </c>
      <c r="C83" s="4" t="s">
        <v>63</v>
      </c>
      <c r="D83" s="4" t="s">
        <v>64</v>
      </c>
      <c r="E83" s="4" t="s">
        <v>33</v>
      </c>
      <c r="F83" s="15">
        <v>17335.2</v>
      </c>
      <c r="G83" s="4" t="s">
        <v>43</v>
      </c>
      <c r="H83" s="15">
        <v>15000</v>
      </c>
      <c r="I83" s="15">
        <f>IF('All Sales'!$F83&gt;='All Sales'!$H83,'All Sales'!$F83*commission,0)</f>
        <v>1733.5200000000002</v>
      </c>
    </row>
    <row r="84" spans="1:9" x14ac:dyDescent="0.25">
      <c r="A84" s="12">
        <v>44256</v>
      </c>
      <c r="B84" s="3" t="s">
        <v>40</v>
      </c>
      <c r="C84" s="3" t="s">
        <v>41</v>
      </c>
      <c r="D84" s="3" t="s">
        <v>42</v>
      </c>
      <c r="E84" s="3" t="s">
        <v>33</v>
      </c>
      <c r="F84" s="13">
        <v>40831</v>
      </c>
      <c r="G84" s="3" t="s">
        <v>11</v>
      </c>
      <c r="H84" s="13">
        <v>15000</v>
      </c>
      <c r="I84" s="13">
        <f>IF('All Sales'!$F84&gt;='All Sales'!$H84,'All Sales'!$F84*commission,0)</f>
        <v>4083.1000000000004</v>
      </c>
    </row>
    <row r="85" spans="1:9" x14ac:dyDescent="0.25">
      <c r="A85" s="14">
        <v>44256</v>
      </c>
      <c r="B85" s="4" t="s">
        <v>34</v>
      </c>
      <c r="C85" s="4" t="s">
        <v>35</v>
      </c>
      <c r="D85" s="4" t="s">
        <v>36</v>
      </c>
      <c r="E85" s="4" t="s">
        <v>26</v>
      </c>
      <c r="F85" s="15">
        <v>6544.8</v>
      </c>
      <c r="G85" s="4" t="s">
        <v>11</v>
      </c>
      <c r="H85" s="15">
        <v>15000</v>
      </c>
      <c r="I85" s="15">
        <f>IF('All Sales'!$F85&gt;='All Sales'!$H85,'All Sales'!$F85*commission,0)</f>
        <v>0</v>
      </c>
    </row>
    <row r="86" spans="1:9" x14ac:dyDescent="0.25">
      <c r="A86" s="12">
        <v>44256</v>
      </c>
      <c r="B86" s="3" t="s">
        <v>50</v>
      </c>
      <c r="C86" s="3" t="s">
        <v>51</v>
      </c>
      <c r="D86" s="3" t="s">
        <v>52</v>
      </c>
      <c r="E86" s="3" t="s">
        <v>26</v>
      </c>
      <c r="F86" s="13">
        <v>11166.300000000001</v>
      </c>
      <c r="G86" s="3" t="s">
        <v>15</v>
      </c>
      <c r="H86" s="13">
        <v>15000</v>
      </c>
      <c r="I86" s="13">
        <f>IF('All Sales'!$F86&gt;='All Sales'!$H86,'All Sales'!$F86*commission,0)</f>
        <v>0</v>
      </c>
    </row>
    <row r="87" spans="1:9" x14ac:dyDescent="0.25">
      <c r="A87" s="14">
        <v>44256</v>
      </c>
      <c r="B87" s="4" t="s">
        <v>34</v>
      </c>
      <c r="C87" s="4" t="s">
        <v>35</v>
      </c>
      <c r="D87" s="4" t="s">
        <v>36</v>
      </c>
      <c r="E87" s="4" t="s">
        <v>26</v>
      </c>
      <c r="F87" s="15">
        <v>11403</v>
      </c>
      <c r="G87" s="4" t="s">
        <v>15</v>
      </c>
      <c r="H87" s="15">
        <v>15000</v>
      </c>
      <c r="I87" s="15">
        <f>IF('All Sales'!$F87&gt;='All Sales'!$H87,'All Sales'!$F87*commission,0)</f>
        <v>0</v>
      </c>
    </row>
    <row r="88" spans="1:9" x14ac:dyDescent="0.25">
      <c r="A88" s="12">
        <v>44256</v>
      </c>
      <c r="B88" s="3" t="s">
        <v>34</v>
      </c>
      <c r="C88" s="3" t="s">
        <v>35</v>
      </c>
      <c r="D88" s="3" t="s">
        <v>36</v>
      </c>
      <c r="E88" s="3" t="s">
        <v>26</v>
      </c>
      <c r="F88" s="13">
        <v>11554.400000000001</v>
      </c>
      <c r="G88" s="3" t="s">
        <v>15</v>
      </c>
      <c r="H88" s="13">
        <v>15000</v>
      </c>
      <c r="I88" s="13">
        <f>IF('All Sales'!$F88&gt;='All Sales'!$H88,'All Sales'!$F88*commission,0)</f>
        <v>0</v>
      </c>
    </row>
    <row r="89" spans="1:9" x14ac:dyDescent="0.25">
      <c r="A89" s="14">
        <v>44256</v>
      </c>
      <c r="B89" s="4" t="s">
        <v>23</v>
      </c>
      <c r="C89" s="4" t="s">
        <v>24</v>
      </c>
      <c r="D89" s="4" t="s">
        <v>25</v>
      </c>
      <c r="E89" s="4" t="s">
        <v>26</v>
      </c>
      <c r="F89" s="15">
        <v>12143.999999999998</v>
      </c>
      <c r="G89" s="4" t="s">
        <v>15</v>
      </c>
      <c r="H89" s="15">
        <v>15000</v>
      </c>
      <c r="I89" s="15">
        <f>IF('All Sales'!$F89&gt;='All Sales'!$H89,'All Sales'!$F89*commission,0)</f>
        <v>0</v>
      </c>
    </row>
    <row r="90" spans="1:9" x14ac:dyDescent="0.25">
      <c r="A90" s="12">
        <v>44256</v>
      </c>
      <c r="B90" s="3" t="s">
        <v>23</v>
      </c>
      <c r="C90" s="3" t="s">
        <v>24</v>
      </c>
      <c r="D90" s="3" t="s">
        <v>25</v>
      </c>
      <c r="E90" s="3" t="s">
        <v>26</v>
      </c>
      <c r="F90" s="13">
        <v>13244.7</v>
      </c>
      <c r="G90" s="3" t="s">
        <v>11</v>
      </c>
      <c r="H90" s="13">
        <v>15000</v>
      </c>
      <c r="I90" s="13">
        <f>IF('All Sales'!$F90&gt;='All Sales'!$H90,'All Sales'!$F90*commission,0)</f>
        <v>0</v>
      </c>
    </row>
    <row r="91" spans="1:9" x14ac:dyDescent="0.25">
      <c r="A91" s="14">
        <v>44256</v>
      </c>
      <c r="B91" s="4" t="s">
        <v>47</v>
      </c>
      <c r="C91" s="4" t="s">
        <v>48</v>
      </c>
      <c r="D91" s="4" t="s">
        <v>49</v>
      </c>
      <c r="E91" s="4" t="s">
        <v>26</v>
      </c>
      <c r="F91" s="15">
        <v>23014.400000000001</v>
      </c>
      <c r="G91" s="4" t="s">
        <v>11</v>
      </c>
      <c r="H91" s="15">
        <v>15000</v>
      </c>
      <c r="I91" s="15">
        <f>IF('All Sales'!$F91&gt;='All Sales'!$H91,'All Sales'!$F91*commission,0)</f>
        <v>2301.44</v>
      </c>
    </row>
    <row r="92" spans="1:9" x14ac:dyDescent="0.25">
      <c r="A92" s="12">
        <v>44256</v>
      </c>
      <c r="B92" s="3" t="s">
        <v>23</v>
      </c>
      <c r="C92" s="3" t="s">
        <v>24</v>
      </c>
      <c r="D92" s="3" t="s">
        <v>25</v>
      </c>
      <c r="E92" s="3" t="s">
        <v>26</v>
      </c>
      <c r="F92" s="13">
        <v>26200</v>
      </c>
      <c r="G92" s="3" t="s">
        <v>15</v>
      </c>
      <c r="H92" s="13">
        <v>15000</v>
      </c>
      <c r="I92" s="13">
        <f>IF('All Sales'!$F92&gt;='All Sales'!$H92,'All Sales'!$F92*commission,0)</f>
        <v>2620</v>
      </c>
    </row>
    <row r="93" spans="1:9" x14ac:dyDescent="0.25">
      <c r="A93" s="14">
        <v>44256</v>
      </c>
      <c r="B93" s="4" t="s">
        <v>50</v>
      </c>
      <c r="C93" s="4" t="s">
        <v>51</v>
      </c>
      <c r="D93" s="4" t="s">
        <v>52</v>
      </c>
      <c r="E93" s="4" t="s">
        <v>26</v>
      </c>
      <c r="F93" s="15">
        <v>28286.399999999998</v>
      </c>
      <c r="G93" s="4" t="s">
        <v>11</v>
      </c>
      <c r="H93" s="15">
        <v>15000</v>
      </c>
      <c r="I93" s="15">
        <f>IF('All Sales'!$F93&gt;='All Sales'!$H93,'All Sales'!$F93*commission,0)</f>
        <v>2828.64</v>
      </c>
    </row>
    <row r="94" spans="1:9" x14ac:dyDescent="0.25">
      <c r="A94" s="12">
        <v>44256</v>
      </c>
      <c r="B94" s="3" t="s">
        <v>23</v>
      </c>
      <c r="C94" s="3" t="s">
        <v>24</v>
      </c>
      <c r="D94" s="3" t="s">
        <v>25</v>
      </c>
      <c r="E94" s="3" t="s">
        <v>26</v>
      </c>
      <c r="F94" s="13">
        <v>35715.4</v>
      </c>
      <c r="G94" s="3" t="s">
        <v>15</v>
      </c>
      <c r="H94" s="13">
        <v>15000</v>
      </c>
      <c r="I94" s="13">
        <f>IF('All Sales'!$F94&gt;='All Sales'!$H94,'All Sales'!$F94*commission,0)</f>
        <v>3571.5400000000004</v>
      </c>
    </row>
    <row r="95" spans="1:9" x14ac:dyDescent="0.25">
      <c r="A95" s="14">
        <v>44256</v>
      </c>
      <c r="B95" s="4" t="s">
        <v>65</v>
      </c>
      <c r="C95" s="4" t="s">
        <v>66</v>
      </c>
      <c r="D95" s="4" t="s">
        <v>67</v>
      </c>
      <c r="E95" s="4" t="s">
        <v>22</v>
      </c>
      <c r="F95" s="15">
        <v>6708.9</v>
      </c>
      <c r="G95" s="4" t="s">
        <v>43</v>
      </c>
      <c r="H95" s="15">
        <v>15000</v>
      </c>
      <c r="I95" s="15">
        <f>IF('All Sales'!$F95&gt;='All Sales'!$H95,'All Sales'!$F95*commission,0)</f>
        <v>0</v>
      </c>
    </row>
    <row r="96" spans="1:9" x14ac:dyDescent="0.25">
      <c r="A96" s="12">
        <v>44256</v>
      </c>
      <c r="B96" s="3" t="s">
        <v>53</v>
      </c>
      <c r="C96" s="3" t="s">
        <v>54</v>
      </c>
      <c r="D96" s="3" t="s">
        <v>55</v>
      </c>
      <c r="E96" s="3" t="s">
        <v>22</v>
      </c>
      <c r="F96" s="13">
        <v>7982.7</v>
      </c>
      <c r="G96" s="3" t="s">
        <v>43</v>
      </c>
      <c r="H96" s="13">
        <v>15000</v>
      </c>
      <c r="I96" s="13">
        <f>IF('All Sales'!$F96&gt;='All Sales'!$H96,'All Sales'!$F96*commission,0)</f>
        <v>0</v>
      </c>
    </row>
    <row r="97" spans="1:9" x14ac:dyDescent="0.25">
      <c r="A97" s="14">
        <v>44256</v>
      </c>
      <c r="B97" s="4" t="s">
        <v>44</v>
      </c>
      <c r="C97" s="4" t="s">
        <v>45</v>
      </c>
      <c r="D97" s="4" t="s">
        <v>46</v>
      </c>
      <c r="E97" s="4" t="s">
        <v>22</v>
      </c>
      <c r="F97" s="15">
        <v>8694</v>
      </c>
      <c r="G97" s="4" t="s">
        <v>11</v>
      </c>
      <c r="H97" s="15">
        <v>15000</v>
      </c>
      <c r="I97" s="15">
        <f>IF('All Sales'!$F97&gt;='All Sales'!$H97,'All Sales'!$F97*commission,0)</f>
        <v>0</v>
      </c>
    </row>
    <row r="98" spans="1:9" x14ac:dyDescent="0.25">
      <c r="A98" s="12">
        <v>44256</v>
      </c>
      <c r="B98" s="3" t="s">
        <v>44</v>
      </c>
      <c r="C98" s="3" t="s">
        <v>45</v>
      </c>
      <c r="D98" s="3" t="s">
        <v>46</v>
      </c>
      <c r="E98" s="3" t="s">
        <v>22</v>
      </c>
      <c r="F98" s="13">
        <v>9116</v>
      </c>
      <c r="G98" s="3" t="s">
        <v>11</v>
      </c>
      <c r="H98" s="13">
        <v>15000</v>
      </c>
      <c r="I98" s="13">
        <f>IF('All Sales'!$F98&gt;='All Sales'!$H98,'All Sales'!$F98*commission,0)</f>
        <v>0</v>
      </c>
    </row>
    <row r="99" spans="1:9" x14ac:dyDescent="0.25">
      <c r="A99" s="14">
        <v>44256</v>
      </c>
      <c r="B99" s="4" t="s">
        <v>53</v>
      </c>
      <c r="C99" s="4" t="s">
        <v>54</v>
      </c>
      <c r="D99" s="4" t="s">
        <v>55</v>
      </c>
      <c r="E99" s="4" t="s">
        <v>22</v>
      </c>
      <c r="F99" s="15">
        <v>10110.299999999999</v>
      </c>
      <c r="G99" s="4" t="s">
        <v>11</v>
      </c>
      <c r="H99" s="15">
        <v>15000</v>
      </c>
      <c r="I99" s="15">
        <f>IF('All Sales'!$F99&gt;='All Sales'!$H99,'All Sales'!$F99*commission,0)</f>
        <v>0</v>
      </c>
    </row>
    <row r="100" spans="1:9" x14ac:dyDescent="0.25">
      <c r="A100" s="12">
        <v>44256</v>
      </c>
      <c r="B100" s="3" t="s">
        <v>19</v>
      </c>
      <c r="C100" s="3" t="s">
        <v>20</v>
      </c>
      <c r="D100" s="3" t="s">
        <v>21</v>
      </c>
      <c r="E100" s="3" t="s">
        <v>22</v>
      </c>
      <c r="F100" s="13">
        <v>10451.199999999999</v>
      </c>
      <c r="G100" s="3" t="s">
        <v>11</v>
      </c>
      <c r="H100" s="13">
        <v>15000</v>
      </c>
      <c r="I100" s="13">
        <f>IF('All Sales'!$F100&gt;='All Sales'!$H100,'All Sales'!$F100*commission,0)</f>
        <v>0</v>
      </c>
    </row>
    <row r="101" spans="1:9" x14ac:dyDescent="0.25">
      <c r="A101" s="14">
        <v>44256</v>
      </c>
      <c r="B101" s="4" t="s">
        <v>19</v>
      </c>
      <c r="C101" s="4" t="s">
        <v>20</v>
      </c>
      <c r="D101" s="4" t="s">
        <v>21</v>
      </c>
      <c r="E101" s="4" t="s">
        <v>22</v>
      </c>
      <c r="F101" s="15">
        <v>11580.4</v>
      </c>
      <c r="G101" s="4" t="s">
        <v>15</v>
      </c>
      <c r="H101" s="15">
        <v>15000</v>
      </c>
      <c r="I101" s="15">
        <f>IF('All Sales'!$F101&gt;='All Sales'!$H101,'All Sales'!$F101*commission,0)</f>
        <v>0</v>
      </c>
    </row>
    <row r="102" spans="1:9" x14ac:dyDescent="0.25">
      <c r="A102" s="12">
        <v>44256</v>
      </c>
      <c r="B102" s="3" t="s">
        <v>44</v>
      </c>
      <c r="C102" s="3" t="s">
        <v>45</v>
      </c>
      <c r="D102" s="3" t="s">
        <v>46</v>
      </c>
      <c r="E102" s="3" t="s">
        <v>22</v>
      </c>
      <c r="F102" s="13">
        <v>14329.5</v>
      </c>
      <c r="G102" s="3" t="s">
        <v>11</v>
      </c>
      <c r="H102" s="13">
        <v>15000</v>
      </c>
      <c r="I102" s="13">
        <f>IF('All Sales'!$F102&gt;='All Sales'!$H102,'All Sales'!$F102*commission,0)</f>
        <v>0</v>
      </c>
    </row>
    <row r="103" spans="1:9" x14ac:dyDescent="0.25">
      <c r="A103" s="14">
        <v>44256</v>
      </c>
      <c r="B103" s="4" t="s">
        <v>44</v>
      </c>
      <c r="C103" s="4" t="s">
        <v>45</v>
      </c>
      <c r="D103" s="4" t="s">
        <v>46</v>
      </c>
      <c r="E103" s="4" t="s">
        <v>22</v>
      </c>
      <c r="F103" s="15">
        <v>20128</v>
      </c>
      <c r="G103" s="4" t="s">
        <v>43</v>
      </c>
      <c r="H103" s="15">
        <v>15000</v>
      </c>
      <c r="I103" s="15">
        <f>IF('All Sales'!$F103&gt;='All Sales'!$H103,'All Sales'!$F103*commission,0)</f>
        <v>2012.8000000000002</v>
      </c>
    </row>
    <row r="104" spans="1:9" x14ac:dyDescent="0.25">
      <c r="A104" s="12">
        <v>44256</v>
      </c>
      <c r="B104" s="3" t="s">
        <v>65</v>
      </c>
      <c r="C104" s="3" t="s">
        <v>66</v>
      </c>
      <c r="D104" s="3" t="s">
        <v>67</v>
      </c>
      <c r="E104" s="3" t="s">
        <v>22</v>
      </c>
      <c r="F104" s="13">
        <v>21167.999999999996</v>
      </c>
      <c r="G104" s="3" t="s">
        <v>11</v>
      </c>
      <c r="H104" s="13">
        <v>15000</v>
      </c>
      <c r="I104" s="13">
        <f>IF('All Sales'!$F104&gt;='All Sales'!$H104,'All Sales'!$F104*commission,0)</f>
        <v>2116.7999999999997</v>
      </c>
    </row>
    <row r="105" spans="1:9" x14ac:dyDescent="0.25">
      <c r="A105" s="14">
        <v>44256</v>
      </c>
      <c r="B105" s="4" t="s">
        <v>37</v>
      </c>
      <c r="C105" s="4" t="s">
        <v>38</v>
      </c>
      <c r="D105" s="4" t="s">
        <v>39</v>
      </c>
      <c r="E105" s="4" t="s">
        <v>22</v>
      </c>
      <c r="F105" s="15">
        <v>25102.399999999998</v>
      </c>
      <c r="G105" s="4" t="s">
        <v>15</v>
      </c>
      <c r="H105" s="15">
        <v>15000</v>
      </c>
      <c r="I105" s="15">
        <f>IF('All Sales'!$F105&gt;='All Sales'!$H105,'All Sales'!$F105*commission,0)</f>
        <v>2510.2399999999998</v>
      </c>
    </row>
    <row r="106" spans="1:9" x14ac:dyDescent="0.25">
      <c r="A106" s="12">
        <v>44256</v>
      </c>
      <c r="B106" s="3" t="s">
        <v>37</v>
      </c>
      <c r="C106" s="3" t="s">
        <v>38</v>
      </c>
      <c r="D106" s="3" t="s">
        <v>39</v>
      </c>
      <c r="E106" s="3" t="s">
        <v>22</v>
      </c>
      <c r="F106" s="13">
        <v>27670.9</v>
      </c>
      <c r="G106" s="3" t="s">
        <v>43</v>
      </c>
      <c r="H106" s="13">
        <v>15000</v>
      </c>
      <c r="I106" s="13">
        <f>IF('All Sales'!$F106&gt;='All Sales'!$H106,'All Sales'!$F106*commission,0)</f>
        <v>2767.09</v>
      </c>
    </row>
    <row r="107" spans="1:9" x14ac:dyDescent="0.25">
      <c r="A107" s="14">
        <v>44256</v>
      </c>
      <c r="B107" s="4" t="s">
        <v>37</v>
      </c>
      <c r="C107" s="4" t="s">
        <v>38</v>
      </c>
      <c r="D107" s="4" t="s">
        <v>39</v>
      </c>
      <c r="E107" s="4" t="s">
        <v>22</v>
      </c>
      <c r="F107" s="15">
        <v>27956.799999999999</v>
      </c>
      <c r="G107" s="4" t="s">
        <v>15</v>
      </c>
      <c r="H107" s="15">
        <v>15000</v>
      </c>
      <c r="I107" s="15">
        <f>IF('All Sales'!$F107&gt;='All Sales'!$H107,'All Sales'!$F107*commission,0)</f>
        <v>2795.6800000000003</v>
      </c>
    </row>
    <row r="108" spans="1:9" x14ac:dyDescent="0.25">
      <c r="A108" s="12">
        <v>44256</v>
      </c>
      <c r="B108" s="3" t="s">
        <v>44</v>
      </c>
      <c r="C108" s="3" t="s">
        <v>45</v>
      </c>
      <c r="D108" s="3" t="s">
        <v>46</v>
      </c>
      <c r="E108" s="3" t="s">
        <v>22</v>
      </c>
      <c r="F108" s="13">
        <v>31407</v>
      </c>
      <c r="G108" s="3" t="s">
        <v>15</v>
      </c>
      <c r="H108" s="13">
        <v>15000</v>
      </c>
      <c r="I108" s="13">
        <f>IF('All Sales'!$F108&gt;='All Sales'!$H108,'All Sales'!$F108*commission,0)</f>
        <v>3140.7000000000003</v>
      </c>
    </row>
    <row r="109" spans="1:9" x14ac:dyDescent="0.25">
      <c r="A109" s="14">
        <v>44256</v>
      </c>
      <c r="B109" s="4" t="s">
        <v>53</v>
      </c>
      <c r="C109" s="4" t="s">
        <v>54</v>
      </c>
      <c r="D109" s="4" t="s">
        <v>55</v>
      </c>
      <c r="E109" s="4" t="s">
        <v>22</v>
      </c>
      <c r="F109" s="15">
        <v>35647.5</v>
      </c>
      <c r="G109" s="4" t="s">
        <v>43</v>
      </c>
      <c r="H109" s="15">
        <v>15000</v>
      </c>
      <c r="I109" s="15">
        <f>IF('All Sales'!$F109&gt;='All Sales'!$H109,'All Sales'!$F109*commission,0)</f>
        <v>3564.75</v>
      </c>
    </row>
    <row r="110" spans="1:9" x14ac:dyDescent="0.25">
      <c r="A110" s="12">
        <v>44256</v>
      </c>
      <c r="B110" s="3" t="s">
        <v>53</v>
      </c>
      <c r="C110" s="3" t="s">
        <v>54</v>
      </c>
      <c r="D110" s="3" t="s">
        <v>55</v>
      </c>
      <c r="E110" s="3" t="s">
        <v>22</v>
      </c>
      <c r="F110" s="13">
        <v>36907.200000000004</v>
      </c>
      <c r="G110" s="3" t="s">
        <v>15</v>
      </c>
      <c r="H110" s="13">
        <v>15000</v>
      </c>
      <c r="I110" s="13">
        <f>IF('All Sales'!$F110&gt;='All Sales'!$H110,'All Sales'!$F110*commission,0)</f>
        <v>3690.7200000000007</v>
      </c>
    </row>
    <row r="111" spans="1:9" x14ac:dyDescent="0.25">
      <c r="A111" s="14">
        <v>44287</v>
      </c>
      <c r="B111" s="4" t="s">
        <v>68</v>
      </c>
      <c r="C111" s="4" t="s">
        <v>69</v>
      </c>
      <c r="D111" s="4" t="s">
        <v>70</v>
      </c>
      <c r="E111" s="4" t="s">
        <v>10</v>
      </c>
      <c r="F111" s="15">
        <v>7029.9</v>
      </c>
      <c r="G111" s="4" t="s">
        <v>43</v>
      </c>
      <c r="H111" s="15">
        <v>15000</v>
      </c>
      <c r="I111" s="15">
        <f>IF('All Sales'!$F111&gt;='All Sales'!$H111,'All Sales'!$F111*commission,0)</f>
        <v>0</v>
      </c>
    </row>
    <row r="112" spans="1:9" x14ac:dyDescent="0.25">
      <c r="A112" s="12">
        <v>44287</v>
      </c>
      <c r="B112" s="3" t="s">
        <v>68</v>
      </c>
      <c r="C112" s="3" t="s">
        <v>69</v>
      </c>
      <c r="D112" s="3" t="s">
        <v>70</v>
      </c>
      <c r="E112" s="3" t="s">
        <v>10</v>
      </c>
      <c r="F112" s="13">
        <v>11914.400000000001</v>
      </c>
      <c r="G112" s="3" t="s">
        <v>15</v>
      </c>
      <c r="H112" s="13">
        <v>15000</v>
      </c>
      <c r="I112" s="13">
        <f>IF('All Sales'!$F112&gt;='All Sales'!$H112,'All Sales'!$F112*commission,0)</f>
        <v>0</v>
      </c>
    </row>
    <row r="113" spans="1:9" x14ac:dyDescent="0.25">
      <c r="A113" s="14">
        <v>44287</v>
      </c>
      <c r="B113" s="4" t="s">
        <v>7</v>
      </c>
      <c r="C113" s="4" t="s">
        <v>8</v>
      </c>
      <c r="D113" s="4" t="s">
        <v>9</v>
      </c>
      <c r="E113" s="4" t="s">
        <v>10</v>
      </c>
      <c r="F113" s="15">
        <v>15919.7</v>
      </c>
      <c r="G113" s="4" t="s">
        <v>11</v>
      </c>
      <c r="H113" s="15">
        <v>15000</v>
      </c>
      <c r="I113" s="15">
        <f>IF('All Sales'!$F113&gt;='All Sales'!$H113,'All Sales'!$F113*commission,0)</f>
        <v>1591.9700000000003</v>
      </c>
    </row>
    <row r="114" spans="1:9" x14ac:dyDescent="0.25">
      <c r="A114" s="12">
        <v>44287</v>
      </c>
      <c r="B114" s="3" t="s">
        <v>16</v>
      </c>
      <c r="C114" s="3" t="s">
        <v>17</v>
      </c>
      <c r="D114" s="3" t="s">
        <v>18</v>
      </c>
      <c r="E114" s="3" t="s">
        <v>10</v>
      </c>
      <c r="F114" s="13">
        <v>17776</v>
      </c>
      <c r="G114" s="3" t="s">
        <v>43</v>
      </c>
      <c r="H114" s="13">
        <v>15000</v>
      </c>
      <c r="I114" s="13">
        <f>IF('All Sales'!$F114&gt;='All Sales'!$H114,'All Sales'!$F114*commission,0)</f>
        <v>1777.6000000000001</v>
      </c>
    </row>
    <row r="115" spans="1:9" x14ac:dyDescent="0.25">
      <c r="A115" s="14">
        <v>44287</v>
      </c>
      <c r="B115" s="4" t="s">
        <v>27</v>
      </c>
      <c r="C115" s="4" t="s">
        <v>28</v>
      </c>
      <c r="D115" s="4" t="s">
        <v>29</v>
      </c>
      <c r="E115" s="4" t="s">
        <v>10</v>
      </c>
      <c r="F115" s="15">
        <v>36666</v>
      </c>
      <c r="G115" s="4" t="s">
        <v>15</v>
      </c>
      <c r="H115" s="15">
        <v>15000</v>
      </c>
      <c r="I115" s="15">
        <f>IF('All Sales'!$F115&gt;='All Sales'!$H115,'All Sales'!$F115*commission,0)</f>
        <v>3666.6000000000004</v>
      </c>
    </row>
    <row r="116" spans="1:9" x14ac:dyDescent="0.25">
      <c r="A116" s="12">
        <v>44287</v>
      </c>
      <c r="B116" s="3" t="s">
        <v>16</v>
      </c>
      <c r="C116" s="3" t="s">
        <v>17</v>
      </c>
      <c r="D116" s="3" t="s">
        <v>18</v>
      </c>
      <c r="E116" s="3" t="s">
        <v>10</v>
      </c>
      <c r="F116" s="13">
        <v>38227.699999999997</v>
      </c>
      <c r="G116" s="3" t="s">
        <v>11</v>
      </c>
      <c r="H116" s="13">
        <v>15000</v>
      </c>
      <c r="I116" s="13">
        <f>IF('All Sales'!$F116&gt;='All Sales'!$H116,'All Sales'!$F116*commission,0)</f>
        <v>3822.77</v>
      </c>
    </row>
    <row r="117" spans="1:9" x14ac:dyDescent="0.25">
      <c r="A117" s="14">
        <v>44287</v>
      </c>
      <c r="B117" s="4" t="s">
        <v>16</v>
      </c>
      <c r="C117" s="4" t="s">
        <v>17</v>
      </c>
      <c r="D117" s="4" t="s">
        <v>18</v>
      </c>
      <c r="E117" s="4" t="s">
        <v>10</v>
      </c>
      <c r="F117" s="15">
        <v>51531.199999999997</v>
      </c>
      <c r="G117" s="4" t="s">
        <v>43</v>
      </c>
      <c r="H117" s="15">
        <v>15000</v>
      </c>
      <c r="I117" s="15">
        <f>IF('All Sales'!$F117&gt;='All Sales'!$H117,'All Sales'!$F117*commission,0)</f>
        <v>5153.12</v>
      </c>
    </row>
    <row r="118" spans="1:9" x14ac:dyDescent="0.25">
      <c r="A118" s="12">
        <v>44287</v>
      </c>
      <c r="B118" s="3" t="s">
        <v>30</v>
      </c>
      <c r="C118" s="3" t="s">
        <v>31</v>
      </c>
      <c r="D118" s="3" t="s">
        <v>32</v>
      </c>
      <c r="E118" s="3" t="s">
        <v>33</v>
      </c>
      <c r="F118" s="13">
        <v>8520</v>
      </c>
      <c r="G118" s="3" t="s">
        <v>43</v>
      </c>
      <c r="H118" s="13">
        <v>15000</v>
      </c>
      <c r="I118" s="13">
        <f>IF('All Sales'!$F118&gt;='All Sales'!$H118,'All Sales'!$F118*commission,0)</f>
        <v>0</v>
      </c>
    </row>
    <row r="119" spans="1:9" x14ac:dyDescent="0.25">
      <c r="A119" s="14">
        <v>44287</v>
      </c>
      <c r="B119" s="4" t="s">
        <v>62</v>
      </c>
      <c r="C119" s="4" t="s">
        <v>63</v>
      </c>
      <c r="D119" s="4" t="s">
        <v>64</v>
      </c>
      <c r="E119" s="4" t="s">
        <v>33</v>
      </c>
      <c r="F119" s="15">
        <v>14301.599999999999</v>
      </c>
      <c r="G119" s="4" t="s">
        <v>43</v>
      </c>
      <c r="H119" s="15">
        <v>15000</v>
      </c>
      <c r="I119" s="15">
        <f>IF('All Sales'!$F119&gt;='All Sales'!$H119,'All Sales'!$F119*commission,0)</f>
        <v>0</v>
      </c>
    </row>
    <row r="120" spans="1:9" x14ac:dyDescent="0.25">
      <c r="A120" s="12">
        <v>44287</v>
      </c>
      <c r="B120" s="3" t="s">
        <v>62</v>
      </c>
      <c r="C120" s="3" t="s">
        <v>63</v>
      </c>
      <c r="D120" s="3" t="s">
        <v>64</v>
      </c>
      <c r="E120" s="3" t="s">
        <v>33</v>
      </c>
      <c r="F120" s="13">
        <v>17204.399999999998</v>
      </c>
      <c r="G120" s="3" t="s">
        <v>11</v>
      </c>
      <c r="H120" s="13">
        <v>15000</v>
      </c>
      <c r="I120" s="13">
        <f>IF('All Sales'!$F120&gt;='All Sales'!$H120,'All Sales'!$F120*commission,0)</f>
        <v>1720.4399999999998</v>
      </c>
    </row>
    <row r="121" spans="1:9" x14ac:dyDescent="0.25">
      <c r="A121" s="14">
        <v>44287</v>
      </c>
      <c r="B121" s="4" t="s">
        <v>40</v>
      </c>
      <c r="C121" s="4" t="s">
        <v>41</v>
      </c>
      <c r="D121" s="4" t="s">
        <v>42</v>
      </c>
      <c r="E121" s="4" t="s">
        <v>33</v>
      </c>
      <c r="F121" s="15">
        <v>19080</v>
      </c>
      <c r="G121" s="4" t="s">
        <v>15</v>
      </c>
      <c r="H121" s="15">
        <v>15000</v>
      </c>
      <c r="I121" s="15">
        <f>IF('All Sales'!$F121&gt;='All Sales'!$H121,'All Sales'!$F121*commission,0)</f>
        <v>1908</v>
      </c>
    </row>
    <row r="122" spans="1:9" x14ac:dyDescent="0.25">
      <c r="A122" s="12">
        <v>44287</v>
      </c>
      <c r="B122" s="3" t="s">
        <v>30</v>
      </c>
      <c r="C122" s="3" t="s">
        <v>31</v>
      </c>
      <c r="D122" s="3" t="s">
        <v>32</v>
      </c>
      <c r="E122" s="3" t="s">
        <v>33</v>
      </c>
      <c r="F122" s="13">
        <v>19210.400000000001</v>
      </c>
      <c r="G122" s="3" t="s">
        <v>11</v>
      </c>
      <c r="H122" s="13">
        <v>15000</v>
      </c>
      <c r="I122" s="13">
        <f>IF('All Sales'!$F122&gt;='All Sales'!$H122,'All Sales'!$F122*commission,0)</f>
        <v>1921.0400000000002</v>
      </c>
    </row>
    <row r="123" spans="1:9" x14ac:dyDescent="0.25">
      <c r="A123" s="14">
        <v>44287</v>
      </c>
      <c r="B123" s="4" t="s">
        <v>30</v>
      </c>
      <c r="C123" s="4" t="s">
        <v>31</v>
      </c>
      <c r="D123" s="4" t="s">
        <v>32</v>
      </c>
      <c r="E123" s="4" t="s">
        <v>33</v>
      </c>
      <c r="F123" s="15">
        <v>32282.799999999996</v>
      </c>
      <c r="G123" s="4" t="s">
        <v>15</v>
      </c>
      <c r="H123" s="15">
        <v>15000</v>
      </c>
      <c r="I123" s="15">
        <f>IF('All Sales'!$F123&gt;='All Sales'!$H123,'All Sales'!$F123*commission,0)</f>
        <v>3228.2799999999997</v>
      </c>
    </row>
    <row r="124" spans="1:9" x14ac:dyDescent="0.25">
      <c r="A124" s="12">
        <v>44287</v>
      </c>
      <c r="B124" s="3" t="s">
        <v>71</v>
      </c>
      <c r="C124" s="3" t="s">
        <v>72</v>
      </c>
      <c r="D124" s="3" t="s">
        <v>73</v>
      </c>
      <c r="E124" s="3" t="s">
        <v>33</v>
      </c>
      <c r="F124" s="13">
        <v>32524.1</v>
      </c>
      <c r="G124" s="3" t="s">
        <v>11</v>
      </c>
      <c r="H124" s="13">
        <v>15000</v>
      </c>
      <c r="I124" s="13">
        <f>IF('All Sales'!$F124&gt;='All Sales'!$H124,'All Sales'!$F124*commission,0)</f>
        <v>3252.41</v>
      </c>
    </row>
    <row r="125" spans="1:9" x14ac:dyDescent="0.25">
      <c r="A125" s="14">
        <v>44287</v>
      </c>
      <c r="B125" s="4" t="s">
        <v>30</v>
      </c>
      <c r="C125" s="4" t="s">
        <v>31</v>
      </c>
      <c r="D125" s="4" t="s">
        <v>32</v>
      </c>
      <c r="E125" s="4" t="s">
        <v>33</v>
      </c>
      <c r="F125" s="15">
        <v>35153.799999999996</v>
      </c>
      <c r="G125" s="4" t="s">
        <v>11</v>
      </c>
      <c r="H125" s="15">
        <v>15000</v>
      </c>
      <c r="I125" s="15">
        <f>IF('All Sales'!$F125&gt;='All Sales'!$H125,'All Sales'!$F125*commission,0)</f>
        <v>3515.3799999999997</v>
      </c>
    </row>
    <row r="126" spans="1:9" x14ac:dyDescent="0.25">
      <c r="A126" s="12">
        <v>44287</v>
      </c>
      <c r="B126" s="3" t="s">
        <v>30</v>
      </c>
      <c r="C126" s="3" t="s">
        <v>31</v>
      </c>
      <c r="D126" s="3" t="s">
        <v>32</v>
      </c>
      <c r="E126" s="3" t="s">
        <v>33</v>
      </c>
      <c r="F126" s="13">
        <v>35820</v>
      </c>
      <c r="G126" s="3" t="s">
        <v>43</v>
      </c>
      <c r="H126" s="13">
        <v>15000</v>
      </c>
      <c r="I126" s="13">
        <f>IF('All Sales'!$F126&gt;='All Sales'!$H126,'All Sales'!$F126*commission,0)</f>
        <v>3582</v>
      </c>
    </row>
    <row r="127" spans="1:9" x14ac:dyDescent="0.25">
      <c r="A127" s="14">
        <v>44287</v>
      </c>
      <c r="B127" s="4" t="s">
        <v>59</v>
      </c>
      <c r="C127" s="4" t="s">
        <v>60</v>
      </c>
      <c r="D127" s="4" t="s">
        <v>61</v>
      </c>
      <c r="E127" s="4" t="s">
        <v>33</v>
      </c>
      <c r="F127" s="15">
        <v>42690.400000000001</v>
      </c>
      <c r="G127" s="4" t="s">
        <v>43</v>
      </c>
      <c r="H127" s="15">
        <v>15000</v>
      </c>
      <c r="I127" s="15">
        <f>IF('All Sales'!$F127&gt;='All Sales'!$H127,'All Sales'!$F127*commission,0)</f>
        <v>4269.04</v>
      </c>
    </row>
    <row r="128" spans="1:9" x14ac:dyDescent="0.25">
      <c r="A128" s="12">
        <v>44287</v>
      </c>
      <c r="B128" s="3" t="s">
        <v>56</v>
      </c>
      <c r="C128" s="3" t="s">
        <v>57</v>
      </c>
      <c r="D128" s="3" t="s">
        <v>58</v>
      </c>
      <c r="E128" s="3" t="s">
        <v>26</v>
      </c>
      <c r="F128" s="13">
        <v>6960</v>
      </c>
      <c r="G128" s="3" t="s">
        <v>43</v>
      </c>
      <c r="H128" s="13">
        <v>15000</v>
      </c>
      <c r="I128" s="13">
        <f>IF('All Sales'!$F128&gt;='All Sales'!$H128,'All Sales'!$F128*commission,0)</f>
        <v>0</v>
      </c>
    </row>
    <row r="129" spans="1:9" x14ac:dyDescent="0.25">
      <c r="A129" s="14">
        <v>44287</v>
      </c>
      <c r="B129" s="4" t="s">
        <v>47</v>
      </c>
      <c r="C129" s="4" t="s">
        <v>48</v>
      </c>
      <c r="D129" s="4" t="s">
        <v>49</v>
      </c>
      <c r="E129" s="4" t="s">
        <v>26</v>
      </c>
      <c r="F129" s="15">
        <v>9627.8999999999978</v>
      </c>
      <c r="G129" s="4" t="s">
        <v>11</v>
      </c>
      <c r="H129" s="15">
        <v>15000</v>
      </c>
      <c r="I129" s="15">
        <f>IF('All Sales'!$F129&gt;='All Sales'!$H129,'All Sales'!$F129*commission,0)</f>
        <v>0</v>
      </c>
    </row>
    <row r="130" spans="1:9" x14ac:dyDescent="0.25">
      <c r="A130" s="12">
        <v>44287</v>
      </c>
      <c r="B130" s="3" t="s">
        <v>34</v>
      </c>
      <c r="C130" s="3" t="s">
        <v>35</v>
      </c>
      <c r="D130" s="3" t="s">
        <v>36</v>
      </c>
      <c r="E130" s="3" t="s">
        <v>26</v>
      </c>
      <c r="F130" s="13">
        <v>13725.600000000002</v>
      </c>
      <c r="G130" s="3" t="s">
        <v>43</v>
      </c>
      <c r="H130" s="13">
        <v>15000</v>
      </c>
      <c r="I130" s="13">
        <f>IF('All Sales'!$F130&gt;='All Sales'!$H130,'All Sales'!$F130*commission,0)</f>
        <v>0</v>
      </c>
    </row>
    <row r="131" spans="1:9" x14ac:dyDescent="0.25">
      <c r="A131" s="14">
        <v>44287</v>
      </c>
      <c r="B131" s="4" t="s">
        <v>47</v>
      </c>
      <c r="C131" s="4" t="s">
        <v>48</v>
      </c>
      <c r="D131" s="4" t="s">
        <v>49</v>
      </c>
      <c r="E131" s="4" t="s">
        <v>26</v>
      </c>
      <c r="F131" s="15">
        <v>15353.2</v>
      </c>
      <c r="G131" s="4" t="s">
        <v>11</v>
      </c>
      <c r="H131" s="15">
        <v>15000</v>
      </c>
      <c r="I131" s="15">
        <f>IF('All Sales'!$F131&gt;='All Sales'!$H131,'All Sales'!$F131*commission,0)</f>
        <v>1535.3200000000002</v>
      </c>
    </row>
    <row r="132" spans="1:9" x14ac:dyDescent="0.25">
      <c r="A132" s="12">
        <v>44287</v>
      </c>
      <c r="B132" s="3" t="s">
        <v>23</v>
      </c>
      <c r="C132" s="3" t="s">
        <v>24</v>
      </c>
      <c r="D132" s="3" t="s">
        <v>25</v>
      </c>
      <c r="E132" s="3" t="s">
        <v>26</v>
      </c>
      <c r="F132" s="13">
        <v>18994.5</v>
      </c>
      <c r="G132" s="3" t="s">
        <v>15</v>
      </c>
      <c r="H132" s="13">
        <v>15000</v>
      </c>
      <c r="I132" s="13">
        <f>IF('All Sales'!$F132&gt;='All Sales'!$H132,'All Sales'!$F132*commission,0)</f>
        <v>1899.45</v>
      </c>
    </row>
    <row r="133" spans="1:9" x14ac:dyDescent="0.25">
      <c r="A133" s="14">
        <v>44287</v>
      </c>
      <c r="B133" s="4" t="s">
        <v>23</v>
      </c>
      <c r="C133" s="4" t="s">
        <v>24</v>
      </c>
      <c r="D133" s="4" t="s">
        <v>25</v>
      </c>
      <c r="E133" s="4" t="s">
        <v>26</v>
      </c>
      <c r="F133" s="15">
        <v>28628.799999999996</v>
      </c>
      <c r="G133" s="4" t="s">
        <v>43</v>
      </c>
      <c r="H133" s="15">
        <v>15000</v>
      </c>
      <c r="I133" s="15">
        <f>IF('All Sales'!$F133&gt;='All Sales'!$H133,'All Sales'!$F133*commission,0)</f>
        <v>2862.8799999999997</v>
      </c>
    </row>
    <row r="134" spans="1:9" x14ac:dyDescent="0.25">
      <c r="A134" s="12">
        <v>44287</v>
      </c>
      <c r="B134" s="3" t="s">
        <v>53</v>
      </c>
      <c r="C134" s="3" t="s">
        <v>54</v>
      </c>
      <c r="D134" s="3" t="s">
        <v>55</v>
      </c>
      <c r="E134" s="3" t="s">
        <v>22</v>
      </c>
      <c r="F134" s="13">
        <v>5696.4</v>
      </c>
      <c r="G134" s="3" t="s">
        <v>11</v>
      </c>
      <c r="H134" s="13">
        <v>15000</v>
      </c>
      <c r="I134" s="13">
        <f>IF('All Sales'!$F134&gt;='All Sales'!$H134,'All Sales'!$F134*commission,0)</f>
        <v>0</v>
      </c>
    </row>
    <row r="135" spans="1:9" x14ac:dyDescent="0.25">
      <c r="A135" s="14">
        <v>44287</v>
      </c>
      <c r="B135" s="4" t="s">
        <v>19</v>
      </c>
      <c r="C135" s="4" t="s">
        <v>20</v>
      </c>
      <c r="D135" s="4" t="s">
        <v>21</v>
      </c>
      <c r="E135" s="4" t="s">
        <v>22</v>
      </c>
      <c r="F135" s="15">
        <v>11716.5</v>
      </c>
      <c r="G135" s="4" t="s">
        <v>11</v>
      </c>
      <c r="H135" s="15">
        <v>15000</v>
      </c>
      <c r="I135" s="15">
        <f>IF('All Sales'!$F135&gt;='All Sales'!$H135,'All Sales'!$F135*commission,0)</f>
        <v>0</v>
      </c>
    </row>
    <row r="136" spans="1:9" x14ac:dyDescent="0.25">
      <c r="A136" s="12">
        <v>44287</v>
      </c>
      <c r="B136" s="3" t="s">
        <v>65</v>
      </c>
      <c r="C136" s="3" t="s">
        <v>66</v>
      </c>
      <c r="D136" s="3" t="s">
        <v>67</v>
      </c>
      <c r="E136" s="3" t="s">
        <v>22</v>
      </c>
      <c r="F136" s="13">
        <v>14416</v>
      </c>
      <c r="G136" s="3" t="s">
        <v>43</v>
      </c>
      <c r="H136" s="13">
        <v>15000</v>
      </c>
      <c r="I136" s="13">
        <f>IF('All Sales'!$F136&gt;='All Sales'!$H136,'All Sales'!$F136*commission,0)</f>
        <v>0</v>
      </c>
    </row>
    <row r="137" spans="1:9" x14ac:dyDescent="0.25">
      <c r="A137" s="14">
        <v>44287</v>
      </c>
      <c r="B137" s="4" t="s">
        <v>19</v>
      </c>
      <c r="C137" s="4" t="s">
        <v>20</v>
      </c>
      <c r="D137" s="4" t="s">
        <v>21</v>
      </c>
      <c r="E137" s="4" t="s">
        <v>22</v>
      </c>
      <c r="F137" s="15">
        <v>16499.400000000001</v>
      </c>
      <c r="G137" s="4" t="s">
        <v>15</v>
      </c>
      <c r="H137" s="15">
        <v>15000</v>
      </c>
      <c r="I137" s="15">
        <f>IF('All Sales'!$F137&gt;='All Sales'!$H137,'All Sales'!$F137*commission,0)</f>
        <v>1649.9400000000003</v>
      </c>
    </row>
    <row r="138" spans="1:9" x14ac:dyDescent="0.25">
      <c r="A138" s="12">
        <v>44287</v>
      </c>
      <c r="B138" s="3" t="s">
        <v>53</v>
      </c>
      <c r="C138" s="3" t="s">
        <v>54</v>
      </c>
      <c r="D138" s="3" t="s">
        <v>55</v>
      </c>
      <c r="E138" s="3" t="s">
        <v>22</v>
      </c>
      <c r="F138" s="13">
        <v>16968</v>
      </c>
      <c r="G138" s="3" t="s">
        <v>43</v>
      </c>
      <c r="H138" s="13">
        <v>15000</v>
      </c>
      <c r="I138" s="13">
        <f>IF('All Sales'!$F138&gt;='All Sales'!$H138,'All Sales'!$F138*commission,0)</f>
        <v>1696.8000000000002</v>
      </c>
    </row>
    <row r="139" spans="1:9" x14ac:dyDescent="0.25">
      <c r="A139" s="14">
        <v>44287</v>
      </c>
      <c r="B139" s="4" t="s">
        <v>44</v>
      </c>
      <c r="C139" s="4" t="s">
        <v>45</v>
      </c>
      <c r="D139" s="4" t="s">
        <v>46</v>
      </c>
      <c r="E139" s="4" t="s">
        <v>22</v>
      </c>
      <c r="F139" s="15">
        <v>17993.5</v>
      </c>
      <c r="G139" s="4" t="s">
        <v>11</v>
      </c>
      <c r="H139" s="15">
        <v>15000</v>
      </c>
      <c r="I139" s="15">
        <f>IF('All Sales'!$F139&gt;='All Sales'!$H139,'All Sales'!$F139*commission,0)</f>
        <v>1799.3500000000001</v>
      </c>
    </row>
    <row r="140" spans="1:9" x14ac:dyDescent="0.25">
      <c r="A140" s="12">
        <v>44287</v>
      </c>
      <c r="B140" s="3" t="s">
        <v>53</v>
      </c>
      <c r="C140" s="3" t="s">
        <v>54</v>
      </c>
      <c r="D140" s="3" t="s">
        <v>55</v>
      </c>
      <c r="E140" s="3" t="s">
        <v>22</v>
      </c>
      <c r="F140" s="13">
        <v>18188.399999999998</v>
      </c>
      <c r="G140" s="3" t="s">
        <v>15</v>
      </c>
      <c r="H140" s="13">
        <v>15000</v>
      </c>
      <c r="I140" s="13">
        <f>IF('All Sales'!$F140&gt;='All Sales'!$H140,'All Sales'!$F140*commission,0)</f>
        <v>1818.84</v>
      </c>
    </row>
    <row r="141" spans="1:9" x14ac:dyDescent="0.25">
      <c r="A141" s="14">
        <v>44317</v>
      </c>
      <c r="B141" s="4" t="s">
        <v>12</v>
      </c>
      <c r="C141" s="4" t="s">
        <v>13</v>
      </c>
      <c r="D141" s="4" t="s">
        <v>14</v>
      </c>
      <c r="E141" s="4" t="s">
        <v>10</v>
      </c>
      <c r="F141" s="15">
        <v>8686.6</v>
      </c>
      <c r="G141" s="4" t="s">
        <v>15</v>
      </c>
      <c r="H141" s="15">
        <v>15000</v>
      </c>
      <c r="I141" s="15">
        <f>IF('All Sales'!$F141&gt;='All Sales'!$H141,'All Sales'!$F141*commission,0)</f>
        <v>0</v>
      </c>
    </row>
    <row r="142" spans="1:9" x14ac:dyDescent="0.25">
      <c r="A142" s="12">
        <v>44317</v>
      </c>
      <c r="B142" s="3" t="s">
        <v>16</v>
      </c>
      <c r="C142" s="3" t="s">
        <v>17</v>
      </c>
      <c r="D142" s="3" t="s">
        <v>18</v>
      </c>
      <c r="E142" s="3" t="s">
        <v>10</v>
      </c>
      <c r="F142" s="13">
        <v>12422.2</v>
      </c>
      <c r="G142" s="3" t="s">
        <v>43</v>
      </c>
      <c r="H142" s="13">
        <v>15000</v>
      </c>
      <c r="I142" s="13">
        <f>IF('All Sales'!$F142&gt;='All Sales'!$H142,'All Sales'!$F142*commission,0)</f>
        <v>0</v>
      </c>
    </row>
    <row r="143" spans="1:9" x14ac:dyDescent="0.25">
      <c r="A143" s="14">
        <v>44317</v>
      </c>
      <c r="B143" s="4" t="s">
        <v>27</v>
      </c>
      <c r="C143" s="4" t="s">
        <v>28</v>
      </c>
      <c r="D143" s="4" t="s">
        <v>29</v>
      </c>
      <c r="E143" s="4" t="s">
        <v>10</v>
      </c>
      <c r="F143" s="15">
        <v>15120</v>
      </c>
      <c r="G143" s="4" t="s">
        <v>15</v>
      </c>
      <c r="H143" s="15">
        <v>15000</v>
      </c>
      <c r="I143" s="15">
        <f>IF('All Sales'!$F143&gt;='All Sales'!$H143,'All Sales'!$F143*commission,0)</f>
        <v>1512</v>
      </c>
    </row>
    <row r="144" spans="1:9" x14ac:dyDescent="0.25">
      <c r="A144" s="12">
        <v>44317</v>
      </c>
      <c r="B144" s="3" t="s">
        <v>12</v>
      </c>
      <c r="C144" s="3" t="s">
        <v>13</v>
      </c>
      <c r="D144" s="3" t="s">
        <v>14</v>
      </c>
      <c r="E144" s="3" t="s">
        <v>10</v>
      </c>
      <c r="F144" s="13">
        <v>16604.400000000001</v>
      </c>
      <c r="G144" s="3" t="s">
        <v>43</v>
      </c>
      <c r="H144" s="13">
        <v>15000</v>
      </c>
      <c r="I144" s="13">
        <f>IF('All Sales'!$F144&gt;='All Sales'!$H144,'All Sales'!$F144*commission,0)</f>
        <v>1660.4400000000003</v>
      </c>
    </row>
    <row r="145" spans="1:9" x14ac:dyDescent="0.25">
      <c r="A145" s="14">
        <v>44317</v>
      </c>
      <c r="B145" s="4" t="s">
        <v>16</v>
      </c>
      <c r="C145" s="4" t="s">
        <v>17</v>
      </c>
      <c r="D145" s="4" t="s">
        <v>18</v>
      </c>
      <c r="E145" s="4" t="s">
        <v>10</v>
      </c>
      <c r="F145" s="15">
        <v>19584</v>
      </c>
      <c r="G145" s="4" t="s">
        <v>15</v>
      </c>
      <c r="H145" s="15">
        <v>15000</v>
      </c>
      <c r="I145" s="15">
        <f>IF('All Sales'!$F145&gt;='All Sales'!$H145,'All Sales'!$F145*commission,0)</f>
        <v>1958.4</v>
      </c>
    </row>
    <row r="146" spans="1:9" x14ac:dyDescent="0.25">
      <c r="A146" s="12">
        <v>44317</v>
      </c>
      <c r="B146" s="3" t="s">
        <v>7</v>
      </c>
      <c r="C146" s="3" t="s">
        <v>8</v>
      </c>
      <c r="D146" s="3" t="s">
        <v>9</v>
      </c>
      <c r="E146" s="3" t="s">
        <v>10</v>
      </c>
      <c r="F146" s="13">
        <v>26546.6</v>
      </c>
      <c r="G146" s="3" t="s">
        <v>15</v>
      </c>
      <c r="H146" s="13">
        <v>15000</v>
      </c>
      <c r="I146" s="13">
        <f>IF('All Sales'!$F146&gt;='All Sales'!$H146,'All Sales'!$F146*commission,0)</f>
        <v>2654.66</v>
      </c>
    </row>
    <row r="147" spans="1:9" x14ac:dyDescent="0.25">
      <c r="A147" s="14">
        <v>44317</v>
      </c>
      <c r="B147" s="4" t="s">
        <v>7</v>
      </c>
      <c r="C147" s="4" t="s">
        <v>8</v>
      </c>
      <c r="D147" s="4" t="s">
        <v>9</v>
      </c>
      <c r="E147" s="4" t="s">
        <v>10</v>
      </c>
      <c r="F147" s="15">
        <v>31200</v>
      </c>
      <c r="G147" s="4" t="s">
        <v>15</v>
      </c>
      <c r="H147" s="15">
        <v>15000</v>
      </c>
      <c r="I147" s="15">
        <f>IF('All Sales'!$F147&gt;='All Sales'!$H147,'All Sales'!$F147*commission,0)</f>
        <v>3120</v>
      </c>
    </row>
    <row r="148" spans="1:9" x14ac:dyDescent="0.25">
      <c r="A148" s="12">
        <v>44317</v>
      </c>
      <c r="B148" s="3" t="s">
        <v>59</v>
      </c>
      <c r="C148" s="3" t="s">
        <v>60</v>
      </c>
      <c r="D148" s="3" t="s">
        <v>61</v>
      </c>
      <c r="E148" s="3" t="s">
        <v>33</v>
      </c>
      <c r="F148" s="13">
        <v>9270.1</v>
      </c>
      <c r="G148" s="3" t="s">
        <v>11</v>
      </c>
      <c r="H148" s="13">
        <v>15000</v>
      </c>
      <c r="I148" s="13">
        <f>IF('All Sales'!$F148&gt;='All Sales'!$H148,'All Sales'!$F148*commission,0)</f>
        <v>0</v>
      </c>
    </row>
    <row r="149" spans="1:9" x14ac:dyDescent="0.25">
      <c r="A149" s="14">
        <v>44317</v>
      </c>
      <c r="B149" s="4" t="s">
        <v>59</v>
      </c>
      <c r="C149" s="4" t="s">
        <v>60</v>
      </c>
      <c r="D149" s="4" t="s">
        <v>61</v>
      </c>
      <c r="E149" s="4" t="s">
        <v>33</v>
      </c>
      <c r="F149" s="15">
        <v>11235</v>
      </c>
      <c r="G149" s="4" t="s">
        <v>43</v>
      </c>
      <c r="H149" s="15">
        <v>15000</v>
      </c>
      <c r="I149" s="15">
        <f>IF('All Sales'!$F149&gt;='All Sales'!$H149,'All Sales'!$F149*commission,0)</f>
        <v>0</v>
      </c>
    </row>
    <row r="150" spans="1:9" x14ac:dyDescent="0.25">
      <c r="A150" s="12">
        <v>44317</v>
      </c>
      <c r="B150" s="3" t="s">
        <v>71</v>
      </c>
      <c r="C150" s="3" t="s">
        <v>72</v>
      </c>
      <c r="D150" s="3" t="s">
        <v>73</v>
      </c>
      <c r="E150" s="3" t="s">
        <v>33</v>
      </c>
      <c r="F150" s="13">
        <v>12019.799999999997</v>
      </c>
      <c r="G150" s="3" t="s">
        <v>11</v>
      </c>
      <c r="H150" s="13">
        <v>15000</v>
      </c>
      <c r="I150" s="13">
        <f>IF('All Sales'!$F150&gt;='All Sales'!$H150,'All Sales'!$F150*commission,0)</f>
        <v>0</v>
      </c>
    </row>
    <row r="151" spans="1:9" x14ac:dyDescent="0.25">
      <c r="A151" s="14">
        <v>44317</v>
      </c>
      <c r="B151" s="4" t="s">
        <v>30</v>
      </c>
      <c r="C151" s="4" t="s">
        <v>31</v>
      </c>
      <c r="D151" s="4" t="s">
        <v>32</v>
      </c>
      <c r="E151" s="4" t="s">
        <v>33</v>
      </c>
      <c r="F151" s="15">
        <v>27930</v>
      </c>
      <c r="G151" s="4" t="s">
        <v>15</v>
      </c>
      <c r="H151" s="15">
        <v>15000</v>
      </c>
      <c r="I151" s="15">
        <f>IF('All Sales'!$F151&gt;='All Sales'!$H151,'All Sales'!$F151*commission,0)</f>
        <v>2793</v>
      </c>
    </row>
    <row r="152" spans="1:9" x14ac:dyDescent="0.25">
      <c r="A152" s="12">
        <v>44317</v>
      </c>
      <c r="B152" s="3" t="s">
        <v>56</v>
      </c>
      <c r="C152" s="3" t="s">
        <v>57</v>
      </c>
      <c r="D152" s="3" t="s">
        <v>58</v>
      </c>
      <c r="E152" s="3" t="s">
        <v>26</v>
      </c>
      <c r="F152" s="13">
        <v>10948</v>
      </c>
      <c r="G152" s="3" t="s">
        <v>11</v>
      </c>
      <c r="H152" s="13">
        <v>15000</v>
      </c>
      <c r="I152" s="13">
        <f>IF('All Sales'!$F152&gt;='All Sales'!$H152,'All Sales'!$F152*commission,0)</f>
        <v>0</v>
      </c>
    </row>
    <row r="153" spans="1:9" x14ac:dyDescent="0.25">
      <c r="A153" s="14">
        <v>44317</v>
      </c>
      <c r="B153" s="4" t="s">
        <v>50</v>
      </c>
      <c r="C153" s="4" t="s">
        <v>51</v>
      </c>
      <c r="D153" s="4" t="s">
        <v>52</v>
      </c>
      <c r="E153" s="4" t="s">
        <v>26</v>
      </c>
      <c r="F153" s="15">
        <v>13044.899999999998</v>
      </c>
      <c r="G153" s="4" t="s">
        <v>11</v>
      </c>
      <c r="H153" s="15">
        <v>15000</v>
      </c>
      <c r="I153" s="15">
        <f>IF('All Sales'!$F153&gt;='All Sales'!$H153,'All Sales'!$F153*commission,0)</f>
        <v>0</v>
      </c>
    </row>
    <row r="154" spans="1:9" x14ac:dyDescent="0.25">
      <c r="A154" s="12">
        <v>44317</v>
      </c>
      <c r="B154" s="3" t="s">
        <v>47</v>
      </c>
      <c r="C154" s="3" t="s">
        <v>48</v>
      </c>
      <c r="D154" s="3" t="s">
        <v>49</v>
      </c>
      <c r="E154" s="3" t="s">
        <v>26</v>
      </c>
      <c r="F154" s="13">
        <v>28616</v>
      </c>
      <c r="G154" s="3" t="s">
        <v>43</v>
      </c>
      <c r="H154" s="13">
        <v>15000</v>
      </c>
      <c r="I154" s="13">
        <f>IF('All Sales'!$F154&gt;='All Sales'!$H154,'All Sales'!$F154*commission,0)</f>
        <v>2861.6000000000004</v>
      </c>
    </row>
    <row r="155" spans="1:9" x14ac:dyDescent="0.25">
      <c r="A155" s="14">
        <v>44317</v>
      </c>
      <c r="B155" s="4" t="s">
        <v>34</v>
      </c>
      <c r="C155" s="4" t="s">
        <v>35</v>
      </c>
      <c r="D155" s="4" t="s">
        <v>36</v>
      </c>
      <c r="E155" s="4" t="s">
        <v>26</v>
      </c>
      <c r="F155" s="15">
        <v>30377.399999999998</v>
      </c>
      <c r="G155" s="4" t="s">
        <v>43</v>
      </c>
      <c r="H155" s="15">
        <v>15000</v>
      </c>
      <c r="I155" s="15">
        <f>IF('All Sales'!$F155&gt;='All Sales'!$H155,'All Sales'!$F155*commission,0)</f>
        <v>3037.74</v>
      </c>
    </row>
    <row r="156" spans="1:9" x14ac:dyDescent="0.25">
      <c r="A156" s="12">
        <v>44317</v>
      </c>
      <c r="B156" s="3" t="s">
        <v>47</v>
      </c>
      <c r="C156" s="3" t="s">
        <v>48</v>
      </c>
      <c r="D156" s="3" t="s">
        <v>49</v>
      </c>
      <c r="E156" s="3" t="s">
        <v>26</v>
      </c>
      <c r="F156" s="13">
        <v>35351</v>
      </c>
      <c r="G156" s="3" t="s">
        <v>15</v>
      </c>
      <c r="H156" s="13">
        <v>15000</v>
      </c>
      <c r="I156" s="13">
        <f>IF('All Sales'!$F156&gt;='All Sales'!$H156,'All Sales'!$F156*commission,0)</f>
        <v>3535.1000000000004</v>
      </c>
    </row>
    <row r="157" spans="1:9" x14ac:dyDescent="0.25">
      <c r="A157" s="14">
        <v>44317</v>
      </c>
      <c r="B157" s="4" t="s">
        <v>65</v>
      </c>
      <c r="C157" s="4" t="s">
        <v>66</v>
      </c>
      <c r="D157" s="4" t="s">
        <v>67</v>
      </c>
      <c r="E157" s="4" t="s">
        <v>22</v>
      </c>
      <c r="F157" s="15">
        <v>9004.7999999999993</v>
      </c>
      <c r="G157" s="4" t="s">
        <v>11</v>
      </c>
      <c r="H157" s="15">
        <v>15000</v>
      </c>
      <c r="I157" s="15">
        <f>IF('All Sales'!$F157&gt;='All Sales'!$H157,'All Sales'!$F157*commission,0)</f>
        <v>0</v>
      </c>
    </row>
    <row r="158" spans="1:9" x14ac:dyDescent="0.25">
      <c r="A158" s="12">
        <v>44317</v>
      </c>
      <c r="B158" s="3" t="s">
        <v>53</v>
      </c>
      <c r="C158" s="3" t="s">
        <v>54</v>
      </c>
      <c r="D158" s="3" t="s">
        <v>55</v>
      </c>
      <c r="E158" s="3" t="s">
        <v>22</v>
      </c>
      <c r="F158" s="13">
        <v>18826.400000000001</v>
      </c>
      <c r="G158" s="3" t="s">
        <v>43</v>
      </c>
      <c r="H158" s="13">
        <v>15000</v>
      </c>
      <c r="I158" s="13">
        <f>IF('All Sales'!$F158&gt;='All Sales'!$H158,'All Sales'!$F158*commission,0)</f>
        <v>1882.6400000000003</v>
      </c>
    </row>
    <row r="159" spans="1:9" x14ac:dyDescent="0.25">
      <c r="A159" s="14">
        <v>44317</v>
      </c>
      <c r="B159" s="4" t="s">
        <v>53</v>
      </c>
      <c r="C159" s="4" t="s">
        <v>54</v>
      </c>
      <c r="D159" s="4" t="s">
        <v>55</v>
      </c>
      <c r="E159" s="4" t="s">
        <v>22</v>
      </c>
      <c r="F159" s="15">
        <v>19617.5</v>
      </c>
      <c r="G159" s="4" t="s">
        <v>43</v>
      </c>
      <c r="H159" s="15">
        <v>15000</v>
      </c>
      <c r="I159" s="15">
        <f>IF('All Sales'!$F159&gt;='All Sales'!$H159,'All Sales'!$F159*commission,0)</f>
        <v>1961.75</v>
      </c>
    </row>
    <row r="160" spans="1:9" x14ac:dyDescent="0.25">
      <c r="A160" s="12">
        <v>44317</v>
      </c>
      <c r="B160" s="3" t="s">
        <v>53</v>
      </c>
      <c r="C160" s="3" t="s">
        <v>54</v>
      </c>
      <c r="D160" s="3" t="s">
        <v>55</v>
      </c>
      <c r="E160" s="3" t="s">
        <v>22</v>
      </c>
      <c r="F160" s="13">
        <v>19836.400000000001</v>
      </c>
      <c r="G160" s="3" t="s">
        <v>11</v>
      </c>
      <c r="H160" s="13">
        <v>15000</v>
      </c>
      <c r="I160" s="13">
        <f>IF('All Sales'!$F160&gt;='All Sales'!$H160,'All Sales'!$F160*commission,0)</f>
        <v>1983.6400000000003</v>
      </c>
    </row>
    <row r="161" spans="1:9" x14ac:dyDescent="0.25">
      <c r="A161" s="14">
        <v>44317</v>
      </c>
      <c r="B161" s="4" t="s">
        <v>44</v>
      </c>
      <c r="C161" s="4" t="s">
        <v>45</v>
      </c>
      <c r="D161" s="4" t="s">
        <v>46</v>
      </c>
      <c r="E161" s="4" t="s">
        <v>22</v>
      </c>
      <c r="F161" s="15">
        <v>20717.599999999999</v>
      </c>
      <c r="G161" s="4" t="s">
        <v>15</v>
      </c>
      <c r="H161" s="15">
        <v>15000</v>
      </c>
      <c r="I161" s="15">
        <f>IF('All Sales'!$F161&gt;='All Sales'!$H161,'All Sales'!$F161*commission,0)</f>
        <v>2071.7599999999998</v>
      </c>
    </row>
    <row r="162" spans="1:9" x14ac:dyDescent="0.25">
      <c r="A162" s="12">
        <v>44317</v>
      </c>
      <c r="B162" s="3" t="s">
        <v>37</v>
      </c>
      <c r="C162" s="3" t="s">
        <v>38</v>
      </c>
      <c r="D162" s="3" t="s">
        <v>39</v>
      </c>
      <c r="E162" s="3" t="s">
        <v>22</v>
      </c>
      <c r="F162" s="13">
        <v>23364</v>
      </c>
      <c r="G162" s="3" t="s">
        <v>15</v>
      </c>
      <c r="H162" s="13">
        <v>15000</v>
      </c>
      <c r="I162" s="13">
        <f>IF('All Sales'!$F162&gt;='All Sales'!$H162,'All Sales'!$F162*commission,0)</f>
        <v>2336.4</v>
      </c>
    </row>
    <row r="163" spans="1:9" x14ac:dyDescent="0.25">
      <c r="A163" s="14">
        <v>44317</v>
      </c>
      <c r="B163" s="4" t="s">
        <v>53</v>
      </c>
      <c r="C163" s="4" t="s">
        <v>54</v>
      </c>
      <c r="D163" s="4" t="s">
        <v>55</v>
      </c>
      <c r="E163" s="4" t="s">
        <v>22</v>
      </c>
      <c r="F163" s="15">
        <v>23997.600000000002</v>
      </c>
      <c r="G163" s="4" t="s">
        <v>11</v>
      </c>
      <c r="H163" s="15">
        <v>15000</v>
      </c>
      <c r="I163" s="15">
        <f>IF('All Sales'!$F163&gt;='All Sales'!$H163,'All Sales'!$F163*commission,0)</f>
        <v>2399.7600000000002</v>
      </c>
    </row>
    <row r="164" spans="1:9" x14ac:dyDescent="0.25">
      <c r="A164" s="12">
        <v>44317</v>
      </c>
      <c r="B164" s="3" t="s">
        <v>65</v>
      </c>
      <c r="C164" s="3" t="s">
        <v>66</v>
      </c>
      <c r="D164" s="3" t="s">
        <v>67</v>
      </c>
      <c r="E164" s="3" t="s">
        <v>22</v>
      </c>
      <c r="F164" s="13">
        <v>27916.399999999998</v>
      </c>
      <c r="G164" s="3" t="s">
        <v>43</v>
      </c>
      <c r="H164" s="13">
        <v>15000</v>
      </c>
      <c r="I164" s="13">
        <f>IF('All Sales'!$F164&gt;='All Sales'!$H164,'All Sales'!$F164*commission,0)</f>
        <v>2791.64</v>
      </c>
    </row>
    <row r="165" spans="1:9" x14ac:dyDescent="0.25">
      <c r="A165" s="14">
        <v>44317</v>
      </c>
      <c r="B165" s="4" t="s">
        <v>65</v>
      </c>
      <c r="C165" s="4" t="s">
        <v>66</v>
      </c>
      <c r="D165" s="4" t="s">
        <v>67</v>
      </c>
      <c r="E165" s="4" t="s">
        <v>22</v>
      </c>
      <c r="F165" s="15">
        <v>42249.1</v>
      </c>
      <c r="G165" s="4" t="s">
        <v>15</v>
      </c>
      <c r="H165" s="15">
        <v>15000</v>
      </c>
      <c r="I165" s="15">
        <f>IF('All Sales'!$F165&gt;='All Sales'!$H165,'All Sales'!$F165*commission,0)</f>
        <v>4224.91</v>
      </c>
    </row>
    <row r="166" spans="1:9" x14ac:dyDescent="0.25">
      <c r="A166" s="12">
        <v>44348</v>
      </c>
      <c r="B166" s="3" t="s">
        <v>7</v>
      </c>
      <c r="C166" s="3" t="s">
        <v>8</v>
      </c>
      <c r="D166" s="3" t="s">
        <v>9</v>
      </c>
      <c r="E166" s="3" t="s">
        <v>10</v>
      </c>
      <c r="F166" s="13">
        <v>2070.2999999999997</v>
      </c>
      <c r="G166" s="3" t="s">
        <v>11</v>
      </c>
      <c r="H166" s="13">
        <v>15000</v>
      </c>
      <c r="I166" s="13">
        <f>IF('All Sales'!$F166&gt;='All Sales'!$H166,'All Sales'!$F166*commission,0)</f>
        <v>0</v>
      </c>
    </row>
    <row r="167" spans="1:9" x14ac:dyDescent="0.25">
      <c r="A167" s="14">
        <v>44348</v>
      </c>
      <c r="B167" s="4" t="s">
        <v>16</v>
      </c>
      <c r="C167" s="4" t="s">
        <v>17</v>
      </c>
      <c r="D167" s="4" t="s">
        <v>18</v>
      </c>
      <c r="E167" s="4" t="s">
        <v>10</v>
      </c>
      <c r="F167" s="15">
        <v>9499</v>
      </c>
      <c r="G167" s="4" t="s">
        <v>15</v>
      </c>
      <c r="H167" s="15">
        <v>15000</v>
      </c>
      <c r="I167" s="15">
        <f>IF('All Sales'!$F167&gt;='All Sales'!$H167,'All Sales'!$F167*commission,0)</f>
        <v>0</v>
      </c>
    </row>
    <row r="168" spans="1:9" x14ac:dyDescent="0.25">
      <c r="A168" s="12">
        <v>44348</v>
      </c>
      <c r="B168" s="3" t="s">
        <v>16</v>
      </c>
      <c r="C168" s="3" t="s">
        <v>17</v>
      </c>
      <c r="D168" s="3" t="s">
        <v>18</v>
      </c>
      <c r="E168" s="3" t="s">
        <v>10</v>
      </c>
      <c r="F168" s="13">
        <v>17904.7</v>
      </c>
      <c r="G168" s="3" t="s">
        <v>43</v>
      </c>
      <c r="H168" s="13">
        <v>15000</v>
      </c>
      <c r="I168" s="13">
        <f>IF('All Sales'!$F168&gt;='All Sales'!$H168,'All Sales'!$F168*commission,0)</f>
        <v>1790.4700000000003</v>
      </c>
    </row>
    <row r="169" spans="1:9" x14ac:dyDescent="0.25">
      <c r="A169" s="14">
        <v>44348</v>
      </c>
      <c r="B169" s="4" t="s">
        <v>16</v>
      </c>
      <c r="C169" s="4" t="s">
        <v>17</v>
      </c>
      <c r="D169" s="4" t="s">
        <v>18</v>
      </c>
      <c r="E169" s="4" t="s">
        <v>10</v>
      </c>
      <c r="F169" s="15">
        <v>18878.399999999998</v>
      </c>
      <c r="G169" s="4" t="s">
        <v>15</v>
      </c>
      <c r="H169" s="15">
        <v>15000</v>
      </c>
      <c r="I169" s="15">
        <f>IF('All Sales'!$F169&gt;='All Sales'!$H169,'All Sales'!$F169*commission,0)</f>
        <v>1887.84</v>
      </c>
    </row>
    <row r="170" spans="1:9" x14ac:dyDescent="0.25">
      <c r="A170" s="12">
        <v>44348</v>
      </c>
      <c r="B170" s="3" t="s">
        <v>16</v>
      </c>
      <c r="C170" s="3" t="s">
        <v>17</v>
      </c>
      <c r="D170" s="3" t="s">
        <v>18</v>
      </c>
      <c r="E170" s="3" t="s">
        <v>10</v>
      </c>
      <c r="F170" s="13">
        <v>23445</v>
      </c>
      <c r="G170" s="3" t="s">
        <v>15</v>
      </c>
      <c r="H170" s="13">
        <v>15000</v>
      </c>
      <c r="I170" s="13">
        <f>IF('All Sales'!$F170&gt;='All Sales'!$H170,'All Sales'!$F170*commission,0)</f>
        <v>2344.5</v>
      </c>
    </row>
    <row r="171" spans="1:9" x14ac:dyDescent="0.25">
      <c r="A171" s="14">
        <v>44348</v>
      </c>
      <c r="B171" s="4" t="s">
        <v>16</v>
      </c>
      <c r="C171" s="4" t="s">
        <v>17</v>
      </c>
      <c r="D171" s="4" t="s">
        <v>18</v>
      </c>
      <c r="E171" s="4" t="s">
        <v>10</v>
      </c>
      <c r="F171" s="15">
        <v>34162</v>
      </c>
      <c r="G171" s="4" t="s">
        <v>15</v>
      </c>
      <c r="H171" s="15">
        <v>15000</v>
      </c>
      <c r="I171" s="15">
        <f>IF('All Sales'!$F171&gt;='All Sales'!$H171,'All Sales'!$F171*commission,0)</f>
        <v>3416.2000000000003</v>
      </c>
    </row>
    <row r="172" spans="1:9" x14ac:dyDescent="0.25">
      <c r="A172" s="12">
        <v>44348</v>
      </c>
      <c r="B172" s="3" t="s">
        <v>40</v>
      </c>
      <c r="C172" s="3" t="s">
        <v>41</v>
      </c>
      <c r="D172" s="3" t="s">
        <v>42</v>
      </c>
      <c r="E172" s="3" t="s">
        <v>33</v>
      </c>
      <c r="F172" s="13">
        <v>7581.9999999999991</v>
      </c>
      <c r="G172" s="3" t="s">
        <v>11</v>
      </c>
      <c r="H172" s="13">
        <v>15000</v>
      </c>
      <c r="I172" s="13">
        <f>IF('All Sales'!$F172&gt;='All Sales'!$H172,'All Sales'!$F172*commission,0)</f>
        <v>0</v>
      </c>
    </row>
    <row r="173" spans="1:9" x14ac:dyDescent="0.25">
      <c r="A173" s="14">
        <v>44348</v>
      </c>
      <c r="B173" s="4" t="s">
        <v>30</v>
      </c>
      <c r="C173" s="4" t="s">
        <v>31</v>
      </c>
      <c r="D173" s="4" t="s">
        <v>32</v>
      </c>
      <c r="E173" s="4" t="s">
        <v>33</v>
      </c>
      <c r="F173" s="15">
        <v>8721.6</v>
      </c>
      <c r="G173" s="4" t="s">
        <v>43</v>
      </c>
      <c r="H173" s="15">
        <v>15000</v>
      </c>
      <c r="I173" s="15">
        <f>IF('All Sales'!$F173&gt;='All Sales'!$H173,'All Sales'!$F173*commission,0)</f>
        <v>0</v>
      </c>
    </row>
    <row r="174" spans="1:9" x14ac:dyDescent="0.25">
      <c r="A174" s="12">
        <v>44348</v>
      </c>
      <c r="B174" s="3" t="s">
        <v>40</v>
      </c>
      <c r="C174" s="3" t="s">
        <v>41</v>
      </c>
      <c r="D174" s="3" t="s">
        <v>42</v>
      </c>
      <c r="E174" s="3" t="s">
        <v>33</v>
      </c>
      <c r="F174" s="13">
        <v>10500</v>
      </c>
      <c r="G174" s="3" t="s">
        <v>15</v>
      </c>
      <c r="H174" s="13">
        <v>15000</v>
      </c>
      <c r="I174" s="13">
        <f>IF('All Sales'!$F174&gt;='All Sales'!$H174,'All Sales'!$F174*commission,0)</f>
        <v>0</v>
      </c>
    </row>
    <row r="175" spans="1:9" x14ac:dyDescent="0.25">
      <c r="A175" s="14">
        <v>44348</v>
      </c>
      <c r="B175" s="4" t="s">
        <v>59</v>
      </c>
      <c r="C175" s="4" t="s">
        <v>60</v>
      </c>
      <c r="D175" s="4" t="s">
        <v>61</v>
      </c>
      <c r="E175" s="4" t="s">
        <v>33</v>
      </c>
      <c r="F175" s="15">
        <v>13466.999999999998</v>
      </c>
      <c r="G175" s="4" t="s">
        <v>43</v>
      </c>
      <c r="H175" s="15">
        <v>15000</v>
      </c>
      <c r="I175" s="15">
        <f>IF('All Sales'!$F175&gt;='All Sales'!$H175,'All Sales'!$F175*commission,0)</f>
        <v>0</v>
      </c>
    </row>
    <row r="176" spans="1:9" x14ac:dyDescent="0.25">
      <c r="A176" s="12">
        <v>44348</v>
      </c>
      <c r="B176" s="3" t="s">
        <v>40</v>
      </c>
      <c r="C176" s="3" t="s">
        <v>41</v>
      </c>
      <c r="D176" s="3" t="s">
        <v>42</v>
      </c>
      <c r="E176" s="3" t="s">
        <v>33</v>
      </c>
      <c r="F176" s="13">
        <v>16036.8</v>
      </c>
      <c r="G176" s="3" t="s">
        <v>15</v>
      </c>
      <c r="H176" s="13">
        <v>15000</v>
      </c>
      <c r="I176" s="13">
        <f>IF('All Sales'!$F176&gt;='All Sales'!$H176,'All Sales'!$F176*commission,0)</f>
        <v>1603.68</v>
      </c>
    </row>
    <row r="177" spans="1:9" x14ac:dyDescent="0.25">
      <c r="A177" s="14">
        <v>44348</v>
      </c>
      <c r="B177" s="4" t="s">
        <v>62</v>
      </c>
      <c r="C177" s="4" t="s">
        <v>63</v>
      </c>
      <c r="D177" s="4" t="s">
        <v>64</v>
      </c>
      <c r="E177" s="4" t="s">
        <v>33</v>
      </c>
      <c r="F177" s="15">
        <v>16846.8</v>
      </c>
      <c r="G177" s="4" t="s">
        <v>15</v>
      </c>
      <c r="H177" s="15">
        <v>15000</v>
      </c>
      <c r="I177" s="15">
        <f>IF('All Sales'!$F177&gt;='All Sales'!$H177,'All Sales'!$F177*commission,0)</f>
        <v>1684.68</v>
      </c>
    </row>
    <row r="178" spans="1:9" x14ac:dyDescent="0.25">
      <c r="A178" s="12">
        <v>44348</v>
      </c>
      <c r="B178" s="3" t="s">
        <v>47</v>
      </c>
      <c r="C178" s="3" t="s">
        <v>48</v>
      </c>
      <c r="D178" s="3" t="s">
        <v>49</v>
      </c>
      <c r="E178" s="3" t="s">
        <v>26</v>
      </c>
      <c r="F178" s="13">
        <v>6872.7999999999993</v>
      </c>
      <c r="G178" s="3" t="s">
        <v>11</v>
      </c>
      <c r="H178" s="13">
        <v>15000</v>
      </c>
      <c r="I178" s="13">
        <f>IF('All Sales'!$F178&gt;='All Sales'!$H178,'All Sales'!$F178*commission,0)</f>
        <v>0</v>
      </c>
    </row>
    <row r="179" spans="1:9" x14ac:dyDescent="0.25">
      <c r="A179" s="14">
        <v>44348</v>
      </c>
      <c r="B179" s="4" t="s">
        <v>34</v>
      </c>
      <c r="C179" s="4" t="s">
        <v>35</v>
      </c>
      <c r="D179" s="4" t="s">
        <v>36</v>
      </c>
      <c r="E179" s="4" t="s">
        <v>26</v>
      </c>
      <c r="F179" s="15">
        <v>8827</v>
      </c>
      <c r="G179" s="4" t="s">
        <v>43</v>
      </c>
      <c r="H179" s="15">
        <v>15000</v>
      </c>
      <c r="I179" s="15">
        <f>IF('All Sales'!$F179&gt;='All Sales'!$H179,'All Sales'!$F179*commission,0)</f>
        <v>0</v>
      </c>
    </row>
    <row r="180" spans="1:9" x14ac:dyDescent="0.25">
      <c r="A180" s="12">
        <v>44348</v>
      </c>
      <c r="B180" s="3" t="s">
        <v>56</v>
      </c>
      <c r="C180" s="3" t="s">
        <v>57</v>
      </c>
      <c r="D180" s="3" t="s">
        <v>58</v>
      </c>
      <c r="E180" s="3" t="s">
        <v>26</v>
      </c>
      <c r="F180" s="13">
        <v>9836.8000000000011</v>
      </c>
      <c r="G180" s="3" t="s">
        <v>11</v>
      </c>
      <c r="H180" s="13">
        <v>15000</v>
      </c>
      <c r="I180" s="13">
        <f>IF('All Sales'!$F180&gt;='All Sales'!$H180,'All Sales'!$F180*commission,0)</f>
        <v>0</v>
      </c>
    </row>
    <row r="181" spans="1:9" x14ac:dyDescent="0.25">
      <c r="A181" s="14">
        <v>44348</v>
      </c>
      <c r="B181" s="4" t="s">
        <v>34</v>
      </c>
      <c r="C181" s="4" t="s">
        <v>35</v>
      </c>
      <c r="D181" s="4" t="s">
        <v>36</v>
      </c>
      <c r="E181" s="4" t="s">
        <v>26</v>
      </c>
      <c r="F181" s="15">
        <v>10032</v>
      </c>
      <c r="G181" s="4" t="s">
        <v>11</v>
      </c>
      <c r="H181" s="15">
        <v>15000</v>
      </c>
      <c r="I181" s="15">
        <f>IF('All Sales'!$F181&gt;='All Sales'!$H181,'All Sales'!$F181*commission,0)</f>
        <v>0</v>
      </c>
    </row>
    <row r="182" spans="1:9" x14ac:dyDescent="0.25">
      <c r="A182" s="12">
        <v>44348</v>
      </c>
      <c r="B182" s="3" t="s">
        <v>34</v>
      </c>
      <c r="C182" s="3" t="s">
        <v>35</v>
      </c>
      <c r="D182" s="3" t="s">
        <v>36</v>
      </c>
      <c r="E182" s="3" t="s">
        <v>26</v>
      </c>
      <c r="F182" s="13">
        <v>15953.599999999999</v>
      </c>
      <c r="G182" s="3" t="s">
        <v>15</v>
      </c>
      <c r="H182" s="13">
        <v>15000</v>
      </c>
      <c r="I182" s="13">
        <f>IF('All Sales'!$F182&gt;='All Sales'!$H182,'All Sales'!$F182*commission,0)</f>
        <v>1595.36</v>
      </c>
    </row>
    <row r="183" spans="1:9" x14ac:dyDescent="0.25">
      <c r="A183" s="14">
        <v>44348</v>
      </c>
      <c r="B183" s="4" t="s">
        <v>47</v>
      </c>
      <c r="C183" s="4" t="s">
        <v>48</v>
      </c>
      <c r="D183" s="4" t="s">
        <v>49</v>
      </c>
      <c r="E183" s="4" t="s">
        <v>26</v>
      </c>
      <c r="F183" s="15">
        <v>25560</v>
      </c>
      <c r="G183" s="4" t="s">
        <v>11</v>
      </c>
      <c r="H183" s="15">
        <v>15000</v>
      </c>
      <c r="I183" s="15">
        <f>IF('All Sales'!$F183&gt;='All Sales'!$H183,'All Sales'!$F183*commission,0)</f>
        <v>2556</v>
      </c>
    </row>
    <row r="184" spans="1:9" x14ac:dyDescent="0.25">
      <c r="A184" s="12">
        <v>44348</v>
      </c>
      <c r="B184" s="3" t="s">
        <v>34</v>
      </c>
      <c r="C184" s="3" t="s">
        <v>35</v>
      </c>
      <c r="D184" s="3" t="s">
        <v>36</v>
      </c>
      <c r="E184" s="3" t="s">
        <v>26</v>
      </c>
      <c r="F184" s="13">
        <v>35695</v>
      </c>
      <c r="G184" s="3" t="s">
        <v>15</v>
      </c>
      <c r="H184" s="13">
        <v>15000</v>
      </c>
      <c r="I184" s="13">
        <f>IF('All Sales'!$F184&gt;='All Sales'!$H184,'All Sales'!$F184*commission,0)</f>
        <v>3569.5</v>
      </c>
    </row>
    <row r="185" spans="1:9" x14ac:dyDescent="0.25">
      <c r="A185" s="14">
        <v>44348</v>
      </c>
      <c r="B185" s="4" t="s">
        <v>44</v>
      </c>
      <c r="C185" s="4" t="s">
        <v>45</v>
      </c>
      <c r="D185" s="4" t="s">
        <v>46</v>
      </c>
      <c r="E185" s="4" t="s">
        <v>22</v>
      </c>
      <c r="F185" s="15">
        <v>9574.7999999999993</v>
      </c>
      <c r="G185" s="4" t="s">
        <v>15</v>
      </c>
      <c r="H185" s="15">
        <v>15000</v>
      </c>
      <c r="I185" s="15">
        <f>IF('All Sales'!$F185&gt;='All Sales'!$H185,'All Sales'!$F185*commission,0)</f>
        <v>0</v>
      </c>
    </row>
    <row r="186" spans="1:9" x14ac:dyDescent="0.25">
      <c r="A186" s="12">
        <v>44348</v>
      </c>
      <c r="B186" s="3" t="s">
        <v>44</v>
      </c>
      <c r="C186" s="3" t="s">
        <v>45</v>
      </c>
      <c r="D186" s="3" t="s">
        <v>46</v>
      </c>
      <c r="E186" s="3" t="s">
        <v>22</v>
      </c>
      <c r="F186" s="13">
        <v>14301.6</v>
      </c>
      <c r="G186" s="3" t="s">
        <v>15</v>
      </c>
      <c r="H186" s="13">
        <v>15000</v>
      </c>
      <c r="I186" s="13">
        <f>IF('All Sales'!$F186&gt;='All Sales'!$H186,'All Sales'!$F186*commission,0)</f>
        <v>0</v>
      </c>
    </row>
    <row r="187" spans="1:9" x14ac:dyDescent="0.25">
      <c r="A187" s="14">
        <v>44348</v>
      </c>
      <c r="B187" s="4" t="s">
        <v>37</v>
      </c>
      <c r="C187" s="4" t="s">
        <v>38</v>
      </c>
      <c r="D187" s="4" t="s">
        <v>39</v>
      </c>
      <c r="E187" s="4" t="s">
        <v>22</v>
      </c>
      <c r="F187" s="15">
        <v>15061.2</v>
      </c>
      <c r="G187" s="4" t="s">
        <v>15</v>
      </c>
      <c r="H187" s="15">
        <v>15000</v>
      </c>
      <c r="I187" s="15">
        <f>IF('All Sales'!$F187&gt;='All Sales'!$H187,'All Sales'!$F187*commission,0)</f>
        <v>1506.1200000000001</v>
      </c>
    </row>
    <row r="188" spans="1:9" x14ac:dyDescent="0.25">
      <c r="A188" s="12">
        <v>44348</v>
      </c>
      <c r="B188" s="3" t="s">
        <v>53</v>
      </c>
      <c r="C188" s="3" t="s">
        <v>54</v>
      </c>
      <c r="D188" s="3" t="s">
        <v>55</v>
      </c>
      <c r="E188" s="3" t="s">
        <v>22</v>
      </c>
      <c r="F188" s="13">
        <v>17262</v>
      </c>
      <c r="G188" s="3" t="s">
        <v>15</v>
      </c>
      <c r="H188" s="13">
        <v>15000</v>
      </c>
      <c r="I188" s="13">
        <f>IF('All Sales'!$F188&gt;='All Sales'!$H188,'All Sales'!$F188*commission,0)</f>
        <v>1726.2</v>
      </c>
    </row>
    <row r="189" spans="1:9" x14ac:dyDescent="0.25">
      <c r="A189" s="14">
        <v>44348</v>
      </c>
      <c r="B189" s="4" t="s">
        <v>65</v>
      </c>
      <c r="C189" s="4" t="s">
        <v>66</v>
      </c>
      <c r="D189" s="4" t="s">
        <v>67</v>
      </c>
      <c r="E189" s="4" t="s">
        <v>22</v>
      </c>
      <c r="F189" s="15">
        <v>37192.5</v>
      </c>
      <c r="G189" s="4" t="s">
        <v>43</v>
      </c>
      <c r="H189" s="15">
        <v>15000</v>
      </c>
      <c r="I189" s="15">
        <f>IF('All Sales'!$F189&gt;='All Sales'!$H189,'All Sales'!$F189*commission,0)</f>
        <v>3719.25</v>
      </c>
    </row>
    <row r="190" spans="1:9" x14ac:dyDescent="0.25">
      <c r="A190" s="12">
        <v>44348</v>
      </c>
      <c r="B190" s="3" t="s">
        <v>37</v>
      </c>
      <c r="C190" s="3" t="s">
        <v>38</v>
      </c>
      <c r="D190" s="3" t="s">
        <v>39</v>
      </c>
      <c r="E190" s="3" t="s">
        <v>22</v>
      </c>
      <c r="F190" s="13">
        <v>39653.9</v>
      </c>
      <c r="G190" s="3" t="s">
        <v>43</v>
      </c>
      <c r="H190" s="13">
        <v>15000</v>
      </c>
      <c r="I190" s="13">
        <f>IF('All Sales'!$F190&gt;='All Sales'!$H190,'All Sales'!$F190*commission,0)</f>
        <v>3965.3900000000003</v>
      </c>
    </row>
    <row r="191" spans="1:9" x14ac:dyDescent="0.25">
      <c r="A191" s="14">
        <v>44378</v>
      </c>
      <c r="B191" s="4" t="s">
        <v>16</v>
      </c>
      <c r="C191" s="4" t="s">
        <v>17</v>
      </c>
      <c r="D191" s="4" t="s">
        <v>18</v>
      </c>
      <c r="E191" s="4" t="s">
        <v>10</v>
      </c>
      <c r="F191" s="15">
        <v>3055.2</v>
      </c>
      <c r="G191" s="4" t="s">
        <v>11</v>
      </c>
      <c r="H191" s="15">
        <v>15000</v>
      </c>
      <c r="I191" s="15">
        <f>IF('All Sales'!$F191&gt;='All Sales'!$H191,'All Sales'!$F191*commission,0)</f>
        <v>0</v>
      </c>
    </row>
    <row r="192" spans="1:9" x14ac:dyDescent="0.25">
      <c r="A192" s="12">
        <v>44378</v>
      </c>
      <c r="B192" s="3" t="s">
        <v>7</v>
      </c>
      <c r="C192" s="3" t="s">
        <v>8</v>
      </c>
      <c r="D192" s="3" t="s">
        <v>9</v>
      </c>
      <c r="E192" s="3" t="s">
        <v>10</v>
      </c>
      <c r="F192" s="13">
        <v>4843.4000000000005</v>
      </c>
      <c r="G192" s="3" t="s">
        <v>43</v>
      </c>
      <c r="H192" s="13">
        <v>15000</v>
      </c>
      <c r="I192" s="13">
        <f>IF('All Sales'!$F192&gt;='All Sales'!$H192,'All Sales'!$F192*commission,0)</f>
        <v>0</v>
      </c>
    </row>
    <row r="193" spans="1:9" x14ac:dyDescent="0.25">
      <c r="A193" s="14">
        <v>44378</v>
      </c>
      <c r="B193" s="4" t="s">
        <v>12</v>
      </c>
      <c r="C193" s="4" t="s">
        <v>13</v>
      </c>
      <c r="D193" s="4" t="s">
        <v>14</v>
      </c>
      <c r="E193" s="4" t="s">
        <v>10</v>
      </c>
      <c r="F193" s="15">
        <v>5215.2</v>
      </c>
      <c r="G193" s="4" t="s">
        <v>43</v>
      </c>
      <c r="H193" s="15">
        <v>15000</v>
      </c>
      <c r="I193" s="15">
        <f>IF('All Sales'!$F193&gt;='All Sales'!$H193,'All Sales'!$F193*commission,0)</f>
        <v>0</v>
      </c>
    </row>
    <row r="194" spans="1:9" x14ac:dyDescent="0.25">
      <c r="A194" s="12">
        <v>44378</v>
      </c>
      <c r="B194" s="3" t="s">
        <v>16</v>
      </c>
      <c r="C194" s="3" t="s">
        <v>17</v>
      </c>
      <c r="D194" s="3" t="s">
        <v>18</v>
      </c>
      <c r="E194" s="3" t="s">
        <v>10</v>
      </c>
      <c r="F194" s="13">
        <v>7199.7000000000007</v>
      </c>
      <c r="G194" s="3" t="s">
        <v>43</v>
      </c>
      <c r="H194" s="13">
        <v>15000</v>
      </c>
      <c r="I194" s="13">
        <f>IF('All Sales'!$F194&gt;='All Sales'!$H194,'All Sales'!$F194*commission,0)</f>
        <v>0</v>
      </c>
    </row>
    <row r="195" spans="1:9" x14ac:dyDescent="0.25">
      <c r="A195" s="14">
        <v>44378</v>
      </c>
      <c r="B195" s="4" t="s">
        <v>68</v>
      </c>
      <c r="C195" s="4" t="s">
        <v>69</v>
      </c>
      <c r="D195" s="4" t="s">
        <v>70</v>
      </c>
      <c r="E195" s="4" t="s">
        <v>10</v>
      </c>
      <c r="F195" s="15">
        <v>14670</v>
      </c>
      <c r="G195" s="4" t="s">
        <v>11</v>
      </c>
      <c r="H195" s="15">
        <v>15000</v>
      </c>
      <c r="I195" s="15">
        <f>IF('All Sales'!$F195&gt;='All Sales'!$H195,'All Sales'!$F195*commission,0)</f>
        <v>0</v>
      </c>
    </row>
    <row r="196" spans="1:9" x14ac:dyDescent="0.25">
      <c r="A196" s="12">
        <v>44378</v>
      </c>
      <c r="B196" s="3" t="s">
        <v>7</v>
      </c>
      <c r="C196" s="3" t="s">
        <v>8</v>
      </c>
      <c r="D196" s="3" t="s">
        <v>9</v>
      </c>
      <c r="E196" s="3" t="s">
        <v>10</v>
      </c>
      <c r="F196" s="13">
        <v>16614.400000000001</v>
      </c>
      <c r="G196" s="3" t="s">
        <v>11</v>
      </c>
      <c r="H196" s="13">
        <v>15000</v>
      </c>
      <c r="I196" s="13">
        <f>IF('All Sales'!$F196&gt;='All Sales'!$H196,'All Sales'!$F196*commission,0)</f>
        <v>1661.4400000000003</v>
      </c>
    </row>
    <row r="197" spans="1:9" x14ac:dyDescent="0.25">
      <c r="A197" s="14">
        <v>44378</v>
      </c>
      <c r="B197" s="4" t="s">
        <v>68</v>
      </c>
      <c r="C197" s="4" t="s">
        <v>69</v>
      </c>
      <c r="D197" s="4" t="s">
        <v>70</v>
      </c>
      <c r="E197" s="4" t="s">
        <v>10</v>
      </c>
      <c r="F197" s="15">
        <v>20076.7</v>
      </c>
      <c r="G197" s="4" t="s">
        <v>43</v>
      </c>
      <c r="H197" s="15">
        <v>15000</v>
      </c>
      <c r="I197" s="15">
        <f>IF('All Sales'!$F197&gt;='All Sales'!$H197,'All Sales'!$F197*commission,0)</f>
        <v>2007.67</v>
      </c>
    </row>
    <row r="198" spans="1:9" x14ac:dyDescent="0.25">
      <c r="A198" s="12">
        <v>44378</v>
      </c>
      <c r="B198" s="3" t="s">
        <v>16</v>
      </c>
      <c r="C198" s="3" t="s">
        <v>17</v>
      </c>
      <c r="D198" s="3" t="s">
        <v>18</v>
      </c>
      <c r="E198" s="3" t="s">
        <v>10</v>
      </c>
      <c r="F198" s="13">
        <v>21482.999999999996</v>
      </c>
      <c r="G198" s="3" t="s">
        <v>43</v>
      </c>
      <c r="H198" s="13">
        <v>15000</v>
      </c>
      <c r="I198" s="13">
        <f>IF('All Sales'!$F198&gt;='All Sales'!$H198,'All Sales'!$F198*commission,0)</f>
        <v>2148.2999999999997</v>
      </c>
    </row>
    <row r="199" spans="1:9" x14ac:dyDescent="0.25">
      <c r="A199" s="14">
        <v>44378</v>
      </c>
      <c r="B199" s="4" t="s">
        <v>27</v>
      </c>
      <c r="C199" s="4" t="s">
        <v>28</v>
      </c>
      <c r="D199" s="4" t="s">
        <v>29</v>
      </c>
      <c r="E199" s="4" t="s">
        <v>10</v>
      </c>
      <c r="F199" s="15">
        <v>30776.799999999999</v>
      </c>
      <c r="G199" s="4" t="s">
        <v>11</v>
      </c>
      <c r="H199" s="15">
        <v>15000</v>
      </c>
      <c r="I199" s="15">
        <f>IF('All Sales'!$F199&gt;='All Sales'!$H199,'All Sales'!$F199*commission,0)</f>
        <v>3077.6800000000003</v>
      </c>
    </row>
    <row r="200" spans="1:9" x14ac:dyDescent="0.25">
      <c r="A200" s="12">
        <v>44378</v>
      </c>
      <c r="B200" s="3" t="s">
        <v>59</v>
      </c>
      <c r="C200" s="3" t="s">
        <v>60</v>
      </c>
      <c r="D200" s="3" t="s">
        <v>61</v>
      </c>
      <c r="E200" s="3" t="s">
        <v>33</v>
      </c>
      <c r="F200" s="13">
        <v>15957.2</v>
      </c>
      <c r="G200" s="3" t="s">
        <v>43</v>
      </c>
      <c r="H200" s="13">
        <v>15000</v>
      </c>
      <c r="I200" s="13">
        <f>IF('All Sales'!$F200&gt;='All Sales'!$H200,'All Sales'!$F200*commission,0)</f>
        <v>1595.7200000000003</v>
      </c>
    </row>
    <row r="201" spans="1:9" x14ac:dyDescent="0.25">
      <c r="A201" s="14">
        <v>44378</v>
      </c>
      <c r="B201" s="4" t="s">
        <v>71</v>
      </c>
      <c r="C201" s="4" t="s">
        <v>72</v>
      </c>
      <c r="D201" s="4" t="s">
        <v>73</v>
      </c>
      <c r="E201" s="4" t="s">
        <v>33</v>
      </c>
      <c r="F201" s="15">
        <v>16492</v>
      </c>
      <c r="G201" s="4" t="s">
        <v>11</v>
      </c>
      <c r="H201" s="15">
        <v>15000</v>
      </c>
      <c r="I201" s="15">
        <f>IF('All Sales'!$F201&gt;='All Sales'!$H201,'All Sales'!$F201*commission,0)</f>
        <v>1649.2</v>
      </c>
    </row>
    <row r="202" spans="1:9" x14ac:dyDescent="0.25">
      <c r="A202" s="12">
        <v>44378</v>
      </c>
      <c r="B202" s="3" t="s">
        <v>62</v>
      </c>
      <c r="C202" s="3" t="s">
        <v>63</v>
      </c>
      <c r="D202" s="3" t="s">
        <v>64</v>
      </c>
      <c r="E202" s="3" t="s">
        <v>33</v>
      </c>
      <c r="F202" s="13">
        <v>21295.4</v>
      </c>
      <c r="G202" s="3" t="s">
        <v>11</v>
      </c>
      <c r="H202" s="13">
        <v>15000</v>
      </c>
      <c r="I202" s="13">
        <f>IF('All Sales'!$F202&gt;='All Sales'!$H202,'All Sales'!$F202*commission,0)</f>
        <v>2129.5400000000004</v>
      </c>
    </row>
    <row r="203" spans="1:9" x14ac:dyDescent="0.25">
      <c r="A203" s="14">
        <v>44378</v>
      </c>
      <c r="B203" s="4" t="s">
        <v>30</v>
      </c>
      <c r="C203" s="4" t="s">
        <v>31</v>
      </c>
      <c r="D203" s="4" t="s">
        <v>32</v>
      </c>
      <c r="E203" s="4" t="s">
        <v>33</v>
      </c>
      <c r="F203" s="15">
        <v>25518.800000000003</v>
      </c>
      <c r="G203" s="4" t="s">
        <v>11</v>
      </c>
      <c r="H203" s="15">
        <v>15000</v>
      </c>
      <c r="I203" s="15">
        <f>IF('All Sales'!$F203&gt;='All Sales'!$H203,'All Sales'!$F203*commission,0)</f>
        <v>2551.8800000000006</v>
      </c>
    </row>
    <row r="204" spans="1:9" x14ac:dyDescent="0.25">
      <c r="A204" s="12">
        <v>44378</v>
      </c>
      <c r="B204" s="3" t="s">
        <v>30</v>
      </c>
      <c r="C204" s="3" t="s">
        <v>31</v>
      </c>
      <c r="D204" s="3" t="s">
        <v>32</v>
      </c>
      <c r="E204" s="3" t="s">
        <v>33</v>
      </c>
      <c r="F204" s="13">
        <v>27676.6</v>
      </c>
      <c r="G204" s="3" t="s">
        <v>15</v>
      </c>
      <c r="H204" s="13">
        <v>15000</v>
      </c>
      <c r="I204" s="13">
        <f>IF('All Sales'!$F204&gt;='All Sales'!$H204,'All Sales'!$F204*commission,0)</f>
        <v>2767.66</v>
      </c>
    </row>
    <row r="205" spans="1:9" x14ac:dyDescent="0.25">
      <c r="A205" s="14">
        <v>44378</v>
      </c>
      <c r="B205" s="4" t="s">
        <v>62</v>
      </c>
      <c r="C205" s="4" t="s">
        <v>63</v>
      </c>
      <c r="D205" s="4" t="s">
        <v>64</v>
      </c>
      <c r="E205" s="4" t="s">
        <v>33</v>
      </c>
      <c r="F205" s="15">
        <v>28395</v>
      </c>
      <c r="G205" s="4" t="s">
        <v>43</v>
      </c>
      <c r="H205" s="15">
        <v>15000</v>
      </c>
      <c r="I205" s="15">
        <f>IF('All Sales'!$F205&gt;='All Sales'!$H205,'All Sales'!$F205*commission,0)</f>
        <v>2839.5</v>
      </c>
    </row>
    <row r="206" spans="1:9" x14ac:dyDescent="0.25">
      <c r="A206" s="12">
        <v>44378</v>
      </c>
      <c r="B206" s="3" t="s">
        <v>71</v>
      </c>
      <c r="C206" s="3" t="s">
        <v>72</v>
      </c>
      <c r="D206" s="3" t="s">
        <v>73</v>
      </c>
      <c r="E206" s="3" t="s">
        <v>33</v>
      </c>
      <c r="F206" s="13">
        <v>41826.400000000001</v>
      </c>
      <c r="G206" s="3" t="s">
        <v>43</v>
      </c>
      <c r="H206" s="13">
        <v>15000</v>
      </c>
      <c r="I206" s="13">
        <f>IF('All Sales'!$F206&gt;='All Sales'!$H206,'All Sales'!$F206*commission,0)</f>
        <v>4182.6400000000003</v>
      </c>
    </row>
    <row r="207" spans="1:9" x14ac:dyDescent="0.25">
      <c r="A207" s="14">
        <v>44378</v>
      </c>
      <c r="B207" s="4" t="s">
        <v>71</v>
      </c>
      <c r="C207" s="4" t="s">
        <v>72</v>
      </c>
      <c r="D207" s="4" t="s">
        <v>73</v>
      </c>
      <c r="E207" s="4" t="s">
        <v>33</v>
      </c>
      <c r="F207" s="15">
        <v>49055.999999999993</v>
      </c>
      <c r="G207" s="4" t="s">
        <v>11</v>
      </c>
      <c r="H207" s="15">
        <v>15000</v>
      </c>
      <c r="I207" s="15">
        <f>IF('All Sales'!$F207&gt;='All Sales'!$H207,'All Sales'!$F207*commission,0)</f>
        <v>4905.5999999999995</v>
      </c>
    </row>
    <row r="208" spans="1:9" x14ac:dyDescent="0.25">
      <c r="A208" s="12">
        <v>44378</v>
      </c>
      <c r="B208" s="3" t="s">
        <v>56</v>
      </c>
      <c r="C208" s="3" t="s">
        <v>57</v>
      </c>
      <c r="D208" s="3" t="s">
        <v>58</v>
      </c>
      <c r="E208" s="3" t="s">
        <v>26</v>
      </c>
      <c r="F208" s="13">
        <v>9405.2999999999993</v>
      </c>
      <c r="G208" s="3" t="s">
        <v>15</v>
      </c>
      <c r="H208" s="13">
        <v>15000</v>
      </c>
      <c r="I208" s="13">
        <f>IF('All Sales'!$F208&gt;='All Sales'!$H208,'All Sales'!$F208*commission,0)</f>
        <v>0</v>
      </c>
    </row>
    <row r="209" spans="1:9" x14ac:dyDescent="0.25">
      <c r="A209" s="14">
        <v>44378</v>
      </c>
      <c r="B209" s="4" t="s">
        <v>47</v>
      </c>
      <c r="C209" s="4" t="s">
        <v>48</v>
      </c>
      <c r="D209" s="4" t="s">
        <v>49</v>
      </c>
      <c r="E209" s="4" t="s">
        <v>26</v>
      </c>
      <c r="F209" s="15">
        <v>9704.1999999999989</v>
      </c>
      <c r="G209" s="4" t="s">
        <v>43</v>
      </c>
      <c r="H209" s="15">
        <v>15000</v>
      </c>
      <c r="I209" s="15">
        <f>IF('All Sales'!$F209&gt;='All Sales'!$H209,'All Sales'!$F209*commission,0)</f>
        <v>0</v>
      </c>
    </row>
    <row r="210" spans="1:9" x14ac:dyDescent="0.25">
      <c r="A210" s="12">
        <v>44378</v>
      </c>
      <c r="B210" s="3" t="s">
        <v>56</v>
      </c>
      <c r="C210" s="3" t="s">
        <v>57</v>
      </c>
      <c r="D210" s="3" t="s">
        <v>58</v>
      </c>
      <c r="E210" s="3" t="s">
        <v>26</v>
      </c>
      <c r="F210" s="13">
        <v>13674</v>
      </c>
      <c r="G210" s="3" t="s">
        <v>15</v>
      </c>
      <c r="H210" s="13">
        <v>15000</v>
      </c>
      <c r="I210" s="13">
        <f>IF('All Sales'!$F210&gt;='All Sales'!$H210,'All Sales'!$F210*commission,0)</f>
        <v>0</v>
      </c>
    </row>
    <row r="211" spans="1:9" x14ac:dyDescent="0.25">
      <c r="A211" s="14">
        <v>44378</v>
      </c>
      <c r="B211" s="4" t="s">
        <v>34</v>
      </c>
      <c r="C211" s="4" t="s">
        <v>35</v>
      </c>
      <c r="D211" s="4" t="s">
        <v>36</v>
      </c>
      <c r="E211" s="4" t="s">
        <v>26</v>
      </c>
      <c r="F211" s="15">
        <v>21120.400000000001</v>
      </c>
      <c r="G211" s="4" t="s">
        <v>15</v>
      </c>
      <c r="H211" s="15">
        <v>15000</v>
      </c>
      <c r="I211" s="15">
        <f>IF('All Sales'!$F211&gt;='All Sales'!$H211,'All Sales'!$F211*commission,0)</f>
        <v>2112.0400000000004</v>
      </c>
    </row>
    <row r="212" spans="1:9" x14ac:dyDescent="0.25">
      <c r="A212" s="12">
        <v>44378</v>
      </c>
      <c r="B212" s="3" t="s">
        <v>34</v>
      </c>
      <c r="C212" s="3" t="s">
        <v>35</v>
      </c>
      <c r="D212" s="3" t="s">
        <v>36</v>
      </c>
      <c r="E212" s="3" t="s">
        <v>26</v>
      </c>
      <c r="F212" s="13">
        <v>23997.600000000002</v>
      </c>
      <c r="G212" s="3" t="s">
        <v>11</v>
      </c>
      <c r="H212" s="13">
        <v>15000</v>
      </c>
      <c r="I212" s="13">
        <f>IF('All Sales'!$F212&gt;='All Sales'!$H212,'All Sales'!$F212*commission,0)</f>
        <v>2399.7600000000002</v>
      </c>
    </row>
    <row r="213" spans="1:9" x14ac:dyDescent="0.25">
      <c r="A213" s="14">
        <v>44378</v>
      </c>
      <c r="B213" s="4" t="s">
        <v>34</v>
      </c>
      <c r="C213" s="4" t="s">
        <v>35</v>
      </c>
      <c r="D213" s="4" t="s">
        <v>36</v>
      </c>
      <c r="E213" s="4" t="s">
        <v>26</v>
      </c>
      <c r="F213" s="15">
        <v>35715.4</v>
      </c>
      <c r="G213" s="4" t="s">
        <v>43</v>
      </c>
      <c r="H213" s="15">
        <v>15000</v>
      </c>
      <c r="I213" s="15">
        <f>IF('All Sales'!$F213&gt;='All Sales'!$H213,'All Sales'!$F213*commission,0)</f>
        <v>3571.5400000000004</v>
      </c>
    </row>
    <row r="214" spans="1:9" x14ac:dyDescent="0.25">
      <c r="A214" s="12">
        <v>44378</v>
      </c>
      <c r="B214" s="3" t="s">
        <v>37</v>
      </c>
      <c r="C214" s="3" t="s">
        <v>38</v>
      </c>
      <c r="D214" s="3" t="s">
        <v>39</v>
      </c>
      <c r="E214" s="3" t="s">
        <v>22</v>
      </c>
      <c r="F214" s="13">
        <v>3465</v>
      </c>
      <c r="G214" s="3" t="s">
        <v>15</v>
      </c>
      <c r="H214" s="13">
        <v>15000</v>
      </c>
      <c r="I214" s="13">
        <f>IF('All Sales'!$F214&gt;='All Sales'!$H214,'All Sales'!$F214*commission,0)</f>
        <v>0</v>
      </c>
    </row>
    <row r="215" spans="1:9" x14ac:dyDescent="0.25">
      <c r="A215" s="14">
        <v>44378</v>
      </c>
      <c r="B215" s="4" t="s">
        <v>53</v>
      </c>
      <c r="C215" s="4" t="s">
        <v>54</v>
      </c>
      <c r="D215" s="4" t="s">
        <v>55</v>
      </c>
      <c r="E215" s="4" t="s">
        <v>22</v>
      </c>
      <c r="F215" s="15">
        <v>5332.7999999999993</v>
      </c>
      <c r="G215" s="4" t="s">
        <v>15</v>
      </c>
      <c r="H215" s="15">
        <v>15000</v>
      </c>
      <c r="I215" s="15">
        <f>IF('All Sales'!$F215&gt;='All Sales'!$H215,'All Sales'!$F215*commission,0)</f>
        <v>0</v>
      </c>
    </row>
    <row r="216" spans="1:9" x14ac:dyDescent="0.25">
      <c r="A216" s="12">
        <v>44378</v>
      </c>
      <c r="B216" s="3" t="s">
        <v>44</v>
      </c>
      <c r="C216" s="3" t="s">
        <v>45</v>
      </c>
      <c r="D216" s="3" t="s">
        <v>46</v>
      </c>
      <c r="E216" s="3" t="s">
        <v>22</v>
      </c>
      <c r="F216" s="13">
        <v>8065.5999999999995</v>
      </c>
      <c r="G216" s="3" t="s">
        <v>43</v>
      </c>
      <c r="H216" s="13">
        <v>15000</v>
      </c>
      <c r="I216" s="13">
        <f>IF('All Sales'!$F216&gt;='All Sales'!$H216,'All Sales'!$F216*commission,0)</f>
        <v>0</v>
      </c>
    </row>
    <row r="217" spans="1:9" x14ac:dyDescent="0.25">
      <c r="A217" s="14">
        <v>44378</v>
      </c>
      <c r="B217" s="4" t="s">
        <v>44</v>
      </c>
      <c r="C217" s="4" t="s">
        <v>45</v>
      </c>
      <c r="D217" s="4" t="s">
        <v>46</v>
      </c>
      <c r="E217" s="4" t="s">
        <v>22</v>
      </c>
      <c r="F217" s="15">
        <v>10067.200000000001</v>
      </c>
      <c r="G217" s="4" t="s">
        <v>43</v>
      </c>
      <c r="H217" s="15">
        <v>15000</v>
      </c>
      <c r="I217" s="15">
        <f>IF('All Sales'!$F217&gt;='All Sales'!$H217,'All Sales'!$F217*commission,0)</f>
        <v>0</v>
      </c>
    </row>
    <row r="218" spans="1:9" x14ac:dyDescent="0.25">
      <c r="A218" s="12">
        <v>44378</v>
      </c>
      <c r="B218" s="3" t="s">
        <v>44</v>
      </c>
      <c r="C218" s="3" t="s">
        <v>45</v>
      </c>
      <c r="D218" s="3" t="s">
        <v>46</v>
      </c>
      <c r="E218" s="3" t="s">
        <v>22</v>
      </c>
      <c r="F218" s="13">
        <v>10648.999999999998</v>
      </c>
      <c r="G218" s="3" t="s">
        <v>43</v>
      </c>
      <c r="H218" s="13">
        <v>15000</v>
      </c>
      <c r="I218" s="13">
        <f>IF('All Sales'!$F218&gt;='All Sales'!$H218,'All Sales'!$F218*commission,0)</f>
        <v>0</v>
      </c>
    </row>
    <row r="219" spans="1:9" x14ac:dyDescent="0.25">
      <c r="A219" s="14">
        <v>44378</v>
      </c>
      <c r="B219" s="4" t="s">
        <v>53</v>
      </c>
      <c r="C219" s="4" t="s">
        <v>54</v>
      </c>
      <c r="D219" s="4" t="s">
        <v>55</v>
      </c>
      <c r="E219" s="4" t="s">
        <v>22</v>
      </c>
      <c r="F219" s="15">
        <v>10679.400000000001</v>
      </c>
      <c r="G219" s="4" t="s">
        <v>43</v>
      </c>
      <c r="H219" s="15">
        <v>15000</v>
      </c>
      <c r="I219" s="15">
        <f>IF('All Sales'!$F219&gt;='All Sales'!$H219,'All Sales'!$F219*commission,0)</f>
        <v>0</v>
      </c>
    </row>
    <row r="220" spans="1:9" x14ac:dyDescent="0.25">
      <c r="A220" s="12">
        <v>44378</v>
      </c>
      <c r="B220" s="3" t="s">
        <v>65</v>
      </c>
      <c r="C220" s="3" t="s">
        <v>66</v>
      </c>
      <c r="D220" s="3" t="s">
        <v>67</v>
      </c>
      <c r="E220" s="3" t="s">
        <v>22</v>
      </c>
      <c r="F220" s="13">
        <v>11155.5</v>
      </c>
      <c r="G220" s="3" t="s">
        <v>11</v>
      </c>
      <c r="H220" s="13">
        <v>15000</v>
      </c>
      <c r="I220" s="13">
        <f>IF('All Sales'!$F220&gt;='All Sales'!$H220,'All Sales'!$F220*commission,0)</f>
        <v>0</v>
      </c>
    </row>
    <row r="221" spans="1:9" x14ac:dyDescent="0.25">
      <c r="A221" s="14">
        <v>44378</v>
      </c>
      <c r="B221" s="4" t="s">
        <v>44</v>
      </c>
      <c r="C221" s="4" t="s">
        <v>45</v>
      </c>
      <c r="D221" s="4" t="s">
        <v>46</v>
      </c>
      <c r="E221" s="4" t="s">
        <v>22</v>
      </c>
      <c r="F221" s="15">
        <v>11543</v>
      </c>
      <c r="G221" s="4" t="s">
        <v>11</v>
      </c>
      <c r="H221" s="15">
        <v>15000</v>
      </c>
      <c r="I221" s="15">
        <f>IF('All Sales'!$F221&gt;='All Sales'!$H221,'All Sales'!$F221*commission,0)</f>
        <v>0</v>
      </c>
    </row>
    <row r="222" spans="1:9" x14ac:dyDescent="0.25">
      <c r="A222" s="12">
        <v>44378</v>
      </c>
      <c r="B222" s="3" t="s">
        <v>44</v>
      </c>
      <c r="C222" s="3" t="s">
        <v>45</v>
      </c>
      <c r="D222" s="3" t="s">
        <v>46</v>
      </c>
      <c r="E222" s="3" t="s">
        <v>22</v>
      </c>
      <c r="F222" s="13">
        <v>15633.199999999999</v>
      </c>
      <c r="G222" s="3" t="s">
        <v>15</v>
      </c>
      <c r="H222" s="13">
        <v>15000</v>
      </c>
      <c r="I222" s="13">
        <f>IF('All Sales'!$F222&gt;='All Sales'!$H222,'All Sales'!$F222*commission,0)</f>
        <v>1563.32</v>
      </c>
    </row>
    <row r="223" spans="1:9" x14ac:dyDescent="0.25">
      <c r="A223" s="14">
        <v>44378</v>
      </c>
      <c r="B223" s="4" t="s">
        <v>44</v>
      </c>
      <c r="C223" s="4" t="s">
        <v>45</v>
      </c>
      <c r="D223" s="4" t="s">
        <v>46</v>
      </c>
      <c r="E223" s="4" t="s">
        <v>22</v>
      </c>
      <c r="F223" s="15">
        <v>20868.399999999998</v>
      </c>
      <c r="G223" s="4" t="s">
        <v>15</v>
      </c>
      <c r="H223" s="15">
        <v>15000</v>
      </c>
      <c r="I223" s="15">
        <f>IF('All Sales'!$F223&gt;='All Sales'!$H223,'All Sales'!$F223*commission,0)</f>
        <v>2086.8399999999997</v>
      </c>
    </row>
    <row r="224" spans="1:9" x14ac:dyDescent="0.25">
      <c r="A224" s="12">
        <v>44378</v>
      </c>
      <c r="B224" s="3" t="s">
        <v>44</v>
      </c>
      <c r="C224" s="3" t="s">
        <v>45</v>
      </c>
      <c r="D224" s="3" t="s">
        <v>46</v>
      </c>
      <c r="E224" s="3" t="s">
        <v>22</v>
      </c>
      <c r="F224" s="13">
        <v>24395.100000000002</v>
      </c>
      <c r="G224" s="3" t="s">
        <v>11</v>
      </c>
      <c r="H224" s="13">
        <v>15000</v>
      </c>
      <c r="I224" s="13">
        <f>IF('All Sales'!$F224&gt;='All Sales'!$H224,'All Sales'!$F224*commission,0)</f>
        <v>2439.5100000000002</v>
      </c>
    </row>
    <row r="225" spans="1:9" x14ac:dyDescent="0.25">
      <c r="A225" s="14">
        <v>44409</v>
      </c>
      <c r="B225" s="4" t="s">
        <v>68</v>
      </c>
      <c r="C225" s="4" t="s">
        <v>69</v>
      </c>
      <c r="D225" s="4" t="s">
        <v>70</v>
      </c>
      <c r="E225" s="4" t="s">
        <v>10</v>
      </c>
      <c r="F225" s="15">
        <v>8625</v>
      </c>
      <c r="G225" s="4" t="s">
        <v>15</v>
      </c>
      <c r="H225" s="15">
        <v>15000</v>
      </c>
      <c r="I225" s="15">
        <f>IF('All Sales'!$F225&gt;='All Sales'!$H225,'All Sales'!$F225*commission,0)</f>
        <v>0</v>
      </c>
    </row>
    <row r="226" spans="1:9" x14ac:dyDescent="0.25">
      <c r="A226" s="12">
        <v>44409</v>
      </c>
      <c r="B226" s="3" t="s">
        <v>16</v>
      </c>
      <c r="C226" s="3" t="s">
        <v>17</v>
      </c>
      <c r="D226" s="3" t="s">
        <v>18</v>
      </c>
      <c r="E226" s="3" t="s">
        <v>10</v>
      </c>
      <c r="F226" s="13">
        <v>9794</v>
      </c>
      <c r="G226" s="3" t="s">
        <v>15</v>
      </c>
      <c r="H226" s="13">
        <v>15000</v>
      </c>
      <c r="I226" s="13">
        <f>IF('All Sales'!$F226&gt;='All Sales'!$H226,'All Sales'!$F226*commission,0)</f>
        <v>0</v>
      </c>
    </row>
    <row r="227" spans="1:9" x14ac:dyDescent="0.25">
      <c r="A227" s="14">
        <v>44409</v>
      </c>
      <c r="B227" s="4" t="s">
        <v>68</v>
      </c>
      <c r="C227" s="4" t="s">
        <v>69</v>
      </c>
      <c r="D227" s="4" t="s">
        <v>70</v>
      </c>
      <c r="E227" s="4" t="s">
        <v>10</v>
      </c>
      <c r="F227" s="15">
        <v>16321.6</v>
      </c>
      <c r="G227" s="4" t="s">
        <v>11</v>
      </c>
      <c r="H227" s="15">
        <v>15000</v>
      </c>
      <c r="I227" s="15">
        <f>IF('All Sales'!$F227&gt;='All Sales'!$H227,'All Sales'!$F227*commission,0)</f>
        <v>1632.16</v>
      </c>
    </row>
    <row r="228" spans="1:9" x14ac:dyDescent="0.25">
      <c r="A228" s="12">
        <v>44409</v>
      </c>
      <c r="B228" s="3" t="s">
        <v>16</v>
      </c>
      <c r="C228" s="3" t="s">
        <v>17</v>
      </c>
      <c r="D228" s="3" t="s">
        <v>18</v>
      </c>
      <c r="E228" s="3" t="s">
        <v>10</v>
      </c>
      <c r="F228" s="13">
        <v>19678.8</v>
      </c>
      <c r="G228" s="3" t="s">
        <v>15</v>
      </c>
      <c r="H228" s="13">
        <v>15000</v>
      </c>
      <c r="I228" s="13">
        <f>IF('All Sales'!$F228&gt;='All Sales'!$H228,'All Sales'!$F228*commission,0)</f>
        <v>1967.88</v>
      </c>
    </row>
    <row r="229" spans="1:9" x14ac:dyDescent="0.25">
      <c r="A229" s="14">
        <v>44409</v>
      </c>
      <c r="B229" s="4" t="s">
        <v>68</v>
      </c>
      <c r="C229" s="4" t="s">
        <v>69</v>
      </c>
      <c r="D229" s="4" t="s">
        <v>70</v>
      </c>
      <c r="E229" s="4" t="s">
        <v>10</v>
      </c>
      <c r="F229" s="15">
        <v>33694.800000000003</v>
      </c>
      <c r="G229" s="4" t="s">
        <v>15</v>
      </c>
      <c r="H229" s="15">
        <v>15000</v>
      </c>
      <c r="I229" s="15">
        <f>IF('All Sales'!$F229&gt;='All Sales'!$H229,'All Sales'!$F229*commission,0)</f>
        <v>3369.4800000000005</v>
      </c>
    </row>
    <row r="230" spans="1:9" x14ac:dyDescent="0.25">
      <c r="A230" s="12">
        <v>44409</v>
      </c>
      <c r="B230" s="3" t="s">
        <v>12</v>
      </c>
      <c r="C230" s="3" t="s">
        <v>13</v>
      </c>
      <c r="D230" s="3" t="s">
        <v>14</v>
      </c>
      <c r="E230" s="3" t="s">
        <v>10</v>
      </c>
      <c r="F230" s="13">
        <v>39236</v>
      </c>
      <c r="G230" s="3" t="s">
        <v>43</v>
      </c>
      <c r="H230" s="13">
        <v>15000</v>
      </c>
      <c r="I230" s="13">
        <f>IF('All Sales'!$F230&gt;='All Sales'!$H230,'All Sales'!$F230*commission,0)</f>
        <v>3923.6000000000004</v>
      </c>
    </row>
    <row r="231" spans="1:9" x14ac:dyDescent="0.25">
      <c r="A231" s="14">
        <v>44409</v>
      </c>
      <c r="B231" s="4" t="s">
        <v>16</v>
      </c>
      <c r="C231" s="4" t="s">
        <v>17</v>
      </c>
      <c r="D231" s="4" t="s">
        <v>18</v>
      </c>
      <c r="E231" s="4" t="s">
        <v>10</v>
      </c>
      <c r="F231" s="15">
        <v>43088.2</v>
      </c>
      <c r="G231" s="4" t="s">
        <v>11</v>
      </c>
      <c r="H231" s="15">
        <v>15000</v>
      </c>
      <c r="I231" s="15">
        <f>IF('All Sales'!$F231&gt;='All Sales'!$H231,'All Sales'!$F231*commission,0)</f>
        <v>4308.82</v>
      </c>
    </row>
    <row r="232" spans="1:9" x14ac:dyDescent="0.25">
      <c r="A232" s="12">
        <v>44409</v>
      </c>
      <c r="B232" s="3" t="s">
        <v>30</v>
      </c>
      <c r="C232" s="3" t="s">
        <v>31</v>
      </c>
      <c r="D232" s="3" t="s">
        <v>32</v>
      </c>
      <c r="E232" s="3" t="s">
        <v>33</v>
      </c>
      <c r="F232" s="13">
        <v>6201</v>
      </c>
      <c r="G232" s="3" t="s">
        <v>43</v>
      </c>
      <c r="H232" s="13">
        <v>15000</v>
      </c>
      <c r="I232" s="13">
        <f>IF('All Sales'!$F232&gt;='All Sales'!$H232,'All Sales'!$F232*commission,0)</f>
        <v>0</v>
      </c>
    </row>
    <row r="233" spans="1:9" x14ac:dyDescent="0.25">
      <c r="A233" s="14">
        <v>44409</v>
      </c>
      <c r="B233" s="4" t="s">
        <v>59</v>
      </c>
      <c r="C233" s="4" t="s">
        <v>60</v>
      </c>
      <c r="D233" s="4" t="s">
        <v>61</v>
      </c>
      <c r="E233" s="4" t="s">
        <v>33</v>
      </c>
      <c r="F233" s="15">
        <v>6311.4</v>
      </c>
      <c r="G233" s="4" t="s">
        <v>43</v>
      </c>
      <c r="H233" s="15">
        <v>15000</v>
      </c>
      <c r="I233" s="15">
        <f>IF('All Sales'!$F233&gt;='All Sales'!$H233,'All Sales'!$F233*commission,0)</f>
        <v>0</v>
      </c>
    </row>
    <row r="234" spans="1:9" x14ac:dyDescent="0.25">
      <c r="A234" s="12">
        <v>44409</v>
      </c>
      <c r="B234" s="3" t="s">
        <v>40</v>
      </c>
      <c r="C234" s="3" t="s">
        <v>41</v>
      </c>
      <c r="D234" s="3" t="s">
        <v>42</v>
      </c>
      <c r="E234" s="3" t="s">
        <v>33</v>
      </c>
      <c r="F234" s="13">
        <v>7289.6</v>
      </c>
      <c r="G234" s="3" t="s">
        <v>11</v>
      </c>
      <c r="H234" s="13">
        <v>15000</v>
      </c>
      <c r="I234" s="13">
        <f>IF('All Sales'!$F234&gt;='All Sales'!$H234,'All Sales'!$F234*commission,0)</f>
        <v>0</v>
      </c>
    </row>
    <row r="235" spans="1:9" x14ac:dyDescent="0.25">
      <c r="A235" s="14">
        <v>44409</v>
      </c>
      <c r="B235" s="4" t="s">
        <v>40</v>
      </c>
      <c r="C235" s="4" t="s">
        <v>41</v>
      </c>
      <c r="D235" s="4" t="s">
        <v>42</v>
      </c>
      <c r="E235" s="4" t="s">
        <v>33</v>
      </c>
      <c r="F235" s="15">
        <v>8322.4</v>
      </c>
      <c r="G235" s="4" t="s">
        <v>11</v>
      </c>
      <c r="H235" s="15">
        <v>15000</v>
      </c>
      <c r="I235" s="15">
        <f>IF('All Sales'!$F235&gt;='All Sales'!$H235,'All Sales'!$F235*commission,0)</f>
        <v>0</v>
      </c>
    </row>
    <row r="236" spans="1:9" x14ac:dyDescent="0.25">
      <c r="A236" s="12">
        <v>44409</v>
      </c>
      <c r="B236" s="3" t="s">
        <v>62</v>
      </c>
      <c r="C236" s="3" t="s">
        <v>63</v>
      </c>
      <c r="D236" s="3" t="s">
        <v>64</v>
      </c>
      <c r="E236" s="3" t="s">
        <v>33</v>
      </c>
      <c r="F236" s="13">
        <v>8501.9000000000015</v>
      </c>
      <c r="G236" s="3" t="s">
        <v>15</v>
      </c>
      <c r="H236" s="13">
        <v>15000</v>
      </c>
      <c r="I236" s="13">
        <f>IF('All Sales'!$F236&gt;='All Sales'!$H236,'All Sales'!$F236*commission,0)</f>
        <v>0</v>
      </c>
    </row>
    <row r="237" spans="1:9" x14ac:dyDescent="0.25">
      <c r="A237" s="14">
        <v>44409</v>
      </c>
      <c r="B237" s="4" t="s">
        <v>30</v>
      </c>
      <c r="C237" s="4" t="s">
        <v>31</v>
      </c>
      <c r="D237" s="4" t="s">
        <v>32</v>
      </c>
      <c r="E237" s="4" t="s">
        <v>33</v>
      </c>
      <c r="F237" s="15">
        <v>9708.2999999999993</v>
      </c>
      <c r="G237" s="4" t="s">
        <v>15</v>
      </c>
      <c r="H237" s="15">
        <v>15000</v>
      </c>
      <c r="I237" s="15">
        <f>IF('All Sales'!$F237&gt;='All Sales'!$H237,'All Sales'!$F237*commission,0)</f>
        <v>0</v>
      </c>
    </row>
    <row r="238" spans="1:9" x14ac:dyDescent="0.25">
      <c r="A238" s="12">
        <v>44409</v>
      </c>
      <c r="B238" s="3" t="s">
        <v>40</v>
      </c>
      <c r="C238" s="3" t="s">
        <v>41</v>
      </c>
      <c r="D238" s="3" t="s">
        <v>42</v>
      </c>
      <c r="E238" s="3" t="s">
        <v>33</v>
      </c>
      <c r="F238" s="13">
        <v>12944.399999999998</v>
      </c>
      <c r="G238" s="3" t="s">
        <v>15</v>
      </c>
      <c r="H238" s="13">
        <v>15000</v>
      </c>
      <c r="I238" s="13">
        <f>IF('All Sales'!$F238&gt;='All Sales'!$H238,'All Sales'!$F238*commission,0)</f>
        <v>0</v>
      </c>
    </row>
    <row r="239" spans="1:9" x14ac:dyDescent="0.25">
      <c r="A239" s="14">
        <v>44409</v>
      </c>
      <c r="B239" s="4" t="s">
        <v>30</v>
      </c>
      <c r="C239" s="4" t="s">
        <v>31</v>
      </c>
      <c r="D239" s="4" t="s">
        <v>32</v>
      </c>
      <c r="E239" s="4" t="s">
        <v>33</v>
      </c>
      <c r="F239" s="15">
        <v>14248</v>
      </c>
      <c r="G239" s="4" t="s">
        <v>15</v>
      </c>
      <c r="H239" s="15">
        <v>15000</v>
      </c>
      <c r="I239" s="15">
        <f>IF('All Sales'!$F239&gt;='All Sales'!$H239,'All Sales'!$F239*commission,0)</f>
        <v>0</v>
      </c>
    </row>
    <row r="240" spans="1:9" x14ac:dyDescent="0.25">
      <c r="A240" s="12">
        <v>44409</v>
      </c>
      <c r="B240" s="3" t="s">
        <v>40</v>
      </c>
      <c r="C240" s="3" t="s">
        <v>41</v>
      </c>
      <c r="D240" s="3" t="s">
        <v>42</v>
      </c>
      <c r="E240" s="3" t="s">
        <v>33</v>
      </c>
      <c r="F240" s="13">
        <v>18298.399999999998</v>
      </c>
      <c r="G240" s="3" t="s">
        <v>43</v>
      </c>
      <c r="H240" s="13">
        <v>15000</v>
      </c>
      <c r="I240" s="13">
        <f>IF('All Sales'!$F240&gt;='All Sales'!$H240,'All Sales'!$F240*commission,0)</f>
        <v>1829.84</v>
      </c>
    </row>
    <row r="241" spans="1:9" x14ac:dyDescent="0.25">
      <c r="A241" s="14">
        <v>44409</v>
      </c>
      <c r="B241" s="4" t="s">
        <v>40</v>
      </c>
      <c r="C241" s="4" t="s">
        <v>41</v>
      </c>
      <c r="D241" s="4" t="s">
        <v>42</v>
      </c>
      <c r="E241" s="4" t="s">
        <v>33</v>
      </c>
      <c r="F241" s="15">
        <v>18838.399999999998</v>
      </c>
      <c r="G241" s="4" t="s">
        <v>43</v>
      </c>
      <c r="H241" s="15">
        <v>15000</v>
      </c>
      <c r="I241" s="15">
        <f>IF('All Sales'!$F241&gt;='All Sales'!$H241,'All Sales'!$F241*commission,0)</f>
        <v>1883.84</v>
      </c>
    </row>
    <row r="242" spans="1:9" x14ac:dyDescent="0.25">
      <c r="A242" s="12">
        <v>44409</v>
      </c>
      <c r="B242" s="3" t="s">
        <v>71</v>
      </c>
      <c r="C242" s="3" t="s">
        <v>72</v>
      </c>
      <c r="D242" s="3" t="s">
        <v>73</v>
      </c>
      <c r="E242" s="3" t="s">
        <v>33</v>
      </c>
      <c r="F242" s="13">
        <v>24469.599999999999</v>
      </c>
      <c r="G242" s="3" t="s">
        <v>15</v>
      </c>
      <c r="H242" s="13">
        <v>15000</v>
      </c>
      <c r="I242" s="13">
        <f>IF('All Sales'!$F242&gt;='All Sales'!$H242,'All Sales'!$F242*commission,0)</f>
        <v>2446.96</v>
      </c>
    </row>
    <row r="243" spans="1:9" x14ac:dyDescent="0.25">
      <c r="A243" s="14">
        <v>44409</v>
      </c>
      <c r="B243" s="4" t="s">
        <v>71</v>
      </c>
      <c r="C243" s="4" t="s">
        <v>72</v>
      </c>
      <c r="D243" s="4" t="s">
        <v>73</v>
      </c>
      <c r="E243" s="4" t="s">
        <v>33</v>
      </c>
      <c r="F243" s="15">
        <v>31053.4</v>
      </c>
      <c r="G243" s="4" t="s">
        <v>11</v>
      </c>
      <c r="H243" s="15">
        <v>15000</v>
      </c>
      <c r="I243" s="15">
        <f>IF('All Sales'!$F243&gt;='All Sales'!$H243,'All Sales'!$F243*commission,0)</f>
        <v>3105.34</v>
      </c>
    </row>
    <row r="244" spans="1:9" x14ac:dyDescent="0.25">
      <c r="A244" s="12">
        <v>44409</v>
      </c>
      <c r="B244" s="3" t="s">
        <v>34</v>
      </c>
      <c r="C244" s="3" t="s">
        <v>35</v>
      </c>
      <c r="D244" s="3" t="s">
        <v>36</v>
      </c>
      <c r="E244" s="3" t="s">
        <v>26</v>
      </c>
      <c r="F244" s="13">
        <v>3386.6000000000004</v>
      </c>
      <c r="G244" s="3" t="s">
        <v>15</v>
      </c>
      <c r="H244" s="13">
        <v>15000</v>
      </c>
      <c r="I244" s="13">
        <f>IF('All Sales'!$F244&gt;='All Sales'!$H244,'All Sales'!$F244*commission,0)</f>
        <v>0</v>
      </c>
    </row>
    <row r="245" spans="1:9" x14ac:dyDescent="0.25">
      <c r="A245" s="14">
        <v>44409</v>
      </c>
      <c r="B245" s="4" t="s">
        <v>47</v>
      </c>
      <c r="C245" s="4" t="s">
        <v>48</v>
      </c>
      <c r="D245" s="4" t="s">
        <v>49</v>
      </c>
      <c r="E245" s="4" t="s">
        <v>26</v>
      </c>
      <c r="F245" s="15">
        <v>4028</v>
      </c>
      <c r="G245" s="4" t="s">
        <v>11</v>
      </c>
      <c r="H245" s="15">
        <v>15000</v>
      </c>
      <c r="I245" s="15">
        <f>IF('All Sales'!$F245&gt;='All Sales'!$H245,'All Sales'!$F245*commission,0)</f>
        <v>0</v>
      </c>
    </row>
    <row r="246" spans="1:9" x14ac:dyDescent="0.25">
      <c r="A246" s="12">
        <v>44409</v>
      </c>
      <c r="B246" s="3" t="s">
        <v>23</v>
      </c>
      <c r="C246" s="3" t="s">
        <v>24</v>
      </c>
      <c r="D246" s="3" t="s">
        <v>25</v>
      </c>
      <c r="E246" s="3" t="s">
        <v>26</v>
      </c>
      <c r="F246" s="13">
        <v>5532.7999999999993</v>
      </c>
      <c r="G246" s="3" t="s">
        <v>15</v>
      </c>
      <c r="H246" s="13">
        <v>15000</v>
      </c>
      <c r="I246" s="13">
        <f>IF('All Sales'!$F246&gt;='All Sales'!$H246,'All Sales'!$F246*commission,0)</f>
        <v>0</v>
      </c>
    </row>
    <row r="247" spans="1:9" x14ac:dyDescent="0.25">
      <c r="A247" s="14">
        <v>44409</v>
      </c>
      <c r="B247" s="4" t="s">
        <v>34</v>
      </c>
      <c r="C247" s="4" t="s">
        <v>35</v>
      </c>
      <c r="D247" s="4" t="s">
        <v>36</v>
      </c>
      <c r="E247" s="4" t="s">
        <v>26</v>
      </c>
      <c r="F247" s="15">
        <v>10200</v>
      </c>
      <c r="G247" s="4" t="s">
        <v>43</v>
      </c>
      <c r="H247" s="15">
        <v>15000</v>
      </c>
      <c r="I247" s="15">
        <f>IF('All Sales'!$F247&gt;='All Sales'!$H247,'All Sales'!$F247*commission,0)</f>
        <v>0</v>
      </c>
    </row>
    <row r="248" spans="1:9" x14ac:dyDescent="0.25">
      <c r="A248" s="12">
        <v>44409</v>
      </c>
      <c r="B248" s="3" t="s">
        <v>23</v>
      </c>
      <c r="C248" s="3" t="s">
        <v>24</v>
      </c>
      <c r="D248" s="3" t="s">
        <v>25</v>
      </c>
      <c r="E248" s="3" t="s">
        <v>26</v>
      </c>
      <c r="F248" s="13">
        <v>13923</v>
      </c>
      <c r="G248" s="3" t="s">
        <v>43</v>
      </c>
      <c r="H248" s="13">
        <v>15000</v>
      </c>
      <c r="I248" s="13">
        <f>IF('All Sales'!$F248&gt;='All Sales'!$H248,'All Sales'!$F248*commission,0)</f>
        <v>0</v>
      </c>
    </row>
    <row r="249" spans="1:9" x14ac:dyDescent="0.25">
      <c r="A249" s="14">
        <v>44409</v>
      </c>
      <c r="B249" s="4" t="s">
        <v>47</v>
      </c>
      <c r="C249" s="4" t="s">
        <v>48</v>
      </c>
      <c r="D249" s="4" t="s">
        <v>49</v>
      </c>
      <c r="E249" s="4" t="s">
        <v>26</v>
      </c>
      <c r="F249" s="15">
        <v>17593.399999999998</v>
      </c>
      <c r="G249" s="4" t="s">
        <v>15</v>
      </c>
      <c r="H249" s="15">
        <v>15000</v>
      </c>
      <c r="I249" s="15">
        <f>IF('All Sales'!$F249&gt;='All Sales'!$H249,'All Sales'!$F249*commission,0)</f>
        <v>1759.34</v>
      </c>
    </row>
    <row r="250" spans="1:9" x14ac:dyDescent="0.25">
      <c r="A250" s="12">
        <v>44409</v>
      </c>
      <c r="B250" s="3" t="s">
        <v>56</v>
      </c>
      <c r="C250" s="3" t="s">
        <v>57</v>
      </c>
      <c r="D250" s="3" t="s">
        <v>58</v>
      </c>
      <c r="E250" s="3" t="s">
        <v>26</v>
      </c>
      <c r="F250" s="13">
        <v>17666</v>
      </c>
      <c r="G250" s="3" t="s">
        <v>11</v>
      </c>
      <c r="H250" s="13">
        <v>15000</v>
      </c>
      <c r="I250" s="13">
        <f>IF('All Sales'!$F250&gt;='All Sales'!$H250,'All Sales'!$F250*commission,0)</f>
        <v>1766.6000000000001</v>
      </c>
    </row>
    <row r="251" spans="1:9" x14ac:dyDescent="0.25">
      <c r="A251" s="14">
        <v>44409</v>
      </c>
      <c r="B251" s="4" t="s">
        <v>34</v>
      </c>
      <c r="C251" s="4" t="s">
        <v>35</v>
      </c>
      <c r="D251" s="4" t="s">
        <v>36</v>
      </c>
      <c r="E251" s="4" t="s">
        <v>26</v>
      </c>
      <c r="F251" s="15">
        <v>21420</v>
      </c>
      <c r="G251" s="4" t="s">
        <v>43</v>
      </c>
      <c r="H251" s="15">
        <v>15000</v>
      </c>
      <c r="I251" s="15">
        <f>IF('All Sales'!$F251&gt;='All Sales'!$H251,'All Sales'!$F251*commission,0)</f>
        <v>2142</v>
      </c>
    </row>
    <row r="252" spans="1:9" x14ac:dyDescent="0.25">
      <c r="A252" s="12">
        <v>44409</v>
      </c>
      <c r="B252" s="3" t="s">
        <v>23</v>
      </c>
      <c r="C252" s="3" t="s">
        <v>24</v>
      </c>
      <c r="D252" s="3" t="s">
        <v>25</v>
      </c>
      <c r="E252" s="3" t="s">
        <v>26</v>
      </c>
      <c r="F252" s="13">
        <v>24080</v>
      </c>
      <c r="G252" s="3" t="s">
        <v>11</v>
      </c>
      <c r="H252" s="13">
        <v>15000</v>
      </c>
      <c r="I252" s="13">
        <f>IF('All Sales'!$F252&gt;='All Sales'!$H252,'All Sales'!$F252*commission,0)</f>
        <v>2408</v>
      </c>
    </row>
    <row r="253" spans="1:9" x14ac:dyDescent="0.25">
      <c r="A253" s="14">
        <v>44409</v>
      </c>
      <c r="B253" s="4" t="s">
        <v>47</v>
      </c>
      <c r="C253" s="4" t="s">
        <v>48</v>
      </c>
      <c r="D253" s="4" t="s">
        <v>49</v>
      </c>
      <c r="E253" s="4" t="s">
        <v>26</v>
      </c>
      <c r="F253" s="15">
        <v>27531</v>
      </c>
      <c r="G253" s="4" t="s">
        <v>43</v>
      </c>
      <c r="H253" s="15">
        <v>15000</v>
      </c>
      <c r="I253" s="15">
        <f>IF('All Sales'!$F253&gt;='All Sales'!$H253,'All Sales'!$F253*commission,0)</f>
        <v>2753.1000000000004</v>
      </c>
    </row>
    <row r="254" spans="1:9" x14ac:dyDescent="0.25">
      <c r="A254" s="12">
        <v>44409</v>
      </c>
      <c r="B254" s="3" t="s">
        <v>56</v>
      </c>
      <c r="C254" s="3" t="s">
        <v>57</v>
      </c>
      <c r="D254" s="3" t="s">
        <v>58</v>
      </c>
      <c r="E254" s="3" t="s">
        <v>26</v>
      </c>
      <c r="F254" s="13">
        <v>32795.700000000004</v>
      </c>
      <c r="G254" s="3" t="s">
        <v>15</v>
      </c>
      <c r="H254" s="13">
        <v>15000</v>
      </c>
      <c r="I254" s="13">
        <f>IF('All Sales'!$F254&gt;='All Sales'!$H254,'All Sales'!$F254*commission,0)</f>
        <v>3279.5700000000006</v>
      </c>
    </row>
    <row r="255" spans="1:9" x14ac:dyDescent="0.25">
      <c r="A255" s="14">
        <v>44409</v>
      </c>
      <c r="B255" s="4" t="s">
        <v>44</v>
      </c>
      <c r="C255" s="4" t="s">
        <v>45</v>
      </c>
      <c r="D255" s="4" t="s">
        <v>46</v>
      </c>
      <c r="E255" s="4" t="s">
        <v>22</v>
      </c>
      <c r="F255" s="15">
        <v>3760.5</v>
      </c>
      <c r="G255" s="4" t="s">
        <v>11</v>
      </c>
      <c r="H255" s="15">
        <v>15000</v>
      </c>
      <c r="I255" s="15">
        <f>IF('All Sales'!$F255&gt;='All Sales'!$H255,'All Sales'!$F255*commission,0)</f>
        <v>0</v>
      </c>
    </row>
    <row r="256" spans="1:9" x14ac:dyDescent="0.25">
      <c r="A256" s="12">
        <v>44409</v>
      </c>
      <c r="B256" s="3" t="s">
        <v>44</v>
      </c>
      <c r="C256" s="3" t="s">
        <v>45</v>
      </c>
      <c r="D256" s="3" t="s">
        <v>46</v>
      </c>
      <c r="E256" s="3" t="s">
        <v>22</v>
      </c>
      <c r="F256" s="13">
        <v>4322.8</v>
      </c>
      <c r="G256" s="3" t="s">
        <v>43</v>
      </c>
      <c r="H256" s="13">
        <v>15000</v>
      </c>
      <c r="I256" s="13">
        <f>IF('All Sales'!$F256&gt;='All Sales'!$H256,'All Sales'!$F256*commission,0)</f>
        <v>0</v>
      </c>
    </row>
    <row r="257" spans="1:9" x14ac:dyDescent="0.25">
      <c r="A257" s="14">
        <v>44409</v>
      </c>
      <c r="B257" s="4" t="s">
        <v>44</v>
      </c>
      <c r="C257" s="4" t="s">
        <v>45</v>
      </c>
      <c r="D257" s="4" t="s">
        <v>46</v>
      </c>
      <c r="E257" s="4" t="s">
        <v>22</v>
      </c>
      <c r="F257" s="15">
        <v>9697.6</v>
      </c>
      <c r="G257" s="4" t="s">
        <v>15</v>
      </c>
      <c r="H257" s="15">
        <v>15000</v>
      </c>
      <c r="I257" s="15">
        <f>IF('All Sales'!$F257&gt;='All Sales'!$H257,'All Sales'!$F257*commission,0)</f>
        <v>0</v>
      </c>
    </row>
    <row r="258" spans="1:9" x14ac:dyDescent="0.25">
      <c r="A258" s="12">
        <v>44409</v>
      </c>
      <c r="B258" s="3" t="s">
        <v>44</v>
      </c>
      <c r="C258" s="3" t="s">
        <v>45</v>
      </c>
      <c r="D258" s="3" t="s">
        <v>46</v>
      </c>
      <c r="E258" s="3" t="s">
        <v>22</v>
      </c>
      <c r="F258" s="13">
        <v>10391.699999999999</v>
      </c>
      <c r="G258" s="3" t="s">
        <v>43</v>
      </c>
      <c r="H258" s="13">
        <v>15000</v>
      </c>
      <c r="I258" s="13">
        <f>IF('All Sales'!$F258&gt;='All Sales'!$H258,'All Sales'!$F258*commission,0)</f>
        <v>0</v>
      </c>
    </row>
    <row r="259" spans="1:9" x14ac:dyDescent="0.25">
      <c r="A259" s="14">
        <v>44409</v>
      </c>
      <c r="B259" s="4" t="s">
        <v>65</v>
      </c>
      <c r="C259" s="4" t="s">
        <v>66</v>
      </c>
      <c r="D259" s="4" t="s">
        <v>67</v>
      </c>
      <c r="E259" s="4" t="s">
        <v>22</v>
      </c>
      <c r="F259" s="15">
        <v>15670.2</v>
      </c>
      <c r="G259" s="4" t="s">
        <v>43</v>
      </c>
      <c r="H259" s="15">
        <v>15000</v>
      </c>
      <c r="I259" s="15">
        <f>IF('All Sales'!$F259&gt;='All Sales'!$H259,'All Sales'!$F259*commission,0)</f>
        <v>1567.0200000000002</v>
      </c>
    </row>
    <row r="260" spans="1:9" x14ac:dyDescent="0.25">
      <c r="A260" s="12">
        <v>44409</v>
      </c>
      <c r="B260" s="3" t="s">
        <v>53</v>
      </c>
      <c r="C260" s="3" t="s">
        <v>54</v>
      </c>
      <c r="D260" s="3" t="s">
        <v>55</v>
      </c>
      <c r="E260" s="3" t="s">
        <v>22</v>
      </c>
      <c r="F260" s="13">
        <v>22477.9</v>
      </c>
      <c r="G260" s="3" t="s">
        <v>15</v>
      </c>
      <c r="H260" s="13">
        <v>15000</v>
      </c>
      <c r="I260" s="13">
        <f>IF('All Sales'!$F260&gt;='All Sales'!$H260,'All Sales'!$F260*commission,0)</f>
        <v>2247.7900000000004</v>
      </c>
    </row>
    <row r="261" spans="1:9" x14ac:dyDescent="0.25">
      <c r="A261" s="14">
        <v>44409</v>
      </c>
      <c r="B261" s="4" t="s">
        <v>53</v>
      </c>
      <c r="C261" s="4" t="s">
        <v>54</v>
      </c>
      <c r="D261" s="4" t="s">
        <v>55</v>
      </c>
      <c r="E261" s="4" t="s">
        <v>22</v>
      </c>
      <c r="F261" s="15">
        <v>36088.1</v>
      </c>
      <c r="G261" s="4" t="s">
        <v>43</v>
      </c>
      <c r="H261" s="15">
        <v>15000</v>
      </c>
      <c r="I261" s="15">
        <f>IF('All Sales'!$F261&gt;='All Sales'!$H261,'All Sales'!$F261*commission,0)</f>
        <v>3608.81</v>
      </c>
    </row>
    <row r="262" spans="1:9" x14ac:dyDescent="0.25">
      <c r="A262" s="12">
        <v>44409</v>
      </c>
      <c r="B262" s="3" t="s">
        <v>19</v>
      </c>
      <c r="C262" s="3" t="s">
        <v>20</v>
      </c>
      <c r="D262" s="3" t="s">
        <v>21</v>
      </c>
      <c r="E262" s="3" t="s">
        <v>22</v>
      </c>
      <c r="F262" s="13">
        <v>43388.100000000006</v>
      </c>
      <c r="G262" s="3" t="s">
        <v>15</v>
      </c>
      <c r="H262" s="13">
        <v>15000</v>
      </c>
      <c r="I262" s="13">
        <f>IF('All Sales'!$F262&gt;='All Sales'!$H262,'All Sales'!$F262*commission,0)</f>
        <v>4338.8100000000004</v>
      </c>
    </row>
    <row r="263" spans="1:9" x14ac:dyDescent="0.25">
      <c r="A263" s="14">
        <v>44440</v>
      </c>
      <c r="B263" s="4" t="s">
        <v>7</v>
      </c>
      <c r="C263" s="4" t="s">
        <v>8</v>
      </c>
      <c r="D263" s="4" t="s">
        <v>9</v>
      </c>
      <c r="E263" s="4" t="s">
        <v>10</v>
      </c>
      <c r="F263" s="15">
        <v>5572.3</v>
      </c>
      <c r="G263" s="4" t="s">
        <v>11</v>
      </c>
      <c r="H263" s="15">
        <v>15000</v>
      </c>
      <c r="I263" s="15">
        <f>IF('All Sales'!$F263&gt;='All Sales'!$H263,'All Sales'!$F263*commission,0)</f>
        <v>0</v>
      </c>
    </row>
    <row r="264" spans="1:9" x14ac:dyDescent="0.25">
      <c r="A264" s="12">
        <v>44440</v>
      </c>
      <c r="B264" s="3" t="s">
        <v>16</v>
      </c>
      <c r="C264" s="3" t="s">
        <v>17</v>
      </c>
      <c r="D264" s="3" t="s">
        <v>18</v>
      </c>
      <c r="E264" s="3" t="s">
        <v>10</v>
      </c>
      <c r="F264" s="13">
        <v>7496.9999999999991</v>
      </c>
      <c r="G264" s="3" t="s">
        <v>15</v>
      </c>
      <c r="H264" s="13">
        <v>15000</v>
      </c>
      <c r="I264" s="13">
        <f>IF('All Sales'!$F264&gt;='All Sales'!$H264,'All Sales'!$F264*commission,0)</f>
        <v>0</v>
      </c>
    </row>
    <row r="265" spans="1:9" x14ac:dyDescent="0.25">
      <c r="A265" s="14">
        <v>44440</v>
      </c>
      <c r="B265" s="4" t="s">
        <v>12</v>
      </c>
      <c r="C265" s="4" t="s">
        <v>13</v>
      </c>
      <c r="D265" s="4" t="s">
        <v>14</v>
      </c>
      <c r="E265" s="4" t="s">
        <v>10</v>
      </c>
      <c r="F265" s="15">
        <v>9651.1999999999989</v>
      </c>
      <c r="G265" s="4" t="s">
        <v>11</v>
      </c>
      <c r="H265" s="15">
        <v>15000</v>
      </c>
      <c r="I265" s="15">
        <f>IF('All Sales'!$F265&gt;='All Sales'!$H265,'All Sales'!$F265*commission,0)</f>
        <v>0</v>
      </c>
    </row>
    <row r="266" spans="1:9" x14ac:dyDescent="0.25">
      <c r="A266" s="12">
        <v>44440</v>
      </c>
      <c r="B266" s="3" t="s">
        <v>7</v>
      </c>
      <c r="C266" s="3" t="s">
        <v>8</v>
      </c>
      <c r="D266" s="3" t="s">
        <v>9</v>
      </c>
      <c r="E266" s="3" t="s">
        <v>10</v>
      </c>
      <c r="F266" s="13">
        <v>10492.199999999997</v>
      </c>
      <c r="G266" s="3" t="s">
        <v>43</v>
      </c>
      <c r="H266" s="13">
        <v>15000</v>
      </c>
      <c r="I266" s="13">
        <f>IF('All Sales'!$F266&gt;='All Sales'!$H266,'All Sales'!$F266*commission,0)</f>
        <v>0</v>
      </c>
    </row>
    <row r="267" spans="1:9" x14ac:dyDescent="0.25">
      <c r="A267" s="14">
        <v>44440</v>
      </c>
      <c r="B267" s="4" t="s">
        <v>7</v>
      </c>
      <c r="C267" s="4" t="s">
        <v>8</v>
      </c>
      <c r="D267" s="4" t="s">
        <v>9</v>
      </c>
      <c r="E267" s="4" t="s">
        <v>10</v>
      </c>
      <c r="F267" s="15">
        <v>18396.7</v>
      </c>
      <c r="G267" s="4" t="s">
        <v>11</v>
      </c>
      <c r="H267" s="15">
        <v>15000</v>
      </c>
      <c r="I267" s="15">
        <f>IF('All Sales'!$F267&gt;='All Sales'!$H267,'All Sales'!$F267*commission,0)</f>
        <v>1839.67</v>
      </c>
    </row>
    <row r="268" spans="1:9" x14ac:dyDescent="0.25">
      <c r="A268" s="12">
        <v>44440</v>
      </c>
      <c r="B268" s="3" t="s">
        <v>12</v>
      </c>
      <c r="C268" s="3" t="s">
        <v>13</v>
      </c>
      <c r="D268" s="3" t="s">
        <v>14</v>
      </c>
      <c r="E268" s="3" t="s">
        <v>10</v>
      </c>
      <c r="F268" s="13">
        <v>23849.599999999999</v>
      </c>
      <c r="G268" s="3" t="s">
        <v>11</v>
      </c>
      <c r="H268" s="13">
        <v>15000</v>
      </c>
      <c r="I268" s="13">
        <f>IF('All Sales'!$F268&gt;='All Sales'!$H268,'All Sales'!$F268*commission,0)</f>
        <v>2384.96</v>
      </c>
    </row>
    <row r="269" spans="1:9" x14ac:dyDescent="0.25">
      <c r="A269" s="14">
        <v>44440</v>
      </c>
      <c r="B269" s="4" t="s">
        <v>68</v>
      </c>
      <c r="C269" s="4" t="s">
        <v>69</v>
      </c>
      <c r="D269" s="4" t="s">
        <v>70</v>
      </c>
      <c r="E269" s="4" t="s">
        <v>10</v>
      </c>
      <c r="F269" s="15">
        <v>23882.399999999998</v>
      </c>
      <c r="G269" s="4" t="s">
        <v>43</v>
      </c>
      <c r="H269" s="15">
        <v>15000</v>
      </c>
      <c r="I269" s="15">
        <f>IF('All Sales'!$F269&gt;='All Sales'!$H269,'All Sales'!$F269*commission,0)</f>
        <v>2388.2399999999998</v>
      </c>
    </row>
    <row r="270" spans="1:9" x14ac:dyDescent="0.25">
      <c r="A270" s="12">
        <v>44440</v>
      </c>
      <c r="B270" s="3" t="s">
        <v>12</v>
      </c>
      <c r="C270" s="3" t="s">
        <v>13</v>
      </c>
      <c r="D270" s="3" t="s">
        <v>14</v>
      </c>
      <c r="E270" s="3" t="s">
        <v>10</v>
      </c>
      <c r="F270" s="13">
        <v>34041.300000000003</v>
      </c>
      <c r="G270" s="3" t="s">
        <v>43</v>
      </c>
      <c r="H270" s="13">
        <v>15000</v>
      </c>
      <c r="I270" s="13">
        <f>IF('All Sales'!$F270&gt;='All Sales'!$H270,'All Sales'!$F270*commission,0)</f>
        <v>3404.1300000000006</v>
      </c>
    </row>
    <row r="271" spans="1:9" x14ac:dyDescent="0.25">
      <c r="A271" s="14">
        <v>44440</v>
      </c>
      <c r="B271" s="4" t="s">
        <v>40</v>
      </c>
      <c r="C271" s="4" t="s">
        <v>41</v>
      </c>
      <c r="D271" s="4" t="s">
        <v>42</v>
      </c>
      <c r="E271" s="4" t="s">
        <v>33</v>
      </c>
      <c r="F271" s="15">
        <v>3710</v>
      </c>
      <c r="G271" s="4" t="s">
        <v>43</v>
      </c>
      <c r="H271" s="15">
        <v>15000</v>
      </c>
      <c r="I271" s="15">
        <f>IF('All Sales'!$F271&gt;='All Sales'!$H271,'All Sales'!$F271*commission,0)</f>
        <v>0</v>
      </c>
    </row>
    <row r="272" spans="1:9" x14ac:dyDescent="0.25">
      <c r="A272" s="12">
        <v>44440</v>
      </c>
      <c r="B272" s="3" t="s">
        <v>62</v>
      </c>
      <c r="C272" s="3" t="s">
        <v>63</v>
      </c>
      <c r="D272" s="3" t="s">
        <v>64</v>
      </c>
      <c r="E272" s="3" t="s">
        <v>33</v>
      </c>
      <c r="F272" s="13">
        <v>6600</v>
      </c>
      <c r="G272" s="3" t="s">
        <v>11</v>
      </c>
      <c r="H272" s="13">
        <v>15000</v>
      </c>
      <c r="I272" s="13">
        <f>IF('All Sales'!$F272&gt;='All Sales'!$H272,'All Sales'!$F272*commission,0)</f>
        <v>0</v>
      </c>
    </row>
    <row r="273" spans="1:9" x14ac:dyDescent="0.25">
      <c r="A273" s="14">
        <v>44440</v>
      </c>
      <c r="B273" s="4" t="s">
        <v>71</v>
      </c>
      <c r="C273" s="4" t="s">
        <v>72</v>
      </c>
      <c r="D273" s="4" t="s">
        <v>73</v>
      </c>
      <c r="E273" s="4" t="s">
        <v>33</v>
      </c>
      <c r="F273" s="15">
        <v>8001</v>
      </c>
      <c r="G273" s="4" t="s">
        <v>11</v>
      </c>
      <c r="H273" s="15">
        <v>15000</v>
      </c>
      <c r="I273" s="15">
        <f>IF('All Sales'!$F273&gt;='All Sales'!$H273,'All Sales'!$F273*commission,0)</f>
        <v>0</v>
      </c>
    </row>
    <row r="274" spans="1:9" x14ac:dyDescent="0.25">
      <c r="A274" s="12">
        <v>44440</v>
      </c>
      <c r="B274" s="3" t="s">
        <v>40</v>
      </c>
      <c r="C274" s="3" t="s">
        <v>41</v>
      </c>
      <c r="D274" s="3" t="s">
        <v>42</v>
      </c>
      <c r="E274" s="3" t="s">
        <v>33</v>
      </c>
      <c r="F274" s="13">
        <v>8772</v>
      </c>
      <c r="G274" s="3" t="s">
        <v>15</v>
      </c>
      <c r="H274" s="13">
        <v>15000</v>
      </c>
      <c r="I274" s="13">
        <f>IF('All Sales'!$F274&gt;='All Sales'!$H274,'All Sales'!$F274*commission,0)</f>
        <v>0</v>
      </c>
    </row>
    <row r="275" spans="1:9" x14ac:dyDescent="0.25">
      <c r="A275" s="14">
        <v>44440</v>
      </c>
      <c r="B275" s="4" t="s">
        <v>40</v>
      </c>
      <c r="C275" s="4" t="s">
        <v>41</v>
      </c>
      <c r="D275" s="4" t="s">
        <v>42</v>
      </c>
      <c r="E275" s="4" t="s">
        <v>33</v>
      </c>
      <c r="F275" s="15">
        <v>14089.199999999999</v>
      </c>
      <c r="G275" s="4" t="s">
        <v>15</v>
      </c>
      <c r="H275" s="15">
        <v>15000</v>
      </c>
      <c r="I275" s="15">
        <f>IF('All Sales'!$F275&gt;='All Sales'!$H275,'All Sales'!$F275*commission,0)</f>
        <v>0</v>
      </c>
    </row>
    <row r="276" spans="1:9" x14ac:dyDescent="0.25">
      <c r="A276" s="12">
        <v>44440</v>
      </c>
      <c r="B276" s="3" t="s">
        <v>30</v>
      </c>
      <c r="C276" s="3" t="s">
        <v>31</v>
      </c>
      <c r="D276" s="3" t="s">
        <v>32</v>
      </c>
      <c r="E276" s="3" t="s">
        <v>33</v>
      </c>
      <c r="F276" s="13">
        <v>16702.400000000001</v>
      </c>
      <c r="G276" s="3" t="s">
        <v>15</v>
      </c>
      <c r="H276" s="13">
        <v>15000</v>
      </c>
      <c r="I276" s="13">
        <f>IF('All Sales'!$F276&gt;='All Sales'!$H276,'All Sales'!$F276*commission,0)</f>
        <v>1670.2400000000002</v>
      </c>
    </row>
    <row r="277" spans="1:9" x14ac:dyDescent="0.25">
      <c r="A277" s="14">
        <v>44440</v>
      </c>
      <c r="B277" s="4" t="s">
        <v>30</v>
      </c>
      <c r="C277" s="4" t="s">
        <v>31</v>
      </c>
      <c r="D277" s="4" t="s">
        <v>32</v>
      </c>
      <c r="E277" s="4" t="s">
        <v>33</v>
      </c>
      <c r="F277" s="15">
        <v>21216</v>
      </c>
      <c r="G277" s="4" t="s">
        <v>15</v>
      </c>
      <c r="H277" s="15">
        <v>15000</v>
      </c>
      <c r="I277" s="15">
        <f>IF('All Sales'!$F277&gt;='All Sales'!$H277,'All Sales'!$F277*commission,0)</f>
        <v>2121.6</v>
      </c>
    </row>
    <row r="278" spans="1:9" x14ac:dyDescent="0.25">
      <c r="A278" s="12">
        <v>44440</v>
      </c>
      <c r="B278" s="3" t="s">
        <v>62</v>
      </c>
      <c r="C278" s="3" t="s">
        <v>63</v>
      </c>
      <c r="D278" s="3" t="s">
        <v>64</v>
      </c>
      <c r="E278" s="3" t="s">
        <v>33</v>
      </c>
      <c r="F278" s="13">
        <v>21546</v>
      </c>
      <c r="G278" s="3" t="s">
        <v>11</v>
      </c>
      <c r="H278" s="13">
        <v>15000</v>
      </c>
      <c r="I278" s="13">
        <f>IF('All Sales'!$F278&gt;='All Sales'!$H278,'All Sales'!$F278*commission,0)</f>
        <v>2154.6</v>
      </c>
    </row>
    <row r="279" spans="1:9" x14ac:dyDescent="0.25">
      <c r="A279" s="14">
        <v>44440</v>
      </c>
      <c r="B279" s="4" t="s">
        <v>62</v>
      </c>
      <c r="C279" s="4" t="s">
        <v>63</v>
      </c>
      <c r="D279" s="4" t="s">
        <v>64</v>
      </c>
      <c r="E279" s="4" t="s">
        <v>33</v>
      </c>
      <c r="F279" s="15">
        <v>31186.6</v>
      </c>
      <c r="G279" s="4" t="s">
        <v>11</v>
      </c>
      <c r="H279" s="15">
        <v>15000</v>
      </c>
      <c r="I279" s="15">
        <f>IF('All Sales'!$F279&gt;='All Sales'!$H279,'All Sales'!$F279*commission,0)</f>
        <v>3118.66</v>
      </c>
    </row>
    <row r="280" spans="1:9" x14ac:dyDescent="0.25">
      <c r="A280" s="12">
        <v>44440</v>
      </c>
      <c r="B280" s="3" t="s">
        <v>30</v>
      </c>
      <c r="C280" s="3" t="s">
        <v>31</v>
      </c>
      <c r="D280" s="3" t="s">
        <v>32</v>
      </c>
      <c r="E280" s="3" t="s">
        <v>33</v>
      </c>
      <c r="F280" s="13">
        <v>31999.200000000001</v>
      </c>
      <c r="G280" s="3" t="s">
        <v>15</v>
      </c>
      <c r="H280" s="13">
        <v>15000</v>
      </c>
      <c r="I280" s="13">
        <f>IF('All Sales'!$F280&gt;='All Sales'!$H280,'All Sales'!$F280*commission,0)</f>
        <v>3199.92</v>
      </c>
    </row>
    <row r="281" spans="1:9" x14ac:dyDescent="0.25">
      <c r="A281" s="14">
        <v>44440</v>
      </c>
      <c r="B281" s="4" t="s">
        <v>62</v>
      </c>
      <c r="C281" s="4" t="s">
        <v>63</v>
      </c>
      <c r="D281" s="4" t="s">
        <v>64</v>
      </c>
      <c r="E281" s="4" t="s">
        <v>33</v>
      </c>
      <c r="F281" s="15">
        <v>37520</v>
      </c>
      <c r="G281" s="4" t="s">
        <v>15</v>
      </c>
      <c r="H281" s="15">
        <v>15000</v>
      </c>
      <c r="I281" s="15">
        <f>IF('All Sales'!$F281&gt;='All Sales'!$H281,'All Sales'!$F281*commission,0)</f>
        <v>3752</v>
      </c>
    </row>
    <row r="282" spans="1:9" x14ac:dyDescent="0.25">
      <c r="A282" s="12">
        <v>44440</v>
      </c>
      <c r="B282" s="3" t="s">
        <v>62</v>
      </c>
      <c r="C282" s="3" t="s">
        <v>63</v>
      </c>
      <c r="D282" s="3" t="s">
        <v>64</v>
      </c>
      <c r="E282" s="3" t="s">
        <v>33</v>
      </c>
      <c r="F282" s="13">
        <v>41215.299999999996</v>
      </c>
      <c r="G282" s="3" t="s">
        <v>43</v>
      </c>
      <c r="H282" s="13">
        <v>15000</v>
      </c>
      <c r="I282" s="13">
        <f>IF('All Sales'!$F282&gt;='All Sales'!$H282,'All Sales'!$F282*commission,0)</f>
        <v>4121.53</v>
      </c>
    </row>
    <row r="283" spans="1:9" x14ac:dyDescent="0.25">
      <c r="A283" s="14">
        <v>44440</v>
      </c>
      <c r="B283" s="4" t="s">
        <v>47</v>
      </c>
      <c r="C283" s="4" t="s">
        <v>48</v>
      </c>
      <c r="D283" s="4" t="s">
        <v>49</v>
      </c>
      <c r="E283" s="4" t="s">
        <v>26</v>
      </c>
      <c r="F283" s="15">
        <v>7008</v>
      </c>
      <c r="G283" s="4" t="s">
        <v>43</v>
      </c>
      <c r="H283" s="15">
        <v>15000</v>
      </c>
      <c r="I283" s="15">
        <f>IF('All Sales'!$F283&gt;='All Sales'!$H283,'All Sales'!$F283*commission,0)</f>
        <v>0</v>
      </c>
    </row>
    <row r="284" spans="1:9" x14ac:dyDescent="0.25">
      <c r="A284" s="12">
        <v>44440</v>
      </c>
      <c r="B284" s="3" t="s">
        <v>23</v>
      </c>
      <c r="C284" s="3" t="s">
        <v>24</v>
      </c>
      <c r="D284" s="3" t="s">
        <v>25</v>
      </c>
      <c r="E284" s="3" t="s">
        <v>26</v>
      </c>
      <c r="F284" s="13">
        <v>8099.6999999999989</v>
      </c>
      <c r="G284" s="3" t="s">
        <v>11</v>
      </c>
      <c r="H284" s="13">
        <v>15000</v>
      </c>
      <c r="I284" s="13">
        <f>IF('All Sales'!$F284&gt;='All Sales'!$H284,'All Sales'!$F284*commission,0)</f>
        <v>0</v>
      </c>
    </row>
    <row r="285" spans="1:9" x14ac:dyDescent="0.25">
      <c r="A285" s="14">
        <v>44440</v>
      </c>
      <c r="B285" s="4" t="s">
        <v>34</v>
      </c>
      <c r="C285" s="4" t="s">
        <v>35</v>
      </c>
      <c r="D285" s="4" t="s">
        <v>36</v>
      </c>
      <c r="E285" s="4" t="s">
        <v>26</v>
      </c>
      <c r="F285" s="15">
        <v>9840</v>
      </c>
      <c r="G285" s="4" t="s">
        <v>15</v>
      </c>
      <c r="H285" s="15">
        <v>15000</v>
      </c>
      <c r="I285" s="15">
        <f>IF('All Sales'!$F285&gt;='All Sales'!$H285,'All Sales'!$F285*commission,0)</f>
        <v>0</v>
      </c>
    </row>
    <row r="286" spans="1:9" x14ac:dyDescent="0.25">
      <c r="A286" s="12">
        <v>44440</v>
      </c>
      <c r="B286" s="3" t="s">
        <v>50</v>
      </c>
      <c r="C286" s="3" t="s">
        <v>51</v>
      </c>
      <c r="D286" s="3" t="s">
        <v>52</v>
      </c>
      <c r="E286" s="3" t="s">
        <v>26</v>
      </c>
      <c r="F286" s="13">
        <v>10218</v>
      </c>
      <c r="G286" s="3" t="s">
        <v>15</v>
      </c>
      <c r="H286" s="13">
        <v>15000</v>
      </c>
      <c r="I286" s="13">
        <f>IF('All Sales'!$F286&gt;='All Sales'!$H286,'All Sales'!$F286*commission,0)</f>
        <v>0</v>
      </c>
    </row>
    <row r="287" spans="1:9" x14ac:dyDescent="0.25">
      <c r="A287" s="14">
        <v>44440</v>
      </c>
      <c r="B287" s="4" t="s">
        <v>34</v>
      </c>
      <c r="C287" s="4" t="s">
        <v>35</v>
      </c>
      <c r="D287" s="4" t="s">
        <v>36</v>
      </c>
      <c r="E287" s="4" t="s">
        <v>26</v>
      </c>
      <c r="F287" s="15">
        <v>14311.2</v>
      </c>
      <c r="G287" s="4" t="s">
        <v>11</v>
      </c>
      <c r="H287" s="15">
        <v>15000</v>
      </c>
      <c r="I287" s="15">
        <f>IF('All Sales'!$F287&gt;='All Sales'!$H287,'All Sales'!$F287*commission,0)</f>
        <v>0</v>
      </c>
    </row>
    <row r="288" spans="1:9" x14ac:dyDescent="0.25">
      <c r="A288" s="12">
        <v>44440</v>
      </c>
      <c r="B288" s="3" t="s">
        <v>34</v>
      </c>
      <c r="C288" s="3" t="s">
        <v>35</v>
      </c>
      <c r="D288" s="3" t="s">
        <v>36</v>
      </c>
      <c r="E288" s="3" t="s">
        <v>26</v>
      </c>
      <c r="F288" s="13">
        <v>14715.2</v>
      </c>
      <c r="G288" s="3" t="s">
        <v>15</v>
      </c>
      <c r="H288" s="13">
        <v>15000</v>
      </c>
      <c r="I288" s="13">
        <f>IF('All Sales'!$F288&gt;='All Sales'!$H288,'All Sales'!$F288*commission,0)</f>
        <v>0</v>
      </c>
    </row>
    <row r="289" spans="1:9" x14ac:dyDescent="0.25">
      <c r="A289" s="14">
        <v>44440</v>
      </c>
      <c r="B289" s="4" t="s">
        <v>56</v>
      </c>
      <c r="C289" s="4" t="s">
        <v>57</v>
      </c>
      <c r="D289" s="4" t="s">
        <v>58</v>
      </c>
      <c r="E289" s="4" t="s">
        <v>26</v>
      </c>
      <c r="F289" s="15">
        <v>19147.8</v>
      </c>
      <c r="G289" s="4" t="s">
        <v>15</v>
      </c>
      <c r="H289" s="15">
        <v>15000</v>
      </c>
      <c r="I289" s="15">
        <f>IF('All Sales'!$F289&gt;='All Sales'!$H289,'All Sales'!$F289*commission,0)</f>
        <v>1914.78</v>
      </c>
    </row>
    <row r="290" spans="1:9" x14ac:dyDescent="0.25">
      <c r="A290" s="12">
        <v>44440</v>
      </c>
      <c r="B290" s="3" t="s">
        <v>34</v>
      </c>
      <c r="C290" s="3" t="s">
        <v>35</v>
      </c>
      <c r="D290" s="3" t="s">
        <v>36</v>
      </c>
      <c r="E290" s="3" t="s">
        <v>26</v>
      </c>
      <c r="F290" s="13">
        <v>20760.300000000003</v>
      </c>
      <c r="G290" s="3" t="s">
        <v>15</v>
      </c>
      <c r="H290" s="13">
        <v>15000</v>
      </c>
      <c r="I290" s="13">
        <f>IF('All Sales'!$F290&gt;='All Sales'!$H290,'All Sales'!$F290*commission,0)</f>
        <v>2076.0300000000002</v>
      </c>
    </row>
    <row r="291" spans="1:9" x14ac:dyDescent="0.25">
      <c r="A291" s="14">
        <v>44440</v>
      </c>
      <c r="B291" s="4" t="s">
        <v>56</v>
      </c>
      <c r="C291" s="4" t="s">
        <v>57</v>
      </c>
      <c r="D291" s="4" t="s">
        <v>58</v>
      </c>
      <c r="E291" s="4" t="s">
        <v>26</v>
      </c>
      <c r="F291" s="15">
        <v>24579.8</v>
      </c>
      <c r="G291" s="4" t="s">
        <v>11</v>
      </c>
      <c r="H291" s="15">
        <v>15000</v>
      </c>
      <c r="I291" s="15">
        <f>IF('All Sales'!$F291&gt;='All Sales'!$H291,'All Sales'!$F291*commission,0)</f>
        <v>2457.98</v>
      </c>
    </row>
    <row r="292" spans="1:9" x14ac:dyDescent="0.25">
      <c r="A292" s="12">
        <v>44440</v>
      </c>
      <c r="B292" s="3" t="s">
        <v>56</v>
      </c>
      <c r="C292" s="3" t="s">
        <v>57</v>
      </c>
      <c r="D292" s="3" t="s">
        <v>58</v>
      </c>
      <c r="E292" s="3" t="s">
        <v>26</v>
      </c>
      <c r="F292" s="13">
        <v>25946.300000000003</v>
      </c>
      <c r="G292" s="3" t="s">
        <v>43</v>
      </c>
      <c r="H292" s="13">
        <v>15000</v>
      </c>
      <c r="I292" s="13">
        <f>IF('All Sales'!$F292&gt;='All Sales'!$H292,'All Sales'!$F292*commission,0)</f>
        <v>2594.6300000000006</v>
      </c>
    </row>
    <row r="293" spans="1:9" x14ac:dyDescent="0.25">
      <c r="A293" s="14">
        <v>44440</v>
      </c>
      <c r="B293" s="4" t="s">
        <v>23</v>
      </c>
      <c r="C293" s="4" t="s">
        <v>24</v>
      </c>
      <c r="D293" s="4" t="s">
        <v>25</v>
      </c>
      <c r="E293" s="4" t="s">
        <v>26</v>
      </c>
      <c r="F293" s="15">
        <v>30367.999999999996</v>
      </c>
      <c r="G293" s="4" t="s">
        <v>15</v>
      </c>
      <c r="H293" s="15">
        <v>15000</v>
      </c>
      <c r="I293" s="15">
        <f>IF('All Sales'!$F293&gt;='All Sales'!$H293,'All Sales'!$F293*commission,0)</f>
        <v>3036.7999999999997</v>
      </c>
    </row>
    <row r="294" spans="1:9" x14ac:dyDescent="0.25">
      <c r="A294" s="12">
        <v>44440</v>
      </c>
      <c r="B294" s="3" t="s">
        <v>47</v>
      </c>
      <c r="C294" s="3" t="s">
        <v>48</v>
      </c>
      <c r="D294" s="3" t="s">
        <v>49</v>
      </c>
      <c r="E294" s="3" t="s">
        <v>26</v>
      </c>
      <c r="F294" s="13">
        <v>35640</v>
      </c>
      <c r="G294" s="3" t="s">
        <v>11</v>
      </c>
      <c r="H294" s="13">
        <v>15000</v>
      </c>
      <c r="I294" s="13">
        <f>IF('All Sales'!$F294&gt;='All Sales'!$H294,'All Sales'!$F294*commission,0)</f>
        <v>3564</v>
      </c>
    </row>
    <row r="295" spans="1:9" x14ac:dyDescent="0.25">
      <c r="A295" s="14">
        <v>44440</v>
      </c>
      <c r="B295" s="4" t="s">
        <v>37</v>
      </c>
      <c r="C295" s="4" t="s">
        <v>38</v>
      </c>
      <c r="D295" s="4" t="s">
        <v>39</v>
      </c>
      <c r="E295" s="4" t="s">
        <v>22</v>
      </c>
      <c r="F295" s="15">
        <v>7714</v>
      </c>
      <c r="G295" s="4" t="s">
        <v>11</v>
      </c>
      <c r="H295" s="15">
        <v>15000</v>
      </c>
      <c r="I295" s="15">
        <f>IF('All Sales'!$F295&gt;='All Sales'!$H295,'All Sales'!$F295*commission,0)</f>
        <v>0</v>
      </c>
    </row>
    <row r="296" spans="1:9" x14ac:dyDescent="0.25">
      <c r="A296" s="12">
        <v>44440</v>
      </c>
      <c r="B296" s="3" t="s">
        <v>19</v>
      </c>
      <c r="C296" s="3" t="s">
        <v>20</v>
      </c>
      <c r="D296" s="3" t="s">
        <v>21</v>
      </c>
      <c r="E296" s="3" t="s">
        <v>22</v>
      </c>
      <c r="F296" s="13">
        <v>15152.399999999998</v>
      </c>
      <c r="G296" s="3" t="s">
        <v>43</v>
      </c>
      <c r="H296" s="13">
        <v>15000</v>
      </c>
      <c r="I296" s="13">
        <f>IF('All Sales'!$F296&gt;='All Sales'!$H296,'All Sales'!$F296*commission,0)</f>
        <v>1515.2399999999998</v>
      </c>
    </row>
    <row r="297" spans="1:9" x14ac:dyDescent="0.25">
      <c r="A297" s="14">
        <v>44440</v>
      </c>
      <c r="B297" s="4" t="s">
        <v>44</v>
      </c>
      <c r="C297" s="4" t="s">
        <v>45</v>
      </c>
      <c r="D297" s="4" t="s">
        <v>46</v>
      </c>
      <c r="E297" s="4" t="s">
        <v>22</v>
      </c>
      <c r="F297" s="15">
        <v>16363.900000000001</v>
      </c>
      <c r="G297" s="4" t="s">
        <v>11</v>
      </c>
      <c r="H297" s="15">
        <v>15000</v>
      </c>
      <c r="I297" s="15">
        <f>IF('All Sales'!$F297&gt;='All Sales'!$H297,'All Sales'!$F297*commission,0)</f>
        <v>1636.3900000000003</v>
      </c>
    </row>
    <row r="298" spans="1:9" x14ac:dyDescent="0.25">
      <c r="A298" s="12">
        <v>44470</v>
      </c>
      <c r="B298" s="3" t="s">
        <v>27</v>
      </c>
      <c r="C298" s="3" t="s">
        <v>28</v>
      </c>
      <c r="D298" s="3" t="s">
        <v>29</v>
      </c>
      <c r="E298" s="3" t="s">
        <v>10</v>
      </c>
      <c r="F298" s="13">
        <v>3243.6000000000004</v>
      </c>
      <c r="G298" s="3" t="s">
        <v>11</v>
      </c>
      <c r="H298" s="13">
        <v>15000</v>
      </c>
      <c r="I298" s="13">
        <f>IF('All Sales'!$F298&gt;='All Sales'!$H298,'All Sales'!$F298*commission,0)</f>
        <v>0</v>
      </c>
    </row>
    <row r="299" spans="1:9" x14ac:dyDescent="0.25">
      <c r="A299" s="14">
        <v>44470</v>
      </c>
      <c r="B299" s="4" t="s">
        <v>16</v>
      </c>
      <c r="C299" s="4" t="s">
        <v>17</v>
      </c>
      <c r="D299" s="4" t="s">
        <v>18</v>
      </c>
      <c r="E299" s="4" t="s">
        <v>10</v>
      </c>
      <c r="F299" s="15">
        <v>12633.599999999999</v>
      </c>
      <c r="G299" s="4" t="s">
        <v>15</v>
      </c>
      <c r="H299" s="15">
        <v>15000</v>
      </c>
      <c r="I299" s="15">
        <f>IF('All Sales'!$F299&gt;='All Sales'!$H299,'All Sales'!$F299*commission,0)</f>
        <v>0</v>
      </c>
    </row>
    <row r="300" spans="1:9" x14ac:dyDescent="0.25">
      <c r="A300" s="12">
        <v>44470</v>
      </c>
      <c r="B300" s="3" t="s">
        <v>27</v>
      </c>
      <c r="C300" s="3" t="s">
        <v>28</v>
      </c>
      <c r="D300" s="3" t="s">
        <v>29</v>
      </c>
      <c r="E300" s="3" t="s">
        <v>10</v>
      </c>
      <c r="F300" s="13">
        <v>12806.399999999998</v>
      </c>
      <c r="G300" s="3" t="s">
        <v>43</v>
      </c>
      <c r="H300" s="13">
        <v>15000</v>
      </c>
      <c r="I300" s="13">
        <f>IF('All Sales'!$F300&gt;='All Sales'!$H300,'All Sales'!$F300*commission,0)</f>
        <v>0</v>
      </c>
    </row>
    <row r="301" spans="1:9" x14ac:dyDescent="0.25">
      <c r="A301" s="14">
        <v>44470</v>
      </c>
      <c r="B301" s="4" t="s">
        <v>12</v>
      </c>
      <c r="C301" s="4" t="s">
        <v>13</v>
      </c>
      <c r="D301" s="4" t="s">
        <v>14</v>
      </c>
      <c r="E301" s="4" t="s">
        <v>10</v>
      </c>
      <c r="F301" s="15">
        <v>20031.199999999997</v>
      </c>
      <c r="G301" s="4" t="s">
        <v>43</v>
      </c>
      <c r="H301" s="15">
        <v>15000</v>
      </c>
      <c r="I301" s="15">
        <f>IF('All Sales'!$F301&gt;='All Sales'!$H301,'All Sales'!$F301*commission,0)</f>
        <v>2003.12</v>
      </c>
    </row>
    <row r="302" spans="1:9" x14ac:dyDescent="0.25">
      <c r="A302" s="12">
        <v>44470</v>
      </c>
      <c r="B302" s="3" t="s">
        <v>7</v>
      </c>
      <c r="C302" s="3" t="s">
        <v>8</v>
      </c>
      <c r="D302" s="3" t="s">
        <v>9</v>
      </c>
      <c r="E302" s="3" t="s">
        <v>10</v>
      </c>
      <c r="F302" s="13">
        <v>21485.200000000001</v>
      </c>
      <c r="G302" s="3" t="s">
        <v>15</v>
      </c>
      <c r="H302" s="13">
        <v>15000</v>
      </c>
      <c r="I302" s="13">
        <f>IF('All Sales'!$F302&gt;='All Sales'!$H302,'All Sales'!$F302*commission,0)</f>
        <v>2148.52</v>
      </c>
    </row>
    <row r="303" spans="1:9" x14ac:dyDescent="0.25">
      <c r="A303" s="14">
        <v>44470</v>
      </c>
      <c r="B303" s="4" t="s">
        <v>68</v>
      </c>
      <c r="C303" s="4" t="s">
        <v>69</v>
      </c>
      <c r="D303" s="4" t="s">
        <v>70</v>
      </c>
      <c r="E303" s="4" t="s">
        <v>10</v>
      </c>
      <c r="F303" s="15">
        <v>22607.200000000004</v>
      </c>
      <c r="G303" s="4" t="s">
        <v>11</v>
      </c>
      <c r="H303" s="15">
        <v>15000</v>
      </c>
      <c r="I303" s="15">
        <f>IF('All Sales'!$F303&gt;='All Sales'!$H303,'All Sales'!$F303*commission,0)</f>
        <v>2260.7200000000007</v>
      </c>
    </row>
    <row r="304" spans="1:9" x14ac:dyDescent="0.25">
      <c r="A304" s="12">
        <v>44470</v>
      </c>
      <c r="B304" s="3" t="s">
        <v>30</v>
      </c>
      <c r="C304" s="3" t="s">
        <v>31</v>
      </c>
      <c r="D304" s="3" t="s">
        <v>32</v>
      </c>
      <c r="E304" s="3" t="s">
        <v>33</v>
      </c>
      <c r="F304" s="13">
        <v>3035.1</v>
      </c>
      <c r="G304" s="3" t="s">
        <v>15</v>
      </c>
      <c r="H304" s="13">
        <v>15000</v>
      </c>
      <c r="I304" s="13">
        <f>IF('All Sales'!$F304&gt;='All Sales'!$H304,'All Sales'!$F304*commission,0)</f>
        <v>0</v>
      </c>
    </row>
    <row r="305" spans="1:9" x14ac:dyDescent="0.25">
      <c r="A305" s="14">
        <v>44470</v>
      </c>
      <c r="B305" s="4" t="s">
        <v>62</v>
      </c>
      <c r="C305" s="4" t="s">
        <v>63</v>
      </c>
      <c r="D305" s="4" t="s">
        <v>64</v>
      </c>
      <c r="E305" s="4" t="s">
        <v>33</v>
      </c>
      <c r="F305" s="15">
        <v>6688</v>
      </c>
      <c r="G305" s="4" t="s">
        <v>15</v>
      </c>
      <c r="H305" s="15">
        <v>15000</v>
      </c>
      <c r="I305" s="15">
        <f>IF('All Sales'!$F305&gt;='All Sales'!$H305,'All Sales'!$F305*commission,0)</f>
        <v>0</v>
      </c>
    </row>
    <row r="306" spans="1:9" x14ac:dyDescent="0.25">
      <c r="A306" s="12">
        <v>44470</v>
      </c>
      <c r="B306" s="3" t="s">
        <v>30</v>
      </c>
      <c r="C306" s="3" t="s">
        <v>31</v>
      </c>
      <c r="D306" s="3" t="s">
        <v>32</v>
      </c>
      <c r="E306" s="3" t="s">
        <v>33</v>
      </c>
      <c r="F306" s="13">
        <v>7024.2</v>
      </c>
      <c r="G306" s="3" t="s">
        <v>43</v>
      </c>
      <c r="H306" s="13">
        <v>15000</v>
      </c>
      <c r="I306" s="13">
        <f>IF('All Sales'!$F306&gt;='All Sales'!$H306,'All Sales'!$F306*commission,0)</f>
        <v>0</v>
      </c>
    </row>
    <row r="307" spans="1:9" x14ac:dyDescent="0.25">
      <c r="A307" s="14">
        <v>44470</v>
      </c>
      <c r="B307" s="4" t="s">
        <v>62</v>
      </c>
      <c r="C307" s="4" t="s">
        <v>63</v>
      </c>
      <c r="D307" s="4" t="s">
        <v>64</v>
      </c>
      <c r="E307" s="4" t="s">
        <v>33</v>
      </c>
      <c r="F307" s="15">
        <v>7139.0000000000009</v>
      </c>
      <c r="G307" s="4" t="s">
        <v>11</v>
      </c>
      <c r="H307" s="15">
        <v>15000</v>
      </c>
      <c r="I307" s="15">
        <f>IF('All Sales'!$F307&gt;='All Sales'!$H307,'All Sales'!$F307*commission,0)</f>
        <v>0</v>
      </c>
    </row>
    <row r="308" spans="1:9" x14ac:dyDescent="0.25">
      <c r="A308" s="12">
        <v>44470</v>
      </c>
      <c r="B308" s="3" t="s">
        <v>40</v>
      </c>
      <c r="C308" s="3" t="s">
        <v>41</v>
      </c>
      <c r="D308" s="3" t="s">
        <v>42</v>
      </c>
      <c r="E308" s="3" t="s">
        <v>33</v>
      </c>
      <c r="F308" s="13">
        <v>10948</v>
      </c>
      <c r="G308" s="3" t="s">
        <v>15</v>
      </c>
      <c r="H308" s="13">
        <v>15000</v>
      </c>
      <c r="I308" s="13">
        <f>IF('All Sales'!$F308&gt;='All Sales'!$H308,'All Sales'!$F308*commission,0)</f>
        <v>0</v>
      </c>
    </row>
    <row r="309" spans="1:9" x14ac:dyDescent="0.25">
      <c r="A309" s="14">
        <v>44470</v>
      </c>
      <c r="B309" s="4" t="s">
        <v>40</v>
      </c>
      <c r="C309" s="4" t="s">
        <v>41</v>
      </c>
      <c r="D309" s="4" t="s">
        <v>42</v>
      </c>
      <c r="E309" s="4" t="s">
        <v>33</v>
      </c>
      <c r="F309" s="15">
        <v>10988.800000000001</v>
      </c>
      <c r="G309" s="4" t="s">
        <v>11</v>
      </c>
      <c r="H309" s="15">
        <v>15000</v>
      </c>
      <c r="I309" s="15">
        <f>IF('All Sales'!$F309&gt;='All Sales'!$H309,'All Sales'!$F309*commission,0)</f>
        <v>0</v>
      </c>
    </row>
    <row r="310" spans="1:9" x14ac:dyDescent="0.25">
      <c r="A310" s="12">
        <v>44470</v>
      </c>
      <c r="B310" s="3" t="s">
        <v>40</v>
      </c>
      <c r="C310" s="3" t="s">
        <v>41</v>
      </c>
      <c r="D310" s="3" t="s">
        <v>42</v>
      </c>
      <c r="E310" s="3" t="s">
        <v>33</v>
      </c>
      <c r="F310" s="13">
        <v>12306.6</v>
      </c>
      <c r="G310" s="3" t="s">
        <v>15</v>
      </c>
      <c r="H310" s="13">
        <v>15000</v>
      </c>
      <c r="I310" s="13">
        <f>IF('All Sales'!$F310&gt;='All Sales'!$H310,'All Sales'!$F310*commission,0)</f>
        <v>0</v>
      </c>
    </row>
    <row r="311" spans="1:9" x14ac:dyDescent="0.25">
      <c r="A311" s="14">
        <v>44470</v>
      </c>
      <c r="B311" s="4" t="s">
        <v>40</v>
      </c>
      <c r="C311" s="4" t="s">
        <v>41</v>
      </c>
      <c r="D311" s="4" t="s">
        <v>42</v>
      </c>
      <c r="E311" s="4" t="s">
        <v>33</v>
      </c>
      <c r="F311" s="15">
        <v>16077</v>
      </c>
      <c r="G311" s="4" t="s">
        <v>15</v>
      </c>
      <c r="H311" s="15">
        <v>15000</v>
      </c>
      <c r="I311" s="15">
        <f>IF('All Sales'!$F311&gt;='All Sales'!$H311,'All Sales'!$F311*commission,0)</f>
        <v>1607.7</v>
      </c>
    </row>
    <row r="312" spans="1:9" x14ac:dyDescent="0.25">
      <c r="A312" s="12">
        <v>44470</v>
      </c>
      <c r="B312" s="3" t="s">
        <v>59</v>
      </c>
      <c r="C312" s="3" t="s">
        <v>60</v>
      </c>
      <c r="D312" s="3" t="s">
        <v>61</v>
      </c>
      <c r="E312" s="3" t="s">
        <v>33</v>
      </c>
      <c r="F312" s="13">
        <v>19594</v>
      </c>
      <c r="G312" s="3" t="s">
        <v>15</v>
      </c>
      <c r="H312" s="13">
        <v>15000</v>
      </c>
      <c r="I312" s="13">
        <f>IF('All Sales'!$F312&gt;='All Sales'!$H312,'All Sales'!$F312*commission,0)</f>
        <v>1959.4</v>
      </c>
    </row>
    <row r="313" spans="1:9" x14ac:dyDescent="0.25">
      <c r="A313" s="14">
        <v>44470</v>
      </c>
      <c r="B313" s="4" t="s">
        <v>30</v>
      </c>
      <c r="C313" s="4" t="s">
        <v>31</v>
      </c>
      <c r="D313" s="4" t="s">
        <v>32</v>
      </c>
      <c r="E313" s="4" t="s">
        <v>33</v>
      </c>
      <c r="F313" s="15">
        <v>19946.199999999997</v>
      </c>
      <c r="G313" s="4" t="s">
        <v>43</v>
      </c>
      <c r="H313" s="15">
        <v>15000</v>
      </c>
      <c r="I313" s="15">
        <f>IF('All Sales'!$F313&gt;='All Sales'!$H313,'All Sales'!$F313*commission,0)</f>
        <v>1994.62</v>
      </c>
    </row>
    <row r="314" spans="1:9" x14ac:dyDescent="0.25">
      <c r="A314" s="12">
        <v>44470</v>
      </c>
      <c r="B314" s="3" t="s">
        <v>71</v>
      </c>
      <c r="C314" s="3" t="s">
        <v>72</v>
      </c>
      <c r="D314" s="3" t="s">
        <v>73</v>
      </c>
      <c r="E314" s="3" t="s">
        <v>33</v>
      </c>
      <c r="F314" s="13">
        <v>26773.4</v>
      </c>
      <c r="G314" s="3" t="s">
        <v>43</v>
      </c>
      <c r="H314" s="13">
        <v>15000</v>
      </c>
      <c r="I314" s="13">
        <f>IF('All Sales'!$F314&gt;='All Sales'!$H314,'All Sales'!$F314*commission,0)</f>
        <v>2677.34</v>
      </c>
    </row>
    <row r="315" spans="1:9" x14ac:dyDescent="0.25">
      <c r="A315" s="14">
        <v>44470</v>
      </c>
      <c r="B315" s="4" t="s">
        <v>40</v>
      </c>
      <c r="C315" s="4" t="s">
        <v>41</v>
      </c>
      <c r="D315" s="4" t="s">
        <v>42</v>
      </c>
      <c r="E315" s="4" t="s">
        <v>33</v>
      </c>
      <c r="F315" s="15">
        <v>28464.9</v>
      </c>
      <c r="G315" s="4" t="s">
        <v>43</v>
      </c>
      <c r="H315" s="15">
        <v>15000</v>
      </c>
      <c r="I315" s="15">
        <f>IF('All Sales'!$F315&gt;='All Sales'!$H315,'All Sales'!$F315*commission,0)</f>
        <v>2846.4900000000002</v>
      </c>
    </row>
    <row r="316" spans="1:9" x14ac:dyDescent="0.25">
      <c r="A316" s="12">
        <v>44470</v>
      </c>
      <c r="B316" s="3" t="s">
        <v>62</v>
      </c>
      <c r="C316" s="3" t="s">
        <v>63</v>
      </c>
      <c r="D316" s="3" t="s">
        <v>64</v>
      </c>
      <c r="E316" s="3" t="s">
        <v>33</v>
      </c>
      <c r="F316" s="13">
        <v>37544.800000000003</v>
      </c>
      <c r="G316" s="3" t="s">
        <v>11</v>
      </c>
      <c r="H316" s="13">
        <v>15000</v>
      </c>
      <c r="I316" s="13">
        <f>IF('All Sales'!$F316&gt;='All Sales'!$H316,'All Sales'!$F316*commission,0)</f>
        <v>3754.4800000000005</v>
      </c>
    </row>
    <row r="317" spans="1:9" x14ac:dyDescent="0.25">
      <c r="A317" s="14">
        <v>44470</v>
      </c>
      <c r="B317" s="4" t="s">
        <v>40</v>
      </c>
      <c r="C317" s="4" t="s">
        <v>41</v>
      </c>
      <c r="D317" s="4" t="s">
        <v>42</v>
      </c>
      <c r="E317" s="4" t="s">
        <v>33</v>
      </c>
      <c r="F317" s="15">
        <v>40224.800000000003</v>
      </c>
      <c r="G317" s="4" t="s">
        <v>11</v>
      </c>
      <c r="H317" s="15">
        <v>15000</v>
      </c>
      <c r="I317" s="15">
        <f>IF('All Sales'!$F317&gt;='All Sales'!$H317,'All Sales'!$F317*commission,0)</f>
        <v>4022.4800000000005</v>
      </c>
    </row>
    <row r="318" spans="1:9" x14ac:dyDescent="0.25">
      <c r="A318" s="12">
        <v>44470</v>
      </c>
      <c r="B318" s="3" t="s">
        <v>59</v>
      </c>
      <c r="C318" s="3" t="s">
        <v>60</v>
      </c>
      <c r="D318" s="3" t="s">
        <v>61</v>
      </c>
      <c r="E318" s="3" t="s">
        <v>33</v>
      </c>
      <c r="F318" s="13">
        <v>43591.8</v>
      </c>
      <c r="G318" s="3" t="s">
        <v>11</v>
      </c>
      <c r="H318" s="13">
        <v>15000</v>
      </c>
      <c r="I318" s="13">
        <f>IF('All Sales'!$F318&gt;='All Sales'!$H318,'All Sales'!$F318*commission,0)</f>
        <v>4359.18</v>
      </c>
    </row>
    <row r="319" spans="1:9" x14ac:dyDescent="0.25">
      <c r="A319" s="14">
        <v>44470</v>
      </c>
      <c r="B319" s="4" t="s">
        <v>50</v>
      </c>
      <c r="C319" s="4" t="s">
        <v>51</v>
      </c>
      <c r="D319" s="4" t="s">
        <v>52</v>
      </c>
      <c r="E319" s="4" t="s">
        <v>26</v>
      </c>
      <c r="F319" s="15">
        <v>4201.6000000000004</v>
      </c>
      <c r="G319" s="4" t="s">
        <v>15</v>
      </c>
      <c r="H319" s="15">
        <v>15000</v>
      </c>
      <c r="I319" s="15">
        <f>IF('All Sales'!$F319&gt;='All Sales'!$H319,'All Sales'!$F319*commission,0)</f>
        <v>0</v>
      </c>
    </row>
    <row r="320" spans="1:9" x14ac:dyDescent="0.25">
      <c r="A320" s="12">
        <v>44470</v>
      </c>
      <c r="B320" s="3" t="s">
        <v>23</v>
      </c>
      <c r="C320" s="3" t="s">
        <v>24</v>
      </c>
      <c r="D320" s="3" t="s">
        <v>25</v>
      </c>
      <c r="E320" s="3" t="s">
        <v>26</v>
      </c>
      <c r="F320" s="13">
        <v>15262.8</v>
      </c>
      <c r="G320" s="3" t="s">
        <v>43</v>
      </c>
      <c r="H320" s="13">
        <v>15000</v>
      </c>
      <c r="I320" s="13">
        <f>IF('All Sales'!$F320&gt;='All Sales'!$H320,'All Sales'!$F320*commission,0)</f>
        <v>1526.28</v>
      </c>
    </row>
    <row r="321" spans="1:9" x14ac:dyDescent="0.25">
      <c r="A321" s="14">
        <v>44470</v>
      </c>
      <c r="B321" s="4" t="s">
        <v>56</v>
      </c>
      <c r="C321" s="4" t="s">
        <v>57</v>
      </c>
      <c r="D321" s="4" t="s">
        <v>58</v>
      </c>
      <c r="E321" s="4" t="s">
        <v>26</v>
      </c>
      <c r="F321" s="15">
        <v>20790</v>
      </c>
      <c r="G321" s="4" t="s">
        <v>15</v>
      </c>
      <c r="H321" s="15">
        <v>15000</v>
      </c>
      <c r="I321" s="15">
        <f>IF('All Sales'!$F321&gt;='All Sales'!$H321,'All Sales'!$F321*commission,0)</f>
        <v>2079</v>
      </c>
    </row>
    <row r="322" spans="1:9" x14ac:dyDescent="0.25">
      <c r="A322" s="12">
        <v>44470</v>
      </c>
      <c r="B322" s="3" t="s">
        <v>50</v>
      </c>
      <c r="C322" s="3" t="s">
        <v>51</v>
      </c>
      <c r="D322" s="3" t="s">
        <v>52</v>
      </c>
      <c r="E322" s="3" t="s">
        <v>26</v>
      </c>
      <c r="F322" s="13">
        <v>21878.5</v>
      </c>
      <c r="G322" s="3" t="s">
        <v>11</v>
      </c>
      <c r="H322" s="13">
        <v>15000</v>
      </c>
      <c r="I322" s="13">
        <f>IF('All Sales'!$F322&gt;='All Sales'!$H322,'All Sales'!$F322*commission,0)</f>
        <v>2187.85</v>
      </c>
    </row>
    <row r="323" spans="1:9" x14ac:dyDescent="0.25">
      <c r="A323" s="14">
        <v>44470</v>
      </c>
      <c r="B323" s="4" t="s">
        <v>56</v>
      </c>
      <c r="C323" s="4" t="s">
        <v>57</v>
      </c>
      <c r="D323" s="4" t="s">
        <v>58</v>
      </c>
      <c r="E323" s="4" t="s">
        <v>26</v>
      </c>
      <c r="F323" s="15">
        <v>22136.800000000003</v>
      </c>
      <c r="G323" s="4" t="s">
        <v>11</v>
      </c>
      <c r="H323" s="15">
        <v>15000</v>
      </c>
      <c r="I323" s="15">
        <f>IF('All Sales'!$F323&gt;='All Sales'!$H323,'All Sales'!$F323*commission,0)</f>
        <v>2213.6800000000003</v>
      </c>
    </row>
    <row r="324" spans="1:9" x14ac:dyDescent="0.25">
      <c r="A324" s="12">
        <v>44470</v>
      </c>
      <c r="B324" s="3" t="s">
        <v>56</v>
      </c>
      <c r="C324" s="3" t="s">
        <v>57</v>
      </c>
      <c r="D324" s="3" t="s">
        <v>58</v>
      </c>
      <c r="E324" s="3" t="s">
        <v>26</v>
      </c>
      <c r="F324" s="13">
        <v>23240.400000000001</v>
      </c>
      <c r="G324" s="3" t="s">
        <v>15</v>
      </c>
      <c r="H324" s="13">
        <v>15000</v>
      </c>
      <c r="I324" s="13">
        <f>IF('All Sales'!$F324&gt;='All Sales'!$H324,'All Sales'!$F324*commission,0)</f>
        <v>2324.0400000000004</v>
      </c>
    </row>
    <row r="325" spans="1:9" x14ac:dyDescent="0.25">
      <c r="A325" s="14">
        <v>44470</v>
      </c>
      <c r="B325" s="4" t="s">
        <v>50</v>
      </c>
      <c r="C325" s="4" t="s">
        <v>51</v>
      </c>
      <c r="D325" s="4" t="s">
        <v>52</v>
      </c>
      <c r="E325" s="4" t="s">
        <v>26</v>
      </c>
      <c r="F325" s="15">
        <v>41989.599999999999</v>
      </c>
      <c r="G325" s="4" t="s">
        <v>11</v>
      </c>
      <c r="H325" s="15">
        <v>15000</v>
      </c>
      <c r="I325" s="15">
        <f>IF('All Sales'!$F325&gt;='All Sales'!$H325,'All Sales'!$F325*commission,0)</f>
        <v>4198.96</v>
      </c>
    </row>
    <row r="326" spans="1:9" x14ac:dyDescent="0.25">
      <c r="A326" s="12">
        <v>44470</v>
      </c>
      <c r="B326" s="3" t="s">
        <v>19</v>
      </c>
      <c r="C326" s="3" t="s">
        <v>20</v>
      </c>
      <c r="D326" s="3" t="s">
        <v>21</v>
      </c>
      <c r="E326" s="3" t="s">
        <v>22</v>
      </c>
      <c r="F326" s="13">
        <v>2997.2</v>
      </c>
      <c r="G326" s="3" t="s">
        <v>11</v>
      </c>
      <c r="H326" s="13">
        <v>15000</v>
      </c>
      <c r="I326" s="13">
        <f>IF('All Sales'!$F326&gt;='All Sales'!$H326,'All Sales'!$F326*commission,0)</f>
        <v>0</v>
      </c>
    </row>
    <row r="327" spans="1:9" x14ac:dyDescent="0.25">
      <c r="A327" s="14">
        <v>44470</v>
      </c>
      <c r="B327" s="4" t="s">
        <v>37</v>
      </c>
      <c r="C327" s="4" t="s">
        <v>38</v>
      </c>
      <c r="D327" s="4" t="s">
        <v>39</v>
      </c>
      <c r="E327" s="4" t="s">
        <v>22</v>
      </c>
      <c r="F327" s="15">
        <v>7195.9999999999991</v>
      </c>
      <c r="G327" s="4" t="s">
        <v>15</v>
      </c>
      <c r="H327" s="15">
        <v>15000</v>
      </c>
      <c r="I327" s="15">
        <f>IF('All Sales'!$F327&gt;='All Sales'!$H327,'All Sales'!$F327*commission,0)</f>
        <v>0</v>
      </c>
    </row>
    <row r="328" spans="1:9" x14ac:dyDescent="0.25">
      <c r="A328" s="12">
        <v>44470</v>
      </c>
      <c r="B328" s="3" t="s">
        <v>53</v>
      </c>
      <c r="C328" s="3" t="s">
        <v>54</v>
      </c>
      <c r="D328" s="3" t="s">
        <v>55</v>
      </c>
      <c r="E328" s="3" t="s">
        <v>22</v>
      </c>
      <c r="F328" s="13">
        <v>10595.2</v>
      </c>
      <c r="G328" s="3" t="s">
        <v>43</v>
      </c>
      <c r="H328" s="13">
        <v>15000</v>
      </c>
      <c r="I328" s="13">
        <f>IF('All Sales'!$F328&gt;='All Sales'!$H328,'All Sales'!$F328*commission,0)</f>
        <v>0</v>
      </c>
    </row>
    <row r="329" spans="1:9" x14ac:dyDescent="0.25">
      <c r="A329" s="14">
        <v>44470</v>
      </c>
      <c r="B329" s="4" t="s">
        <v>37</v>
      </c>
      <c r="C329" s="4" t="s">
        <v>38</v>
      </c>
      <c r="D329" s="4" t="s">
        <v>39</v>
      </c>
      <c r="E329" s="4" t="s">
        <v>22</v>
      </c>
      <c r="F329" s="15">
        <v>10694.7</v>
      </c>
      <c r="G329" s="4" t="s">
        <v>43</v>
      </c>
      <c r="H329" s="15">
        <v>15000</v>
      </c>
      <c r="I329" s="15">
        <f>IF('All Sales'!$F329&gt;='All Sales'!$H329,'All Sales'!$F329*commission,0)</f>
        <v>0</v>
      </c>
    </row>
    <row r="330" spans="1:9" x14ac:dyDescent="0.25">
      <c r="A330" s="12">
        <v>44470</v>
      </c>
      <c r="B330" s="3" t="s">
        <v>53</v>
      </c>
      <c r="C330" s="3" t="s">
        <v>54</v>
      </c>
      <c r="D330" s="3" t="s">
        <v>55</v>
      </c>
      <c r="E330" s="3" t="s">
        <v>22</v>
      </c>
      <c r="F330" s="13">
        <v>14235.4</v>
      </c>
      <c r="G330" s="3" t="s">
        <v>43</v>
      </c>
      <c r="H330" s="13">
        <v>15000</v>
      </c>
      <c r="I330" s="13">
        <f>IF('All Sales'!$F330&gt;='All Sales'!$H330,'All Sales'!$F330*commission,0)</f>
        <v>0</v>
      </c>
    </row>
    <row r="331" spans="1:9" x14ac:dyDescent="0.25">
      <c r="A331" s="14">
        <v>44470</v>
      </c>
      <c r="B331" s="4" t="s">
        <v>53</v>
      </c>
      <c r="C331" s="4" t="s">
        <v>54</v>
      </c>
      <c r="D331" s="4" t="s">
        <v>55</v>
      </c>
      <c r="E331" s="4" t="s">
        <v>22</v>
      </c>
      <c r="F331" s="15">
        <v>36530.199999999997</v>
      </c>
      <c r="G331" s="4" t="s">
        <v>15</v>
      </c>
      <c r="H331" s="15">
        <v>15000</v>
      </c>
      <c r="I331" s="15">
        <f>IF('All Sales'!$F331&gt;='All Sales'!$H331,'All Sales'!$F331*commission,0)</f>
        <v>3653.02</v>
      </c>
    </row>
    <row r="332" spans="1:9" x14ac:dyDescent="0.25">
      <c r="A332" s="12">
        <v>44470</v>
      </c>
      <c r="B332" s="3" t="s">
        <v>65</v>
      </c>
      <c r="C332" s="3" t="s">
        <v>66</v>
      </c>
      <c r="D332" s="3" t="s">
        <v>67</v>
      </c>
      <c r="E332" s="3" t="s">
        <v>22</v>
      </c>
      <c r="F332" s="13">
        <v>36896.199999999997</v>
      </c>
      <c r="G332" s="3" t="s">
        <v>43</v>
      </c>
      <c r="H332" s="13">
        <v>15000</v>
      </c>
      <c r="I332" s="13">
        <f>IF('All Sales'!$F332&gt;='All Sales'!$H332,'All Sales'!$F332*commission,0)</f>
        <v>3689.62</v>
      </c>
    </row>
    <row r="333" spans="1:9" x14ac:dyDescent="0.25">
      <c r="A333" s="14">
        <v>44470</v>
      </c>
      <c r="B333" s="4" t="s">
        <v>19</v>
      </c>
      <c r="C333" s="4" t="s">
        <v>20</v>
      </c>
      <c r="D333" s="4" t="s">
        <v>21</v>
      </c>
      <c r="E333" s="4" t="s">
        <v>22</v>
      </c>
      <c r="F333" s="15">
        <v>41420.699999999997</v>
      </c>
      <c r="G333" s="4" t="s">
        <v>11</v>
      </c>
      <c r="H333" s="15">
        <v>15000</v>
      </c>
      <c r="I333" s="15">
        <f>IF('All Sales'!$F333&gt;='All Sales'!$H333,'All Sales'!$F333*commission,0)</f>
        <v>4142.07</v>
      </c>
    </row>
    <row r="334" spans="1:9" x14ac:dyDescent="0.25">
      <c r="A334" s="12">
        <v>44501</v>
      </c>
      <c r="B334" s="3" t="s">
        <v>12</v>
      </c>
      <c r="C334" s="3" t="s">
        <v>13</v>
      </c>
      <c r="D334" s="3" t="s">
        <v>14</v>
      </c>
      <c r="E334" s="3" t="s">
        <v>10</v>
      </c>
      <c r="F334" s="13">
        <v>5130</v>
      </c>
      <c r="G334" s="3" t="s">
        <v>15</v>
      </c>
      <c r="H334" s="13">
        <v>15000</v>
      </c>
      <c r="I334" s="13">
        <f>IF('All Sales'!$F334&gt;='All Sales'!$H334,'All Sales'!$F334*commission,0)</f>
        <v>0</v>
      </c>
    </row>
    <row r="335" spans="1:9" x14ac:dyDescent="0.25">
      <c r="A335" s="14">
        <v>44501</v>
      </c>
      <c r="B335" s="4" t="s">
        <v>7</v>
      </c>
      <c r="C335" s="4" t="s">
        <v>8</v>
      </c>
      <c r="D335" s="4" t="s">
        <v>9</v>
      </c>
      <c r="E335" s="4" t="s">
        <v>10</v>
      </c>
      <c r="F335" s="15">
        <v>8810.9</v>
      </c>
      <c r="G335" s="4" t="s">
        <v>11</v>
      </c>
      <c r="H335" s="15">
        <v>15000</v>
      </c>
      <c r="I335" s="15">
        <f>IF('All Sales'!$F335&gt;='All Sales'!$H335,'All Sales'!$F335*commission,0)</f>
        <v>0</v>
      </c>
    </row>
    <row r="336" spans="1:9" x14ac:dyDescent="0.25">
      <c r="A336" s="12">
        <v>44501</v>
      </c>
      <c r="B336" s="3" t="s">
        <v>27</v>
      </c>
      <c r="C336" s="3" t="s">
        <v>28</v>
      </c>
      <c r="D336" s="3" t="s">
        <v>29</v>
      </c>
      <c r="E336" s="3" t="s">
        <v>10</v>
      </c>
      <c r="F336" s="13">
        <v>16606</v>
      </c>
      <c r="G336" s="3" t="s">
        <v>11</v>
      </c>
      <c r="H336" s="13">
        <v>15000</v>
      </c>
      <c r="I336" s="13">
        <f>IF('All Sales'!$F336&gt;='All Sales'!$H336,'All Sales'!$F336*commission,0)</f>
        <v>1660.6000000000001</v>
      </c>
    </row>
    <row r="337" spans="1:9" x14ac:dyDescent="0.25">
      <c r="A337" s="14">
        <v>44501</v>
      </c>
      <c r="B337" s="4" t="s">
        <v>12</v>
      </c>
      <c r="C337" s="4" t="s">
        <v>13</v>
      </c>
      <c r="D337" s="4" t="s">
        <v>14</v>
      </c>
      <c r="E337" s="4" t="s">
        <v>10</v>
      </c>
      <c r="F337" s="15">
        <v>17766</v>
      </c>
      <c r="G337" s="4" t="s">
        <v>11</v>
      </c>
      <c r="H337" s="15">
        <v>15000</v>
      </c>
      <c r="I337" s="15">
        <f>IF('All Sales'!$F337&gt;='All Sales'!$H337,'All Sales'!$F337*commission,0)</f>
        <v>1776.6000000000001</v>
      </c>
    </row>
    <row r="338" spans="1:9" x14ac:dyDescent="0.25">
      <c r="A338" s="12">
        <v>44501</v>
      </c>
      <c r="B338" s="3" t="s">
        <v>16</v>
      </c>
      <c r="C338" s="3" t="s">
        <v>17</v>
      </c>
      <c r="D338" s="3" t="s">
        <v>18</v>
      </c>
      <c r="E338" s="3" t="s">
        <v>10</v>
      </c>
      <c r="F338" s="13">
        <v>20916</v>
      </c>
      <c r="G338" s="3" t="s">
        <v>11</v>
      </c>
      <c r="H338" s="13">
        <v>15000</v>
      </c>
      <c r="I338" s="13">
        <f>IF('All Sales'!$F338&gt;='All Sales'!$H338,'All Sales'!$F338*commission,0)</f>
        <v>2091.6</v>
      </c>
    </row>
    <row r="339" spans="1:9" x14ac:dyDescent="0.25">
      <c r="A339" s="14">
        <v>44501</v>
      </c>
      <c r="B339" s="4" t="s">
        <v>16</v>
      </c>
      <c r="C339" s="4" t="s">
        <v>17</v>
      </c>
      <c r="D339" s="4" t="s">
        <v>18</v>
      </c>
      <c r="E339" s="4" t="s">
        <v>10</v>
      </c>
      <c r="F339" s="15">
        <v>22396.5</v>
      </c>
      <c r="G339" s="4" t="s">
        <v>43</v>
      </c>
      <c r="H339" s="15">
        <v>15000</v>
      </c>
      <c r="I339" s="15">
        <f>IF('All Sales'!$F339&gt;='All Sales'!$H339,'All Sales'!$F339*commission,0)</f>
        <v>2239.65</v>
      </c>
    </row>
    <row r="340" spans="1:9" x14ac:dyDescent="0.25">
      <c r="A340" s="12">
        <v>44501</v>
      </c>
      <c r="B340" s="3" t="s">
        <v>12</v>
      </c>
      <c r="C340" s="3" t="s">
        <v>13</v>
      </c>
      <c r="D340" s="3" t="s">
        <v>14</v>
      </c>
      <c r="E340" s="3" t="s">
        <v>10</v>
      </c>
      <c r="F340" s="13">
        <v>25633.5</v>
      </c>
      <c r="G340" s="3" t="s">
        <v>15</v>
      </c>
      <c r="H340" s="13">
        <v>15000</v>
      </c>
      <c r="I340" s="13">
        <f>IF('All Sales'!$F340&gt;='All Sales'!$H340,'All Sales'!$F340*commission,0)</f>
        <v>2563.3500000000004</v>
      </c>
    </row>
    <row r="341" spans="1:9" x14ac:dyDescent="0.25">
      <c r="A341" s="14">
        <v>44501</v>
      </c>
      <c r="B341" s="4" t="s">
        <v>16</v>
      </c>
      <c r="C341" s="4" t="s">
        <v>17</v>
      </c>
      <c r="D341" s="4" t="s">
        <v>18</v>
      </c>
      <c r="E341" s="4" t="s">
        <v>10</v>
      </c>
      <c r="F341" s="15">
        <v>37374.399999999994</v>
      </c>
      <c r="G341" s="4" t="s">
        <v>43</v>
      </c>
      <c r="H341" s="15">
        <v>15000</v>
      </c>
      <c r="I341" s="15">
        <f>IF('All Sales'!$F341&gt;='All Sales'!$H341,'All Sales'!$F341*commission,0)</f>
        <v>3737.4399999999996</v>
      </c>
    </row>
    <row r="342" spans="1:9" x14ac:dyDescent="0.25">
      <c r="A342" s="12">
        <v>44501</v>
      </c>
      <c r="B342" s="3" t="s">
        <v>71</v>
      </c>
      <c r="C342" s="3" t="s">
        <v>72</v>
      </c>
      <c r="D342" s="3" t="s">
        <v>73</v>
      </c>
      <c r="E342" s="3" t="s">
        <v>33</v>
      </c>
      <c r="F342" s="13">
        <v>9292.5</v>
      </c>
      <c r="G342" s="3" t="s">
        <v>15</v>
      </c>
      <c r="H342" s="13">
        <v>15000</v>
      </c>
      <c r="I342" s="13">
        <f>IF('All Sales'!$F342&gt;='All Sales'!$H342,'All Sales'!$F342*commission,0)</f>
        <v>0</v>
      </c>
    </row>
    <row r="343" spans="1:9" x14ac:dyDescent="0.25">
      <c r="A343" s="14">
        <v>44501</v>
      </c>
      <c r="B343" s="4" t="s">
        <v>59</v>
      </c>
      <c r="C343" s="4" t="s">
        <v>60</v>
      </c>
      <c r="D343" s="4" t="s">
        <v>61</v>
      </c>
      <c r="E343" s="4" t="s">
        <v>33</v>
      </c>
      <c r="F343" s="15">
        <v>28761.599999999999</v>
      </c>
      <c r="G343" s="4" t="s">
        <v>43</v>
      </c>
      <c r="H343" s="15">
        <v>15000</v>
      </c>
      <c r="I343" s="15">
        <f>IF('All Sales'!$F343&gt;='All Sales'!$H343,'All Sales'!$F343*commission,0)</f>
        <v>2876.16</v>
      </c>
    </row>
    <row r="344" spans="1:9" x14ac:dyDescent="0.25">
      <c r="A344" s="12">
        <v>44501</v>
      </c>
      <c r="B344" s="3" t="s">
        <v>40</v>
      </c>
      <c r="C344" s="3" t="s">
        <v>41</v>
      </c>
      <c r="D344" s="3" t="s">
        <v>42</v>
      </c>
      <c r="E344" s="3" t="s">
        <v>33</v>
      </c>
      <c r="F344" s="13">
        <v>41932.799999999996</v>
      </c>
      <c r="G344" s="3" t="s">
        <v>11</v>
      </c>
      <c r="H344" s="13">
        <v>15000</v>
      </c>
      <c r="I344" s="13">
        <f>IF('All Sales'!$F344&gt;='All Sales'!$H344,'All Sales'!$F344*commission,0)</f>
        <v>4193.28</v>
      </c>
    </row>
    <row r="345" spans="1:9" x14ac:dyDescent="0.25">
      <c r="A345" s="14">
        <v>44501</v>
      </c>
      <c r="B345" s="4" t="s">
        <v>30</v>
      </c>
      <c r="C345" s="4" t="s">
        <v>31</v>
      </c>
      <c r="D345" s="4" t="s">
        <v>32</v>
      </c>
      <c r="E345" s="4" t="s">
        <v>33</v>
      </c>
      <c r="F345" s="15">
        <v>42427</v>
      </c>
      <c r="G345" s="4" t="s">
        <v>15</v>
      </c>
      <c r="H345" s="15">
        <v>15000</v>
      </c>
      <c r="I345" s="15">
        <f>IF('All Sales'!$F345&gt;='All Sales'!$H345,'All Sales'!$F345*commission,0)</f>
        <v>4242.7</v>
      </c>
    </row>
    <row r="346" spans="1:9" x14ac:dyDescent="0.25">
      <c r="A346" s="12">
        <v>44501</v>
      </c>
      <c r="B346" s="3" t="s">
        <v>71</v>
      </c>
      <c r="C346" s="3" t="s">
        <v>72</v>
      </c>
      <c r="D346" s="3" t="s">
        <v>73</v>
      </c>
      <c r="E346" s="3" t="s">
        <v>33</v>
      </c>
      <c r="F346" s="13">
        <v>47510.400000000001</v>
      </c>
      <c r="G346" s="3" t="s">
        <v>15</v>
      </c>
      <c r="H346" s="13">
        <v>15000</v>
      </c>
      <c r="I346" s="13">
        <f>IF('All Sales'!$F346&gt;='All Sales'!$H346,'All Sales'!$F346*commission,0)</f>
        <v>4751.04</v>
      </c>
    </row>
    <row r="347" spans="1:9" x14ac:dyDescent="0.25">
      <c r="A347" s="14">
        <v>44501</v>
      </c>
      <c r="B347" s="4" t="s">
        <v>34</v>
      </c>
      <c r="C347" s="4" t="s">
        <v>35</v>
      </c>
      <c r="D347" s="4" t="s">
        <v>36</v>
      </c>
      <c r="E347" s="4" t="s">
        <v>26</v>
      </c>
      <c r="F347" s="15">
        <v>9006</v>
      </c>
      <c r="G347" s="4" t="s">
        <v>43</v>
      </c>
      <c r="H347" s="15">
        <v>15000</v>
      </c>
      <c r="I347" s="15">
        <f>IF('All Sales'!$F347&gt;='All Sales'!$H347,'All Sales'!$F347*commission,0)</f>
        <v>0</v>
      </c>
    </row>
    <row r="348" spans="1:9" x14ac:dyDescent="0.25">
      <c r="A348" s="12">
        <v>44501</v>
      </c>
      <c r="B348" s="3" t="s">
        <v>50</v>
      </c>
      <c r="C348" s="3" t="s">
        <v>51</v>
      </c>
      <c r="D348" s="3" t="s">
        <v>52</v>
      </c>
      <c r="E348" s="3" t="s">
        <v>26</v>
      </c>
      <c r="F348" s="13">
        <v>10573.5</v>
      </c>
      <c r="G348" s="3" t="s">
        <v>11</v>
      </c>
      <c r="H348" s="13">
        <v>15000</v>
      </c>
      <c r="I348" s="13">
        <f>IF('All Sales'!$F348&gt;='All Sales'!$H348,'All Sales'!$F348*commission,0)</f>
        <v>0</v>
      </c>
    </row>
    <row r="349" spans="1:9" x14ac:dyDescent="0.25">
      <c r="A349" s="14">
        <v>44501</v>
      </c>
      <c r="B349" s="4" t="s">
        <v>47</v>
      </c>
      <c r="C349" s="4" t="s">
        <v>48</v>
      </c>
      <c r="D349" s="4" t="s">
        <v>49</v>
      </c>
      <c r="E349" s="4" t="s">
        <v>26</v>
      </c>
      <c r="F349" s="15">
        <v>13230</v>
      </c>
      <c r="G349" s="4" t="s">
        <v>15</v>
      </c>
      <c r="H349" s="15">
        <v>15000</v>
      </c>
      <c r="I349" s="15">
        <f>IF('All Sales'!$F349&gt;='All Sales'!$H349,'All Sales'!$F349*commission,0)</f>
        <v>0</v>
      </c>
    </row>
    <row r="350" spans="1:9" x14ac:dyDescent="0.25">
      <c r="A350" s="12">
        <v>44501</v>
      </c>
      <c r="B350" s="3" t="s">
        <v>23</v>
      </c>
      <c r="C350" s="3" t="s">
        <v>24</v>
      </c>
      <c r="D350" s="3" t="s">
        <v>25</v>
      </c>
      <c r="E350" s="3" t="s">
        <v>26</v>
      </c>
      <c r="F350" s="13">
        <v>15403.600000000002</v>
      </c>
      <c r="G350" s="3" t="s">
        <v>15</v>
      </c>
      <c r="H350" s="13">
        <v>15000</v>
      </c>
      <c r="I350" s="13">
        <f>IF('All Sales'!$F350&gt;='All Sales'!$H350,'All Sales'!$F350*commission,0)</f>
        <v>1540.3600000000004</v>
      </c>
    </row>
    <row r="351" spans="1:9" x14ac:dyDescent="0.25">
      <c r="A351" s="14">
        <v>44501</v>
      </c>
      <c r="B351" s="4" t="s">
        <v>34</v>
      </c>
      <c r="C351" s="4" t="s">
        <v>35</v>
      </c>
      <c r="D351" s="4" t="s">
        <v>36</v>
      </c>
      <c r="E351" s="4" t="s">
        <v>26</v>
      </c>
      <c r="F351" s="15">
        <v>16394.399999999998</v>
      </c>
      <c r="G351" s="4" t="s">
        <v>15</v>
      </c>
      <c r="H351" s="15">
        <v>15000</v>
      </c>
      <c r="I351" s="15">
        <f>IF('All Sales'!$F351&gt;='All Sales'!$H351,'All Sales'!$F351*commission,0)</f>
        <v>1639.4399999999998</v>
      </c>
    </row>
    <row r="352" spans="1:9" x14ac:dyDescent="0.25">
      <c r="A352" s="12">
        <v>44501</v>
      </c>
      <c r="B352" s="3" t="s">
        <v>34</v>
      </c>
      <c r="C352" s="3" t="s">
        <v>35</v>
      </c>
      <c r="D352" s="3" t="s">
        <v>36</v>
      </c>
      <c r="E352" s="3" t="s">
        <v>26</v>
      </c>
      <c r="F352" s="13">
        <v>16606</v>
      </c>
      <c r="G352" s="3" t="s">
        <v>43</v>
      </c>
      <c r="H352" s="13">
        <v>15000</v>
      </c>
      <c r="I352" s="13">
        <f>IF('All Sales'!$F352&gt;='All Sales'!$H352,'All Sales'!$F352*commission,0)</f>
        <v>1660.6000000000001</v>
      </c>
    </row>
    <row r="353" spans="1:9" x14ac:dyDescent="0.25">
      <c r="A353" s="14">
        <v>44501</v>
      </c>
      <c r="B353" s="4" t="s">
        <v>23</v>
      </c>
      <c r="C353" s="4" t="s">
        <v>24</v>
      </c>
      <c r="D353" s="4" t="s">
        <v>25</v>
      </c>
      <c r="E353" s="4" t="s">
        <v>26</v>
      </c>
      <c r="F353" s="15">
        <v>18452.599999999999</v>
      </c>
      <c r="G353" s="4" t="s">
        <v>43</v>
      </c>
      <c r="H353" s="15">
        <v>15000</v>
      </c>
      <c r="I353" s="15">
        <f>IF('All Sales'!$F353&gt;='All Sales'!$H353,'All Sales'!$F353*commission,0)</f>
        <v>1845.26</v>
      </c>
    </row>
    <row r="354" spans="1:9" x14ac:dyDescent="0.25">
      <c r="A354" s="12">
        <v>44501</v>
      </c>
      <c r="B354" s="3" t="s">
        <v>50</v>
      </c>
      <c r="C354" s="3" t="s">
        <v>51</v>
      </c>
      <c r="D354" s="3" t="s">
        <v>52</v>
      </c>
      <c r="E354" s="3" t="s">
        <v>26</v>
      </c>
      <c r="F354" s="13">
        <v>20062.5</v>
      </c>
      <c r="G354" s="3" t="s">
        <v>11</v>
      </c>
      <c r="H354" s="13">
        <v>15000</v>
      </c>
      <c r="I354" s="13">
        <f>IF('All Sales'!$F354&gt;='All Sales'!$H354,'All Sales'!$F354*commission,0)</f>
        <v>2006.25</v>
      </c>
    </row>
    <row r="355" spans="1:9" x14ac:dyDescent="0.25">
      <c r="A355" s="14">
        <v>44501</v>
      </c>
      <c r="B355" s="4" t="s">
        <v>56</v>
      </c>
      <c r="C355" s="4" t="s">
        <v>57</v>
      </c>
      <c r="D355" s="4" t="s">
        <v>58</v>
      </c>
      <c r="E355" s="4" t="s">
        <v>26</v>
      </c>
      <c r="F355" s="15">
        <v>22900.499999999996</v>
      </c>
      <c r="G355" s="4" t="s">
        <v>11</v>
      </c>
      <c r="H355" s="15">
        <v>15000</v>
      </c>
      <c r="I355" s="15">
        <f>IF('All Sales'!$F355&gt;='All Sales'!$H355,'All Sales'!$F355*commission,0)</f>
        <v>2290.0499999999997</v>
      </c>
    </row>
    <row r="356" spans="1:9" x14ac:dyDescent="0.25">
      <c r="A356" s="12">
        <v>44501</v>
      </c>
      <c r="B356" s="3" t="s">
        <v>56</v>
      </c>
      <c r="C356" s="3" t="s">
        <v>57</v>
      </c>
      <c r="D356" s="3" t="s">
        <v>58</v>
      </c>
      <c r="E356" s="3" t="s">
        <v>26</v>
      </c>
      <c r="F356" s="13">
        <v>23057.999999999996</v>
      </c>
      <c r="G356" s="3" t="s">
        <v>43</v>
      </c>
      <c r="H356" s="13">
        <v>15000</v>
      </c>
      <c r="I356" s="13">
        <f>IF('All Sales'!$F356&gt;='All Sales'!$H356,'All Sales'!$F356*commission,0)</f>
        <v>2305.7999999999997</v>
      </c>
    </row>
    <row r="357" spans="1:9" x14ac:dyDescent="0.25">
      <c r="A357" s="14">
        <v>44501</v>
      </c>
      <c r="B357" s="4" t="s">
        <v>34</v>
      </c>
      <c r="C357" s="4" t="s">
        <v>35</v>
      </c>
      <c r="D357" s="4" t="s">
        <v>36</v>
      </c>
      <c r="E357" s="4" t="s">
        <v>26</v>
      </c>
      <c r="F357" s="15">
        <v>37560</v>
      </c>
      <c r="G357" s="4" t="s">
        <v>43</v>
      </c>
      <c r="H357" s="15">
        <v>15000</v>
      </c>
      <c r="I357" s="15">
        <f>IF('All Sales'!$F357&gt;='All Sales'!$H357,'All Sales'!$F357*commission,0)</f>
        <v>3756</v>
      </c>
    </row>
    <row r="358" spans="1:9" x14ac:dyDescent="0.25">
      <c r="A358" s="12">
        <v>44501</v>
      </c>
      <c r="B358" s="3" t="s">
        <v>50</v>
      </c>
      <c r="C358" s="3" t="s">
        <v>51</v>
      </c>
      <c r="D358" s="3" t="s">
        <v>52</v>
      </c>
      <c r="E358" s="3" t="s">
        <v>26</v>
      </c>
      <c r="F358" s="13">
        <v>38570</v>
      </c>
      <c r="G358" s="3" t="s">
        <v>11</v>
      </c>
      <c r="H358" s="13">
        <v>15000</v>
      </c>
      <c r="I358" s="13">
        <f>IF('All Sales'!$F358&gt;='All Sales'!$H358,'All Sales'!$F358*commission,0)</f>
        <v>3857</v>
      </c>
    </row>
    <row r="359" spans="1:9" x14ac:dyDescent="0.25">
      <c r="A359" s="14">
        <v>44501</v>
      </c>
      <c r="B359" s="4" t="s">
        <v>23</v>
      </c>
      <c r="C359" s="4" t="s">
        <v>24</v>
      </c>
      <c r="D359" s="4" t="s">
        <v>25</v>
      </c>
      <c r="E359" s="4" t="s">
        <v>26</v>
      </c>
      <c r="F359" s="15">
        <v>39199.599999999999</v>
      </c>
      <c r="G359" s="4" t="s">
        <v>43</v>
      </c>
      <c r="H359" s="15">
        <v>15000</v>
      </c>
      <c r="I359" s="15">
        <f>IF('All Sales'!$F359&gt;='All Sales'!$H359,'All Sales'!$F359*commission,0)</f>
        <v>3919.96</v>
      </c>
    </row>
    <row r="360" spans="1:9" x14ac:dyDescent="0.25">
      <c r="A360" s="12">
        <v>44501</v>
      </c>
      <c r="B360" s="3" t="s">
        <v>53</v>
      </c>
      <c r="C360" s="3" t="s">
        <v>54</v>
      </c>
      <c r="D360" s="3" t="s">
        <v>55</v>
      </c>
      <c r="E360" s="3" t="s">
        <v>22</v>
      </c>
      <c r="F360" s="13">
        <v>6900</v>
      </c>
      <c r="G360" s="3" t="s">
        <v>15</v>
      </c>
      <c r="H360" s="13">
        <v>15000</v>
      </c>
      <c r="I360" s="13">
        <f>IF('All Sales'!$F360&gt;='All Sales'!$H360,'All Sales'!$F360*commission,0)</f>
        <v>0</v>
      </c>
    </row>
    <row r="361" spans="1:9" x14ac:dyDescent="0.25">
      <c r="A361" s="14">
        <v>44501</v>
      </c>
      <c r="B361" s="4" t="s">
        <v>65</v>
      </c>
      <c r="C361" s="4" t="s">
        <v>66</v>
      </c>
      <c r="D361" s="4" t="s">
        <v>67</v>
      </c>
      <c r="E361" s="4" t="s">
        <v>22</v>
      </c>
      <c r="F361" s="15">
        <v>9683</v>
      </c>
      <c r="G361" s="4" t="s">
        <v>43</v>
      </c>
      <c r="H361" s="15">
        <v>15000</v>
      </c>
      <c r="I361" s="15">
        <f>IF('All Sales'!$F361&gt;='All Sales'!$H361,'All Sales'!$F361*commission,0)</f>
        <v>0</v>
      </c>
    </row>
    <row r="362" spans="1:9" x14ac:dyDescent="0.25">
      <c r="A362" s="12">
        <v>44501</v>
      </c>
      <c r="B362" s="3" t="s">
        <v>44</v>
      </c>
      <c r="C362" s="3" t="s">
        <v>45</v>
      </c>
      <c r="D362" s="3" t="s">
        <v>46</v>
      </c>
      <c r="E362" s="3" t="s">
        <v>22</v>
      </c>
      <c r="F362" s="13">
        <v>14302.9</v>
      </c>
      <c r="G362" s="3" t="s">
        <v>11</v>
      </c>
      <c r="H362" s="13">
        <v>15000</v>
      </c>
      <c r="I362" s="13">
        <f>IF('All Sales'!$F362&gt;='All Sales'!$H362,'All Sales'!$F362*commission,0)</f>
        <v>0</v>
      </c>
    </row>
    <row r="363" spans="1:9" x14ac:dyDescent="0.25">
      <c r="A363" s="14">
        <v>44501</v>
      </c>
      <c r="B363" s="4" t="s">
        <v>19</v>
      </c>
      <c r="C363" s="4" t="s">
        <v>20</v>
      </c>
      <c r="D363" s="4" t="s">
        <v>21</v>
      </c>
      <c r="E363" s="4" t="s">
        <v>22</v>
      </c>
      <c r="F363" s="15">
        <v>16806.400000000001</v>
      </c>
      <c r="G363" s="4" t="s">
        <v>11</v>
      </c>
      <c r="H363" s="15">
        <v>15000</v>
      </c>
      <c r="I363" s="15">
        <f>IF('All Sales'!$F363&gt;='All Sales'!$H363,'All Sales'!$F363*commission,0)</f>
        <v>1680.6400000000003</v>
      </c>
    </row>
    <row r="364" spans="1:9" x14ac:dyDescent="0.25">
      <c r="A364" s="12">
        <v>44501</v>
      </c>
      <c r="B364" s="3" t="s">
        <v>37</v>
      </c>
      <c r="C364" s="3" t="s">
        <v>38</v>
      </c>
      <c r="D364" s="3" t="s">
        <v>39</v>
      </c>
      <c r="E364" s="3" t="s">
        <v>22</v>
      </c>
      <c r="F364" s="13">
        <v>20797.200000000004</v>
      </c>
      <c r="G364" s="3" t="s">
        <v>15</v>
      </c>
      <c r="H364" s="13">
        <v>15000</v>
      </c>
      <c r="I364" s="13">
        <f>IF('All Sales'!$F364&gt;='All Sales'!$H364,'All Sales'!$F364*commission,0)</f>
        <v>2079.7200000000007</v>
      </c>
    </row>
    <row r="365" spans="1:9" x14ac:dyDescent="0.25">
      <c r="A365" s="14">
        <v>44501</v>
      </c>
      <c r="B365" s="4" t="s">
        <v>65</v>
      </c>
      <c r="C365" s="4" t="s">
        <v>66</v>
      </c>
      <c r="D365" s="4" t="s">
        <v>67</v>
      </c>
      <c r="E365" s="4" t="s">
        <v>22</v>
      </c>
      <c r="F365" s="15">
        <v>26866</v>
      </c>
      <c r="G365" s="4" t="s">
        <v>43</v>
      </c>
      <c r="H365" s="15">
        <v>15000</v>
      </c>
      <c r="I365" s="15">
        <f>IF('All Sales'!$F365&gt;='All Sales'!$H365,'All Sales'!$F365*commission,0)</f>
        <v>2686.6000000000004</v>
      </c>
    </row>
    <row r="366" spans="1:9" x14ac:dyDescent="0.25">
      <c r="A366" s="12">
        <v>44531</v>
      </c>
      <c r="B366" s="3" t="s">
        <v>12</v>
      </c>
      <c r="C366" s="3" t="s">
        <v>13</v>
      </c>
      <c r="D366" s="3" t="s">
        <v>14</v>
      </c>
      <c r="E366" s="3" t="s">
        <v>10</v>
      </c>
      <c r="F366" s="13">
        <v>3817.9999999999995</v>
      </c>
      <c r="G366" s="3" t="s">
        <v>11</v>
      </c>
      <c r="H366" s="13">
        <v>15000</v>
      </c>
      <c r="I366" s="13">
        <f>IF('All Sales'!$F366&gt;='All Sales'!$H366,'All Sales'!$F366*commission,0)</f>
        <v>0</v>
      </c>
    </row>
    <row r="367" spans="1:9" x14ac:dyDescent="0.25">
      <c r="A367" s="14">
        <v>44531</v>
      </c>
      <c r="B367" s="4" t="s">
        <v>16</v>
      </c>
      <c r="C367" s="4" t="s">
        <v>17</v>
      </c>
      <c r="D367" s="4" t="s">
        <v>18</v>
      </c>
      <c r="E367" s="4" t="s">
        <v>10</v>
      </c>
      <c r="F367" s="15">
        <v>8683.1999999999989</v>
      </c>
      <c r="G367" s="4" t="s">
        <v>15</v>
      </c>
      <c r="H367" s="15">
        <v>15000</v>
      </c>
      <c r="I367" s="15">
        <f>IF('All Sales'!$F367&gt;='All Sales'!$H367,'All Sales'!$F367*commission,0)</f>
        <v>0</v>
      </c>
    </row>
    <row r="368" spans="1:9" x14ac:dyDescent="0.25">
      <c r="A368" s="12">
        <v>44531</v>
      </c>
      <c r="B368" s="3" t="s">
        <v>7</v>
      </c>
      <c r="C368" s="3" t="s">
        <v>8</v>
      </c>
      <c r="D368" s="3" t="s">
        <v>9</v>
      </c>
      <c r="E368" s="3" t="s">
        <v>10</v>
      </c>
      <c r="F368" s="13">
        <v>11210</v>
      </c>
      <c r="G368" s="3" t="s">
        <v>43</v>
      </c>
      <c r="H368" s="13">
        <v>15000</v>
      </c>
      <c r="I368" s="13">
        <f>IF('All Sales'!$F368&gt;='All Sales'!$H368,'All Sales'!$F368*commission,0)</f>
        <v>0</v>
      </c>
    </row>
    <row r="369" spans="1:9" x14ac:dyDescent="0.25">
      <c r="A369" s="14">
        <v>44531</v>
      </c>
      <c r="B369" s="4" t="s">
        <v>27</v>
      </c>
      <c r="C369" s="4" t="s">
        <v>28</v>
      </c>
      <c r="D369" s="4" t="s">
        <v>29</v>
      </c>
      <c r="E369" s="4" t="s">
        <v>10</v>
      </c>
      <c r="F369" s="15">
        <v>12765.2</v>
      </c>
      <c r="G369" s="4" t="s">
        <v>43</v>
      </c>
      <c r="H369" s="15">
        <v>15000</v>
      </c>
      <c r="I369" s="15">
        <f>IF('All Sales'!$F369&gt;='All Sales'!$H369,'All Sales'!$F369*commission,0)</f>
        <v>0</v>
      </c>
    </row>
    <row r="370" spans="1:9" x14ac:dyDescent="0.25">
      <c r="A370" s="12">
        <v>44531</v>
      </c>
      <c r="B370" s="3" t="s">
        <v>12</v>
      </c>
      <c r="C370" s="3" t="s">
        <v>13</v>
      </c>
      <c r="D370" s="3" t="s">
        <v>14</v>
      </c>
      <c r="E370" s="3" t="s">
        <v>10</v>
      </c>
      <c r="F370" s="13">
        <v>15921.999999999998</v>
      </c>
      <c r="G370" s="3" t="s">
        <v>43</v>
      </c>
      <c r="H370" s="13">
        <v>15000</v>
      </c>
      <c r="I370" s="13">
        <f>IF('All Sales'!$F370&gt;='All Sales'!$H370,'All Sales'!$F370*commission,0)</f>
        <v>1592.1999999999998</v>
      </c>
    </row>
    <row r="371" spans="1:9" x14ac:dyDescent="0.25">
      <c r="A371" s="14">
        <v>44531</v>
      </c>
      <c r="B371" s="4" t="s">
        <v>27</v>
      </c>
      <c r="C371" s="4" t="s">
        <v>28</v>
      </c>
      <c r="D371" s="4" t="s">
        <v>29</v>
      </c>
      <c r="E371" s="4" t="s">
        <v>10</v>
      </c>
      <c r="F371" s="15">
        <v>31970.799999999999</v>
      </c>
      <c r="G371" s="4" t="s">
        <v>11</v>
      </c>
      <c r="H371" s="15">
        <v>15000</v>
      </c>
      <c r="I371" s="15">
        <f>IF('All Sales'!$F371&gt;='All Sales'!$H371,'All Sales'!$F371*commission,0)</f>
        <v>3197.08</v>
      </c>
    </row>
    <row r="372" spans="1:9" x14ac:dyDescent="0.25">
      <c r="A372" s="12">
        <v>44531</v>
      </c>
      <c r="B372" s="3" t="s">
        <v>7</v>
      </c>
      <c r="C372" s="3" t="s">
        <v>8</v>
      </c>
      <c r="D372" s="3" t="s">
        <v>9</v>
      </c>
      <c r="E372" s="3" t="s">
        <v>10</v>
      </c>
      <c r="F372" s="13">
        <v>41520</v>
      </c>
      <c r="G372" s="3" t="s">
        <v>11</v>
      </c>
      <c r="H372" s="13">
        <v>15000</v>
      </c>
      <c r="I372" s="13">
        <f>IF('All Sales'!$F372&gt;='All Sales'!$H372,'All Sales'!$F372*commission,0)</f>
        <v>4152</v>
      </c>
    </row>
    <row r="373" spans="1:9" x14ac:dyDescent="0.25">
      <c r="A373" s="14">
        <v>44531</v>
      </c>
      <c r="B373" s="4" t="s">
        <v>7</v>
      </c>
      <c r="C373" s="4" t="s">
        <v>8</v>
      </c>
      <c r="D373" s="4" t="s">
        <v>9</v>
      </c>
      <c r="E373" s="4" t="s">
        <v>10</v>
      </c>
      <c r="F373" s="15">
        <v>45800.999999999993</v>
      </c>
      <c r="G373" s="4" t="s">
        <v>15</v>
      </c>
      <c r="H373" s="15">
        <v>15000</v>
      </c>
      <c r="I373" s="15">
        <f>IF('All Sales'!$F373&gt;='All Sales'!$H373,'All Sales'!$F373*commission,0)</f>
        <v>4580.0999999999995</v>
      </c>
    </row>
    <row r="374" spans="1:9" x14ac:dyDescent="0.25">
      <c r="A374" s="12">
        <v>44531</v>
      </c>
      <c r="B374" s="3" t="s">
        <v>59</v>
      </c>
      <c r="C374" s="3" t="s">
        <v>60</v>
      </c>
      <c r="D374" s="3" t="s">
        <v>61</v>
      </c>
      <c r="E374" s="3" t="s">
        <v>33</v>
      </c>
      <c r="F374" s="13">
        <v>7721.5999999999995</v>
      </c>
      <c r="G374" s="3" t="s">
        <v>11</v>
      </c>
      <c r="H374" s="13">
        <v>15000</v>
      </c>
      <c r="I374" s="13">
        <f>IF('All Sales'!$F374&gt;='All Sales'!$H374,'All Sales'!$F374*commission,0)</f>
        <v>0</v>
      </c>
    </row>
    <row r="375" spans="1:9" x14ac:dyDescent="0.25">
      <c r="A375" s="14">
        <v>44531</v>
      </c>
      <c r="B375" s="4" t="s">
        <v>40</v>
      </c>
      <c r="C375" s="4" t="s">
        <v>41</v>
      </c>
      <c r="D375" s="4" t="s">
        <v>42</v>
      </c>
      <c r="E375" s="4" t="s">
        <v>33</v>
      </c>
      <c r="F375" s="15">
        <v>8925.7000000000007</v>
      </c>
      <c r="G375" s="4" t="s">
        <v>11</v>
      </c>
      <c r="H375" s="15">
        <v>15000</v>
      </c>
      <c r="I375" s="15">
        <f>IF('All Sales'!$F375&gt;='All Sales'!$H375,'All Sales'!$F375*commission,0)</f>
        <v>0</v>
      </c>
    </row>
    <row r="376" spans="1:9" x14ac:dyDescent="0.25">
      <c r="A376" s="12">
        <v>44531</v>
      </c>
      <c r="B376" s="3" t="s">
        <v>40</v>
      </c>
      <c r="C376" s="3" t="s">
        <v>41</v>
      </c>
      <c r="D376" s="3" t="s">
        <v>42</v>
      </c>
      <c r="E376" s="3" t="s">
        <v>33</v>
      </c>
      <c r="F376" s="13">
        <v>15802.6</v>
      </c>
      <c r="G376" s="3" t="s">
        <v>43</v>
      </c>
      <c r="H376" s="13">
        <v>15000</v>
      </c>
      <c r="I376" s="13">
        <f>IF('All Sales'!$F376&gt;='All Sales'!$H376,'All Sales'!$F376*commission,0)</f>
        <v>1580.2600000000002</v>
      </c>
    </row>
    <row r="377" spans="1:9" x14ac:dyDescent="0.25">
      <c r="A377" s="14">
        <v>44531</v>
      </c>
      <c r="B377" s="4" t="s">
        <v>71</v>
      </c>
      <c r="C377" s="4" t="s">
        <v>72</v>
      </c>
      <c r="D377" s="4" t="s">
        <v>73</v>
      </c>
      <c r="E377" s="4" t="s">
        <v>33</v>
      </c>
      <c r="F377" s="15">
        <v>21103.3</v>
      </c>
      <c r="G377" s="4" t="s">
        <v>43</v>
      </c>
      <c r="H377" s="15">
        <v>15000</v>
      </c>
      <c r="I377" s="15">
        <f>IF('All Sales'!$F377&gt;='All Sales'!$H377,'All Sales'!$F377*commission,0)</f>
        <v>2110.33</v>
      </c>
    </row>
    <row r="378" spans="1:9" x14ac:dyDescent="0.25">
      <c r="A378" s="12">
        <v>44531</v>
      </c>
      <c r="B378" s="3" t="s">
        <v>71</v>
      </c>
      <c r="C378" s="3" t="s">
        <v>72</v>
      </c>
      <c r="D378" s="3" t="s">
        <v>73</v>
      </c>
      <c r="E378" s="3" t="s">
        <v>33</v>
      </c>
      <c r="F378" s="13">
        <v>22351.100000000002</v>
      </c>
      <c r="G378" s="3" t="s">
        <v>43</v>
      </c>
      <c r="H378" s="13">
        <v>15000</v>
      </c>
      <c r="I378" s="13">
        <f>IF('All Sales'!$F378&gt;='All Sales'!$H378,'All Sales'!$F378*commission,0)</f>
        <v>2235.11</v>
      </c>
    </row>
    <row r="379" spans="1:9" x14ac:dyDescent="0.25">
      <c r="A379" s="14">
        <v>44531</v>
      </c>
      <c r="B379" s="4" t="s">
        <v>40</v>
      </c>
      <c r="C379" s="4" t="s">
        <v>41</v>
      </c>
      <c r="D379" s="4" t="s">
        <v>42</v>
      </c>
      <c r="E379" s="4" t="s">
        <v>33</v>
      </c>
      <c r="F379" s="15">
        <v>43974</v>
      </c>
      <c r="G379" s="4" t="s">
        <v>11</v>
      </c>
      <c r="H379" s="15">
        <v>15000</v>
      </c>
      <c r="I379" s="15">
        <f>IF('All Sales'!$F379&gt;='All Sales'!$H379,'All Sales'!$F379*commission,0)</f>
        <v>4397.4000000000005</v>
      </c>
    </row>
    <row r="380" spans="1:9" x14ac:dyDescent="0.25">
      <c r="A380" s="12">
        <v>44531</v>
      </c>
      <c r="B380" s="3" t="s">
        <v>34</v>
      </c>
      <c r="C380" s="3" t="s">
        <v>35</v>
      </c>
      <c r="D380" s="3" t="s">
        <v>36</v>
      </c>
      <c r="E380" s="3" t="s">
        <v>26</v>
      </c>
      <c r="F380" s="13">
        <v>8082.7999999999993</v>
      </c>
      <c r="G380" s="3" t="s">
        <v>11</v>
      </c>
      <c r="H380" s="13">
        <v>15000</v>
      </c>
      <c r="I380" s="13">
        <f>IF('All Sales'!$F380&gt;='All Sales'!$H380,'All Sales'!$F380*commission,0)</f>
        <v>0</v>
      </c>
    </row>
    <row r="381" spans="1:9" x14ac:dyDescent="0.25">
      <c r="A381" s="14">
        <v>44531</v>
      </c>
      <c r="B381" s="4" t="s">
        <v>50</v>
      </c>
      <c r="C381" s="4" t="s">
        <v>51</v>
      </c>
      <c r="D381" s="4" t="s">
        <v>52</v>
      </c>
      <c r="E381" s="4" t="s">
        <v>26</v>
      </c>
      <c r="F381" s="15">
        <v>9826.4</v>
      </c>
      <c r="G381" s="4" t="s">
        <v>43</v>
      </c>
      <c r="H381" s="15">
        <v>15000</v>
      </c>
      <c r="I381" s="15">
        <f>IF('All Sales'!$F381&gt;='All Sales'!$H381,'All Sales'!$F381*commission,0)</f>
        <v>0</v>
      </c>
    </row>
    <row r="382" spans="1:9" x14ac:dyDescent="0.25">
      <c r="A382" s="12">
        <v>44531</v>
      </c>
      <c r="B382" s="3" t="s">
        <v>56</v>
      </c>
      <c r="C382" s="3" t="s">
        <v>57</v>
      </c>
      <c r="D382" s="3" t="s">
        <v>58</v>
      </c>
      <c r="E382" s="3" t="s">
        <v>26</v>
      </c>
      <c r="F382" s="13">
        <v>12328</v>
      </c>
      <c r="G382" s="3" t="s">
        <v>15</v>
      </c>
      <c r="H382" s="13">
        <v>15000</v>
      </c>
      <c r="I382" s="13">
        <f>IF('All Sales'!$F382&gt;='All Sales'!$H382,'All Sales'!$F382*commission,0)</f>
        <v>0</v>
      </c>
    </row>
    <row r="383" spans="1:9" x14ac:dyDescent="0.25">
      <c r="A383" s="14">
        <v>44531</v>
      </c>
      <c r="B383" s="4" t="s">
        <v>34</v>
      </c>
      <c r="C383" s="4" t="s">
        <v>35</v>
      </c>
      <c r="D383" s="4" t="s">
        <v>36</v>
      </c>
      <c r="E383" s="4" t="s">
        <v>26</v>
      </c>
      <c r="F383" s="15">
        <v>24544</v>
      </c>
      <c r="G383" s="4" t="s">
        <v>15</v>
      </c>
      <c r="H383" s="15">
        <v>15000</v>
      </c>
      <c r="I383" s="15">
        <f>IF('All Sales'!$F383&gt;='All Sales'!$H383,'All Sales'!$F383*commission,0)</f>
        <v>2454.4</v>
      </c>
    </row>
    <row r="384" spans="1:9" x14ac:dyDescent="0.25">
      <c r="A384" s="12">
        <v>44531</v>
      </c>
      <c r="B384" s="3" t="s">
        <v>23</v>
      </c>
      <c r="C384" s="3" t="s">
        <v>24</v>
      </c>
      <c r="D384" s="3" t="s">
        <v>25</v>
      </c>
      <c r="E384" s="3" t="s">
        <v>26</v>
      </c>
      <c r="F384" s="13">
        <v>27350.400000000001</v>
      </c>
      <c r="G384" s="3" t="s">
        <v>43</v>
      </c>
      <c r="H384" s="13">
        <v>15000</v>
      </c>
      <c r="I384" s="13">
        <f>IF('All Sales'!$F384&gt;='All Sales'!$H384,'All Sales'!$F384*commission,0)</f>
        <v>2735.0400000000004</v>
      </c>
    </row>
    <row r="385" spans="1:9" x14ac:dyDescent="0.25">
      <c r="A385" s="14">
        <v>44531</v>
      </c>
      <c r="B385" s="4" t="s">
        <v>47</v>
      </c>
      <c r="C385" s="4" t="s">
        <v>48</v>
      </c>
      <c r="D385" s="4" t="s">
        <v>49</v>
      </c>
      <c r="E385" s="4" t="s">
        <v>26</v>
      </c>
      <c r="F385" s="15">
        <v>28845</v>
      </c>
      <c r="G385" s="4" t="s">
        <v>15</v>
      </c>
      <c r="H385" s="15">
        <v>15000</v>
      </c>
      <c r="I385" s="15">
        <f>IF('All Sales'!$F385&gt;='All Sales'!$H385,'All Sales'!$F385*commission,0)</f>
        <v>2884.5</v>
      </c>
    </row>
    <row r="386" spans="1:9" x14ac:dyDescent="0.25">
      <c r="A386" s="12">
        <v>44531</v>
      </c>
      <c r="B386" s="3" t="s">
        <v>23</v>
      </c>
      <c r="C386" s="3" t="s">
        <v>24</v>
      </c>
      <c r="D386" s="3" t="s">
        <v>25</v>
      </c>
      <c r="E386" s="3" t="s">
        <v>26</v>
      </c>
      <c r="F386" s="13">
        <v>43593.599999999999</v>
      </c>
      <c r="G386" s="3" t="s">
        <v>15</v>
      </c>
      <c r="H386" s="13">
        <v>15000</v>
      </c>
      <c r="I386" s="13">
        <f>IF('All Sales'!$F386&gt;='All Sales'!$H386,'All Sales'!$F386*commission,0)</f>
        <v>4359.3599999999997</v>
      </c>
    </row>
    <row r="387" spans="1:9" x14ac:dyDescent="0.25">
      <c r="A387" s="14">
        <v>44531</v>
      </c>
      <c r="B387" s="4" t="s">
        <v>65</v>
      </c>
      <c r="C387" s="4" t="s">
        <v>66</v>
      </c>
      <c r="D387" s="4" t="s">
        <v>67</v>
      </c>
      <c r="E387" s="4" t="s">
        <v>22</v>
      </c>
      <c r="F387" s="15">
        <v>7009.2000000000007</v>
      </c>
      <c r="G387" s="4" t="s">
        <v>15</v>
      </c>
      <c r="H387" s="15">
        <v>15000</v>
      </c>
      <c r="I387" s="15">
        <f>IF('All Sales'!$F387&gt;='All Sales'!$H387,'All Sales'!$F387*commission,0)</f>
        <v>0</v>
      </c>
    </row>
    <row r="388" spans="1:9" x14ac:dyDescent="0.25">
      <c r="A388" s="12">
        <v>44531</v>
      </c>
      <c r="B388" s="3" t="s">
        <v>53</v>
      </c>
      <c r="C388" s="3" t="s">
        <v>54</v>
      </c>
      <c r="D388" s="3" t="s">
        <v>55</v>
      </c>
      <c r="E388" s="3" t="s">
        <v>22</v>
      </c>
      <c r="F388" s="13">
        <v>7088.9</v>
      </c>
      <c r="G388" s="3" t="s">
        <v>11</v>
      </c>
      <c r="H388" s="13">
        <v>15000</v>
      </c>
      <c r="I388" s="13">
        <f>IF('All Sales'!$F388&gt;='All Sales'!$H388,'All Sales'!$F388*commission,0)</f>
        <v>0</v>
      </c>
    </row>
    <row r="389" spans="1:9" x14ac:dyDescent="0.25">
      <c r="A389" s="14">
        <v>44531</v>
      </c>
      <c r="B389" s="4" t="s">
        <v>65</v>
      </c>
      <c r="C389" s="4" t="s">
        <v>66</v>
      </c>
      <c r="D389" s="4" t="s">
        <v>67</v>
      </c>
      <c r="E389" s="4" t="s">
        <v>22</v>
      </c>
      <c r="F389" s="15">
        <v>8095.5</v>
      </c>
      <c r="G389" s="4" t="s">
        <v>11</v>
      </c>
      <c r="H389" s="15">
        <v>15000</v>
      </c>
      <c r="I389" s="15">
        <f>IF('All Sales'!$F389&gt;='All Sales'!$H389,'All Sales'!$F389*commission,0)</f>
        <v>0</v>
      </c>
    </row>
    <row r="390" spans="1:9" x14ac:dyDescent="0.25">
      <c r="A390" s="12">
        <v>44531</v>
      </c>
      <c r="B390" s="3" t="s">
        <v>19</v>
      </c>
      <c r="C390" s="3" t="s">
        <v>20</v>
      </c>
      <c r="D390" s="3" t="s">
        <v>21</v>
      </c>
      <c r="E390" s="3" t="s">
        <v>22</v>
      </c>
      <c r="F390" s="13">
        <v>8914.5</v>
      </c>
      <c r="G390" s="3" t="s">
        <v>11</v>
      </c>
      <c r="H390" s="13">
        <v>15000</v>
      </c>
      <c r="I390" s="13">
        <f>IF('All Sales'!$F390&gt;='All Sales'!$H390,'All Sales'!$F390*commission,0)</f>
        <v>0</v>
      </c>
    </row>
    <row r="653" spans="1:7" x14ac:dyDescent="0.25">
      <c r="A653" s="1" t="s">
        <v>74</v>
      </c>
      <c r="B653" t="s">
        <v>66</v>
      </c>
      <c r="E653" t="s">
        <v>22</v>
      </c>
      <c r="F653">
        <v>3637.21</v>
      </c>
      <c r="G653" t="s">
        <v>11</v>
      </c>
    </row>
    <row r="654" spans="1:7" x14ac:dyDescent="0.25">
      <c r="A654" s="1" t="s">
        <v>74</v>
      </c>
      <c r="B654" t="s">
        <v>45</v>
      </c>
      <c r="E654" t="s">
        <v>22</v>
      </c>
      <c r="F654">
        <v>3918.6</v>
      </c>
      <c r="G654" t="s">
        <v>15</v>
      </c>
    </row>
    <row r="655" spans="1:7" x14ac:dyDescent="0.25">
      <c r="A655" s="1" t="s">
        <v>74</v>
      </c>
      <c r="B655" t="s">
        <v>20</v>
      </c>
      <c r="E655" t="s">
        <v>22</v>
      </c>
      <c r="F655">
        <v>694.54</v>
      </c>
      <c r="G655" t="s">
        <v>43</v>
      </c>
    </row>
    <row r="656" spans="1:7" x14ac:dyDescent="0.25">
      <c r="A656" s="1" t="s">
        <v>74</v>
      </c>
      <c r="B656" t="s">
        <v>66</v>
      </c>
      <c r="E656" t="s">
        <v>22</v>
      </c>
      <c r="F656">
        <v>3112.72</v>
      </c>
      <c r="G656" t="s">
        <v>43</v>
      </c>
    </row>
    <row r="657" spans="1:7" x14ac:dyDescent="0.25">
      <c r="A657" s="1" t="s">
        <v>74</v>
      </c>
      <c r="B657" t="s">
        <v>20</v>
      </c>
      <c r="E657" t="s">
        <v>22</v>
      </c>
      <c r="F657">
        <v>1001.92</v>
      </c>
      <c r="G657" t="s">
        <v>43</v>
      </c>
    </row>
    <row r="658" spans="1:7" x14ac:dyDescent="0.25">
      <c r="A658" s="1" t="s">
        <v>74</v>
      </c>
      <c r="B658" t="s">
        <v>54</v>
      </c>
      <c r="E658" t="s">
        <v>22</v>
      </c>
      <c r="F658">
        <v>1638.5600000000002</v>
      </c>
      <c r="G658" t="s">
        <v>11</v>
      </c>
    </row>
    <row r="659" spans="1:7" x14ac:dyDescent="0.25">
      <c r="A659" s="1" t="s">
        <v>74</v>
      </c>
      <c r="B659" t="s">
        <v>45</v>
      </c>
      <c r="E659" t="s">
        <v>22</v>
      </c>
      <c r="F659">
        <v>1910.8</v>
      </c>
      <c r="G659" t="s">
        <v>15</v>
      </c>
    </row>
    <row r="660" spans="1:7" x14ac:dyDescent="0.25">
      <c r="A660" s="1" t="s">
        <v>74</v>
      </c>
      <c r="B660" t="s">
        <v>20</v>
      </c>
      <c r="E660" t="s">
        <v>22</v>
      </c>
      <c r="F660">
        <v>765.82</v>
      </c>
      <c r="G660" t="s">
        <v>43</v>
      </c>
    </row>
    <row r="661" spans="1:7" x14ac:dyDescent="0.25">
      <c r="A661" s="1" t="s">
        <v>74</v>
      </c>
      <c r="B661" t="s">
        <v>45</v>
      </c>
      <c r="E661" t="s">
        <v>22</v>
      </c>
      <c r="F661">
        <v>765.8599999999999</v>
      </c>
      <c r="G661" t="s">
        <v>15</v>
      </c>
    </row>
    <row r="662" spans="1:7" x14ac:dyDescent="0.25">
      <c r="A662" s="1" t="s">
        <v>74</v>
      </c>
      <c r="B662" t="s">
        <v>66</v>
      </c>
      <c r="E662" t="s">
        <v>22</v>
      </c>
      <c r="F662">
        <v>4671.5999999999995</v>
      </c>
      <c r="G662" t="s">
        <v>11</v>
      </c>
    </row>
    <row r="663" spans="1:7" x14ac:dyDescent="0.25">
      <c r="A663" s="1" t="s">
        <v>74</v>
      </c>
      <c r="B663" t="s">
        <v>20</v>
      </c>
      <c r="E663" t="s">
        <v>22</v>
      </c>
      <c r="F663">
        <v>1945.6</v>
      </c>
      <c r="G663" t="s">
        <v>11</v>
      </c>
    </row>
    <row r="664" spans="1:7" x14ac:dyDescent="0.25">
      <c r="A664" s="1" t="s">
        <v>74</v>
      </c>
      <c r="B664" t="s">
        <v>45</v>
      </c>
      <c r="E664" t="s">
        <v>22</v>
      </c>
      <c r="F664">
        <v>1017.6</v>
      </c>
      <c r="G664" t="s">
        <v>15</v>
      </c>
    </row>
    <row r="665" spans="1:7" x14ac:dyDescent="0.25">
      <c r="A665" s="1" t="s">
        <v>74</v>
      </c>
      <c r="B665" t="s">
        <v>54</v>
      </c>
      <c r="E665" t="s">
        <v>22</v>
      </c>
      <c r="F665">
        <v>909.86</v>
      </c>
      <c r="G665" t="s">
        <v>43</v>
      </c>
    </row>
    <row r="666" spans="1:7" x14ac:dyDescent="0.25">
      <c r="A666" s="1" t="s">
        <v>75</v>
      </c>
      <c r="B666" t="s">
        <v>20</v>
      </c>
      <c r="E666" t="s">
        <v>22</v>
      </c>
      <c r="F666">
        <v>734.32</v>
      </c>
      <c r="G666" t="s">
        <v>15</v>
      </c>
    </row>
    <row r="667" spans="1:7" x14ac:dyDescent="0.25">
      <c r="A667" s="1" t="s">
        <v>75</v>
      </c>
      <c r="B667" t="s">
        <v>20</v>
      </c>
      <c r="E667" t="s">
        <v>22</v>
      </c>
      <c r="F667">
        <v>2839.55</v>
      </c>
      <c r="G667" t="s">
        <v>43</v>
      </c>
    </row>
    <row r="668" spans="1:7" x14ac:dyDescent="0.25">
      <c r="A668" s="1" t="s">
        <v>75</v>
      </c>
      <c r="B668" t="s">
        <v>20</v>
      </c>
      <c r="E668" t="s">
        <v>22</v>
      </c>
      <c r="F668">
        <v>453.09999999999997</v>
      </c>
      <c r="G668" t="s">
        <v>43</v>
      </c>
    </row>
    <row r="669" spans="1:7" x14ac:dyDescent="0.25">
      <c r="A669" s="1" t="s">
        <v>75</v>
      </c>
      <c r="B669" t="s">
        <v>38</v>
      </c>
      <c r="E669" t="s">
        <v>22</v>
      </c>
      <c r="F669">
        <v>1774.8</v>
      </c>
      <c r="G669" t="s">
        <v>11</v>
      </c>
    </row>
    <row r="670" spans="1:7" x14ac:dyDescent="0.25">
      <c r="A670" s="1" t="s">
        <v>75</v>
      </c>
      <c r="B670" t="s">
        <v>20</v>
      </c>
      <c r="E670" t="s">
        <v>22</v>
      </c>
      <c r="F670">
        <v>735.66</v>
      </c>
      <c r="G670" t="s">
        <v>11</v>
      </c>
    </row>
    <row r="671" spans="1:7" x14ac:dyDescent="0.25">
      <c r="A671" s="1" t="s">
        <v>75</v>
      </c>
      <c r="B671" t="s">
        <v>38</v>
      </c>
      <c r="E671" t="s">
        <v>22</v>
      </c>
      <c r="F671">
        <v>675.18</v>
      </c>
      <c r="G671" t="s">
        <v>15</v>
      </c>
    </row>
    <row r="672" spans="1:7" x14ac:dyDescent="0.25">
      <c r="A672" s="1" t="s">
        <v>75</v>
      </c>
      <c r="B672" t="s">
        <v>45</v>
      </c>
      <c r="E672" t="s">
        <v>22</v>
      </c>
      <c r="F672">
        <v>4142.95</v>
      </c>
      <c r="G672" t="s">
        <v>15</v>
      </c>
    </row>
    <row r="673" spans="1:7" x14ac:dyDescent="0.25">
      <c r="A673" s="1" t="s">
        <v>76</v>
      </c>
      <c r="B673" t="s">
        <v>20</v>
      </c>
      <c r="E673" t="s">
        <v>22</v>
      </c>
      <c r="F673">
        <v>1045.1199999999999</v>
      </c>
      <c r="G673" t="s">
        <v>11</v>
      </c>
    </row>
    <row r="674" spans="1:7" x14ac:dyDescent="0.25">
      <c r="A674" s="1" t="s">
        <v>76</v>
      </c>
      <c r="B674" t="s">
        <v>45</v>
      </c>
      <c r="E674" t="s">
        <v>22</v>
      </c>
      <c r="F674">
        <v>1432.95</v>
      </c>
      <c r="G674" t="s">
        <v>11</v>
      </c>
    </row>
    <row r="675" spans="1:7" x14ac:dyDescent="0.25">
      <c r="A675" s="1" t="s">
        <v>76</v>
      </c>
      <c r="B675" t="s">
        <v>45</v>
      </c>
      <c r="E675" t="s">
        <v>22</v>
      </c>
      <c r="F675">
        <v>3140.7</v>
      </c>
      <c r="G675" t="s">
        <v>15</v>
      </c>
    </row>
    <row r="676" spans="1:7" x14ac:dyDescent="0.25">
      <c r="A676" s="1" t="s">
        <v>76</v>
      </c>
      <c r="B676" t="s">
        <v>45</v>
      </c>
      <c r="E676" t="s">
        <v>22</v>
      </c>
      <c r="F676">
        <v>869.4</v>
      </c>
      <c r="G676" t="s">
        <v>11</v>
      </c>
    </row>
    <row r="677" spans="1:7" x14ac:dyDescent="0.25">
      <c r="A677" s="1" t="s">
        <v>76</v>
      </c>
      <c r="B677" t="s">
        <v>54</v>
      </c>
      <c r="E677" t="s">
        <v>22</v>
      </c>
      <c r="F677">
        <v>3564.75</v>
      </c>
      <c r="G677" t="s">
        <v>43</v>
      </c>
    </row>
    <row r="678" spans="1:7" x14ac:dyDescent="0.25">
      <c r="A678" s="1" t="s">
        <v>76</v>
      </c>
      <c r="B678" t="s">
        <v>45</v>
      </c>
      <c r="E678" t="s">
        <v>22</v>
      </c>
      <c r="F678">
        <v>911.6</v>
      </c>
      <c r="G678" t="s">
        <v>11</v>
      </c>
    </row>
    <row r="679" spans="1:7" x14ac:dyDescent="0.25">
      <c r="A679" s="1" t="s">
        <v>76</v>
      </c>
      <c r="B679" t="s">
        <v>54</v>
      </c>
      <c r="E679" t="s">
        <v>22</v>
      </c>
      <c r="F679">
        <v>1011.0299999999999</v>
      </c>
      <c r="G679" t="s">
        <v>11</v>
      </c>
    </row>
    <row r="680" spans="1:7" x14ac:dyDescent="0.25">
      <c r="A680" s="1" t="s">
        <v>76</v>
      </c>
      <c r="B680" t="s">
        <v>38</v>
      </c>
      <c r="E680" t="s">
        <v>22</v>
      </c>
      <c r="F680">
        <v>2795.68</v>
      </c>
      <c r="G680" t="s">
        <v>15</v>
      </c>
    </row>
    <row r="681" spans="1:7" x14ac:dyDescent="0.25">
      <c r="A681" s="1" t="s">
        <v>76</v>
      </c>
      <c r="B681" t="s">
        <v>38</v>
      </c>
      <c r="E681" t="s">
        <v>22</v>
      </c>
      <c r="F681">
        <v>2767.09</v>
      </c>
      <c r="G681" t="s">
        <v>43</v>
      </c>
    </row>
    <row r="682" spans="1:7" x14ac:dyDescent="0.25">
      <c r="A682" s="1" t="s">
        <v>76</v>
      </c>
      <c r="B682" t="s">
        <v>54</v>
      </c>
      <c r="E682" t="s">
        <v>22</v>
      </c>
      <c r="F682">
        <v>798.27</v>
      </c>
      <c r="G682" t="s">
        <v>43</v>
      </c>
    </row>
    <row r="683" spans="1:7" x14ac:dyDescent="0.25">
      <c r="A683" s="1" t="s">
        <v>76</v>
      </c>
      <c r="B683" t="s">
        <v>38</v>
      </c>
      <c r="E683" t="s">
        <v>22</v>
      </c>
      <c r="F683">
        <v>2510.2399999999998</v>
      </c>
      <c r="G683" t="s">
        <v>15</v>
      </c>
    </row>
    <row r="684" spans="1:7" x14ac:dyDescent="0.25">
      <c r="A684" s="1" t="s">
        <v>76</v>
      </c>
      <c r="B684" t="s">
        <v>54</v>
      </c>
      <c r="E684" t="s">
        <v>22</v>
      </c>
      <c r="F684">
        <v>3690.7200000000003</v>
      </c>
      <c r="G684" t="s">
        <v>15</v>
      </c>
    </row>
    <row r="685" spans="1:7" x14ac:dyDescent="0.25">
      <c r="A685" s="1" t="s">
        <v>76</v>
      </c>
      <c r="B685" t="s">
        <v>66</v>
      </c>
      <c r="E685" t="s">
        <v>22</v>
      </c>
      <c r="F685">
        <v>670.89</v>
      </c>
      <c r="G685" t="s">
        <v>43</v>
      </c>
    </row>
    <row r="686" spans="1:7" x14ac:dyDescent="0.25">
      <c r="A686" s="1" t="s">
        <v>76</v>
      </c>
      <c r="B686" t="s">
        <v>45</v>
      </c>
      <c r="E686" t="s">
        <v>22</v>
      </c>
      <c r="F686">
        <v>2012.8</v>
      </c>
      <c r="G686" t="s">
        <v>43</v>
      </c>
    </row>
    <row r="687" spans="1:7" x14ac:dyDescent="0.25">
      <c r="A687" s="1" t="s">
        <v>76</v>
      </c>
      <c r="B687" t="s">
        <v>66</v>
      </c>
      <c r="E687" t="s">
        <v>22</v>
      </c>
      <c r="F687">
        <v>2116.7999999999997</v>
      </c>
      <c r="G687" t="s">
        <v>11</v>
      </c>
    </row>
    <row r="688" spans="1:7" x14ac:dyDescent="0.25">
      <c r="A688" s="1" t="s">
        <v>76</v>
      </c>
      <c r="B688" t="s">
        <v>20</v>
      </c>
      <c r="E688" t="s">
        <v>22</v>
      </c>
      <c r="F688">
        <v>1158.04</v>
      </c>
      <c r="G688" t="s">
        <v>15</v>
      </c>
    </row>
    <row r="689" spans="1:7" x14ac:dyDescent="0.25">
      <c r="A689" s="1" t="s">
        <v>77</v>
      </c>
      <c r="B689" t="s">
        <v>20</v>
      </c>
      <c r="E689" t="s">
        <v>22</v>
      </c>
      <c r="F689">
        <v>1171.6500000000001</v>
      </c>
      <c r="G689" t="s">
        <v>11</v>
      </c>
    </row>
    <row r="690" spans="1:7" x14ac:dyDescent="0.25">
      <c r="A690" s="1" t="s">
        <v>77</v>
      </c>
      <c r="B690" t="s">
        <v>54</v>
      </c>
      <c r="E690" t="s">
        <v>22</v>
      </c>
      <c r="F690">
        <v>1696.8</v>
      </c>
      <c r="G690" t="s">
        <v>43</v>
      </c>
    </row>
    <row r="691" spans="1:7" x14ac:dyDescent="0.25">
      <c r="A691" s="1" t="s">
        <v>77</v>
      </c>
      <c r="B691" t="s">
        <v>54</v>
      </c>
      <c r="E691" t="s">
        <v>22</v>
      </c>
      <c r="F691">
        <v>569.64</v>
      </c>
      <c r="G691" t="s">
        <v>11</v>
      </c>
    </row>
    <row r="692" spans="1:7" x14ac:dyDescent="0.25">
      <c r="A692" s="1" t="s">
        <v>77</v>
      </c>
      <c r="B692" t="s">
        <v>54</v>
      </c>
      <c r="E692" t="s">
        <v>22</v>
      </c>
      <c r="F692">
        <v>1818.84</v>
      </c>
      <c r="G692" t="s">
        <v>15</v>
      </c>
    </row>
    <row r="693" spans="1:7" x14ac:dyDescent="0.25">
      <c r="A693" s="1" t="s">
        <v>77</v>
      </c>
      <c r="B693" t="s">
        <v>45</v>
      </c>
      <c r="E693" t="s">
        <v>22</v>
      </c>
      <c r="F693">
        <v>1799.35</v>
      </c>
      <c r="G693" t="s">
        <v>11</v>
      </c>
    </row>
    <row r="694" spans="1:7" x14ac:dyDescent="0.25">
      <c r="A694" s="1" t="s">
        <v>77</v>
      </c>
      <c r="B694" t="s">
        <v>20</v>
      </c>
      <c r="E694" t="s">
        <v>22</v>
      </c>
      <c r="F694">
        <v>1649.94</v>
      </c>
      <c r="G694" t="s">
        <v>15</v>
      </c>
    </row>
    <row r="695" spans="1:7" x14ac:dyDescent="0.25">
      <c r="A695" s="1" t="s">
        <v>77</v>
      </c>
      <c r="B695" t="s">
        <v>66</v>
      </c>
      <c r="E695" t="s">
        <v>22</v>
      </c>
      <c r="F695">
        <v>1441.6</v>
      </c>
      <c r="G695" t="s">
        <v>43</v>
      </c>
    </row>
    <row r="696" spans="1:7" x14ac:dyDescent="0.25">
      <c r="A696" s="1" t="s">
        <v>78</v>
      </c>
      <c r="B696" t="s">
        <v>66</v>
      </c>
      <c r="E696" t="s">
        <v>22</v>
      </c>
      <c r="F696">
        <v>900.48</v>
      </c>
      <c r="G696" t="s">
        <v>11</v>
      </c>
    </row>
    <row r="697" spans="1:7" x14ac:dyDescent="0.25">
      <c r="A697" s="1" t="s">
        <v>78</v>
      </c>
      <c r="B697" t="s">
        <v>66</v>
      </c>
      <c r="E697" t="s">
        <v>22</v>
      </c>
      <c r="F697">
        <v>4224.91</v>
      </c>
      <c r="G697" t="s">
        <v>15</v>
      </c>
    </row>
    <row r="698" spans="1:7" x14ac:dyDescent="0.25">
      <c r="A698" s="1" t="s">
        <v>78</v>
      </c>
      <c r="B698" t="s">
        <v>54</v>
      </c>
      <c r="E698" t="s">
        <v>22</v>
      </c>
      <c r="F698">
        <v>2399.7600000000002</v>
      </c>
      <c r="G698" t="s">
        <v>11</v>
      </c>
    </row>
    <row r="699" spans="1:7" x14ac:dyDescent="0.25">
      <c r="A699" s="1" t="s">
        <v>78</v>
      </c>
      <c r="B699" t="s">
        <v>66</v>
      </c>
      <c r="E699" t="s">
        <v>22</v>
      </c>
      <c r="F699">
        <v>2791.64</v>
      </c>
      <c r="G699" t="s">
        <v>43</v>
      </c>
    </row>
    <row r="700" spans="1:7" x14ac:dyDescent="0.25">
      <c r="A700" s="1" t="s">
        <v>78</v>
      </c>
      <c r="B700" t="s">
        <v>45</v>
      </c>
      <c r="E700" t="s">
        <v>22</v>
      </c>
      <c r="F700">
        <v>2071.7599999999998</v>
      </c>
      <c r="G700" t="s">
        <v>15</v>
      </c>
    </row>
    <row r="701" spans="1:7" x14ac:dyDescent="0.25">
      <c r="A701" s="1" t="s">
        <v>78</v>
      </c>
      <c r="B701" t="s">
        <v>54</v>
      </c>
      <c r="E701" t="s">
        <v>22</v>
      </c>
      <c r="F701">
        <v>1983.64</v>
      </c>
      <c r="G701" t="s">
        <v>11</v>
      </c>
    </row>
    <row r="702" spans="1:7" x14ac:dyDescent="0.25">
      <c r="A702" s="1" t="s">
        <v>78</v>
      </c>
      <c r="B702" t="s">
        <v>54</v>
      </c>
      <c r="E702" t="s">
        <v>22</v>
      </c>
      <c r="F702">
        <v>1961.75</v>
      </c>
      <c r="G702" t="s">
        <v>43</v>
      </c>
    </row>
    <row r="703" spans="1:7" x14ac:dyDescent="0.25">
      <c r="A703" s="1" t="s">
        <v>78</v>
      </c>
      <c r="B703" t="s">
        <v>54</v>
      </c>
      <c r="E703" t="s">
        <v>22</v>
      </c>
      <c r="F703">
        <v>1882.64</v>
      </c>
      <c r="G703" t="s">
        <v>43</v>
      </c>
    </row>
    <row r="704" spans="1:7" x14ac:dyDescent="0.25">
      <c r="A704" s="1" t="s">
        <v>78</v>
      </c>
      <c r="B704" t="s">
        <v>38</v>
      </c>
      <c r="E704" t="s">
        <v>22</v>
      </c>
      <c r="F704">
        <v>2336.4</v>
      </c>
      <c r="G704" t="s">
        <v>15</v>
      </c>
    </row>
    <row r="705" spans="1:7" x14ac:dyDescent="0.25">
      <c r="A705" s="1" t="s">
        <v>79</v>
      </c>
      <c r="B705" t="s">
        <v>45</v>
      </c>
      <c r="E705" t="s">
        <v>22</v>
      </c>
      <c r="F705">
        <v>957.48</v>
      </c>
      <c r="G705" t="s">
        <v>15</v>
      </c>
    </row>
    <row r="706" spans="1:7" x14ac:dyDescent="0.25">
      <c r="A706" s="1" t="s">
        <v>79</v>
      </c>
      <c r="B706" t="s">
        <v>38</v>
      </c>
      <c r="E706" t="s">
        <v>22</v>
      </c>
      <c r="F706">
        <v>1506.1200000000001</v>
      </c>
      <c r="G706" t="s">
        <v>15</v>
      </c>
    </row>
    <row r="707" spans="1:7" x14ac:dyDescent="0.25">
      <c r="A707" s="1" t="s">
        <v>79</v>
      </c>
      <c r="B707" t="s">
        <v>38</v>
      </c>
      <c r="E707" t="s">
        <v>22</v>
      </c>
      <c r="F707">
        <v>3965.3900000000003</v>
      </c>
      <c r="G707" t="s">
        <v>43</v>
      </c>
    </row>
    <row r="708" spans="1:7" x14ac:dyDescent="0.25">
      <c r="A708" s="1" t="s">
        <v>79</v>
      </c>
      <c r="B708" t="s">
        <v>66</v>
      </c>
      <c r="E708" t="s">
        <v>22</v>
      </c>
      <c r="F708">
        <v>3719.25</v>
      </c>
      <c r="G708" t="s">
        <v>43</v>
      </c>
    </row>
    <row r="709" spans="1:7" x14ac:dyDescent="0.25">
      <c r="A709" s="1" t="s">
        <v>79</v>
      </c>
      <c r="B709" t="s">
        <v>45</v>
      </c>
      <c r="E709" t="s">
        <v>22</v>
      </c>
      <c r="F709">
        <v>1430.16</v>
      </c>
      <c r="G709" t="s">
        <v>15</v>
      </c>
    </row>
    <row r="710" spans="1:7" x14ac:dyDescent="0.25">
      <c r="A710" s="1" t="s">
        <v>79</v>
      </c>
      <c r="B710" t="s">
        <v>54</v>
      </c>
      <c r="E710" t="s">
        <v>22</v>
      </c>
      <c r="F710">
        <v>1726.2</v>
      </c>
      <c r="G710" t="s">
        <v>15</v>
      </c>
    </row>
    <row r="711" spans="1:7" x14ac:dyDescent="0.25">
      <c r="A711" s="1" t="s">
        <v>80</v>
      </c>
      <c r="B711" t="s">
        <v>54</v>
      </c>
      <c r="E711" t="s">
        <v>22</v>
      </c>
      <c r="F711">
        <v>533.28</v>
      </c>
      <c r="G711" t="s">
        <v>15</v>
      </c>
    </row>
    <row r="712" spans="1:7" x14ac:dyDescent="0.25">
      <c r="A712" s="1" t="s">
        <v>80</v>
      </c>
      <c r="B712" t="s">
        <v>38</v>
      </c>
      <c r="E712" t="s">
        <v>22</v>
      </c>
      <c r="F712">
        <v>346.5</v>
      </c>
      <c r="G712" t="s">
        <v>15</v>
      </c>
    </row>
    <row r="713" spans="1:7" x14ac:dyDescent="0.25">
      <c r="A713" s="1" t="s">
        <v>80</v>
      </c>
      <c r="B713" t="s">
        <v>45</v>
      </c>
      <c r="E713" t="s">
        <v>22</v>
      </c>
      <c r="F713">
        <v>806.56</v>
      </c>
      <c r="G713" t="s">
        <v>43</v>
      </c>
    </row>
    <row r="714" spans="1:7" x14ac:dyDescent="0.25">
      <c r="A714" s="1" t="s">
        <v>80</v>
      </c>
      <c r="B714" t="s">
        <v>45</v>
      </c>
      <c r="E714" t="s">
        <v>22</v>
      </c>
      <c r="F714">
        <v>1154.3</v>
      </c>
      <c r="G714" t="s">
        <v>11</v>
      </c>
    </row>
    <row r="715" spans="1:7" x14ac:dyDescent="0.25">
      <c r="A715" s="1" t="s">
        <v>80</v>
      </c>
      <c r="B715" t="s">
        <v>66</v>
      </c>
      <c r="E715" t="s">
        <v>22</v>
      </c>
      <c r="F715">
        <v>1115.55</v>
      </c>
      <c r="G715" t="s">
        <v>11</v>
      </c>
    </row>
    <row r="716" spans="1:7" x14ac:dyDescent="0.25">
      <c r="A716" s="1" t="s">
        <v>80</v>
      </c>
      <c r="B716" t="s">
        <v>45</v>
      </c>
      <c r="E716" t="s">
        <v>22</v>
      </c>
      <c r="F716">
        <v>1064.8999999999999</v>
      </c>
      <c r="G716" t="s">
        <v>43</v>
      </c>
    </row>
    <row r="717" spans="1:7" x14ac:dyDescent="0.25">
      <c r="A717" s="1" t="s">
        <v>80</v>
      </c>
      <c r="B717" t="s">
        <v>45</v>
      </c>
      <c r="E717" t="s">
        <v>22</v>
      </c>
      <c r="F717">
        <v>2439.5100000000002</v>
      </c>
      <c r="G717" t="s">
        <v>11</v>
      </c>
    </row>
    <row r="718" spans="1:7" x14ac:dyDescent="0.25">
      <c r="A718" s="1" t="s">
        <v>80</v>
      </c>
      <c r="B718" t="s">
        <v>45</v>
      </c>
      <c r="E718" t="s">
        <v>22</v>
      </c>
      <c r="F718">
        <v>1563.32</v>
      </c>
      <c r="G718" t="s">
        <v>15</v>
      </c>
    </row>
    <row r="719" spans="1:7" x14ac:dyDescent="0.25">
      <c r="A719" s="1" t="s">
        <v>80</v>
      </c>
      <c r="B719" t="s">
        <v>54</v>
      </c>
      <c r="E719" t="s">
        <v>22</v>
      </c>
      <c r="F719">
        <v>1067.94</v>
      </c>
      <c r="G719" t="s">
        <v>43</v>
      </c>
    </row>
    <row r="720" spans="1:7" x14ac:dyDescent="0.25">
      <c r="A720" s="1" t="s">
        <v>80</v>
      </c>
      <c r="B720" t="s">
        <v>45</v>
      </c>
      <c r="E720" t="s">
        <v>22</v>
      </c>
      <c r="F720">
        <v>2086.8399999999997</v>
      </c>
      <c r="G720" t="s">
        <v>15</v>
      </c>
    </row>
    <row r="721" spans="1:7" x14ac:dyDescent="0.25">
      <c r="A721" s="1" t="s">
        <v>80</v>
      </c>
      <c r="B721" t="s">
        <v>45</v>
      </c>
      <c r="E721" t="s">
        <v>22</v>
      </c>
      <c r="F721">
        <v>1006.72</v>
      </c>
      <c r="G721" t="s">
        <v>43</v>
      </c>
    </row>
    <row r="722" spans="1:7" x14ac:dyDescent="0.25">
      <c r="A722" s="1" t="s">
        <v>81</v>
      </c>
      <c r="B722" t="s">
        <v>45</v>
      </c>
      <c r="E722" t="s">
        <v>22</v>
      </c>
      <c r="F722">
        <v>376.05</v>
      </c>
      <c r="G722" t="s">
        <v>11</v>
      </c>
    </row>
    <row r="723" spans="1:7" x14ac:dyDescent="0.25">
      <c r="A723" s="1" t="s">
        <v>81</v>
      </c>
      <c r="B723" t="s">
        <v>54</v>
      </c>
      <c r="E723" t="s">
        <v>22</v>
      </c>
      <c r="F723">
        <v>3608.81</v>
      </c>
      <c r="G723" t="s">
        <v>43</v>
      </c>
    </row>
    <row r="724" spans="1:7" x14ac:dyDescent="0.25">
      <c r="A724" s="1" t="s">
        <v>81</v>
      </c>
      <c r="B724" t="s">
        <v>45</v>
      </c>
      <c r="E724" t="s">
        <v>22</v>
      </c>
      <c r="F724">
        <v>969.76</v>
      </c>
      <c r="G724" t="s">
        <v>15</v>
      </c>
    </row>
    <row r="725" spans="1:7" x14ac:dyDescent="0.25">
      <c r="A725" s="1" t="s">
        <v>81</v>
      </c>
      <c r="B725" t="s">
        <v>54</v>
      </c>
      <c r="E725" t="s">
        <v>22</v>
      </c>
      <c r="F725">
        <v>2247.79</v>
      </c>
      <c r="G725" t="s">
        <v>15</v>
      </c>
    </row>
    <row r="726" spans="1:7" x14ac:dyDescent="0.25">
      <c r="A726" s="1" t="s">
        <v>81</v>
      </c>
      <c r="B726" t="s">
        <v>45</v>
      </c>
      <c r="E726" t="s">
        <v>22</v>
      </c>
      <c r="F726">
        <v>432.28000000000003</v>
      </c>
      <c r="G726" t="s">
        <v>43</v>
      </c>
    </row>
    <row r="727" spans="1:7" x14ac:dyDescent="0.25">
      <c r="A727" s="1" t="s">
        <v>81</v>
      </c>
      <c r="B727" t="s">
        <v>20</v>
      </c>
      <c r="E727" t="s">
        <v>22</v>
      </c>
      <c r="F727">
        <v>4338.8100000000004</v>
      </c>
      <c r="G727" t="s">
        <v>15</v>
      </c>
    </row>
    <row r="728" spans="1:7" x14ac:dyDescent="0.25">
      <c r="A728" s="1" t="s">
        <v>81</v>
      </c>
      <c r="B728" t="s">
        <v>66</v>
      </c>
      <c r="E728" t="s">
        <v>22</v>
      </c>
      <c r="F728">
        <v>1567.02</v>
      </c>
      <c r="G728" t="s">
        <v>43</v>
      </c>
    </row>
    <row r="729" spans="1:7" x14ac:dyDescent="0.25">
      <c r="A729" s="1" t="s">
        <v>81</v>
      </c>
      <c r="B729" t="s">
        <v>45</v>
      </c>
      <c r="E729" t="s">
        <v>22</v>
      </c>
      <c r="F729">
        <v>1039.1699999999998</v>
      </c>
      <c r="G729" t="s">
        <v>43</v>
      </c>
    </row>
    <row r="730" spans="1:7" x14ac:dyDescent="0.25">
      <c r="A730" s="1" t="s">
        <v>82</v>
      </c>
      <c r="B730" t="s">
        <v>38</v>
      </c>
      <c r="E730" t="s">
        <v>22</v>
      </c>
      <c r="F730">
        <v>771.4</v>
      </c>
      <c r="G730" t="s">
        <v>11</v>
      </c>
    </row>
    <row r="731" spans="1:7" x14ac:dyDescent="0.25">
      <c r="A731" s="1" t="s">
        <v>82</v>
      </c>
      <c r="B731" t="s">
        <v>45</v>
      </c>
      <c r="E731" t="s">
        <v>22</v>
      </c>
      <c r="F731">
        <v>1636.39</v>
      </c>
      <c r="G731" t="s">
        <v>11</v>
      </c>
    </row>
    <row r="732" spans="1:7" x14ac:dyDescent="0.25">
      <c r="A732" s="1" t="s">
        <v>82</v>
      </c>
      <c r="B732" t="s">
        <v>20</v>
      </c>
      <c r="E732" t="s">
        <v>22</v>
      </c>
      <c r="F732">
        <v>1515.2399999999998</v>
      </c>
      <c r="G732" t="s">
        <v>43</v>
      </c>
    </row>
    <row r="733" spans="1:7" x14ac:dyDescent="0.25">
      <c r="A733" s="1" t="s">
        <v>83</v>
      </c>
      <c r="B733" t="s">
        <v>20</v>
      </c>
      <c r="E733" t="s">
        <v>22</v>
      </c>
      <c r="F733">
        <v>4142.07</v>
      </c>
      <c r="G733" t="s">
        <v>11</v>
      </c>
    </row>
    <row r="734" spans="1:7" x14ac:dyDescent="0.25">
      <c r="A734" s="1" t="s">
        <v>83</v>
      </c>
      <c r="B734" t="s">
        <v>38</v>
      </c>
      <c r="E734" t="s">
        <v>22</v>
      </c>
      <c r="F734">
        <v>1069.47</v>
      </c>
      <c r="G734" t="s">
        <v>43</v>
      </c>
    </row>
    <row r="735" spans="1:7" x14ac:dyDescent="0.25">
      <c r="A735" s="1" t="s">
        <v>83</v>
      </c>
      <c r="B735" t="s">
        <v>54</v>
      </c>
      <c r="E735" t="s">
        <v>22</v>
      </c>
      <c r="F735">
        <v>1059.52</v>
      </c>
      <c r="G735" t="s">
        <v>43</v>
      </c>
    </row>
    <row r="736" spans="1:7" x14ac:dyDescent="0.25">
      <c r="A736" s="1" t="s">
        <v>83</v>
      </c>
      <c r="B736" t="s">
        <v>54</v>
      </c>
      <c r="E736" t="s">
        <v>22</v>
      </c>
      <c r="F736">
        <v>1423.54</v>
      </c>
      <c r="G736" t="s">
        <v>43</v>
      </c>
    </row>
    <row r="737" spans="1:7" x14ac:dyDescent="0.25">
      <c r="A737" s="1" t="s">
        <v>83</v>
      </c>
      <c r="B737" t="s">
        <v>54</v>
      </c>
      <c r="E737" t="s">
        <v>22</v>
      </c>
      <c r="F737">
        <v>3653.02</v>
      </c>
      <c r="G737" t="s">
        <v>15</v>
      </c>
    </row>
    <row r="738" spans="1:7" x14ac:dyDescent="0.25">
      <c r="A738" s="1" t="s">
        <v>83</v>
      </c>
      <c r="B738" t="s">
        <v>38</v>
      </c>
      <c r="E738" t="s">
        <v>22</v>
      </c>
      <c r="F738">
        <v>719.59999999999991</v>
      </c>
      <c r="G738" t="s">
        <v>15</v>
      </c>
    </row>
    <row r="739" spans="1:7" x14ac:dyDescent="0.25">
      <c r="A739" s="1" t="s">
        <v>83</v>
      </c>
      <c r="B739" t="s">
        <v>20</v>
      </c>
      <c r="E739" t="s">
        <v>22</v>
      </c>
      <c r="F739">
        <v>299.71999999999997</v>
      </c>
      <c r="G739" t="s">
        <v>11</v>
      </c>
    </row>
    <row r="740" spans="1:7" x14ac:dyDescent="0.25">
      <c r="A740" s="1" t="s">
        <v>83</v>
      </c>
      <c r="B740" t="s">
        <v>66</v>
      </c>
      <c r="E740" t="s">
        <v>22</v>
      </c>
      <c r="F740">
        <v>3689.62</v>
      </c>
      <c r="G740" t="s">
        <v>43</v>
      </c>
    </row>
    <row r="741" spans="1:7" x14ac:dyDescent="0.25">
      <c r="A741" s="1" t="s">
        <v>84</v>
      </c>
      <c r="B741" t="s">
        <v>20</v>
      </c>
      <c r="E741" t="s">
        <v>22</v>
      </c>
      <c r="F741">
        <v>1680.64</v>
      </c>
      <c r="G741" t="s">
        <v>11</v>
      </c>
    </row>
    <row r="742" spans="1:7" x14ac:dyDescent="0.25">
      <c r="A742" s="1" t="s">
        <v>84</v>
      </c>
      <c r="B742" t="s">
        <v>54</v>
      </c>
      <c r="E742" t="s">
        <v>22</v>
      </c>
      <c r="F742">
        <v>690</v>
      </c>
      <c r="G742" t="s">
        <v>15</v>
      </c>
    </row>
    <row r="743" spans="1:7" x14ac:dyDescent="0.25">
      <c r="A743" s="1" t="s">
        <v>84</v>
      </c>
      <c r="B743" t="s">
        <v>45</v>
      </c>
      <c r="E743" t="s">
        <v>22</v>
      </c>
      <c r="F743">
        <v>1430.29</v>
      </c>
      <c r="G743" t="s">
        <v>11</v>
      </c>
    </row>
    <row r="744" spans="1:7" x14ac:dyDescent="0.25">
      <c r="A744" s="1" t="s">
        <v>84</v>
      </c>
      <c r="B744" t="s">
        <v>38</v>
      </c>
      <c r="E744" t="s">
        <v>22</v>
      </c>
      <c r="F744">
        <v>2079.7200000000003</v>
      </c>
      <c r="G744" t="s">
        <v>15</v>
      </c>
    </row>
    <row r="745" spans="1:7" x14ac:dyDescent="0.25">
      <c r="A745" s="1" t="s">
        <v>84</v>
      </c>
      <c r="B745" t="s">
        <v>66</v>
      </c>
      <c r="E745" t="s">
        <v>22</v>
      </c>
      <c r="F745">
        <v>2686.6</v>
      </c>
      <c r="G745" t="s">
        <v>43</v>
      </c>
    </row>
    <row r="746" spans="1:7" x14ac:dyDescent="0.25">
      <c r="A746" s="1" t="s">
        <v>84</v>
      </c>
      <c r="B746" t="s">
        <v>66</v>
      </c>
      <c r="E746" t="s">
        <v>22</v>
      </c>
      <c r="F746">
        <v>968.3</v>
      </c>
      <c r="G746" t="s">
        <v>43</v>
      </c>
    </row>
    <row r="747" spans="1:7" x14ac:dyDescent="0.25">
      <c r="A747" s="1" t="s">
        <v>85</v>
      </c>
      <c r="B747" t="s">
        <v>66</v>
      </c>
      <c r="E747" t="s">
        <v>22</v>
      </c>
      <c r="F747">
        <v>700.92000000000007</v>
      </c>
      <c r="G747" t="s">
        <v>15</v>
      </c>
    </row>
    <row r="748" spans="1:7" x14ac:dyDescent="0.25">
      <c r="A748" s="1" t="s">
        <v>85</v>
      </c>
      <c r="B748" t="s">
        <v>20</v>
      </c>
      <c r="E748" t="s">
        <v>22</v>
      </c>
      <c r="F748">
        <v>891.44999999999993</v>
      </c>
      <c r="G748" t="s">
        <v>11</v>
      </c>
    </row>
    <row r="749" spans="1:7" x14ac:dyDescent="0.25">
      <c r="A749" s="1" t="s">
        <v>85</v>
      </c>
      <c r="B749" t="s">
        <v>54</v>
      </c>
      <c r="E749" t="s">
        <v>22</v>
      </c>
      <c r="F749">
        <v>708.89</v>
      </c>
      <c r="G749" t="s">
        <v>11</v>
      </c>
    </row>
    <row r="750" spans="1:7" x14ac:dyDescent="0.25">
      <c r="A750" s="1" t="s">
        <v>85</v>
      </c>
      <c r="B750" t="s">
        <v>66</v>
      </c>
      <c r="E750" t="s">
        <v>22</v>
      </c>
      <c r="F750">
        <v>809.55</v>
      </c>
      <c r="G750" t="s">
        <v>11</v>
      </c>
    </row>
  </sheetData>
  <sortState xmlns:xlrd2="http://schemas.microsoft.com/office/spreadsheetml/2017/richdata2" ref="A2:G390">
    <sortCondition ref="F16:F390"/>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B2AAE-F41E-4E88-920A-52BCDDAF8B0C}">
  <dimension ref="A1:L98"/>
  <sheetViews>
    <sheetView workbookViewId="0"/>
  </sheetViews>
  <sheetFormatPr defaultRowHeight="15" x14ac:dyDescent="0.25"/>
  <cols>
    <col min="1" max="1" width="9.28515625" bestFit="1" customWidth="1"/>
    <col min="2" max="2" width="17.42578125" bestFit="1" customWidth="1"/>
    <col min="3" max="3" width="12.7109375" customWidth="1"/>
    <col min="4" max="5" width="12.42578125" bestFit="1" customWidth="1"/>
    <col min="6" max="6" width="15.5703125" bestFit="1" customWidth="1"/>
    <col min="7" max="7" width="16" bestFit="1" customWidth="1"/>
    <col min="8" max="8" width="10.5703125" bestFit="1" customWidth="1"/>
    <col min="9" max="9" width="14.140625" bestFit="1" customWidth="1"/>
    <col min="11" max="11" width="15.7109375" bestFit="1" customWidth="1"/>
    <col min="12" max="12" width="13.28515625" bestFit="1" customWidth="1"/>
  </cols>
  <sheetData>
    <row r="1" spans="1:12" x14ac:dyDescent="0.25">
      <c r="A1" s="16" t="s">
        <v>0</v>
      </c>
      <c r="B1" s="16" t="s">
        <v>1</v>
      </c>
      <c r="C1" s="16" t="s">
        <v>2</v>
      </c>
      <c r="D1" s="16" t="s">
        <v>3</v>
      </c>
      <c r="E1" s="16" t="s">
        <v>4</v>
      </c>
      <c r="F1" s="16" t="s">
        <v>5</v>
      </c>
      <c r="G1" s="16" t="s">
        <v>6</v>
      </c>
      <c r="H1" s="16" t="s">
        <v>87</v>
      </c>
      <c r="I1" s="16" t="s">
        <v>88</v>
      </c>
      <c r="K1" s="22" t="s">
        <v>91</v>
      </c>
      <c r="L1" s="22" t="s">
        <v>92</v>
      </c>
    </row>
    <row r="2" spans="1:12" x14ac:dyDescent="0.25">
      <c r="A2" s="12">
        <v>44197</v>
      </c>
      <c r="B2" s="3" t="s">
        <v>30</v>
      </c>
      <c r="C2" s="3" t="s">
        <v>31</v>
      </c>
      <c r="D2" s="3" t="s">
        <v>32</v>
      </c>
      <c r="E2" s="3" t="s">
        <v>33</v>
      </c>
      <c r="F2" s="13">
        <v>13310.4</v>
      </c>
      <c r="G2" s="3" t="s">
        <v>11</v>
      </c>
      <c r="H2" s="13">
        <v>15000</v>
      </c>
      <c r="I2" s="13">
        <v>0</v>
      </c>
      <c r="K2" s="19" t="s">
        <v>62</v>
      </c>
      <c r="L2" s="23">
        <f>SUMIF(NorthSales[Employee], Table8101112[[#This Row],[Eomplyees]], NorthSales[Sales Amount])</f>
        <v>335128.89999999997</v>
      </c>
    </row>
    <row r="3" spans="1:12" x14ac:dyDescent="0.25">
      <c r="A3" s="14">
        <v>44197</v>
      </c>
      <c r="B3" s="4" t="s">
        <v>59</v>
      </c>
      <c r="C3" s="4" t="s">
        <v>60</v>
      </c>
      <c r="D3" s="4" t="s">
        <v>61</v>
      </c>
      <c r="E3" s="4" t="s">
        <v>33</v>
      </c>
      <c r="F3" s="15">
        <v>20366.100000000002</v>
      </c>
      <c r="G3" s="4" t="s">
        <v>43</v>
      </c>
      <c r="H3" s="15">
        <v>15000</v>
      </c>
      <c r="I3" s="15">
        <v>2036.6100000000004</v>
      </c>
      <c r="K3" s="19" t="s">
        <v>30</v>
      </c>
      <c r="L3" s="23">
        <f>SUMIF(NorthSales[Employee], Table8101112[[#This Row],[Eomplyees]], NorthSales[Sales Amount])</f>
        <v>517004.59999999992</v>
      </c>
    </row>
    <row r="4" spans="1:12" x14ac:dyDescent="0.25">
      <c r="A4" s="12">
        <v>44197</v>
      </c>
      <c r="B4" s="3" t="s">
        <v>59</v>
      </c>
      <c r="C4" s="3" t="s">
        <v>60</v>
      </c>
      <c r="D4" s="3" t="s">
        <v>61</v>
      </c>
      <c r="E4" s="3" t="s">
        <v>33</v>
      </c>
      <c r="F4" s="13">
        <v>20880</v>
      </c>
      <c r="G4" s="3" t="s">
        <v>11</v>
      </c>
      <c r="H4" s="13">
        <v>15000</v>
      </c>
      <c r="I4" s="13">
        <v>2088</v>
      </c>
      <c r="K4" s="19" t="s">
        <v>59</v>
      </c>
      <c r="L4" s="23">
        <f>SUMIF(NorthSales[Employee], Table8101112[[#This Row],[Eomplyees]], NorthSales[Sales Amount])</f>
        <v>289580.79999999999</v>
      </c>
    </row>
    <row r="5" spans="1:12" x14ac:dyDescent="0.25">
      <c r="A5" s="14">
        <v>44197</v>
      </c>
      <c r="B5" s="4" t="s">
        <v>30</v>
      </c>
      <c r="C5" s="4" t="s">
        <v>31</v>
      </c>
      <c r="D5" s="4" t="s">
        <v>32</v>
      </c>
      <c r="E5" s="4" t="s">
        <v>33</v>
      </c>
      <c r="F5" s="15">
        <v>23076.199999999997</v>
      </c>
      <c r="G5" s="4" t="s">
        <v>11</v>
      </c>
      <c r="H5" s="15">
        <v>15000</v>
      </c>
      <c r="I5" s="15">
        <v>2307.62</v>
      </c>
      <c r="K5" s="19" t="s">
        <v>40</v>
      </c>
      <c r="L5" s="23">
        <f>SUMIF(NorthSales[Employee], Table8101112[[#This Row],[Eomplyees]], NorthSales[Sales Amount])</f>
        <v>439469.89999999997</v>
      </c>
    </row>
    <row r="6" spans="1:12" x14ac:dyDescent="0.25">
      <c r="A6" s="12">
        <v>44197</v>
      </c>
      <c r="B6" s="3" t="s">
        <v>30</v>
      </c>
      <c r="C6" s="3" t="s">
        <v>31</v>
      </c>
      <c r="D6" s="3" t="s">
        <v>32</v>
      </c>
      <c r="E6" s="3" t="s">
        <v>33</v>
      </c>
      <c r="F6" s="13">
        <v>25560</v>
      </c>
      <c r="G6" s="3" t="s">
        <v>11</v>
      </c>
      <c r="H6" s="13">
        <v>15000</v>
      </c>
      <c r="I6" s="13">
        <v>2556</v>
      </c>
      <c r="K6" s="19" t="s">
        <v>71</v>
      </c>
      <c r="L6" s="23">
        <f>SUMIF(NorthSales[Employee], Table8101112[[#This Row],[Eomplyees]], NorthSales[Sales Amount])</f>
        <v>364649</v>
      </c>
    </row>
    <row r="7" spans="1:12" x14ac:dyDescent="0.25">
      <c r="A7" s="14">
        <v>44228</v>
      </c>
      <c r="B7" s="4" t="s">
        <v>59</v>
      </c>
      <c r="C7" s="4" t="s">
        <v>60</v>
      </c>
      <c r="D7" s="4" t="s">
        <v>61</v>
      </c>
      <c r="E7" s="4" t="s">
        <v>33</v>
      </c>
      <c r="F7" s="15">
        <v>13479.400000000001</v>
      </c>
      <c r="G7" s="4" t="s">
        <v>43</v>
      </c>
      <c r="H7" s="15">
        <v>15000</v>
      </c>
      <c r="I7" s="15">
        <v>0</v>
      </c>
      <c r="K7" s="19" t="s">
        <v>86</v>
      </c>
      <c r="L7" s="24">
        <f>SUBTOTAL(109,Table8101112[Total Sales])</f>
        <v>1945833.1999999997</v>
      </c>
    </row>
    <row r="8" spans="1:12" x14ac:dyDescent="0.25">
      <c r="A8" s="12">
        <v>44228</v>
      </c>
      <c r="B8" s="3" t="s">
        <v>30</v>
      </c>
      <c r="C8" s="3" t="s">
        <v>31</v>
      </c>
      <c r="D8" s="3" t="s">
        <v>32</v>
      </c>
      <c r="E8" s="3" t="s">
        <v>33</v>
      </c>
      <c r="F8" s="13">
        <v>16604.400000000001</v>
      </c>
      <c r="G8" s="3" t="s">
        <v>15</v>
      </c>
      <c r="H8" s="13">
        <v>15000</v>
      </c>
      <c r="I8" s="13">
        <v>1660.4400000000003</v>
      </c>
    </row>
    <row r="9" spans="1:12" x14ac:dyDescent="0.25">
      <c r="A9" s="14">
        <v>44228</v>
      </c>
      <c r="B9" s="4" t="s">
        <v>71</v>
      </c>
      <c r="C9" s="4" t="s">
        <v>72</v>
      </c>
      <c r="D9" s="4" t="s">
        <v>73</v>
      </c>
      <c r="E9" s="4" t="s">
        <v>33</v>
      </c>
      <c r="F9" s="15">
        <v>22176</v>
      </c>
      <c r="G9" s="4" t="s">
        <v>15</v>
      </c>
      <c r="H9" s="15">
        <v>15000</v>
      </c>
      <c r="I9" s="15">
        <v>2217.6</v>
      </c>
    </row>
    <row r="10" spans="1:12" x14ac:dyDescent="0.25">
      <c r="A10" s="12">
        <v>44228</v>
      </c>
      <c r="B10" s="3" t="s">
        <v>59</v>
      </c>
      <c r="C10" s="3" t="s">
        <v>60</v>
      </c>
      <c r="D10" s="3" t="s">
        <v>61</v>
      </c>
      <c r="E10" s="3" t="s">
        <v>33</v>
      </c>
      <c r="F10" s="13">
        <v>24131.000000000004</v>
      </c>
      <c r="G10" s="3" t="s">
        <v>15</v>
      </c>
      <c r="H10" s="13">
        <v>15000</v>
      </c>
      <c r="I10" s="13">
        <v>2413.1000000000004</v>
      </c>
    </row>
    <row r="11" spans="1:12" x14ac:dyDescent="0.25">
      <c r="A11" s="14">
        <v>44228</v>
      </c>
      <c r="B11" s="4" t="s">
        <v>30</v>
      </c>
      <c r="C11" s="4" t="s">
        <v>31</v>
      </c>
      <c r="D11" s="4" t="s">
        <v>32</v>
      </c>
      <c r="E11" s="4" t="s">
        <v>33</v>
      </c>
      <c r="F11" s="15">
        <v>34353.5</v>
      </c>
      <c r="G11" s="4" t="s">
        <v>15</v>
      </c>
      <c r="H11" s="15">
        <v>15000</v>
      </c>
      <c r="I11" s="15">
        <v>3435.3500000000004</v>
      </c>
    </row>
    <row r="12" spans="1:12" x14ac:dyDescent="0.25">
      <c r="A12" s="12">
        <v>44256</v>
      </c>
      <c r="B12" s="3" t="s">
        <v>62</v>
      </c>
      <c r="C12" s="3" t="s">
        <v>63</v>
      </c>
      <c r="D12" s="3" t="s">
        <v>64</v>
      </c>
      <c r="E12" s="3" t="s">
        <v>33</v>
      </c>
      <c r="F12" s="13">
        <v>7416.9</v>
      </c>
      <c r="G12" s="3" t="s">
        <v>43</v>
      </c>
      <c r="H12" s="13">
        <v>15000</v>
      </c>
      <c r="I12" s="13">
        <v>0</v>
      </c>
    </row>
    <row r="13" spans="1:12" x14ac:dyDescent="0.25">
      <c r="A13" s="14">
        <v>44256</v>
      </c>
      <c r="B13" s="4" t="s">
        <v>40</v>
      </c>
      <c r="C13" s="4" t="s">
        <v>41</v>
      </c>
      <c r="D13" s="4" t="s">
        <v>42</v>
      </c>
      <c r="E13" s="4" t="s">
        <v>33</v>
      </c>
      <c r="F13" s="15">
        <v>8284.5</v>
      </c>
      <c r="G13" s="4" t="s">
        <v>15</v>
      </c>
      <c r="H13" s="15">
        <v>15000</v>
      </c>
      <c r="I13" s="15">
        <v>0</v>
      </c>
    </row>
    <row r="14" spans="1:12" x14ac:dyDescent="0.25">
      <c r="A14" s="12">
        <v>44256</v>
      </c>
      <c r="B14" s="3" t="s">
        <v>30</v>
      </c>
      <c r="C14" s="3" t="s">
        <v>31</v>
      </c>
      <c r="D14" s="3" t="s">
        <v>32</v>
      </c>
      <c r="E14" s="3" t="s">
        <v>33</v>
      </c>
      <c r="F14" s="13">
        <v>10758.7</v>
      </c>
      <c r="G14" s="3" t="s">
        <v>15</v>
      </c>
      <c r="H14" s="13">
        <v>15000</v>
      </c>
      <c r="I14" s="13">
        <v>0</v>
      </c>
    </row>
    <row r="15" spans="1:12" x14ac:dyDescent="0.25">
      <c r="A15" s="14">
        <v>44256</v>
      </c>
      <c r="B15" s="4" t="s">
        <v>59</v>
      </c>
      <c r="C15" s="4" t="s">
        <v>60</v>
      </c>
      <c r="D15" s="4" t="s">
        <v>61</v>
      </c>
      <c r="E15" s="4" t="s">
        <v>33</v>
      </c>
      <c r="F15" s="15">
        <v>12124.2</v>
      </c>
      <c r="G15" s="4" t="s">
        <v>43</v>
      </c>
      <c r="H15" s="15">
        <v>15000</v>
      </c>
      <c r="I15" s="15">
        <v>0</v>
      </c>
    </row>
    <row r="16" spans="1:12" x14ac:dyDescent="0.25">
      <c r="A16" s="12">
        <v>44256</v>
      </c>
      <c r="B16" s="3" t="s">
        <v>62</v>
      </c>
      <c r="C16" s="3" t="s">
        <v>63</v>
      </c>
      <c r="D16" s="3" t="s">
        <v>64</v>
      </c>
      <c r="E16" s="3" t="s">
        <v>33</v>
      </c>
      <c r="F16" s="13">
        <v>14391.999999999998</v>
      </c>
      <c r="G16" s="3" t="s">
        <v>11</v>
      </c>
      <c r="H16" s="13">
        <v>15000</v>
      </c>
      <c r="I16" s="13">
        <v>0</v>
      </c>
    </row>
    <row r="17" spans="1:9" x14ac:dyDescent="0.25">
      <c r="A17" s="14">
        <v>44256</v>
      </c>
      <c r="B17" s="4" t="s">
        <v>40</v>
      </c>
      <c r="C17" s="4" t="s">
        <v>41</v>
      </c>
      <c r="D17" s="4" t="s">
        <v>42</v>
      </c>
      <c r="E17" s="4" t="s">
        <v>33</v>
      </c>
      <c r="F17" s="15">
        <v>15246</v>
      </c>
      <c r="G17" s="4" t="s">
        <v>11</v>
      </c>
      <c r="H17" s="15">
        <v>15000</v>
      </c>
      <c r="I17" s="15">
        <v>1524.6000000000001</v>
      </c>
    </row>
    <row r="18" spans="1:9" x14ac:dyDescent="0.25">
      <c r="A18" s="12">
        <v>44256</v>
      </c>
      <c r="B18" s="3" t="s">
        <v>62</v>
      </c>
      <c r="C18" s="3" t="s">
        <v>63</v>
      </c>
      <c r="D18" s="3" t="s">
        <v>64</v>
      </c>
      <c r="E18" s="3" t="s">
        <v>33</v>
      </c>
      <c r="F18" s="13">
        <v>17335.2</v>
      </c>
      <c r="G18" s="3" t="s">
        <v>43</v>
      </c>
      <c r="H18" s="13">
        <v>15000</v>
      </c>
      <c r="I18" s="13">
        <v>1733.5200000000002</v>
      </c>
    </row>
    <row r="19" spans="1:9" x14ac:dyDescent="0.25">
      <c r="A19" s="14">
        <v>44256</v>
      </c>
      <c r="B19" s="4" t="s">
        <v>40</v>
      </c>
      <c r="C19" s="4" t="s">
        <v>41</v>
      </c>
      <c r="D19" s="4" t="s">
        <v>42</v>
      </c>
      <c r="E19" s="4" t="s">
        <v>33</v>
      </c>
      <c r="F19" s="15">
        <v>40831</v>
      </c>
      <c r="G19" s="4" t="s">
        <v>11</v>
      </c>
      <c r="H19" s="15">
        <v>15000</v>
      </c>
      <c r="I19" s="15">
        <v>4083.1000000000004</v>
      </c>
    </row>
    <row r="20" spans="1:9" x14ac:dyDescent="0.25">
      <c r="A20" s="12">
        <v>44287</v>
      </c>
      <c r="B20" s="3" t="s">
        <v>30</v>
      </c>
      <c r="C20" s="3" t="s">
        <v>31</v>
      </c>
      <c r="D20" s="3" t="s">
        <v>32</v>
      </c>
      <c r="E20" s="3" t="s">
        <v>33</v>
      </c>
      <c r="F20" s="13">
        <v>8520</v>
      </c>
      <c r="G20" s="3" t="s">
        <v>43</v>
      </c>
      <c r="H20" s="13">
        <v>15000</v>
      </c>
      <c r="I20" s="13">
        <v>0</v>
      </c>
    </row>
    <row r="21" spans="1:9" x14ac:dyDescent="0.25">
      <c r="A21" s="14">
        <v>44287</v>
      </c>
      <c r="B21" s="4" t="s">
        <v>62</v>
      </c>
      <c r="C21" s="4" t="s">
        <v>63</v>
      </c>
      <c r="D21" s="4" t="s">
        <v>64</v>
      </c>
      <c r="E21" s="4" t="s">
        <v>33</v>
      </c>
      <c r="F21" s="15">
        <v>14301.599999999999</v>
      </c>
      <c r="G21" s="4" t="s">
        <v>43</v>
      </c>
      <c r="H21" s="15">
        <v>15000</v>
      </c>
      <c r="I21" s="15">
        <v>0</v>
      </c>
    </row>
    <row r="22" spans="1:9" x14ac:dyDescent="0.25">
      <c r="A22" s="12">
        <v>44287</v>
      </c>
      <c r="B22" s="3" t="s">
        <v>62</v>
      </c>
      <c r="C22" s="3" t="s">
        <v>63</v>
      </c>
      <c r="D22" s="3" t="s">
        <v>64</v>
      </c>
      <c r="E22" s="3" t="s">
        <v>33</v>
      </c>
      <c r="F22" s="13">
        <v>17204.399999999998</v>
      </c>
      <c r="G22" s="3" t="s">
        <v>11</v>
      </c>
      <c r="H22" s="13">
        <v>15000</v>
      </c>
      <c r="I22" s="13">
        <v>1720.4399999999998</v>
      </c>
    </row>
    <row r="23" spans="1:9" x14ac:dyDescent="0.25">
      <c r="A23" s="14">
        <v>44287</v>
      </c>
      <c r="B23" s="4" t="s">
        <v>40</v>
      </c>
      <c r="C23" s="4" t="s">
        <v>41</v>
      </c>
      <c r="D23" s="4" t="s">
        <v>42</v>
      </c>
      <c r="E23" s="4" t="s">
        <v>33</v>
      </c>
      <c r="F23" s="15">
        <v>19080</v>
      </c>
      <c r="G23" s="4" t="s">
        <v>15</v>
      </c>
      <c r="H23" s="15">
        <v>15000</v>
      </c>
      <c r="I23" s="15">
        <v>1908</v>
      </c>
    </row>
    <row r="24" spans="1:9" x14ac:dyDescent="0.25">
      <c r="A24" s="12">
        <v>44287</v>
      </c>
      <c r="B24" s="3" t="s">
        <v>30</v>
      </c>
      <c r="C24" s="3" t="s">
        <v>31</v>
      </c>
      <c r="D24" s="3" t="s">
        <v>32</v>
      </c>
      <c r="E24" s="3" t="s">
        <v>33</v>
      </c>
      <c r="F24" s="13">
        <v>19210.400000000001</v>
      </c>
      <c r="G24" s="3" t="s">
        <v>11</v>
      </c>
      <c r="H24" s="13">
        <v>15000</v>
      </c>
      <c r="I24" s="13">
        <v>1921.0400000000002</v>
      </c>
    </row>
    <row r="25" spans="1:9" x14ac:dyDescent="0.25">
      <c r="A25" s="14">
        <v>44287</v>
      </c>
      <c r="B25" s="4" t="s">
        <v>30</v>
      </c>
      <c r="C25" s="4" t="s">
        <v>31</v>
      </c>
      <c r="D25" s="4" t="s">
        <v>32</v>
      </c>
      <c r="E25" s="4" t="s">
        <v>33</v>
      </c>
      <c r="F25" s="15">
        <v>32282.799999999996</v>
      </c>
      <c r="G25" s="4" t="s">
        <v>15</v>
      </c>
      <c r="H25" s="15">
        <v>15000</v>
      </c>
      <c r="I25" s="15">
        <v>3228.2799999999997</v>
      </c>
    </row>
    <row r="26" spans="1:9" x14ac:dyDescent="0.25">
      <c r="A26" s="12">
        <v>44287</v>
      </c>
      <c r="B26" s="3" t="s">
        <v>71</v>
      </c>
      <c r="C26" s="3" t="s">
        <v>72</v>
      </c>
      <c r="D26" s="3" t="s">
        <v>73</v>
      </c>
      <c r="E26" s="3" t="s">
        <v>33</v>
      </c>
      <c r="F26" s="13">
        <v>32524.1</v>
      </c>
      <c r="G26" s="3" t="s">
        <v>11</v>
      </c>
      <c r="H26" s="13">
        <v>15000</v>
      </c>
      <c r="I26" s="13">
        <v>3252.41</v>
      </c>
    </row>
    <row r="27" spans="1:9" x14ac:dyDescent="0.25">
      <c r="A27" s="14">
        <v>44287</v>
      </c>
      <c r="B27" s="4" t="s">
        <v>30</v>
      </c>
      <c r="C27" s="4" t="s">
        <v>31</v>
      </c>
      <c r="D27" s="4" t="s">
        <v>32</v>
      </c>
      <c r="E27" s="4" t="s">
        <v>33</v>
      </c>
      <c r="F27" s="15">
        <v>35153.799999999996</v>
      </c>
      <c r="G27" s="4" t="s">
        <v>11</v>
      </c>
      <c r="H27" s="15">
        <v>15000</v>
      </c>
      <c r="I27" s="15">
        <v>3515.3799999999997</v>
      </c>
    </row>
    <row r="28" spans="1:9" x14ac:dyDescent="0.25">
      <c r="A28" s="12">
        <v>44287</v>
      </c>
      <c r="B28" s="3" t="s">
        <v>30</v>
      </c>
      <c r="C28" s="3" t="s">
        <v>31</v>
      </c>
      <c r="D28" s="3" t="s">
        <v>32</v>
      </c>
      <c r="E28" s="3" t="s">
        <v>33</v>
      </c>
      <c r="F28" s="13">
        <v>35820</v>
      </c>
      <c r="G28" s="3" t="s">
        <v>43</v>
      </c>
      <c r="H28" s="13">
        <v>15000</v>
      </c>
      <c r="I28" s="13">
        <v>3582</v>
      </c>
    </row>
    <row r="29" spans="1:9" x14ac:dyDescent="0.25">
      <c r="A29" s="14">
        <v>44287</v>
      </c>
      <c r="B29" s="4" t="s">
        <v>59</v>
      </c>
      <c r="C29" s="4" t="s">
        <v>60</v>
      </c>
      <c r="D29" s="4" t="s">
        <v>61</v>
      </c>
      <c r="E29" s="4" t="s">
        <v>33</v>
      </c>
      <c r="F29" s="15">
        <v>42690.400000000001</v>
      </c>
      <c r="G29" s="4" t="s">
        <v>43</v>
      </c>
      <c r="H29" s="15">
        <v>15000</v>
      </c>
      <c r="I29" s="15">
        <v>4269.04</v>
      </c>
    </row>
    <row r="30" spans="1:9" x14ac:dyDescent="0.25">
      <c r="A30" s="12">
        <v>44317</v>
      </c>
      <c r="B30" s="3" t="s">
        <v>59</v>
      </c>
      <c r="C30" s="3" t="s">
        <v>60</v>
      </c>
      <c r="D30" s="3" t="s">
        <v>61</v>
      </c>
      <c r="E30" s="3" t="s">
        <v>33</v>
      </c>
      <c r="F30" s="13">
        <v>9270.1</v>
      </c>
      <c r="G30" s="3" t="s">
        <v>11</v>
      </c>
      <c r="H30" s="13">
        <v>15000</v>
      </c>
      <c r="I30" s="13">
        <v>0</v>
      </c>
    </row>
    <row r="31" spans="1:9" x14ac:dyDescent="0.25">
      <c r="A31" s="14">
        <v>44317</v>
      </c>
      <c r="B31" s="4" t="s">
        <v>59</v>
      </c>
      <c r="C31" s="4" t="s">
        <v>60</v>
      </c>
      <c r="D31" s="4" t="s">
        <v>61</v>
      </c>
      <c r="E31" s="4" t="s">
        <v>33</v>
      </c>
      <c r="F31" s="15">
        <v>11235</v>
      </c>
      <c r="G31" s="4" t="s">
        <v>43</v>
      </c>
      <c r="H31" s="15">
        <v>15000</v>
      </c>
      <c r="I31" s="15">
        <v>0</v>
      </c>
    </row>
    <row r="32" spans="1:9" x14ac:dyDescent="0.25">
      <c r="A32" s="12">
        <v>44317</v>
      </c>
      <c r="B32" s="3" t="s">
        <v>71</v>
      </c>
      <c r="C32" s="3" t="s">
        <v>72</v>
      </c>
      <c r="D32" s="3" t="s">
        <v>73</v>
      </c>
      <c r="E32" s="3" t="s">
        <v>33</v>
      </c>
      <c r="F32" s="13">
        <v>12019.799999999997</v>
      </c>
      <c r="G32" s="3" t="s">
        <v>11</v>
      </c>
      <c r="H32" s="13">
        <v>15000</v>
      </c>
      <c r="I32" s="13">
        <v>0</v>
      </c>
    </row>
    <row r="33" spans="1:9" x14ac:dyDescent="0.25">
      <c r="A33" s="14">
        <v>44317</v>
      </c>
      <c r="B33" s="4" t="s">
        <v>30</v>
      </c>
      <c r="C33" s="4" t="s">
        <v>31</v>
      </c>
      <c r="D33" s="4" t="s">
        <v>32</v>
      </c>
      <c r="E33" s="4" t="s">
        <v>33</v>
      </c>
      <c r="F33" s="15">
        <v>27930</v>
      </c>
      <c r="G33" s="4" t="s">
        <v>15</v>
      </c>
      <c r="H33" s="15">
        <v>15000</v>
      </c>
      <c r="I33" s="15">
        <v>2793</v>
      </c>
    </row>
    <row r="34" spans="1:9" x14ac:dyDescent="0.25">
      <c r="A34" s="12">
        <v>44348</v>
      </c>
      <c r="B34" s="3" t="s">
        <v>40</v>
      </c>
      <c r="C34" s="3" t="s">
        <v>41</v>
      </c>
      <c r="D34" s="3" t="s">
        <v>42</v>
      </c>
      <c r="E34" s="3" t="s">
        <v>33</v>
      </c>
      <c r="F34" s="13">
        <v>7581.9999999999991</v>
      </c>
      <c r="G34" s="3" t="s">
        <v>11</v>
      </c>
      <c r="H34" s="13">
        <v>15000</v>
      </c>
      <c r="I34" s="13">
        <v>0</v>
      </c>
    </row>
    <row r="35" spans="1:9" x14ac:dyDescent="0.25">
      <c r="A35" s="14">
        <v>44348</v>
      </c>
      <c r="B35" s="4" t="s">
        <v>30</v>
      </c>
      <c r="C35" s="4" t="s">
        <v>31</v>
      </c>
      <c r="D35" s="4" t="s">
        <v>32</v>
      </c>
      <c r="E35" s="4" t="s">
        <v>33</v>
      </c>
      <c r="F35" s="15">
        <v>8721.6</v>
      </c>
      <c r="G35" s="4" t="s">
        <v>43</v>
      </c>
      <c r="H35" s="15">
        <v>15000</v>
      </c>
      <c r="I35" s="15">
        <v>0</v>
      </c>
    </row>
    <row r="36" spans="1:9" x14ac:dyDescent="0.25">
      <c r="A36" s="12">
        <v>44348</v>
      </c>
      <c r="B36" s="3" t="s">
        <v>40</v>
      </c>
      <c r="C36" s="3" t="s">
        <v>41</v>
      </c>
      <c r="D36" s="3" t="s">
        <v>42</v>
      </c>
      <c r="E36" s="3" t="s">
        <v>33</v>
      </c>
      <c r="F36" s="13">
        <v>10500</v>
      </c>
      <c r="G36" s="3" t="s">
        <v>15</v>
      </c>
      <c r="H36" s="13">
        <v>15000</v>
      </c>
      <c r="I36" s="13">
        <v>0</v>
      </c>
    </row>
    <row r="37" spans="1:9" x14ac:dyDescent="0.25">
      <c r="A37" s="14">
        <v>44348</v>
      </c>
      <c r="B37" s="4" t="s">
        <v>59</v>
      </c>
      <c r="C37" s="4" t="s">
        <v>60</v>
      </c>
      <c r="D37" s="4" t="s">
        <v>61</v>
      </c>
      <c r="E37" s="4" t="s">
        <v>33</v>
      </c>
      <c r="F37" s="15">
        <v>13466.999999999998</v>
      </c>
      <c r="G37" s="4" t="s">
        <v>43</v>
      </c>
      <c r="H37" s="15">
        <v>15000</v>
      </c>
      <c r="I37" s="15">
        <v>0</v>
      </c>
    </row>
    <row r="38" spans="1:9" x14ac:dyDescent="0.25">
      <c r="A38" s="12">
        <v>44348</v>
      </c>
      <c r="B38" s="3" t="s">
        <v>40</v>
      </c>
      <c r="C38" s="3" t="s">
        <v>41</v>
      </c>
      <c r="D38" s="3" t="s">
        <v>42</v>
      </c>
      <c r="E38" s="3" t="s">
        <v>33</v>
      </c>
      <c r="F38" s="13">
        <v>16036.8</v>
      </c>
      <c r="G38" s="3" t="s">
        <v>15</v>
      </c>
      <c r="H38" s="13">
        <v>15000</v>
      </c>
      <c r="I38" s="13">
        <v>1603.68</v>
      </c>
    </row>
    <row r="39" spans="1:9" x14ac:dyDescent="0.25">
      <c r="A39" s="14">
        <v>44348</v>
      </c>
      <c r="B39" s="4" t="s">
        <v>62</v>
      </c>
      <c r="C39" s="4" t="s">
        <v>63</v>
      </c>
      <c r="D39" s="4" t="s">
        <v>64</v>
      </c>
      <c r="E39" s="4" t="s">
        <v>33</v>
      </c>
      <c r="F39" s="15">
        <v>16846.8</v>
      </c>
      <c r="G39" s="4" t="s">
        <v>15</v>
      </c>
      <c r="H39" s="15">
        <v>15000</v>
      </c>
      <c r="I39" s="15">
        <v>1684.68</v>
      </c>
    </row>
    <row r="40" spans="1:9" x14ac:dyDescent="0.25">
      <c r="A40" s="12">
        <v>44378</v>
      </c>
      <c r="B40" s="3" t="s">
        <v>59</v>
      </c>
      <c r="C40" s="3" t="s">
        <v>60</v>
      </c>
      <c r="D40" s="3" t="s">
        <v>61</v>
      </c>
      <c r="E40" s="3" t="s">
        <v>33</v>
      </c>
      <c r="F40" s="13">
        <v>15957.2</v>
      </c>
      <c r="G40" s="3" t="s">
        <v>43</v>
      </c>
      <c r="H40" s="13">
        <v>15000</v>
      </c>
      <c r="I40" s="13">
        <v>1595.7200000000003</v>
      </c>
    </row>
    <row r="41" spans="1:9" x14ac:dyDescent="0.25">
      <c r="A41" s="14">
        <v>44378</v>
      </c>
      <c r="B41" s="4" t="s">
        <v>71</v>
      </c>
      <c r="C41" s="4" t="s">
        <v>72</v>
      </c>
      <c r="D41" s="4" t="s">
        <v>73</v>
      </c>
      <c r="E41" s="4" t="s">
        <v>33</v>
      </c>
      <c r="F41" s="15">
        <v>16492</v>
      </c>
      <c r="G41" s="4" t="s">
        <v>11</v>
      </c>
      <c r="H41" s="15">
        <v>15000</v>
      </c>
      <c r="I41" s="15">
        <v>1649.2</v>
      </c>
    </row>
    <row r="42" spans="1:9" x14ac:dyDescent="0.25">
      <c r="A42" s="12">
        <v>44378</v>
      </c>
      <c r="B42" s="3" t="s">
        <v>62</v>
      </c>
      <c r="C42" s="3" t="s">
        <v>63</v>
      </c>
      <c r="D42" s="3" t="s">
        <v>64</v>
      </c>
      <c r="E42" s="3" t="s">
        <v>33</v>
      </c>
      <c r="F42" s="13">
        <v>21295.4</v>
      </c>
      <c r="G42" s="3" t="s">
        <v>11</v>
      </c>
      <c r="H42" s="13">
        <v>15000</v>
      </c>
      <c r="I42" s="13">
        <v>2129.5400000000004</v>
      </c>
    </row>
    <row r="43" spans="1:9" x14ac:dyDescent="0.25">
      <c r="A43" s="14">
        <v>44378</v>
      </c>
      <c r="B43" s="4" t="s">
        <v>30</v>
      </c>
      <c r="C43" s="4" t="s">
        <v>31</v>
      </c>
      <c r="D43" s="4" t="s">
        <v>32</v>
      </c>
      <c r="E43" s="4" t="s">
        <v>33</v>
      </c>
      <c r="F43" s="15">
        <v>25518.800000000003</v>
      </c>
      <c r="G43" s="4" t="s">
        <v>11</v>
      </c>
      <c r="H43" s="15">
        <v>15000</v>
      </c>
      <c r="I43" s="15">
        <v>2551.8800000000006</v>
      </c>
    </row>
    <row r="44" spans="1:9" x14ac:dyDescent="0.25">
      <c r="A44" s="12">
        <v>44378</v>
      </c>
      <c r="B44" s="3" t="s">
        <v>30</v>
      </c>
      <c r="C44" s="3" t="s">
        <v>31</v>
      </c>
      <c r="D44" s="3" t="s">
        <v>32</v>
      </c>
      <c r="E44" s="3" t="s">
        <v>33</v>
      </c>
      <c r="F44" s="13">
        <v>27676.6</v>
      </c>
      <c r="G44" s="3" t="s">
        <v>15</v>
      </c>
      <c r="H44" s="13">
        <v>15000</v>
      </c>
      <c r="I44" s="13">
        <v>2767.66</v>
      </c>
    </row>
    <row r="45" spans="1:9" x14ac:dyDescent="0.25">
      <c r="A45" s="14">
        <v>44378</v>
      </c>
      <c r="B45" s="4" t="s">
        <v>62</v>
      </c>
      <c r="C45" s="4" t="s">
        <v>63</v>
      </c>
      <c r="D45" s="4" t="s">
        <v>64</v>
      </c>
      <c r="E45" s="4" t="s">
        <v>33</v>
      </c>
      <c r="F45" s="15">
        <v>28395</v>
      </c>
      <c r="G45" s="4" t="s">
        <v>43</v>
      </c>
      <c r="H45" s="15">
        <v>15000</v>
      </c>
      <c r="I45" s="15">
        <v>2839.5</v>
      </c>
    </row>
    <row r="46" spans="1:9" x14ac:dyDescent="0.25">
      <c r="A46" s="12">
        <v>44378</v>
      </c>
      <c r="B46" s="3" t="s">
        <v>71</v>
      </c>
      <c r="C46" s="3" t="s">
        <v>72</v>
      </c>
      <c r="D46" s="3" t="s">
        <v>73</v>
      </c>
      <c r="E46" s="3" t="s">
        <v>33</v>
      </c>
      <c r="F46" s="13">
        <v>41826.400000000001</v>
      </c>
      <c r="G46" s="3" t="s">
        <v>43</v>
      </c>
      <c r="H46" s="13">
        <v>15000</v>
      </c>
      <c r="I46" s="13">
        <v>4182.6400000000003</v>
      </c>
    </row>
    <row r="47" spans="1:9" x14ac:dyDescent="0.25">
      <c r="A47" s="14">
        <v>44378</v>
      </c>
      <c r="B47" s="4" t="s">
        <v>71</v>
      </c>
      <c r="C47" s="4" t="s">
        <v>72</v>
      </c>
      <c r="D47" s="4" t="s">
        <v>73</v>
      </c>
      <c r="E47" s="4" t="s">
        <v>33</v>
      </c>
      <c r="F47" s="15">
        <v>49055.999999999993</v>
      </c>
      <c r="G47" s="4" t="s">
        <v>11</v>
      </c>
      <c r="H47" s="15">
        <v>15000</v>
      </c>
      <c r="I47" s="15">
        <v>4905.5999999999995</v>
      </c>
    </row>
    <row r="48" spans="1:9" x14ac:dyDescent="0.25">
      <c r="A48" s="12">
        <v>44409</v>
      </c>
      <c r="B48" s="3" t="s">
        <v>30</v>
      </c>
      <c r="C48" s="3" t="s">
        <v>31</v>
      </c>
      <c r="D48" s="3" t="s">
        <v>32</v>
      </c>
      <c r="E48" s="3" t="s">
        <v>33</v>
      </c>
      <c r="F48" s="13">
        <v>6201</v>
      </c>
      <c r="G48" s="3" t="s">
        <v>43</v>
      </c>
      <c r="H48" s="13">
        <v>15000</v>
      </c>
      <c r="I48" s="13">
        <v>0</v>
      </c>
    </row>
    <row r="49" spans="1:9" x14ac:dyDescent="0.25">
      <c r="A49" s="14">
        <v>44409</v>
      </c>
      <c r="B49" s="4" t="s">
        <v>59</v>
      </c>
      <c r="C49" s="4" t="s">
        <v>60</v>
      </c>
      <c r="D49" s="4" t="s">
        <v>61</v>
      </c>
      <c r="E49" s="4" t="s">
        <v>33</v>
      </c>
      <c r="F49" s="15">
        <v>6311.4</v>
      </c>
      <c r="G49" s="4" t="s">
        <v>43</v>
      </c>
      <c r="H49" s="15">
        <v>15000</v>
      </c>
      <c r="I49" s="15">
        <v>0</v>
      </c>
    </row>
    <row r="50" spans="1:9" x14ac:dyDescent="0.25">
      <c r="A50" s="12">
        <v>44409</v>
      </c>
      <c r="B50" s="3" t="s">
        <v>40</v>
      </c>
      <c r="C50" s="3" t="s">
        <v>41</v>
      </c>
      <c r="D50" s="3" t="s">
        <v>42</v>
      </c>
      <c r="E50" s="3" t="s">
        <v>33</v>
      </c>
      <c r="F50" s="13">
        <v>7289.6</v>
      </c>
      <c r="G50" s="3" t="s">
        <v>11</v>
      </c>
      <c r="H50" s="13">
        <v>15000</v>
      </c>
      <c r="I50" s="13">
        <v>0</v>
      </c>
    </row>
    <row r="51" spans="1:9" x14ac:dyDescent="0.25">
      <c r="A51" s="14">
        <v>44409</v>
      </c>
      <c r="B51" s="4" t="s">
        <v>40</v>
      </c>
      <c r="C51" s="4" t="s">
        <v>41</v>
      </c>
      <c r="D51" s="4" t="s">
        <v>42</v>
      </c>
      <c r="E51" s="4" t="s">
        <v>33</v>
      </c>
      <c r="F51" s="15">
        <v>8322.4</v>
      </c>
      <c r="G51" s="4" t="s">
        <v>11</v>
      </c>
      <c r="H51" s="15">
        <v>15000</v>
      </c>
      <c r="I51" s="15">
        <v>0</v>
      </c>
    </row>
    <row r="52" spans="1:9" x14ac:dyDescent="0.25">
      <c r="A52" s="12">
        <v>44409</v>
      </c>
      <c r="B52" s="3" t="s">
        <v>62</v>
      </c>
      <c r="C52" s="3" t="s">
        <v>63</v>
      </c>
      <c r="D52" s="3" t="s">
        <v>64</v>
      </c>
      <c r="E52" s="3" t="s">
        <v>33</v>
      </c>
      <c r="F52" s="13">
        <v>8501.9000000000015</v>
      </c>
      <c r="G52" s="3" t="s">
        <v>15</v>
      </c>
      <c r="H52" s="13">
        <v>15000</v>
      </c>
      <c r="I52" s="13">
        <v>0</v>
      </c>
    </row>
    <row r="53" spans="1:9" x14ac:dyDescent="0.25">
      <c r="A53" s="14">
        <v>44409</v>
      </c>
      <c r="B53" s="4" t="s">
        <v>30</v>
      </c>
      <c r="C53" s="4" t="s">
        <v>31</v>
      </c>
      <c r="D53" s="4" t="s">
        <v>32</v>
      </c>
      <c r="E53" s="4" t="s">
        <v>33</v>
      </c>
      <c r="F53" s="15">
        <v>9708.2999999999993</v>
      </c>
      <c r="G53" s="4" t="s">
        <v>15</v>
      </c>
      <c r="H53" s="15">
        <v>15000</v>
      </c>
      <c r="I53" s="15">
        <v>0</v>
      </c>
    </row>
    <row r="54" spans="1:9" x14ac:dyDescent="0.25">
      <c r="A54" s="12">
        <v>44409</v>
      </c>
      <c r="B54" s="3" t="s">
        <v>40</v>
      </c>
      <c r="C54" s="3" t="s">
        <v>41</v>
      </c>
      <c r="D54" s="3" t="s">
        <v>42</v>
      </c>
      <c r="E54" s="3" t="s">
        <v>33</v>
      </c>
      <c r="F54" s="13">
        <v>12944.399999999998</v>
      </c>
      <c r="G54" s="3" t="s">
        <v>15</v>
      </c>
      <c r="H54" s="13">
        <v>15000</v>
      </c>
      <c r="I54" s="13">
        <v>0</v>
      </c>
    </row>
    <row r="55" spans="1:9" x14ac:dyDescent="0.25">
      <c r="A55" s="14">
        <v>44409</v>
      </c>
      <c r="B55" s="4" t="s">
        <v>30</v>
      </c>
      <c r="C55" s="4" t="s">
        <v>31</v>
      </c>
      <c r="D55" s="4" t="s">
        <v>32</v>
      </c>
      <c r="E55" s="4" t="s">
        <v>33</v>
      </c>
      <c r="F55" s="15">
        <v>14248</v>
      </c>
      <c r="G55" s="4" t="s">
        <v>15</v>
      </c>
      <c r="H55" s="15">
        <v>15000</v>
      </c>
      <c r="I55" s="15">
        <v>0</v>
      </c>
    </row>
    <row r="56" spans="1:9" x14ac:dyDescent="0.25">
      <c r="A56" s="12">
        <v>44409</v>
      </c>
      <c r="B56" s="3" t="s">
        <v>40</v>
      </c>
      <c r="C56" s="3" t="s">
        <v>41</v>
      </c>
      <c r="D56" s="3" t="s">
        <v>42</v>
      </c>
      <c r="E56" s="3" t="s">
        <v>33</v>
      </c>
      <c r="F56" s="13">
        <v>18298.399999999998</v>
      </c>
      <c r="G56" s="3" t="s">
        <v>43</v>
      </c>
      <c r="H56" s="13">
        <v>15000</v>
      </c>
      <c r="I56" s="13">
        <v>1829.84</v>
      </c>
    </row>
    <row r="57" spans="1:9" x14ac:dyDescent="0.25">
      <c r="A57" s="14">
        <v>44409</v>
      </c>
      <c r="B57" s="4" t="s">
        <v>40</v>
      </c>
      <c r="C57" s="4" t="s">
        <v>41</v>
      </c>
      <c r="D57" s="4" t="s">
        <v>42</v>
      </c>
      <c r="E57" s="4" t="s">
        <v>33</v>
      </c>
      <c r="F57" s="15">
        <v>18838.399999999998</v>
      </c>
      <c r="G57" s="4" t="s">
        <v>43</v>
      </c>
      <c r="H57" s="15">
        <v>15000</v>
      </c>
      <c r="I57" s="15">
        <v>1883.84</v>
      </c>
    </row>
    <row r="58" spans="1:9" x14ac:dyDescent="0.25">
      <c r="A58" s="12">
        <v>44409</v>
      </c>
      <c r="B58" s="3" t="s">
        <v>71</v>
      </c>
      <c r="C58" s="3" t="s">
        <v>72</v>
      </c>
      <c r="D58" s="3" t="s">
        <v>73</v>
      </c>
      <c r="E58" s="3" t="s">
        <v>33</v>
      </c>
      <c r="F58" s="13">
        <v>24469.599999999999</v>
      </c>
      <c r="G58" s="3" t="s">
        <v>15</v>
      </c>
      <c r="H58" s="13">
        <v>15000</v>
      </c>
      <c r="I58" s="13">
        <v>2446.96</v>
      </c>
    </row>
    <row r="59" spans="1:9" x14ac:dyDescent="0.25">
      <c r="A59" s="14">
        <v>44409</v>
      </c>
      <c r="B59" s="4" t="s">
        <v>71</v>
      </c>
      <c r="C59" s="4" t="s">
        <v>72</v>
      </c>
      <c r="D59" s="4" t="s">
        <v>73</v>
      </c>
      <c r="E59" s="4" t="s">
        <v>33</v>
      </c>
      <c r="F59" s="15">
        <v>31053.4</v>
      </c>
      <c r="G59" s="4" t="s">
        <v>11</v>
      </c>
      <c r="H59" s="15">
        <v>15000</v>
      </c>
      <c r="I59" s="15">
        <v>3105.34</v>
      </c>
    </row>
    <row r="60" spans="1:9" x14ac:dyDescent="0.25">
      <c r="A60" s="12">
        <v>44440</v>
      </c>
      <c r="B60" s="3" t="s">
        <v>40</v>
      </c>
      <c r="C60" s="3" t="s">
        <v>41</v>
      </c>
      <c r="D60" s="3" t="s">
        <v>42</v>
      </c>
      <c r="E60" s="3" t="s">
        <v>33</v>
      </c>
      <c r="F60" s="13">
        <v>3710</v>
      </c>
      <c r="G60" s="3" t="s">
        <v>43</v>
      </c>
      <c r="H60" s="13">
        <v>15000</v>
      </c>
      <c r="I60" s="13">
        <v>0</v>
      </c>
    </row>
    <row r="61" spans="1:9" x14ac:dyDescent="0.25">
      <c r="A61" s="14">
        <v>44440</v>
      </c>
      <c r="B61" s="4" t="s">
        <v>62</v>
      </c>
      <c r="C61" s="4" t="s">
        <v>63</v>
      </c>
      <c r="D61" s="4" t="s">
        <v>64</v>
      </c>
      <c r="E61" s="4" t="s">
        <v>33</v>
      </c>
      <c r="F61" s="15">
        <v>6600</v>
      </c>
      <c r="G61" s="4" t="s">
        <v>11</v>
      </c>
      <c r="H61" s="15">
        <v>15000</v>
      </c>
      <c r="I61" s="15">
        <v>0</v>
      </c>
    </row>
    <row r="62" spans="1:9" x14ac:dyDescent="0.25">
      <c r="A62" s="12">
        <v>44440</v>
      </c>
      <c r="B62" s="3" t="s">
        <v>71</v>
      </c>
      <c r="C62" s="3" t="s">
        <v>72</v>
      </c>
      <c r="D62" s="3" t="s">
        <v>73</v>
      </c>
      <c r="E62" s="3" t="s">
        <v>33</v>
      </c>
      <c r="F62" s="13">
        <v>8001</v>
      </c>
      <c r="G62" s="3" t="s">
        <v>11</v>
      </c>
      <c r="H62" s="13">
        <v>15000</v>
      </c>
      <c r="I62" s="13">
        <v>0</v>
      </c>
    </row>
    <row r="63" spans="1:9" x14ac:dyDescent="0.25">
      <c r="A63" s="14">
        <v>44440</v>
      </c>
      <c r="B63" s="4" t="s">
        <v>40</v>
      </c>
      <c r="C63" s="4" t="s">
        <v>41</v>
      </c>
      <c r="D63" s="4" t="s">
        <v>42</v>
      </c>
      <c r="E63" s="4" t="s">
        <v>33</v>
      </c>
      <c r="F63" s="15">
        <v>8772</v>
      </c>
      <c r="G63" s="4" t="s">
        <v>15</v>
      </c>
      <c r="H63" s="15">
        <v>15000</v>
      </c>
      <c r="I63" s="15">
        <v>0</v>
      </c>
    </row>
    <row r="64" spans="1:9" x14ac:dyDescent="0.25">
      <c r="A64" s="12">
        <v>44440</v>
      </c>
      <c r="B64" s="3" t="s">
        <v>40</v>
      </c>
      <c r="C64" s="3" t="s">
        <v>41</v>
      </c>
      <c r="D64" s="3" t="s">
        <v>42</v>
      </c>
      <c r="E64" s="3" t="s">
        <v>33</v>
      </c>
      <c r="F64" s="13">
        <v>14089.199999999999</v>
      </c>
      <c r="G64" s="3" t="s">
        <v>15</v>
      </c>
      <c r="H64" s="13">
        <v>15000</v>
      </c>
      <c r="I64" s="13">
        <v>0</v>
      </c>
    </row>
    <row r="65" spans="1:9" x14ac:dyDescent="0.25">
      <c r="A65" s="14">
        <v>44440</v>
      </c>
      <c r="B65" s="4" t="s">
        <v>30</v>
      </c>
      <c r="C65" s="4" t="s">
        <v>31</v>
      </c>
      <c r="D65" s="4" t="s">
        <v>32</v>
      </c>
      <c r="E65" s="4" t="s">
        <v>33</v>
      </c>
      <c r="F65" s="15">
        <v>16702.400000000001</v>
      </c>
      <c r="G65" s="4" t="s">
        <v>15</v>
      </c>
      <c r="H65" s="15">
        <v>15000</v>
      </c>
      <c r="I65" s="15">
        <v>1670.2400000000002</v>
      </c>
    </row>
    <row r="66" spans="1:9" x14ac:dyDescent="0.25">
      <c r="A66" s="12">
        <v>44440</v>
      </c>
      <c r="B66" s="3" t="s">
        <v>30</v>
      </c>
      <c r="C66" s="3" t="s">
        <v>31</v>
      </c>
      <c r="D66" s="3" t="s">
        <v>32</v>
      </c>
      <c r="E66" s="3" t="s">
        <v>33</v>
      </c>
      <c r="F66" s="13">
        <v>21216</v>
      </c>
      <c r="G66" s="3" t="s">
        <v>15</v>
      </c>
      <c r="H66" s="13">
        <v>15000</v>
      </c>
      <c r="I66" s="13">
        <v>2121.6</v>
      </c>
    </row>
    <row r="67" spans="1:9" x14ac:dyDescent="0.25">
      <c r="A67" s="14">
        <v>44440</v>
      </c>
      <c r="B67" s="4" t="s">
        <v>62</v>
      </c>
      <c r="C67" s="4" t="s">
        <v>63</v>
      </c>
      <c r="D67" s="4" t="s">
        <v>64</v>
      </c>
      <c r="E67" s="4" t="s">
        <v>33</v>
      </c>
      <c r="F67" s="15">
        <v>21546</v>
      </c>
      <c r="G67" s="4" t="s">
        <v>11</v>
      </c>
      <c r="H67" s="15">
        <v>15000</v>
      </c>
      <c r="I67" s="15">
        <v>2154.6</v>
      </c>
    </row>
    <row r="68" spans="1:9" x14ac:dyDescent="0.25">
      <c r="A68" s="12">
        <v>44440</v>
      </c>
      <c r="B68" s="3" t="s">
        <v>62</v>
      </c>
      <c r="C68" s="3" t="s">
        <v>63</v>
      </c>
      <c r="D68" s="3" t="s">
        <v>64</v>
      </c>
      <c r="E68" s="3" t="s">
        <v>33</v>
      </c>
      <c r="F68" s="13">
        <v>31186.6</v>
      </c>
      <c r="G68" s="3" t="s">
        <v>11</v>
      </c>
      <c r="H68" s="13">
        <v>15000</v>
      </c>
      <c r="I68" s="13">
        <v>3118.66</v>
      </c>
    </row>
    <row r="69" spans="1:9" x14ac:dyDescent="0.25">
      <c r="A69" s="14">
        <v>44440</v>
      </c>
      <c r="B69" s="4" t="s">
        <v>30</v>
      </c>
      <c r="C69" s="4" t="s">
        <v>31</v>
      </c>
      <c r="D69" s="4" t="s">
        <v>32</v>
      </c>
      <c r="E69" s="4" t="s">
        <v>33</v>
      </c>
      <c r="F69" s="15">
        <v>31999.200000000001</v>
      </c>
      <c r="G69" s="4" t="s">
        <v>15</v>
      </c>
      <c r="H69" s="15">
        <v>15000</v>
      </c>
      <c r="I69" s="15">
        <v>3199.92</v>
      </c>
    </row>
    <row r="70" spans="1:9" x14ac:dyDescent="0.25">
      <c r="A70" s="12">
        <v>44440</v>
      </c>
      <c r="B70" s="3" t="s">
        <v>62</v>
      </c>
      <c r="C70" s="3" t="s">
        <v>63</v>
      </c>
      <c r="D70" s="3" t="s">
        <v>64</v>
      </c>
      <c r="E70" s="3" t="s">
        <v>33</v>
      </c>
      <c r="F70" s="13">
        <v>37520</v>
      </c>
      <c r="G70" s="3" t="s">
        <v>15</v>
      </c>
      <c r="H70" s="13">
        <v>15000</v>
      </c>
      <c r="I70" s="13">
        <v>3752</v>
      </c>
    </row>
    <row r="71" spans="1:9" x14ac:dyDescent="0.25">
      <c r="A71" s="14">
        <v>44440</v>
      </c>
      <c r="B71" s="4" t="s">
        <v>62</v>
      </c>
      <c r="C71" s="4" t="s">
        <v>63</v>
      </c>
      <c r="D71" s="4" t="s">
        <v>64</v>
      </c>
      <c r="E71" s="4" t="s">
        <v>33</v>
      </c>
      <c r="F71" s="15">
        <v>41215.299999999996</v>
      </c>
      <c r="G71" s="4" t="s">
        <v>43</v>
      </c>
      <c r="H71" s="15">
        <v>15000</v>
      </c>
      <c r="I71" s="15">
        <v>4121.53</v>
      </c>
    </row>
    <row r="72" spans="1:9" x14ac:dyDescent="0.25">
      <c r="A72" s="12">
        <v>44470</v>
      </c>
      <c r="B72" s="3" t="s">
        <v>30</v>
      </c>
      <c r="C72" s="3" t="s">
        <v>31</v>
      </c>
      <c r="D72" s="3" t="s">
        <v>32</v>
      </c>
      <c r="E72" s="3" t="s">
        <v>33</v>
      </c>
      <c r="F72" s="13">
        <v>3035.1</v>
      </c>
      <c r="G72" s="3" t="s">
        <v>15</v>
      </c>
      <c r="H72" s="13">
        <v>15000</v>
      </c>
      <c r="I72" s="13">
        <v>0</v>
      </c>
    </row>
    <row r="73" spans="1:9" x14ac:dyDescent="0.25">
      <c r="A73" s="14">
        <v>44470</v>
      </c>
      <c r="B73" s="4" t="s">
        <v>62</v>
      </c>
      <c r="C73" s="4" t="s">
        <v>63</v>
      </c>
      <c r="D73" s="4" t="s">
        <v>64</v>
      </c>
      <c r="E73" s="4" t="s">
        <v>33</v>
      </c>
      <c r="F73" s="15">
        <v>6688</v>
      </c>
      <c r="G73" s="4" t="s">
        <v>15</v>
      </c>
      <c r="H73" s="15">
        <v>15000</v>
      </c>
      <c r="I73" s="15">
        <v>0</v>
      </c>
    </row>
    <row r="74" spans="1:9" x14ac:dyDescent="0.25">
      <c r="A74" s="12">
        <v>44470</v>
      </c>
      <c r="B74" s="3" t="s">
        <v>30</v>
      </c>
      <c r="C74" s="3" t="s">
        <v>31</v>
      </c>
      <c r="D74" s="3" t="s">
        <v>32</v>
      </c>
      <c r="E74" s="3" t="s">
        <v>33</v>
      </c>
      <c r="F74" s="13">
        <v>7024.2</v>
      </c>
      <c r="G74" s="3" t="s">
        <v>43</v>
      </c>
      <c r="H74" s="13">
        <v>15000</v>
      </c>
      <c r="I74" s="13">
        <v>0</v>
      </c>
    </row>
    <row r="75" spans="1:9" x14ac:dyDescent="0.25">
      <c r="A75" s="14">
        <v>44470</v>
      </c>
      <c r="B75" s="4" t="s">
        <v>62</v>
      </c>
      <c r="C75" s="4" t="s">
        <v>63</v>
      </c>
      <c r="D75" s="4" t="s">
        <v>64</v>
      </c>
      <c r="E75" s="4" t="s">
        <v>33</v>
      </c>
      <c r="F75" s="15">
        <v>7139.0000000000009</v>
      </c>
      <c r="G75" s="4" t="s">
        <v>11</v>
      </c>
      <c r="H75" s="15">
        <v>15000</v>
      </c>
      <c r="I75" s="15">
        <v>0</v>
      </c>
    </row>
    <row r="76" spans="1:9" x14ac:dyDescent="0.25">
      <c r="A76" s="12">
        <v>44470</v>
      </c>
      <c r="B76" s="3" t="s">
        <v>40</v>
      </c>
      <c r="C76" s="3" t="s">
        <v>41</v>
      </c>
      <c r="D76" s="3" t="s">
        <v>42</v>
      </c>
      <c r="E76" s="3" t="s">
        <v>33</v>
      </c>
      <c r="F76" s="13">
        <v>10948</v>
      </c>
      <c r="G76" s="3" t="s">
        <v>15</v>
      </c>
      <c r="H76" s="13">
        <v>15000</v>
      </c>
      <c r="I76" s="13">
        <v>0</v>
      </c>
    </row>
    <row r="77" spans="1:9" x14ac:dyDescent="0.25">
      <c r="A77" s="14">
        <v>44470</v>
      </c>
      <c r="B77" s="4" t="s">
        <v>40</v>
      </c>
      <c r="C77" s="4" t="s">
        <v>41</v>
      </c>
      <c r="D77" s="4" t="s">
        <v>42</v>
      </c>
      <c r="E77" s="4" t="s">
        <v>33</v>
      </c>
      <c r="F77" s="15">
        <v>10988.800000000001</v>
      </c>
      <c r="G77" s="4" t="s">
        <v>11</v>
      </c>
      <c r="H77" s="15">
        <v>15000</v>
      </c>
      <c r="I77" s="15">
        <v>0</v>
      </c>
    </row>
    <row r="78" spans="1:9" x14ac:dyDescent="0.25">
      <c r="A78" s="12">
        <v>44470</v>
      </c>
      <c r="B78" s="3" t="s">
        <v>40</v>
      </c>
      <c r="C78" s="3" t="s">
        <v>41</v>
      </c>
      <c r="D78" s="3" t="s">
        <v>42</v>
      </c>
      <c r="E78" s="3" t="s">
        <v>33</v>
      </c>
      <c r="F78" s="13">
        <v>12306.6</v>
      </c>
      <c r="G78" s="3" t="s">
        <v>15</v>
      </c>
      <c r="H78" s="13">
        <v>15000</v>
      </c>
      <c r="I78" s="13">
        <v>0</v>
      </c>
    </row>
    <row r="79" spans="1:9" x14ac:dyDescent="0.25">
      <c r="A79" s="14">
        <v>44470</v>
      </c>
      <c r="B79" s="4" t="s">
        <v>40</v>
      </c>
      <c r="C79" s="4" t="s">
        <v>41</v>
      </c>
      <c r="D79" s="4" t="s">
        <v>42</v>
      </c>
      <c r="E79" s="4" t="s">
        <v>33</v>
      </c>
      <c r="F79" s="15">
        <v>16077</v>
      </c>
      <c r="G79" s="4" t="s">
        <v>15</v>
      </c>
      <c r="H79" s="15">
        <v>15000</v>
      </c>
      <c r="I79" s="15">
        <v>1607.7</v>
      </c>
    </row>
    <row r="80" spans="1:9" x14ac:dyDescent="0.25">
      <c r="A80" s="12">
        <v>44470</v>
      </c>
      <c r="B80" s="3" t="s">
        <v>59</v>
      </c>
      <c r="C80" s="3" t="s">
        <v>60</v>
      </c>
      <c r="D80" s="3" t="s">
        <v>61</v>
      </c>
      <c r="E80" s="3" t="s">
        <v>33</v>
      </c>
      <c r="F80" s="13">
        <v>19594</v>
      </c>
      <c r="G80" s="3" t="s">
        <v>15</v>
      </c>
      <c r="H80" s="13">
        <v>15000</v>
      </c>
      <c r="I80" s="13">
        <v>1959.4</v>
      </c>
    </row>
    <row r="81" spans="1:9" x14ac:dyDescent="0.25">
      <c r="A81" s="14">
        <v>44470</v>
      </c>
      <c r="B81" s="4" t="s">
        <v>30</v>
      </c>
      <c r="C81" s="4" t="s">
        <v>31</v>
      </c>
      <c r="D81" s="4" t="s">
        <v>32</v>
      </c>
      <c r="E81" s="4" t="s">
        <v>33</v>
      </c>
      <c r="F81" s="15">
        <v>19946.199999999997</v>
      </c>
      <c r="G81" s="4" t="s">
        <v>43</v>
      </c>
      <c r="H81" s="15">
        <v>15000</v>
      </c>
      <c r="I81" s="15">
        <v>1994.62</v>
      </c>
    </row>
    <row r="82" spans="1:9" x14ac:dyDescent="0.25">
      <c r="A82" s="12">
        <v>44470</v>
      </c>
      <c r="B82" s="3" t="s">
        <v>71</v>
      </c>
      <c r="C82" s="3" t="s">
        <v>72</v>
      </c>
      <c r="D82" s="3" t="s">
        <v>73</v>
      </c>
      <c r="E82" s="3" t="s">
        <v>33</v>
      </c>
      <c r="F82" s="13">
        <v>26773.4</v>
      </c>
      <c r="G82" s="3" t="s">
        <v>43</v>
      </c>
      <c r="H82" s="13">
        <v>15000</v>
      </c>
      <c r="I82" s="13">
        <v>2677.34</v>
      </c>
    </row>
    <row r="83" spans="1:9" x14ac:dyDescent="0.25">
      <c r="A83" s="14">
        <v>44470</v>
      </c>
      <c r="B83" s="4" t="s">
        <v>40</v>
      </c>
      <c r="C83" s="4" t="s">
        <v>41</v>
      </c>
      <c r="D83" s="4" t="s">
        <v>42</v>
      </c>
      <c r="E83" s="4" t="s">
        <v>33</v>
      </c>
      <c r="F83" s="15">
        <v>28464.9</v>
      </c>
      <c r="G83" s="4" t="s">
        <v>43</v>
      </c>
      <c r="H83" s="15">
        <v>15000</v>
      </c>
      <c r="I83" s="15">
        <v>2846.4900000000002</v>
      </c>
    </row>
    <row r="84" spans="1:9" x14ac:dyDescent="0.25">
      <c r="A84" s="12">
        <v>44470</v>
      </c>
      <c r="B84" s="3" t="s">
        <v>62</v>
      </c>
      <c r="C84" s="3" t="s">
        <v>63</v>
      </c>
      <c r="D84" s="3" t="s">
        <v>64</v>
      </c>
      <c r="E84" s="3" t="s">
        <v>33</v>
      </c>
      <c r="F84" s="13">
        <v>37544.800000000003</v>
      </c>
      <c r="G84" s="3" t="s">
        <v>11</v>
      </c>
      <c r="H84" s="13">
        <v>15000</v>
      </c>
      <c r="I84" s="13">
        <v>3754.4800000000005</v>
      </c>
    </row>
    <row r="85" spans="1:9" x14ac:dyDescent="0.25">
      <c r="A85" s="14">
        <v>44470</v>
      </c>
      <c r="B85" s="4" t="s">
        <v>40</v>
      </c>
      <c r="C85" s="4" t="s">
        <v>41</v>
      </c>
      <c r="D85" s="4" t="s">
        <v>42</v>
      </c>
      <c r="E85" s="4" t="s">
        <v>33</v>
      </c>
      <c r="F85" s="15">
        <v>40224.800000000003</v>
      </c>
      <c r="G85" s="4" t="s">
        <v>11</v>
      </c>
      <c r="H85" s="15">
        <v>15000</v>
      </c>
      <c r="I85" s="15">
        <v>4022.4800000000005</v>
      </c>
    </row>
    <row r="86" spans="1:9" x14ac:dyDescent="0.25">
      <c r="A86" s="12">
        <v>44470</v>
      </c>
      <c r="B86" s="3" t="s">
        <v>59</v>
      </c>
      <c r="C86" s="3" t="s">
        <v>60</v>
      </c>
      <c r="D86" s="3" t="s">
        <v>61</v>
      </c>
      <c r="E86" s="3" t="s">
        <v>33</v>
      </c>
      <c r="F86" s="13">
        <v>43591.8</v>
      </c>
      <c r="G86" s="3" t="s">
        <v>11</v>
      </c>
      <c r="H86" s="13">
        <v>15000</v>
      </c>
      <c r="I86" s="13">
        <v>4359.18</v>
      </c>
    </row>
    <row r="87" spans="1:9" x14ac:dyDescent="0.25">
      <c r="A87" s="14">
        <v>44501</v>
      </c>
      <c r="B87" s="4" t="s">
        <v>71</v>
      </c>
      <c r="C87" s="4" t="s">
        <v>72</v>
      </c>
      <c r="D87" s="4" t="s">
        <v>73</v>
      </c>
      <c r="E87" s="4" t="s">
        <v>33</v>
      </c>
      <c r="F87" s="15">
        <v>9292.5</v>
      </c>
      <c r="G87" s="4" t="s">
        <v>15</v>
      </c>
      <c r="H87" s="15">
        <v>15000</v>
      </c>
      <c r="I87" s="15">
        <v>0</v>
      </c>
    </row>
    <row r="88" spans="1:9" x14ac:dyDescent="0.25">
      <c r="A88" s="12">
        <v>44501</v>
      </c>
      <c r="B88" s="3" t="s">
        <v>59</v>
      </c>
      <c r="C88" s="3" t="s">
        <v>60</v>
      </c>
      <c r="D88" s="3" t="s">
        <v>61</v>
      </c>
      <c r="E88" s="3" t="s">
        <v>33</v>
      </c>
      <c r="F88" s="13">
        <v>28761.599999999999</v>
      </c>
      <c r="G88" s="3" t="s">
        <v>43</v>
      </c>
      <c r="H88" s="13">
        <v>15000</v>
      </c>
      <c r="I88" s="13">
        <v>2876.16</v>
      </c>
    </row>
    <row r="89" spans="1:9" x14ac:dyDescent="0.25">
      <c r="A89" s="14">
        <v>44501</v>
      </c>
      <c r="B89" s="4" t="s">
        <v>40</v>
      </c>
      <c r="C89" s="4" t="s">
        <v>41</v>
      </c>
      <c r="D89" s="4" t="s">
        <v>42</v>
      </c>
      <c r="E89" s="4" t="s">
        <v>33</v>
      </c>
      <c r="F89" s="15">
        <v>41932.799999999996</v>
      </c>
      <c r="G89" s="4" t="s">
        <v>11</v>
      </c>
      <c r="H89" s="15">
        <v>15000</v>
      </c>
      <c r="I89" s="15">
        <v>4193.28</v>
      </c>
    </row>
    <row r="90" spans="1:9" x14ac:dyDescent="0.25">
      <c r="A90" s="12">
        <v>44501</v>
      </c>
      <c r="B90" s="3" t="s">
        <v>30</v>
      </c>
      <c r="C90" s="3" t="s">
        <v>31</v>
      </c>
      <c r="D90" s="3" t="s">
        <v>32</v>
      </c>
      <c r="E90" s="3" t="s">
        <v>33</v>
      </c>
      <c r="F90" s="13">
        <v>42427</v>
      </c>
      <c r="G90" s="3" t="s">
        <v>15</v>
      </c>
      <c r="H90" s="13">
        <v>15000</v>
      </c>
      <c r="I90" s="13">
        <v>4242.7</v>
      </c>
    </row>
    <row r="91" spans="1:9" x14ac:dyDescent="0.25">
      <c r="A91" s="14">
        <v>44501</v>
      </c>
      <c r="B91" s="4" t="s">
        <v>71</v>
      </c>
      <c r="C91" s="4" t="s">
        <v>72</v>
      </c>
      <c r="D91" s="4" t="s">
        <v>73</v>
      </c>
      <c r="E91" s="4" t="s">
        <v>33</v>
      </c>
      <c r="F91" s="15">
        <v>47510.400000000001</v>
      </c>
      <c r="G91" s="4" t="s">
        <v>15</v>
      </c>
      <c r="H91" s="15">
        <v>15000</v>
      </c>
      <c r="I91" s="15">
        <v>4751.04</v>
      </c>
    </row>
    <row r="92" spans="1:9" x14ac:dyDescent="0.25">
      <c r="A92" s="12">
        <v>44531</v>
      </c>
      <c r="B92" s="3" t="s">
        <v>59</v>
      </c>
      <c r="C92" s="3" t="s">
        <v>60</v>
      </c>
      <c r="D92" s="3" t="s">
        <v>61</v>
      </c>
      <c r="E92" s="3" t="s">
        <v>33</v>
      </c>
      <c r="F92" s="13">
        <v>7721.5999999999995</v>
      </c>
      <c r="G92" s="3" t="s">
        <v>11</v>
      </c>
      <c r="H92" s="13">
        <v>15000</v>
      </c>
      <c r="I92" s="13">
        <v>0</v>
      </c>
    </row>
    <row r="93" spans="1:9" x14ac:dyDescent="0.25">
      <c r="A93" s="14">
        <v>44531</v>
      </c>
      <c r="B93" s="4" t="s">
        <v>40</v>
      </c>
      <c r="C93" s="4" t="s">
        <v>41</v>
      </c>
      <c r="D93" s="4" t="s">
        <v>42</v>
      </c>
      <c r="E93" s="4" t="s">
        <v>33</v>
      </c>
      <c r="F93" s="15">
        <v>8925.7000000000007</v>
      </c>
      <c r="G93" s="4" t="s">
        <v>11</v>
      </c>
      <c r="H93" s="15">
        <v>15000</v>
      </c>
      <c r="I93" s="15">
        <v>0</v>
      </c>
    </row>
    <row r="94" spans="1:9" x14ac:dyDescent="0.25">
      <c r="A94" s="12">
        <v>44531</v>
      </c>
      <c r="B94" s="3" t="s">
        <v>40</v>
      </c>
      <c r="C94" s="3" t="s">
        <v>41</v>
      </c>
      <c r="D94" s="3" t="s">
        <v>42</v>
      </c>
      <c r="E94" s="3" t="s">
        <v>33</v>
      </c>
      <c r="F94" s="13">
        <v>15802.6</v>
      </c>
      <c r="G94" s="3" t="s">
        <v>43</v>
      </c>
      <c r="H94" s="13">
        <v>15000</v>
      </c>
      <c r="I94" s="13">
        <v>1580.2600000000002</v>
      </c>
    </row>
    <row r="95" spans="1:9" x14ac:dyDescent="0.25">
      <c r="A95" s="14">
        <v>44531</v>
      </c>
      <c r="B95" s="4" t="s">
        <v>71</v>
      </c>
      <c r="C95" s="4" t="s">
        <v>72</v>
      </c>
      <c r="D95" s="4" t="s">
        <v>73</v>
      </c>
      <c r="E95" s="4" t="s">
        <v>33</v>
      </c>
      <c r="F95" s="15">
        <v>21103.3</v>
      </c>
      <c r="G95" s="4" t="s">
        <v>43</v>
      </c>
      <c r="H95" s="15">
        <v>15000</v>
      </c>
      <c r="I95" s="15">
        <v>2110.33</v>
      </c>
    </row>
    <row r="96" spans="1:9" x14ac:dyDescent="0.25">
      <c r="A96" s="12">
        <v>44531</v>
      </c>
      <c r="B96" s="3" t="s">
        <v>71</v>
      </c>
      <c r="C96" s="3" t="s">
        <v>72</v>
      </c>
      <c r="D96" s="3" t="s">
        <v>73</v>
      </c>
      <c r="E96" s="3" t="s">
        <v>33</v>
      </c>
      <c r="F96" s="13">
        <v>22351.100000000002</v>
      </c>
      <c r="G96" s="3" t="s">
        <v>43</v>
      </c>
      <c r="H96" s="13">
        <v>15000</v>
      </c>
      <c r="I96" s="13">
        <v>2235.11</v>
      </c>
    </row>
    <row r="97" spans="1:9" x14ac:dyDescent="0.25">
      <c r="A97" s="14">
        <v>44531</v>
      </c>
      <c r="B97" s="4" t="s">
        <v>40</v>
      </c>
      <c r="C97" s="4" t="s">
        <v>41</v>
      </c>
      <c r="D97" s="4" t="s">
        <v>42</v>
      </c>
      <c r="E97" s="4" t="s">
        <v>33</v>
      </c>
      <c r="F97" s="15">
        <v>43974</v>
      </c>
      <c r="G97" s="4" t="s">
        <v>11</v>
      </c>
      <c r="H97" s="15">
        <v>15000</v>
      </c>
      <c r="I97" s="15">
        <v>4397.4000000000005</v>
      </c>
    </row>
    <row r="98" spans="1:9" x14ac:dyDescent="0.25">
      <c r="A98" t="s">
        <v>86</v>
      </c>
      <c r="F98" s="6">
        <f>SUBTOTAL(109,NorthSales[Sales Amount])</f>
        <v>1945833.2000000004</v>
      </c>
      <c r="G98" s="6"/>
      <c r="H98" s="6"/>
      <c r="I98" s="6">
        <f>SUBTOTAL(109,NorthSales[Commission])</f>
        <v>157168.13</v>
      </c>
    </row>
  </sheetData>
  <conditionalFormatting sqref="F2:F97">
    <cfRule type="top10" dxfId="4" priority="1" rank="5"/>
  </conditionalFormatting>
  <pageMargins left="0.7" right="0.7" top="0.75" bottom="0.75"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03C92-1990-4637-AB76-D037473996DF}">
  <dimension ref="A1:L101"/>
  <sheetViews>
    <sheetView workbookViewId="0">
      <selection activeCell="F98" sqref="F98"/>
    </sheetView>
  </sheetViews>
  <sheetFormatPr defaultRowHeight="15" x14ac:dyDescent="0.25"/>
  <cols>
    <col min="1" max="1" width="9.28515625" bestFit="1" customWidth="1"/>
    <col min="2" max="2" width="15.7109375" bestFit="1" customWidth="1"/>
    <col min="3" max="3" width="12.85546875" bestFit="1" customWidth="1"/>
    <col min="4" max="5" width="12.42578125" bestFit="1" customWidth="1"/>
    <col min="6" max="6" width="15.5703125" bestFit="1" customWidth="1"/>
    <col min="7" max="7" width="16" bestFit="1" customWidth="1"/>
    <col min="8" max="8" width="10.5703125" bestFit="1" customWidth="1"/>
    <col min="9" max="9" width="14.140625" bestFit="1" customWidth="1"/>
    <col min="11" max="11" width="16.5703125" bestFit="1" customWidth="1"/>
    <col min="12" max="12" width="13.28515625" bestFit="1" customWidth="1"/>
  </cols>
  <sheetData>
    <row r="1" spans="1:12" x14ac:dyDescent="0.25">
      <c r="A1" s="16" t="s">
        <v>0</v>
      </c>
      <c r="B1" s="16" t="s">
        <v>1</v>
      </c>
      <c r="C1" s="16" t="s">
        <v>2</v>
      </c>
      <c r="D1" s="16" t="s">
        <v>3</v>
      </c>
      <c r="E1" s="16" t="s">
        <v>4</v>
      </c>
      <c r="F1" s="16" t="s">
        <v>5</v>
      </c>
      <c r="G1" s="16" t="s">
        <v>6</v>
      </c>
      <c r="H1" s="16" t="s">
        <v>87</v>
      </c>
      <c r="I1" s="16" t="s">
        <v>88</v>
      </c>
      <c r="K1" s="22" t="s">
        <v>91</v>
      </c>
      <c r="L1" s="22" t="s">
        <v>92</v>
      </c>
    </row>
    <row r="2" spans="1:12" x14ac:dyDescent="0.25">
      <c r="A2" s="12">
        <v>44197</v>
      </c>
      <c r="B2" s="3" t="s">
        <v>23</v>
      </c>
      <c r="C2" s="3" t="s">
        <v>24</v>
      </c>
      <c r="D2" s="3" t="s">
        <v>25</v>
      </c>
      <c r="E2" s="3" t="s">
        <v>26</v>
      </c>
      <c r="F2" s="13">
        <v>3008.3999999999996</v>
      </c>
      <c r="G2" s="3" t="s">
        <v>15</v>
      </c>
      <c r="H2" s="13">
        <v>15000</v>
      </c>
      <c r="I2" s="13">
        <v>0</v>
      </c>
      <c r="K2" s="19" t="s">
        <v>34</v>
      </c>
      <c r="L2" s="23">
        <f>SUMIF(SouthSales[Employee], Table81011[[#This Row],[Eomplyees]], SouthSales[Sales Amount])</f>
        <v>482889</v>
      </c>
    </row>
    <row r="3" spans="1:12" x14ac:dyDescent="0.25">
      <c r="A3" s="14">
        <v>44197</v>
      </c>
      <c r="B3" s="4" t="s">
        <v>50</v>
      </c>
      <c r="C3" s="4" t="s">
        <v>51</v>
      </c>
      <c r="D3" s="4" t="s">
        <v>52</v>
      </c>
      <c r="E3" s="4" t="s">
        <v>26</v>
      </c>
      <c r="F3" s="15">
        <v>7221.5999999999995</v>
      </c>
      <c r="G3" s="4" t="s">
        <v>43</v>
      </c>
      <c r="H3" s="15">
        <v>15000</v>
      </c>
      <c r="I3" s="15">
        <v>0</v>
      </c>
      <c r="K3" s="19" t="s">
        <v>56</v>
      </c>
      <c r="L3" s="23">
        <f>SUMIF(SouthSales[Employee], Table81011[[#This Row],[Eomplyees]], SouthSales[Sales Amount])</f>
        <v>323152.3</v>
      </c>
    </row>
    <row r="4" spans="1:12" x14ac:dyDescent="0.25">
      <c r="A4" s="12">
        <v>44197</v>
      </c>
      <c r="B4" s="3" t="s">
        <v>23</v>
      </c>
      <c r="C4" s="3" t="s">
        <v>24</v>
      </c>
      <c r="D4" s="3" t="s">
        <v>25</v>
      </c>
      <c r="E4" s="3" t="s">
        <v>26</v>
      </c>
      <c r="F4" s="13">
        <v>10903.199999999999</v>
      </c>
      <c r="G4" s="3" t="s">
        <v>15</v>
      </c>
      <c r="H4" s="13">
        <v>15000</v>
      </c>
      <c r="I4" s="13">
        <v>0</v>
      </c>
      <c r="K4" s="19" t="s">
        <v>47</v>
      </c>
      <c r="L4" s="23">
        <f>SUMIF(SouthSales[Employee], Table81011[[#This Row],[Eomplyees]], SouthSales[Sales Amount])</f>
        <v>331096.8</v>
      </c>
    </row>
    <row r="5" spans="1:12" x14ac:dyDescent="0.25">
      <c r="A5" s="14">
        <v>44197</v>
      </c>
      <c r="B5" s="4" t="s">
        <v>34</v>
      </c>
      <c r="C5" s="4" t="s">
        <v>35</v>
      </c>
      <c r="D5" s="4" t="s">
        <v>36</v>
      </c>
      <c r="E5" s="4" t="s">
        <v>26</v>
      </c>
      <c r="F5" s="15">
        <v>14616</v>
      </c>
      <c r="G5" s="4" t="s">
        <v>15</v>
      </c>
      <c r="H5" s="15">
        <v>15000</v>
      </c>
      <c r="I5" s="15">
        <v>0</v>
      </c>
      <c r="K5" s="19" t="s">
        <v>50</v>
      </c>
      <c r="L5" s="23">
        <f>SUMIF(SouthSales[Employee], Table81011[[#This Row],[Eomplyees]], SouthSales[Sales Amount])</f>
        <v>285253.10000000003</v>
      </c>
    </row>
    <row r="6" spans="1:12" x14ac:dyDescent="0.25">
      <c r="A6" s="12">
        <v>44197</v>
      </c>
      <c r="B6" s="3" t="s">
        <v>47</v>
      </c>
      <c r="C6" s="3" t="s">
        <v>48</v>
      </c>
      <c r="D6" s="3" t="s">
        <v>49</v>
      </c>
      <c r="E6" s="3" t="s">
        <v>26</v>
      </c>
      <c r="F6" s="13">
        <v>18885.900000000001</v>
      </c>
      <c r="G6" s="3" t="s">
        <v>43</v>
      </c>
      <c r="H6" s="13">
        <v>15000</v>
      </c>
      <c r="I6" s="13">
        <v>1888.5900000000001</v>
      </c>
      <c r="K6" s="19" t="s">
        <v>23</v>
      </c>
      <c r="L6" s="23">
        <f>SUMIF(SouthSales[Employee], Table81011[[#This Row],[Eomplyees]], SouthSales[Sales Amount])</f>
        <v>390105.1</v>
      </c>
    </row>
    <row r="7" spans="1:12" x14ac:dyDescent="0.25">
      <c r="A7" s="14">
        <v>44197</v>
      </c>
      <c r="B7" s="4" t="s">
        <v>47</v>
      </c>
      <c r="C7" s="4" t="s">
        <v>48</v>
      </c>
      <c r="D7" s="4" t="s">
        <v>49</v>
      </c>
      <c r="E7" s="4" t="s">
        <v>26</v>
      </c>
      <c r="F7" s="15">
        <v>24236</v>
      </c>
      <c r="G7" s="4" t="s">
        <v>11</v>
      </c>
      <c r="H7" s="15">
        <v>15000</v>
      </c>
      <c r="I7" s="15">
        <v>2423.6</v>
      </c>
      <c r="K7" s="19" t="s">
        <v>86</v>
      </c>
      <c r="L7" s="24">
        <f>SUBTOTAL(109,Table81011[Total Sales])</f>
        <v>1812496.3000000003</v>
      </c>
    </row>
    <row r="8" spans="1:12" x14ac:dyDescent="0.25">
      <c r="A8" s="12">
        <v>44228</v>
      </c>
      <c r="B8" s="3" t="s">
        <v>34</v>
      </c>
      <c r="C8" s="3" t="s">
        <v>35</v>
      </c>
      <c r="D8" s="3" t="s">
        <v>36</v>
      </c>
      <c r="E8" s="3" t="s">
        <v>26</v>
      </c>
      <c r="F8" s="13">
        <v>3596</v>
      </c>
      <c r="G8" s="3" t="s">
        <v>15</v>
      </c>
      <c r="H8" s="13">
        <v>15000</v>
      </c>
      <c r="I8" s="13">
        <v>0</v>
      </c>
    </row>
    <row r="9" spans="1:12" x14ac:dyDescent="0.25">
      <c r="A9" s="14">
        <v>44228</v>
      </c>
      <c r="B9" s="4" t="s">
        <v>56</v>
      </c>
      <c r="C9" s="4" t="s">
        <v>57</v>
      </c>
      <c r="D9" s="4" t="s">
        <v>58</v>
      </c>
      <c r="E9" s="4" t="s">
        <v>26</v>
      </c>
      <c r="F9" s="15">
        <v>6300</v>
      </c>
      <c r="G9" s="4" t="s">
        <v>43</v>
      </c>
      <c r="H9" s="15">
        <v>15000</v>
      </c>
      <c r="I9" s="15">
        <v>0</v>
      </c>
    </row>
    <row r="10" spans="1:12" x14ac:dyDescent="0.25">
      <c r="A10" s="12">
        <v>44228</v>
      </c>
      <c r="B10" s="3" t="s">
        <v>34</v>
      </c>
      <c r="C10" s="3" t="s">
        <v>35</v>
      </c>
      <c r="D10" s="3" t="s">
        <v>36</v>
      </c>
      <c r="E10" s="3" t="s">
        <v>26</v>
      </c>
      <c r="F10" s="13">
        <v>6804</v>
      </c>
      <c r="G10" s="3" t="s">
        <v>11</v>
      </c>
      <c r="H10" s="13">
        <v>15000</v>
      </c>
      <c r="I10" s="13">
        <v>0</v>
      </c>
    </row>
    <row r="11" spans="1:12" x14ac:dyDescent="0.25">
      <c r="A11" s="14">
        <v>44228</v>
      </c>
      <c r="B11" s="4" t="s">
        <v>50</v>
      </c>
      <c r="C11" s="4" t="s">
        <v>51</v>
      </c>
      <c r="D11" s="4" t="s">
        <v>52</v>
      </c>
      <c r="E11" s="4" t="s">
        <v>26</v>
      </c>
      <c r="F11" s="15">
        <v>8524.4000000000015</v>
      </c>
      <c r="G11" s="4" t="s">
        <v>43</v>
      </c>
      <c r="H11" s="15">
        <v>15000</v>
      </c>
      <c r="I11" s="15">
        <v>0</v>
      </c>
    </row>
    <row r="12" spans="1:12" x14ac:dyDescent="0.25">
      <c r="A12" s="12">
        <v>44228</v>
      </c>
      <c r="B12" s="3" t="s">
        <v>34</v>
      </c>
      <c r="C12" s="3" t="s">
        <v>35</v>
      </c>
      <c r="D12" s="3" t="s">
        <v>36</v>
      </c>
      <c r="E12" s="3" t="s">
        <v>26</v>
      </c>
      <c r="F12" s="13">
        <v>8772</v>
      </c>
      <c r="G12" s="3" t="s">
        <v>43</v>
      </c>
      <c r="H12" s="13">
        <v>15000</v>
      </c>
      <c r="I12" s="13">
        <v>0</v>
      </c>
    </row>
    <row r="13" spans="1:12" x14ac:dyDescent="0.25">
      <c r="A13" s="14">
        <v>44228</v>
      </c>
      <c r="B13" s="4" t="s">
        <v>34</v>
      </c>
      <c r="C13" s="4" t="s">
        <v>35</v>
      </c>
      <c r="D13" s="4" t="s">
        <v>36</v>
      </c>
      <c r="E13" s="4" t="s">
        <v>26</v>
      </c>
      <c r="F13" s="15">
        <v>17328.300000000003</v>
      </c>
      <c r="G13" s="4" t="s">
        <v>43</v>
      </c>
      <c r="H13" s="15">
        <v>15000</v>
      </c>
      <c r="I13" s="15">
        <v>1732.8300000000004</v>
      </c>
    </row>
    <row r="14" spans="1:12" x14ac:dyDescent="0.25">
      <c r="A14" s="12">
        <v>44228</v>
      </c>
      <c r="B14" s="3" t="s">
        <v>56</v>
      </c>
      <c r="C14" s="3" t="s">
        <v>57</v>
      </c>
      <c r="D14" s="3" t="s">
        <v>58</v>
      </c>
      <c r="E14" s="3" t="s">
        <v>26</v>
      </c>
      <c r="F14" s="13">
        <v>21438.899999999998</v>
      </c>
      <c r="G14" s="3" t="s">
        <v>11</v>
      </c>
      <c r="H14" s="13">
        <v>15000</v>
      </c>
      <c r="I14" s="13">
        <v>2143.89</v>
      </c>
    </row>
    <row r="15" spans="1:12" x14ac:dyDescent="0.25">
      <c r="A15" s="14">
        <v>44228</v>
      </c>
      <c r="B15" s="4" t="s">
        <v>50</v>
      </c>
      <c r="C15" s="4" t="s">
        <v>51</v>
      </c>
      <c r="D15" s="4" t="s">
        <v>52</v>
      </c>
      <c r="E15" s="4" t="s">
        <v>26</v>
      </c>
      <c r="F15" s="15">
        <v>26556.799999999999</v>
      </c>
      <c r="G15" s="4" t="s">
        <v>15</v>
      </c>
      <c r="H15" s="15">
        <v>15000</v>
      </c>
      <c r="I15" s="15">
        <v>2655.6800000000003</v>
      </c>
    </row>
    <row r="16" spans="1:12" x14ac:dyDescent="0.25">
      <c r="A16" s="12">
        <v>44228</v>
      </c>
      <c r="B16" s="3" t="s">
        <v>50</v>
      </c>
      <c r="C16" s="3" t="s">
        <v>51</v>
      </c>
      <c r="D16" s="3" t="s">
        <v>52</v>
      </c>
      <c r="E16" s="3" t="s">
        <v>26</v>
      </c>
      <c r="F16" s="13">
        <v>33132.600000000006</v>
      </c>
      <c r="G16" s="3" t="s">
        <v>43</v>
      </c>
      <c r="H16" s="13">
        <v>15000</v>
      </c>
      <c r="I16" s="13">
        <v>3313.2600000000007</v>
      </c>
    </row>
    <row r="17" spans="1:9" x14ac:dyDescent="0.25">
      <c r="A17" s="14">
        <v>44256</v>
      </c>
      <c r="B17" s="4" t="s">
        <v>34</v>
      </c>
      <c r="C17" s="4" t="s">
        <v>35</v>
      </c>
      <c r="D17" s="4" t="s">
        <v>36</v>
      </c>
      <c r="E17" s="4" t="s">
        <v>26</v>
      </c>
      <c r="F17" s="15">
        <v>6544.8</v>
      </c>
      <c r="G17" s="4" t="s">
        <v>11</v>
      </c>
      <c r="H17" s="15">
        <v>15000</v>
      </c>
      <c r="I17" s="15">
        <v>0</v>
      </c>
    </row>
    <row r="18" spans="1:9" x14ac:dyDescent="0.25">
      <c r="A18" s="12">
        <v>44256</v>
      </c>
      <c r="B18" s="3" t="s">
        <v>50</v>
      </c>
      <c r="C18" s="3" t="s">
        <v>51</v>
      </c>
      <c r="D18" s="3" t="s">
        <v>52</v>
      </c>
      <c r="E18" s="3" t="s">
        <v>26</v>
      </c>
      <c r="F18" s="13">
        <v>11166.300000000001</v>
      </c>
      <c r="G18" s="3" t="s">
        <v>15</v>
      </c>
      <c r="H18" s="13">
        <v>15000</v>
      </c>
      <c r="I18" s="13">
        <v>0</v>
      </c>
    </row>
    <row r="19" spans="1:9" x14ac:dyDescent="0.25">
      <c r="A19" s="14">
        <v>44256</v>
      </c>
      <c r="B19" s="4" t="s">
        <v>34</v>
      </c>
      <c r="C19" s="4" t="s">
        <v>35</v>
      </c>
      <c r="D19" s="4" t="s">
        <v>36</v>
      </c>
      <c r="E19" s="4" t="s">
        <v>26</v>
      </c>
      <c r="F19" s="15">
        <v>11403</v>
      </c>
      <c r="G19" s="4" t="s">
        <v>15</v>
      </c>
      <c r="H19" s="15">
        <v>15000</v>
      </c>
      <c r="I19" s="15">
        <v>0</v>
      </c>
    </row>
    <row r="20" spans="1:9" x14ac:dyDescent="0.25">
      <c r="A20" s="12">
        <v>44256</v>
      </c>
      <c r="B20" s="3" t="s">
        <v>34</v>
      </c>
      <c r="C20" s="3" t="s">
        <v>35</v>
      </c>
      <c r="D20" s="3" t="s">
        <v>36</v>
      </c>
      <c r="E20" s="3" t="s">
        <v>26</v>
      </c>
      <c r="F20" s="13">
        <v>11554.400000000001</v>
      </c>
      <c r="G20" s="3" t="s">
        <v>15</v>
      </c>
      <c r="H20" s="13">
        <v>15000</v>
      </c>
      <c r="I20" s="13">
        <v>0</v>
      </c>
    </row>
    <row r="21" spans="1:9" x14ac:dyDescent="0.25">
      <c r="A21" s="14">
        <v>44256</v>
      </c>
      <c r="B21" s="4" t="s">
        <v>23</v>
      </c>
      <c r="C21" s="4" t="s">
        <v>24</v>
      </c>
      <c r="D21" s="4" t="s">
        <v>25</v>
      </c>
      <c r="E21" s="4" t="s">
        <v>26</v>
      </c>
      <c r="F21" s="15">
        <v>12143.999999999998</v>
      </c>
      <c r="G21" s="4" t="s">
        <v>15</v>
      </c>
      <c r="H21" s="15">
        <v>15000</v>
      </c>
      <c r="I21" s="15">
        <v>0</v>
      </c>
    </row>
    <row r="22" spans="1:9" x14ac:dyDescent="0.25">
      <c r="A22" s="12">
        <v>44256</v>
      </c>
      <c r="B22" s="3" t="s">
        <v>23</v>
      </c>
      <c r="C22" s="3" t="s">
        <v>24</v>
      </c>
      <c r="D22" s="3" t="s">
        <v>25</v>
      </c>
      <c r="E22" s="3" t="s">
        <v>26</v>
      </c>
      <c r="F22" s="13">
        <v>13244.7</v>
      </c>
      <c r="G22" s="3" t="s">
        <v>11</v>
      </c>
      <c r="H22" s="13">
        <v>15000</v>
      </c>
      <c r="I22" s="13">
        <v>0</v>
      </c>
    </row>
    <row r="23" spans="1:9" x14ac:dyDescent="0.25">
      <c r="A23" s="14">
        <v>44256</v>
      </c>
      <c r="B23" s="4" t="s">
        <v>47</v>
      </c>
      <c r="C23" s="4" t="s">
        <v>48</v>
      </c>
      <c r="D23" s="4" t="s">
        <v>49</v>
      </c>
      <c r="E23" s="4" t="s">
        <v>26</v>
      </c>
      <c r="F23" s="15">
        <v>23014.400000000001</v>
      </c>
      <c r="G23" s="4" t="s">
        <v>11</v>
      </c>
      <c r="H23" s="15">
        <v>15000</v>
      </c>
      <c r="I23" s="15">
        <v>2301.44</v>
      </c>
    </row>
    <row r="24" spans="1:9" x14ac:dyDescent="0.25">
      <c r="A24" s="12">
        <v>44256</v>
      </c>
      <c r="B24" s="3" t="s">
        <v>23</v>
      </c>
      <c r="C24" s="3" t="s">
        <v>24</v>
      </c>
      <c r="D24" s="3" t="s">
        <v>25</v>
      </c>
      <c r="E24" s="3" t="s">
        <v>26</v>
      </c>
      <c r="F24" s="13">
        <v>26200</v>
      </c>
      <c r="G24" s="3" t="s">
        <v>15</v>
      </c>
      <c r="H24" s="13">
        <v>15000</v>
      </c>
      <c r="I24" s="13">
        <v>2620</v>
      </c>
    </row>
    <row r="25" spans="1:9" x14ac:dyDescent="0.25">
      <c r="A25" s="14">
        <v>44256</v>
      </c>
      <c r="B25" s="4" t="s">
        <v>50</v>
      </c>
      <c r="C25" s="4" t="s">
        <v>51</v>
      </c>
      <c r="D25" s="4" t="s">
        <v>52</v>
      </c>
      <c r="E25" s="4" t="s">
        <v>26</v>
      </c>
      <c r="F25" s="15">
        <v>28286.399999999998</v>
      </c>
      <c r="G25" s="4" t="s">
        <v>11</v>
      </c>
      <c r="H25" s="15">
        <v>15000</v>
      </c>
      <c r="I25" s="15">
        <v>2828.64</v>
      </c>
    </row>
    <row r="26" spans="1:9" x14ac:dyDescent="0.25">
      <c r="A26" s="12">
        <v>44256</v>
      </c>
      <c r="B26" s="3" t="s">
        <v>23</v>
      </c>
      <c r="C26" s="3" t="s">
        <v>24</v>
      </c>
      <c r="D26" s="3" t="s">
        <v>25</v>
      </c>
      <c r="E26" s="3" t="s">
        <v>26</v>
      </c>
      <c r="F26" s="13">
        <v>35715.4</v>
      </c>
      <c r="G26" s="3" t="s">
        <v>15</v>
      </c>
      <c r="H26" s="13">
        <v>15000</v>
      </c>
      <c r="I26" s="13">
        <v>3571.5400000000004</v>
      </c>
    </row>
    <row r="27" spans="1:9" x14ac:dyDescent="0.25">
      <c r="A27" s="14">
        <v>44287</v>
      </c>
      <c r="B27" s="4" t="s">
        <v>56</v>
      </c>
      <c r="C27" s="4" t="s">
        <v>57</v>
      </c>
      <c r="D27" s="4" t="s">
        <v>58</v>
      </c>
      <c r="E27" s="4" t="s">
        <v>26</v>
      </c>
      <c r="F27" s="15">
        <v>6960</v>
      </c>
      <c r="G27" s="4" t="s">
        <v>43</v>
      </c>
      <c r="H27" s="15">
        <v>15000</v>
      </c>
      <c r="I27" s="15">
        <v>0</v>
      </c>
    </row>
    <row r="28" spans="1:9" x14ac:dyDescent="0.25">
      <c r="A28" s="12">
        <v>44287</v>
      </c>
      <c r="B28" s="3" t="s">
        <v>47</v>
      </c>
      <c r="C28" s="3" t="s">
        <v>48</v>
      </c>
      <c r="D28" s="3" t="s">
        <v>49</v>
      </c>
      <c r="E28" s="3" t="s">
        <v>26</v>
      </c>
      <c r="F28" s="13">
        <v>9627.8999999999978</v>
      </c>
      <c r="G28" s="3" t="s">
        <v>11</v>
      </c>
      <c r="H28" s="13">
        <v>15000</v>
      </c>
      <c r="I28" s="13">
        <v>0</v>
      </c>
    </row>
    <row r="29" spans="1:9" x14ac:dyDescent="0.25">
      <c r="A29" s="14">
        <v>44287</v>
      </c>
      <c r="B29" s="4" t="s">
        <v>34</v>
      </c>
      <c r="C29" s="4" t="s">
        <v>35</v>
      </c>
      <c r="D29" s="4" t="s">
        <v>36</v>
      </c>
      <c r="E29" s="4" t="s">
        <v>26</v>
      </c>
      <c r="F29" s="15">
        <v>13725.600000000002</v>
      </c>
      <c r="G29" s="4" t="s">
        <v>43</v>
      </c>
      <c r="H29" s="15">
        <v>15000</v>
      </c>
      <c r="I29" s="15">
        <v>0</v>
      </c>
    </row>
    <row r="30" spans="1:9" x14ac:dyDescent="0.25">
      <c r="A30" s="12">
        <v>44287</v>
      </c>
      <c r="B30" s="3" t="s">
        <v>47</v>
      </c>
      <c r="C30" s="3" t="s">
        <v>48</v>
      </c>
      <c r="D30" s="3" t="s">
        <v>49</v>
      </c>
      <c r="E30" s="3" t="s">
        <v>26</v>
      </c>
      <c r="F30" s="13">
        <v>15353.2</v>
      </c>
      <c r="G30" s="3" t="s">
        <v>11</v>
      </c>
      <c r="H30" s="13">
        <v>15000</v>
      </c>
      <c r="I30" s="13">
        <v>1535.3200000000002</v>
      </c>
    </row>
    <row r="31" spans="1:9" x14ac:dyDescent="0.25">
      <c r="A31" s="14">
        <v>44287</v>
      </c>
      <c r="B31" s="4" t="s">
        <v>23</v>
      </c>
      <c r="C31" s="4" t="s">
        <v>24</v>
      </c>
      <c r="D31" s="4" t="s">
        <v>25</v>
      </c>
      <c r="E31" s="4" t="s">
        <v>26</v>
      </c>
      <c r="F31" s="15">
        <v>18994.5</v>
      </c>
      <c r="G31" s="4" t="s">
        <v>15</v>
      </c>
      <c r="H31" s="15">
        <v>15000</v>
      </c>
      <c r="I31" s="15">
        <v>1899.45</v>
      </c>
    </row>
    <row r="32" spans="1:9" x14ac:dyDescent="0.25">
      <c r="A32" s="12">
        <v>44287</v>
      </c>
      <c r="B32" s="3" t="s">
        <v>23</v>
      </c>
      <c r="C32" s="3" t="s">
        <v>24</v>
      </c>
      <c r="D32" s="3" t="s">
        <v>25</v>
      </c>
      <c r="E32" s="3" t="s">
        <v>26</v>
      </c>
      <c r="F32" s="13">
        <v>28628.799999999996</v>
      </c>
      <c r="G32" s="3" t="s">
        <v>43</v>
      </c>
      <c r="H32" s="13">
        <v>15000</v>
      </c>
      <c r="I32" s="13">
        <v>2862.8799999999997</v>
      </c>
    </row>
    <row r="33" spans="1:9" x14ac:dyDescent="0.25">
      <c r="A33" s="14">
        <v>44317</v>
      </c>
      <c r="B33" s="4" t="s">
        <v>56</v>
      </c>
      <c r="C33" s="4" t="s">
        <v>57</v>
      </c>
      <c r="D33" s="4" t="s">
        <v>58</v>
      </c>
      <c r="E33" s="4" t="s">
        <v>26</v>
      </c>
      <c r="F33" s="15">
        <v>10948</v>
      </c>
      <c r="G33" s="4" t="s">
        <v>11</v>
      </c>
      <c r="H33" s="15">
        <v>15000</v>
      </c>
      <c r="I33" s="15">
        <v>0</v>
      </c>
    </row>
    <row r="34" spans="1:9" x14ac:dyDescent="0.25">
      <c r="A34" s="12">
        <v>44317</v>
      </c>
      <c r="B34" s="3" t="s">
        <v>50</v>
      </c>
      <c r="C34" s="3" t="s">
        <v>51</v>
      </c>
      <c r="D34" s="3" t="s">
        <v>52</v>
      </c>
      <c r="E34" s="3" t="s">
        <v>26</v>
      </c>
      <c r="F34" s="13">
        <v>13044.899999999998</v>
      </c>
      <c r="G34" s="3" t="s">
        <v>11</v>
      </c>
      <c r="H34" s="13">
        <v>15000</v>
      </c>
      <c r="I34" s="13">
        <v>0</v>
      </c>
    </row>
    <row r="35" spans="1:9" x14ac:dyDescent="0.25">
      <c r="A35" s="14">
        <v>44317</v>
      </c>
      <c r="B35" s="4" t="s">
        <v>47</v>
      </c>
      <c r="C35" s="4" t="s">
        <v>48</v>
      </c>
      <c r="D35" s="4" t="s">
        <v>49</v>
      </c>
      <c r="E35" s="4" t="s">
        <v>26</v>
      </c>
      <c r="F35" s="15">
        <v>28616</v>
      </c>
      <c r="G35" s="4" t="s">
        <v>43</v>
      </c>
      <c r="H35" s="15">
        <v>15000</v>
      </c>
      <c r="I35" s="15">
        <v>2861.6000000000004</v>
      </c>
    </row>
    <row r="36" spans="1:9" x14ac:dyDescent="0.25">
      <c r="A36" s="12">
        <v>44317</v>
      </c>
      <c r="B36" s="3" t="s">
        <v>34</v>
      </c>
      <c r="C36" s="3" t="s">
        <v>35</v>
      </c>
      <c r="D36" s="3" t="s">
        <v>36</v>
      </c>
      <c r="E36" s="3" t="s">
        <v>26</v>
      </c>
      <c r="F36" s="13">
        <v>30377.399999999998</v>
      </c>
      <c r="G36" s="3" t="s">
        <v>43</v>
      </c>
      <c r="H36" s="13">
        <v>15000</v>
      </c>
      <c r="I36" s="13">
        <v>3037.74</v>
      </c>
    </row>
    <row r="37" spans="1:9" x14ac:dyDescent="0.25">
      <c r="A37" s="14">
        <v>44317</v>
      </c>
      <c r="B37" s="4" t="s">
        <v>47</v>
      </c>
      <c r="C37" s="4" t="s">
        <v>48</v>
      </c>
      <c r="D37" s="4" t="s">
        <v>49</v>
      </c>
      <c r="E37" s="4" t="s">
        <v>26</v>
      </c>
      <c r="F37" s="15">
        <v>35351</v>
      </c>
      <c r="G37" s="4" t="s">
        <v>15</v>
      </c>
      <c r="H37" s="15">
        <v>15000</v>
      </c>
      <c r="I37" s="15">
        <v>3535.1000000000004</v>
      </c>
    </row>
    <row r="38" spans="1:9" x14ac:dyDescent="0.25">
      <c r="A38" s="12">
        <v>44348</v>
      </c>
      <c r="B38" s="3" t="s">
        <v>47</v>
      </c>
      <c r="C38" s="3" t="s">
        <v>48</v>
      </c>
      <c r="D38" s="3" t="s">
        <v>49</v>
      </c>
      <c r="E38" s="3" t="s">
        <v>26</v>
      </c>
      <c r="F38" s="13">
        <v>6872.7999999999993</v>
      </c>
      <c r="G38" s="3" t="s">
        <v>11</v>
      </c>
      <c r="H38" s="13">
        <v>15000</v>
      </c>
      <c r="I38" s="13">
        <v>0</v>
      </c>
    </row>
    <row r="39" spans="1:9" x14ac:dyDescent="0.25">
      <c r="A39" s="14">
        <v>44348</v>
      </c>
      <c r="B39" s="4" t="s">
        <v>34</v>
      </c>
      <c r="C39" s="4" t="s">
        <v>35</v>
      </c>
      <c r="D39" s="4" t="s">
        <v>36</v>
      </c>
      <c r="E39" s="4" t="s">
        <v>26</v>
      </c>
      <c r="F39" s="15">
        <v>8827</v>
      </c>
      <c r="G39" s="4" t="s">
        <v>43</v>
      </c>
      <c r="H39" s="15">
        <v>15000</v>
      </c>
      <c r="I39" s="15">
        <v>0</v>
      </c>
    </row>
    <row r="40" spans="1:9" x14ac:dyDescent="0.25">
      <c r="A40" s="12">
        <v>44348</v>
      </c>
      <c r="B40" s="3" t="s">
        <v>56</v>
      </c>
      <c r="C40" s="3" t="s">
        <v>57</v>
      </c>
      <c r="D40" s="3" t="s">
        <v>58</v>
      </c>
      <c r="E40" s="3" t="s">
        <v>26</v>
      </c>
      <c r="F40" s="13">
        <v>9836.8000000000011</v>
      </c>
      <c r="G40" s="3" t="s">
        <v>11</v>
      </c>
      <c r="H40" s="13">
        <v>15000</v>
      </c>
      <c r="I40" s="13">
        <v>0</v>
      </c>
    </row>
    <row r="41" spans="1:9" x14ac:dyDescent="0.25">
      <c r="A41" s="14">
        <v>44348</v>
      </c>
      <c r="B41" s="4" t="s">
        <v>34</v>
      </c>
      <c r="C41" s="4" t="s">
        <v>35</v>
      </c>
      <c r="D41" s="4" t="s">
        <v>36</v>
      </c>
      <c r="E41" s="4" t="s">
        <v>26</v>
      </c>
      <c r="F41" s="15">
        <v>10032</v>
      </c>
      <c r="G41" s="4" t="s">
        <v>11</v>
      </c>
      <c r="H41" s="15">
        <v>15000</v>
      </c>
      <c r="I41" s="15">
        <v>0</v>
      </c>
    </row>
    <row r="42" spans="1:9" x14ac:dyDescent="0.25">
      <c r="A42" s="12">
        <v>44348</v>
      </c>
      <c r="B42" s="3" t="s">
        <v>34</v>
      </c>
      <c r="C42" s="3" t="s">
        <v>35</v>
      </c>
      <c r="D42" s="3" t="s">
        <v>36</v>
      </c>
      <c r="E42" s="3" t="s">
        <v>26</v>
      </c>
      <c r="F42" s="13">
        <v>15953.599999999999</v>
      </c>
      <c r="G42" s="3" t="s">
        <v>15</v>
      </c>
      <c r="H42" s="13">
        <v>15000</v>
      </c>
      <c r="I42" s="13">
        <v>1595.36</v>
      </c>
    </row>
    <row r="43" spans="1:9" x14ac:dyDescent="0.25">
      <c r="A43" s="14">
        <v>44348</v>
      </c>
      <c r="B43" s="4" t="s">
        <v>47</v>
      </c>
      <c r="C43" s="4" t="s">
        <v>48</v>
      </c>
      <c r="D43" s="4" t="s">
        <v>49</v>
      </c>
      <c r="E43" s="4" t="s">
        <v>26</v>
      </c>
      <c r="F43" s="15">
        <v>25560</v>
      </c>
      <c r="G43" s="4" t="s">
        <v>11</v>
      </c>
      <c r="H43" s="15">
        <v>15000</v>
      </c>
      <c r="I43" s="15">
        <v>2556</v>
      </c>
    </row>
    <row r="44" spans="1:9" x14ac:dyDescent="0.25">
      <c r="A44" s="12">
        <v>44348</v>
      </c>
      <c r="B44" s="3" t="s">
        <v>34</v>
      </c>
      <c r="C44" s="3" t="s">
        <v>35</v>
      </c>
      <c r="D44" s="3" t="s">
        <v>36</v>
      </c>
      <c r="E44" s="3" t="s">
        <v>26</v>
      </c>
      <c r="F44" s="13">
        <v>35695</v>
      </c>
      <c r="G44" s="3" t="s">
        <v>15</v>
      </c>
      <c r="H44" s="13">
        <v>15000</v>
      </c>
      <c r="I44" s="13">
        <v>3569.5</v>
      </c>
    </row>
    <row r="45" spans="1:9" x14ac:dyDescent="0.25">
      <c r="A45" s="14">
        <v>44378</v>
      </c>
      <c r="B45" s="4" t="s">
        <v>56</v>
      </c>
      <c r="C45" s="4" t="s">
        <v>57</v>
      </c>
      <c r="D45" s="4" t="s">
        <v>58</v>
      </c>
      <c r="E45" s="4" t="s">
        <v>26</v>
      </c>
      <c r="F45" s="15">
        <v>9405.2999999999993</v>
      </c>
      <c r="G45" s="4" t="s">
        <v>15</v>
      </c>
      <c r="H45" s="15">
        <v>15000</v>
      </c>
      <c r="I45" s="15">
        <v>0</v>
      </c>
    </row>
    <row r="46" spans="1:9" x14ac:dyDescent="0.25">
      <c r="A46" s="12">
        <v>44378</v>
      </c>
      <c r="B46" s="3" t="s">
        <v>47</v>
      </c>
      <c r="C46" s="3" t="s">
        <v>48</v>
      </c>
      <c r="D46" s="3" t="s">
        <v>49</v>
      </c>
      <c r="E46" s="3" t="s">
        <v>26</v>
      </c>
      <c r="F46" s="13">
        <v>9704.1999999999989</v>
      </c>
      <c r="G46" s="3" t="s">
        <v>43</v>
      </c>
      <c r="H46" s="13">
        <v>15000</v>
      </c>
      <c r="I46" s="13">
        <v>0</v>
      </c>
    </row>
    <row r="47" spans="1:9" x14ac:dyDescent="0.25">
      <c r="A47" s="14">
        <v>44378</v>
      </c>
      <c r="B47" s="4" t="s">
        <v>56</v>
      </c>
      <c r="C47" s="4" t="s">
        <v>57</v>
      </c>
      <c r="D47" s="4" t="s">
        <v>58</v>
      </c>
      <c r="E47" s="4" t="s">
        <v>26</v>
      </c>
      <c r="F47" s="15">
        <v>13674</v>
      </c>
      <c r="G47" s="4" t="s">
        <v>15</v>
      </c>
      <c r="H47" s="15">
        <v>15000</v>
      </c>
      <c r="I47" s="15">
        <v>0</v>
      </c>
    </row>
    <row r="48" spans="1:9" x14ac:dyDescent="0.25">
      <c r="A48" s="12">
        <v>44378</v>
      </c>
      <c r="B48" s="3" t="s">
        <v>34</v>
      </c>
      <c r="C48" s="3" t="s">
        <v>35</v>
      </c>
      <c r="D48" s="3" t="s">
        <v>36</v>
      </c>
      <c r="E48" s="3" t="s">
        <v>26</v>
      </c>
      <c r="F48" s="13">
        <v>21120.400000000001</v>
      </c>
      <c r="G48" s="3" t="s">
        <v>15</v>
      </c>
      <c r="H48" s="13">
        <v>15000</v>
      </c>
      <c r="I48" s="13">
        <v>2112.0400000000004</v>
      </c>
    </row>
    <row r="49" spans="1:9" x14ac:dyDescent="0.25">
      <c r="A49" s="14">
        <v>44378</v>
      </c>
      <c r="B49" s="4" t="s">
        <v>34</v>
      </c>
      <c r="C49" s="4" t="s">
        <v>35</v>
      </c>
      <c r="D49" s="4" t="s">
        <v>36</v>
      </c>
      <c r="E49" s="4" t="s">
        <v>26</v>
      </c>
      <c r="F49" s="15">
        <v>23997.600000000002</v>
      </c>
      <c r="G49" s="4" t="s">
        <v>11</v>
      </c>
      <c r="H49" s="15">
        <v>15000</v>
      </c>
      <c r="I49" s="15">
        <v>2399.7600000000002</v>
      </c>
    </row>
    <row r="50" spans="1:9" x14ac:dyDescent="0.25">
      <c r="A50" s="12">
        <v>44378</v>
      </c>
      <c r="B50" s="3" t="s">
        <v>34</v>
      </c>
      <c r="C50" s="3" t="s">
        <v>35</v>
      </c>
      <c r="D50" s="3" t="s">
        <v>36</v>
      </c>
      <c r="E50" s="3" t="s">
        <v>26</v>
      </c>
      <c r="F50" s="13">
        <v>35715.4</v>
      </c>
      <c r="G50" s="3" t="s">
        <v>43</v>
      </c>
      <c r="H50" s="13">
        <v>15000</v>
      </c>
      <c r="I50" s="13">
        <v>3571.5400000000004</v>
      </c>
    </row>
    <row r="51" spans="1:9" x14ac:dyDescent="0.25">
      <c r="A51" s="14">
        <v>44409</v>
      </c>
      <c r="B51" s="4" t="s">
        <v>34</v>
      </c>
      <c r="C51" s="4" t="s">
        <v>35</v>
      </c>
      <c r="D51" s="4" t="s">
        <v>36</v>
      </c>
      <c r="E51" s="4" t="s">
        <v>26</v>
      </c>
      <c r="F51" s="15">
        <v>3386.6000000000004</v>
      </c>
      <c r="G51" s="4" t="s">
        <v>15</v>
      </c>
      <c r="H51" s="15">
        <v>15000</v>
      </c>
      <c r="I51" s="15">
        <v>0</v>
      </c>
    </row>
    <row r="52" spans="1:9" x14ac:dyDescent="0.25">
      <c r="A52" s="12">
        <v>44409</v>
      </c>
      <c r="B52" s="3" t="s">
        <v>47</v>
      </c>
      <c r="C52" s="3" t="s">
        <v>48</v>
      </c>
      <c r="D52" s="3" t="s">
        <v>49</v>
      </c>
      <c r="E52" s="3" t="s">
        <v>26</v>
      </c>
      <c r="F52" s="13">
        <v>4028</v>
      </c>
      <c r="G52" s="3" t="s">
        <v>11</v>
      </c>
      <c r="H52" s="13">
        <v>15000</v>
      </c>
      <c r="I52" s="13">
        <v>0</v>
      </c>
    </row>
    <row r="53" spans="1:9" x14ac:dyDescent="0.25">
      <c r="A53" s="14">
        <v>44409</v>
      </c>
      <c r="B53" s="4" t="s">
        <v>23</v>
      </c>
      <c r="C53" s="4" t="s">
        <v>24</v>
      </c>
      <c r="D53" s="4" t="s">
        <v>25</v>
      </c>
      <c r="E53" s="4" t="s">
        <v>26</v>
      </c>
      <c r="F53" s="15">
        <v>5532.7999999999993</v>
      </c>
      <c r="G53" s="4" t="s">
        <v>15</v>
      </c>
      <c r="H53" s="15">
        <v>15000</v>
      </c>
      <c r="I53" s="15">
        <v>0</v>
      </c>
    </row>
    <row r="54" spans="1:9" x14ac:dyDescent="0.25">
      <c r="A54" s="12">
        <v>44409</v>
      </c>
      <c r="B54" s="3" t="s">
        <v>34</v>
      </c>
      <c r="C54" s="3" t="s">
        <v>35</v>
      </c>
      <c r="D54" s="3" t="s">
        <v>36</v>
      </c>
      <c r="E54" s="3" t="s">
        <v>26</v>
      </c>
      <c r="F54" s="13">
        <v>10200</v>
      </c>
      <c r="G54" s="3" t="s">
        <v>43</v>
      </c>
      <c r="H54" s="13">
        <v>15000</v>
      </c>
      <c r="I54" s="13">
        <v>0</v>
      </c>
    </row>
    <row r="55" spans="1:9" x14ac:dyDescent="0.25">
      <c r="A55" s="14">
        <v>44409</v>
      </c>
      <c r="B55" s="4" t="s">
        <v>23</v>
      </c>
      <c r="C55" s="4" t="s">
        <v>24</v>
      </c>
      <c r="D55" s="4" t="s">
        <v>25</v>
      </c>
      <c r="E55" s="4" t="s">
        <v>26</v>
      </c>
      <c r="F55" s="15">
        <v>13923</v>
      </c>
      <c r="G55" s="4" t="s">
        <v>43</v>
      </c>
      <c r="H55" s="15">
        <v>15000</v>
      </c>
      <c r="I55" s="15">
        <v>0</v>
      </c>
    </row>
    <row r="56" spans="1:9" x14ac:dyDescent="0.25">
      <c r="A56" s="12">
        <v>44409</v>
      </c>
      <c r="B56" s="3" t="s">
        <v>47</v>
      </c>
      <c r="C56" s="3" t="s">
        <v>48</v>
      </c>
      <c r="D56" s="3" t="s">
        <v>49</v>
      </c>
      <c r="E56" s="3" t="s">
        <v>26</v>
      </c>
      <c r="F56" s="13">
        <v>17593.399999999998</v>
      </c>
      <c r="G56" s="3" t="s">
        <v>15</v>
      </c>
      <c r="H56" s="13">
        <v>15000</v>
      </c>
      <c r="I56" s="13">
        <v>1759.34</v>
      </c>
    </row>
    <row r="57" spans="1:9" x14ac:dyDescent="0.25">
      <c r="A57" s="14">
        <v>44409</v>
      </c>
      <c r="B57" s="4" t="s">
        <v>56</v>
      </c>
      <c r="C57" s="4" t="s">
        <v>57</v>
      </c>
      <c r="D57" s="4" t="s">
        <v>58</v>
      </c>
      <c r="E57" s="4" t="s">
        <v>26</v>
      </c>
      <c r="F57" s="15">
        <v>17666</v>
      </c>
      <c r="G57" s="4" t="s">
        <v>11</v>
      </c>
      <c r="H57" s="15">
        <v>15000</v>
      </c>
      <c r="I57" s="15">
        <v>1766.6000000000001</v>
      </c>
    </row>
    <row r="58" spans="1:9" x14ac:dyDescent="0.25">
      <c r="A58" s="12">
        <v>44409</v>
      </c>
      <c r="B58" s="3" t="s">
        <v>34</v>
      </c>
      <c r="C58" s="3" t="s">
        <v>35</v>
      </c>
      <c r="D58" s="3" t="s">
        <v>36</v>
      </c>
      <c r="E58" s="3" t="s">
        <v>26</v>
      </c>
      <c r="F58" s="13">
        <v>21420</v>
      </c>
      <c r="G58" s="3" t="s">
        <v>43</v>
      </c>
      <c r="H58" s="13">
        <v>15000</v>
      </c>
      <c r="I58" s="13">
        <v>2142</v>
      </c>
    </row>
    <row r="59" spans="1:9" x14ac:dyDescent="0.25">
      <c r="A59" s="14">
        <v>44409</v>
      </c>
      <c r="B59" s="4" t="s">
        <v>23</v>
      </c>
      <c r="C59" s="4" t="s">
        <v>24</v>
      </c>
      <c r="D59" s="4" t="s">
        <v>25</v>
      </c>
      <c r="E59" s="4" t="s">
        <v>26</v>
      </c>
      <c r="F59" s="15">
        <v>24080</v>
      </c>
      <c r="G59" s="4" t="s">
        <v>11</v>
      </c>
      <c r="H59" s="15">
        <v>15000</v>
      </c>
      <c r="I59" s="15">
        <v>2408</v>
      </c>
    </row>
    <row r="60" spans="1:9" x14ac:dyDescent="0.25">
      <c r="A60" s="12">
        <v>44409</v>
      </c>
      <c r="B60" s="3" t="s">
        <v>47</v>
      </c>
      <c r="C60" s="3" t="s">
        <v>48</v>
      </c>
      <c r="D60" s="3" t="s">
        <v>49</v>
      </c>
      <c r="E60" s="3" t="s">
        <v>26</v>
      </c>
      <c r="F60" s="13">
        <v>27531</v>
      </c>
      <c r="G60" s="3" t="s">
        <v>43</v>
      </c>
      <c r="H60" s="13">
        <v>15000</v>
      </c>
      <c r="I60" s="13">
        <v>2753.1000000000004</v>
      </c>
    </row>
    <row r="61" spans="1:9" x14ac:dyDescent="0.25">
      <c r="A61" s="14">
        <v>44409</v>
      </c>
      <c r="B61" s="4" t="s">
        <v>56</v>
      </c>
      <c r="C61" s="4" t="s">
        <v>57</v>
      </c>
      <c r="D61" s="4" t="s">
        <v>58</v>
      </c>
      <c r="E61" s="4" t="s">
        <v>26</v>
      </c>
      <c r="F61" s="15">
        <v>32795.700000000004</v>
      </c>
      <c r="G61" s="4" t="s">
        <v>15</v>
      </c>
      <c r="H61" s="15">
        <v>15000</v>
      </c>
      <c r="I61" s="15">
        <v>3279.5700000000006</v>
      </c>
    </row>
    <row r="62" spans="1:9" x14ac:dyDescent="0.25">
      <c r="A62" s="12">
        <v>44440</v>
      </c>
      <c r="B62" s="3" t="s">
        <v>47</v>
      </c>
      <c r="C62" s="3" t="s">
        <v>48</v>
      </c>
      <c r="D62" s="3" t="s">
        <v>49</v>
      </c>
      <c r="E62" s="3" t="s">
        <v>26</v>
      </c>
      <c r="F62" s="13">
        <v>7008</v>
      </c>
      <c r="G62" s="3" t="s">
        <v>43</v>
      </c>
      <c r="H62" s="13">
        <v>15000</v>
      </c>
      <c r="I62" s="13">
        <v>0</v>
      </c>
    </row>
    <row r="63" spans="1:9" x14ac:dyDescent="0.25">
      <c r="A63" s="14">
        <v>44440</v>
      </c>
      <c r="B63" s="4" t="s">
        <v>23</v>
      </c>
      <c r="C63" s="4" t="s">
        <v>24</v>
      </c>
      <c r="D63" s="4" t="s">
        <v>25</v>
      </c>
      <c r="E63" s="4" t="s">
        <v>26</v>
      </c>
      <c r="F63" s="15">
        <v>8099.6999999999989</v>
      </c>
      <c r="G63" s="4" t="s">
        <v>11</v>
      </c>
      <c r="H63" s="15">
        <v>15000</v>
      </c>
      <c r="I63" s="15">
        <v>0</v>
      </c>
    </row>
    <row r="64" spans="1:9" x14ac:dyDescent="0.25">
      <c r="A64" s="12">
        <v>44440</v>
      </c>
      <c r="B64" s="3" t="s">
        <v>34</v>
      </c>
      <c r="C64" s="3" t="s">
        <v>35</v>
      </c>
      <c r="D64" s="3" t="s">
        <v>36</v>
      </c>
      <c r="E64" s="3" t="s">
        <v>26</v>
      </c>
      <c r="F64" s="13">
        <v>9840</v>
      </c>
      <c r="G64" s="3" t="s">
        <v>15</v>
      </c>
      <c r="H64" s="13">
        <v>15000</v>
      </c>
      <c r="I64" s="13">
        <v>0</v>
      </c>
    </row>
    <row r="65" spans="1:9" x14ac:dyDescent="0.25">
      <c r="A65" s="14">
        <v>44440</v>
      </c>
      <c r="B65" s="4" t="s">
        <v>50</v>
      </c>
      <c r="C65" s="4" t="s">
        <v>51</v>
      </c>
      <c r="D65" s="4" t="s">
        <v>52</v>
      </c>
      <c r="E65" s="4" t="s">
        <v>26</v>
      </c>
      <c r="F65" s="15">
        <v>10218</v>
      </c>
      <c r="G65" s="4" t="s">
        <v>15</v>
      </c>
      <c r="H65" s="15">
        <v>15000</v>
      </c>
      <c r="I65" s="15">
        <v>0</v>
      </c>
    </row>
    <row r="66" spans="1:9" x14ac:dyDescent="0.25">
      <c r="A66" s="12">
        <v>44440</v>
      </c>
      <c r="B66" s="3" t="s">
        <v>34</v>
      </c>
      <c r="C66" s="3" t="s">
        <v>35</v>
      </c>
      <c r="D66" s="3" t="s">
        <v>36</v>
      </c>
      <c r="E66" s="3" t="s">
        <v>26</v>
      </c>
      <c r="F66" s="13">
        <v>14311.2</v>
      </c>
      <c r="G66" s="3" t="s">
        <v>11</v>
      </c>
      <c r="H66" s="13">
        <v>15000</v>
      </c>
      <c r="I66" s="13">
        <v>0</v>
      </c>
    </row>
    <row r="67" spans="1:9" x14ac:dyDescent="0.25">
      <c r="A67" s="14">
        <v>44440</v>
      </c>
      <c r="B67" s="4" t="s">
        <v>34</v>
      </c>
      <c r="C67" s="4" t="s">
        <v>35</v>
      </c>
      <c r="D67" s="4" t="s">
        <v>36</v>
      </c>
      <c r="E67" s="4" t="s">
        <v>26</v>
      </c>
      <c r="F67" s="15">
        <v>14715.2</v>
      </c>
      <c r="G67" s="4" t="s">
        <v>15</v>
      </c>
      <c r="H67" s="15">
        <v>15000</v>
      </c>
      <c r="I67" s="15">
        <v>0</v>
      </c>
    </row>
    <row r="68" spans="1:9" x14ac:dyDescent="0.25">
      <c r="A68" s="12">
        <v>44440</v>
      </c>
      <c r="B68" s="3" t="s">
        <v>56</v>
      </c>
      <c r="C68" s="3" t="s">
        <v>57</v>
      </c>
      <c r="D68" s="3" t="s">
        <v>58</v>
      </c>
      <c r="E68" s="3" t="s">
        <v>26</v>
      </c>
      <c r="F68" s="13">
        <v>19147.8</v>
      </c>
      <c r="G68" s="3" t="s">
        <v>15</v>
      </c>
      <c r="H68" s="13">
        <v>15000</v>
      </c>
      <c r="I68" s="13">
        <v>1914.78</v>
      </c>
    </row>
    <row r="69" spans="1:9" x14ac:dyDescent="0.25">
      <c r="A69" s="14">
        <v>44440</v>
      </c>
      <c r="B69" s="4" t="s">
        <v>34</v>
      </c>
      <c r="C69" s="4" t="s">
        <v>35</v>
      </c>
      <c r="D69" s="4" t="s">
        <v>36</v>
      </c>
      <c r="E69" s="4" t="s">
        <v>26</v>
      </c>
      <c r="F69" s="15">
        <v>20760.300000000003</v>
      </c>
      <c r="G69" s="4" t="s">
        <v>15</v>
      </c>
      <c r="H69" s="15">
        <v>15000</v>
      </c>
      <c r="I69" s="15">
        <v>2076.0300000000002</v>
      </c>
    </row>
    <row r="70" spans="1:9" x14ac:dyDescent="0.25">
      <c r="A70" s="12">
        <v>44440</v>
      </c>
      <c r="B70" s="3" t="s">
        <v>56</v>
      </c>
      <c r="C70" s="3" t="s">
        <v>57</v>
      </c>
      <c r="D70" s="3" t="s">
        <v>58</v>
      </c>
      <c r="E70" s="3" t="s">
        <v>26</v>
      </c>
      <c r="F70" s="13">
        <v>24579.8</v>
      </c>
      <c r="G70" s="3" t="s">
        <v>11</v>
      </c>
      <c r="H70" s="13">
        <v>15000</v>
      </c>
      <c r="I70" s="13">
        <v>2457.98</v>
      </c>
    </row>
    <row r="71" spans="1:9" x14ac:dyDescent="0.25">
      <c r="A71" s="14">
        <v>44440</v>
      </c>
      <c r="B71" s="4" t="s">
        <v>56</v>
      </c>
      <c r="C71" s="4" t="s">
        <v>57</v>
      </c>
      <c r="D71" s="4" t="s">
        <v>58</v>
      </c>
      <c r="E71" s="4" t="s">
        <v>26</v>
      </c>
      <c r="F71" s="15">
        <v>25946.300000000003</v>
      </c>
      <c r="G71" s="4" t="s">
        <v>43</v>
      </c>
      <c r="H71" s="15">
        <v>15000</v>
      </c>
      <c r="I71" s="15">
        <v>2594.6300000000006</v>
      </c>
    </row>
    <row r="72" spans="1:9" x14ac:dyDescent="0.25">
      <c r="A72" s="12">
        <v>44440</v>
      </c>
      <c r="B72" s="3" t="s">
        <v>23</v>
      </c>
      <c r="C72" s="3" t="s">
        <v>24</v>
      </c>
      <c r="D72" s="3" t="s">
        <v>25</v>
      </c>
      <c r="E72" s="3" t="s">
        <v>26</v>
      </c>
      <c r="F72" s="13">
        <v>30367.999999999996</v>
      </c>
      <c r="G72" s="3" t="s">
        <v>15</v>
      </c>
      <c r="H72" s="13">
        <v>15000</v>
      </c>
      <c r="I72" s="13">
        <v>3036.7999999999997</v>
      </c>
    </row>
    <row r="73" spans="1:9" x14ac:dyDescent="0.25">
      <c r="A73" s="14">
        <v>44440</v>
      </c>
      <c r="B73" s="4" t="s">
        <v>47</v>
      </c>
      <c r="C73" s="4" t="s">
        <v>48</v>
      </c>
      <c r="D73" s="4" t="s">
        <v>49</v>
      </c>
      <c r="E73" s="4" t="s">
        <v>26</v>
      </c>
      <c r="F73" s="15">
        <v>35640</v>
      </c>
      <c r="G73" s="4" t="s">
        <v>11</v>
      </c>
      <c r="H73" s="15">
        <v>15000</v>
      </c>
      <c r="I73" s="15">
        <v>3564</v>
      </c>
    </row>
    <row r="74" spans="1:9" x14ac:dyDescent="0.25">
      <c r="A74" s="12">
        <v>44470</v>
      </c>
      <c r="B74" s="3" t="s">
        <v>50</v>
      </c>
      <c r="C74" s="3" t="s">
        <v>51</v>
      </c>
      <c r="D74" s="3" t="s">
        <v>52</v>
      </c>
      <c r="E74" s="3" t="s">
        <v>26</v>
      </c>
      <c r="F74" s="13">
        <v>4201.6000000000004</v>
      </c>
      <c r="G74" s="3" t="s">
        <v>15</v>
      </c>
      <c r="H74" s="13">
        <v>15000</v>
      </c>
      <c r="I74" s="13">
        <v>0</v>
      </c>
    </row>
    <row r="75" spans="1:9" x14ac:dyDescent="0.25">
      <c r="A75" s="14">
        <v>44470</v>
      </c>
      <c r="B75" s="4" t="s">
        <v>23</v>
      </c>
      <c r="C75" s="4" t="s">
        <v>24</v>
      </c>
      <c r="D75" s="4" t="s">
        <v>25</v>
      </c>
      <c r="E75" s="4" t="s">
        <v>26</v>
      </c>
      <c r="F75" s="15">
        <v>15262.8</v>
      </c>
      <c r="G75" s="4" t="s">
        <v>43</v>
      </c>
      <c r="H75" s="15">
        <v>15000</v>
      </c>
      <c r="I75" s="15">
        <v>1526.28</v>
      </c>
    </row>
    <row r="76" spans="1:9" x14ac:dyDescent="0.25">
      <c r="A76" s="12">
        <v>44470</v>
      </c>
      <c r="B76" s="3" t="s">
        <v>56</v>
      </c>
      <c r="C76" s="3" t="s">
        <v>57</v>
      </c>
      <c r="D76" s="3" t="s">
        <v>58</v>
      </c>
      <c r="E76" s="3" t="s">
        <v>26</v>
      </c>
      <c r="F76" s="13">
        <v>20790</v>
      </c>
      <c r="G76" s="3" t="s">
        <v>15</v>
      </c>
      <c r="H76" s="13">
        <v>15000</v>
      </c>
      <c r="I76" s="13">
        <v>2079</v>
      </c>
    </row>
    <row r="77" spans="1:9" x14ac:dyDescent="0.25">
      <c r="A77" s="14">
        <v>44470</v>
      </c>
      <c r="B77" s="4" t="s">
        <v>50</v>
      </c>
      <c r="C77" s="4" t="s">
        <v>51</v>
      </c>
      <c r="D77" s="4" t="s">
        <v>52</v>
      </c>
      <c r="E77" s="4" t="s">
        <v>26</v>
      </c>
      <c r="F77" s="15">
        <v>21878.5</v>
      </c>
      <c r="G77" s="4" t="s">
        <v>11</v>
      </c>
      <c r="H77" s="15">
        <v>15000</v>
      </c>
      <c r="I77" s="15">
        <v>2187.85</v>
      </c>
    </row>
    <row r="78" spans="1:9" x14ac:dyDescent="0.25">
      <c r="A78" s="12">
        <v>44470</v>
      </c>
      <c r="B78" s="3" t="s">
        <v>56</v>
      </c>
      <c r="C78" s="3" t="s">
        <v>57</v>
      </c>
      <c r="D78" s="3" t="s">
        <v>58</v>
      </c>
      <c r="E78" s="3" t="s">
        <v>26</v>
      </c>
      <c r="F78" s="13">
        <v>22136.800000000003</v>
      </c>
      <c r="G78" s="3" t="s">
        <v>11</v>
      </c>
      <c r="H78" s="13">
        <v>15000</v>
      </c>
      <c r="I78" s="13">
        <v>2213.6800000000003</v>
      </c>
    </row>
    <row r="79" spans="1:9" x14ac:dyDescent="0.25">
      <c r="A79" s="14">
        <v>44470</v>
      </c>
      <c r="B79" s="4" t="s">
        <v>56</v>
      </c>
      <c r="C79" s="4" t="s">
        <v>57</v>
      </c>
      <c r="D79" s="4" t="s">
        <v>58</v>
      </c>
      <c r="E79" s="4" t="s">
        <v>26</v>
      </c>
      <c r="F79" s="15">
        <v>23240.400000000001</v>
      </c>
      <c r="G79" s="4" t="s">
        <v>15</v>
      </c>
      <c r="H79" s="15">
        <v>15000</v>
      </c>
      <c r="I79" s="15">
        <v>2324.0400000000004</v>
      </c>
    </row>
    <row r="80" spans="1:9" x14ac:dyDescent="0.25">
      <c r="A80" s="12">
        <v>44470</v>
      </c>
      <c r="B80" s="3" t="s">
        <v>50</v>
      </c>
      <c r="C80" s="3" t="s">
        <v>51</v>
      </c>
      <c r="D80" s="3" t="s">
        <v>52</v>
      </c>
      <c r="E80" s="3" t="s">
        <v>26</v>
      </c>
      <c r="F80" s="13">
        <v>41989.599999999999</v>
      </c>
      <c r="G80" s="3" t="s">
        <v>11</v>
      </c>
      <c r="H80" s="13">
        <v>15000</v>
      </c>
      <c r="I80" s="13">
        <v>4198.96</v>
      </c>
    </row>
    <row r="81" spans="1:9" x14ac:dyDescent="0.25">
      <c r="A81" s="14">
        <v>44501</v>
      </c>
      <c r="B81" s="4" t="s">
        <v>34</v>
      </c>
      <c r="C81" s="4" t="s">
        <v>35</v>
      </c>
      <c r="D81" s="4" t="s">
        <v>36</v>
      </c>
      <c r="E81" s="4" t="s">
        <v>26</v>
      </c>
      <c r="F81" s="15">
        <v>9006</v>
      </c>
      <c r="G81" s="4" t="s">
        <v>43</v>
      </c>
      <c r="H81" s="15">
        <v>15000</v>
      </c>
      <c r="I81" s="15">
        <v>0</v>
      </c>
    </row>
    <row r="82" spans="1:9" x14ac:dyDescent="0.25">
      <c r="A82" s="12">
        <v>44501</v>
      </c>
      <c r="B82" s="3" t="s">
        <v>50</v>
      </c>
      <c r="C82" s="3" t="s">
        <v>51</v>
      </c>
      <c r="D82" s="3" t="s">
        <v>52</v>
      </c>
      <c r="E82" s="3" t="s">
        <v>26</v>
      </c>
      <c r="F82" s="13">
        <v>10573.5</v>
      </c>
      <c r="G82" s="3" t="s">
        <v>11</v>
      </c>
      <c r="H82" s="13">
        <v>15000</v>
      </c>
      <c r="I82" s="13">
        <v>0</v>
      </c>
    </row>
    <row r="83" spans="1:9" x14ac:dyDescent="0.25">
      <c r="A83" s="14">
        <v>44501</v>
      </c>
      <c r="B83" s="4" t="s">
        <v>47</v>
      </c>
      <c r="C83" s="4" t="s">
        <v>48</v>
      </c>
      <c r="D83" s="4" t="s">
        <v>49</v>
      </c>
      <c r="E83" s="4" t="s">
        <v>26</v>
      </c>
      <c r="F83" s="15">
        <v>13230</v>
      </c>
      <c r="G83" s="4" t="s">
        <v>15</v>
      </c>
      <c r="H83" s="15">
        <v>15000</v>
      </c>
      <c r="I83" s="15">
        <v>0</v>
      </c>
    </row>
    <row r="84" spans="1:9" x14ac:dyDescent="0.25">
      <c r="A84" s="12">
        <v>44501</v>
      </c>
      <c r="B84" s="3" t="s">
        <v>23</v>
      </c>
      <c r="C84" s="3" t="s">
        <v>24</v>
      </c>
      <c r="D84" s="3" t="s">
        <v>25</v>
      </c>
      <c r="E84" s="3" t="s">
        <v>26</v>
      </c>
      <c r="F84" s="13">
        <v>15403.600000000002</v>
      </c>
      <c r="G84" s="3" t="s">
        <v>15</v>
      </c>
      <c r="H84" s="13">
        <v>15000</v>
      </c>
      <c r="I84" s="13">
        <v>1540.3600000000004</v>
      </c>
    </row>
    <row r="85" spans="1:9" x14ac:dyDescent="0.25">
      <c r="A85" s="14">
        <v>44501</v>
      </c>
      <c r="B85" s="4" t="s">
        <v>34</v>
      </c>
      <c r="C85" s="4" t="s">
        <v>35</v>
      </c>
      <c r="D85" s="4" t="s">
        <v>36</v>
      </c>
      <c r="E85" s="4" t="s">
        <v>26</v>
      </c>
      <c r="F85" s="15">
        <v>16394.399999999998</v>
      </c>
      <c r="G85" s="4" t="s">
        <v>15</v>
      </c>
      <c r="H85" s="15">
        <v>15000</v>
      </c>
      <c r="I85" s="15">
        <v>1639.4399999999998</v>
      </c>
    </row>
    <row r="86" spans="1:9" x14ac:dyDescent="0.25">
      <c r="A86" s="12">
        <v>44501</v>
      </c>
      <c r="B86" s="3" t="s">
        <v>34</v>
      </c>
      <c r="C86" s="3" t="s">
        <v>35</v>
      </c>
      <c r="D86" s="3" t="s">
        <v>36</v>
      </c>
      <c r="E86" s="3" t="s">
        <v>26</v>
      </c>
      <c r="F86" s="13">
        <v>16606</v>
      </c>
      <c r="G86" s="3" t="s">
        <v>43</v>
      </c>
      <c r="H86" s="13">
        <v>15000</v>
      </c>
      <c r="I86" s="13">
        <v>1660.6000000000001</v>
      </c>
    </row>
    <row r="87" spans="1:9" x14ac:dyDescent="0.25">
      <c r="A87" s="14">
        <v>44501</v>
      </c>
      <c r="B87" s="4" t="s">
        <v>23</v>
      </c>
      <c r="C87" s="4" t="s">
        <v>24</v>
      </c>
      <c r="D87" s="4" t="s">
        <v>25</v>
      </c>
      <c r="E87" s="4" t="s">
        <v>26</v>
      </c>
      <c r="F87" s="15">
        <v>18452.599999999999</v>
      </c>
      <c r="G87" s="4" t="s">
        <v>43</v>
      </c>
      <c r="H87" s="15">
        <v>15000</v>
      </c>
      <c r="I87" s="15">
        <v>1845.26</v>
      </c>
    </row>
    <row r="88" spans="1:9" x14ac:dyDescent="0.25">
      <c r="A88" s="12">
        <v>44501</v>
      </c>
      <c r="B88" s="3" t="s">
        <v>50</v>
      </c>
      <c r="C88" s="3" t="s">
        <v>51</v>
      </c>
      <c r="D88" s="3" t="s">
        <v>52</v>
      </c>
      <c r="E88" s="3" t="s">
        <v>26</v>
      </c>
      <c r="F88" s="13">
        <v>20062.5</v>
      </c>
      <c r="G88" s="3" t="s">
        <v>11</v>
      </c>
      <c r="H88" s="13">
        <v>15000</v>
      </c>
      <c r="I88" s="13">
        <v>2006.25</v>
      </c>
    </row>
    <row r="89" spans="1:9" x14ac:dyDescent="0.25">
      <c r="A89" s="14">
        <v>44501</v>
      </c>
      <c r="B89" s="4" t="s">
        <v>56</v>
      </c>
      <c r="C89" s="4" t="s">
        <v>57</v>
      </c>
      <c r="D89" s="4" t="s">
        <v>58</v>
      </c>
      <c r="E89" s="4" t="s">
        <v>26</v>
      </c>
      <c r="F89" s="15">
        <v>22900.499999999996</v>
      </c>
      <c r="G89" s="4" t="s">
        <v>11</v>
      </c>
      <c r="H89" s="15">
        <v>15000</v>
      </c>
      <c r="I89" s="15">
        <v>2290.0499999999997</v>
      </c>
    </row>
    <row r="90" spans="1:9" x14ac:dyDescent="0.25">
      <c r="A90" s="12">
        <v>44501</v>
      </c>
      <c r="B90" s="3" t="s">
        <v>56</v>
      </c>
      <c r="C90" s="3" t="s">
        <v>57</v>
      </c>
      <c r="D90" s="3" t="s">
        <v>58</v>
      </c>
      <c r="E90" s="3" t="s">
        <v>26</v>
      </c>
      <c r="F90" s="13">
        <v>23057.999999999996</v>
      </c>
      <c r="G90" s="3" t="s">
        <v>43</v>
      </c>
      <c r="H90" s="13">
        <v>15000</v>
      </c>
      <c r="I90" s="13">
        <v>2305.7999999999997</v>
      </c>
    </row>
    <row r="91" spans="1:9" x14ac:dyDescent="0.25">
      <c r="A91" s="14">
        <v>44501</v>
      </c>
      <c r="B91" s="4" t="s">
        <v>34</v>
      </c>
      <c r="C91" s="4" t="s">
        <v>35</v>
      </c>
      <c r="D91" s="4" t="s">
        <v>36</v>
      </c>
      <c r="E91" s="4" t="s">
        <v>26</v>
      </c>
      <c r="F91" s="15">
        <v>37560</v>
      </c>
      <c r="G91" s="4" t="s">
        <v>43</v>
      </c>
      <c r="H91" s="15">
        <v>15000</v>
      </c>
      <c r="I91" s="15">
        <v>3756</v>
      </c>
    </row>
    <row r="92" spans="1:9" x14ac:dyDescent="0.25">
      <c r="A92" s="12">
        <v>44501</v>
      </c>
      <c r="B92" s="3" t="s">
        <v>50</v>
      </c>
      <c r="C92" s="3" t="s">
        <v>51</v>
      </c>
      <c r="D92" s="3" t="s">
        <v>52</v>
      </c>
      <c r="E92" s="3" t="s">
        <v>26</v>
      </c>
      <c r="F92" s="13">
        <v>38570</v>
      </c>
      <c r="G92" s="3" t="s">
        <v>11</v>
      </c>
      <c r="H92" s="13">
        <v>15000</v>
      </c>
      <c r="I92" s="13">
        <v>3857</v>
      </c>
    </row>
    <row r="93" spans="1:9" x14ac:dyDescent="0.25">
      <c r="A93" s="14">
        <v>44501</v>
      </c>
      <c r="B93" s="4" t="s">
        <v>23</v>
      </c>
      <c r="C93" s="4" t="s">
        <v>24</v>
      </c>
      <c r="D93" s="4" t="s">
        <v>25</v>
      </c>
      <c r="E93" s="4" t="s">
        <v>26</v>
      </c>
      <c r="F93" s="15">
        <v>39199.599999999999</v>
      </c>
      <c r="G93" s="4" t="s">
        <v>43</v>
      </c>
      <c r="H93" s="15">
        <v>15000</v>
      </c>
      <c r="I93" s="15">
        <v>3919.96</v>
      </c>
    </row>
    <row r="94" spans="1:9" x14ac:dyDescent="0.25">
      <c r="A94" s="12">
        <v>44531</v>
      </c>
      <c r="B94" s="3" t="s">
        <v>34</v>
      </c>
      <c r="C94" s="3" t="s">
        <v>35</v>
      </c>
      <c r="D94" s="3" t="s">
        <v>36</v>
      </c>
      <c r="E94" s="3" t="s">
        <v>26</v>
      </c>
      <c r="F94" s="13">
        <v>8082.7999999999993</v>
      </c>
      <c r="G94" s="3" t="s">
        <v>11</v>
      </c>
      <c r="H94" s="13">
        <v>15000</v>
      </c>
      <c r="I94" s="13">
        <v>0</v>
      </c>
    </row>
    <row r="95" spans="1:9" x14ac:dyDescent="0.25">
      <c r="A95" s="14">
        <v>44531</v>
      </c>
      <c r="B95" s="4" t="s">
        <v>50</v>
      </c>
      <c r="C95" s="4" t="s">
        <v>51</v>
      </c>
      <c r="D95" s="4" t="s">
        <v>52</v>
      </c>
      <c r="E95" s="4" t="s">
        <v>26</v>
      </c>
      <c r="F95" s="15">
        <v>9826.4</v>
      </c>
      <c r="G95" s="4" t="s">
        <v>43</v>
      </c>
      <c r="H95" s="15">
        <v>15000</v>
      </c>
      <c r="I95" s="15">
        <v>0</v>
      </c>
    </row>
    <row r="96" spans="1:9" x14ac:dyDescent="0.25">
      <c r="A96" s="12">
        <v>44531</v>
      </c>
      <c r="B96" s="3" t="s">
        <v>56</v>
      </c>
      <c r="C96" s="3" t="s">
        <v>57</v>
      </c>
      <c r="D96" s="3" t="s">
        <v>58</v>
      </c>
      <c r="E96" s="3" t="s">
        <v>26</v>
      </c>
      <c r="F96" s="13">
        <v>12328</v>
      </c>
      <c r="G96" s="3" t="s">
        <v>15</v>
      </c>
      <c r="H96" s="13">
        <v>15000</v>
      </c>
      <c r="I96" s="13">
        <v>0</v>
      </c>
    </row>
    <row r="97" spans="1:9" x14ac:dyDescent="0.25">
      <c r="A97" s="14">
        <v>44531</v>
      </c>
      <c r="B97" s="4" t="s">
        <v>34</v>
      </c>
      <c r="C97" s="4" t="s">
        <v>35</v>
      </c>
      <c r="D97" s="4" t="s">
        <v>36</v>
      </c>
      <c r="E97" s="4" t="s">
        <v>26</v>
      </c>
      <c r="F97" s="15">
        <v>24544</v>
      </c>
      <c r="G97" s="4" t="s">
        <v>15</v>
      </c>
      <c r="H97" s="15">
        <v>15000</v>
      </c>
      <c r="I97" s="15">
        <v>2454.4</v>
      </c>
    </row>
    <row r="98" spans="1:9" x14ac:dyDescent="0.25">
      <c r="A98" s="12">
        <v>44531</v>
      </c>
      <c r="B98" s="3" t="s">
        <v>23</v>
      </c>
      <c r="C98" s="3" t="s">
        <v>24</v>
      </c>
      <c r="D98" s="3" t="s">
        <v>25</v>
      </c>
      <c r="E98" s="3" t="s">
        <v>26</v>
      </c>
      <c r="F98" s="13">
        <v>27350.400000000001</v>
      </c>
      <c r="G98" s="3" t="s">
        <v>43</v>
      </c>
      <c r="H98" s="13">
        <v>15000</v>
      </c>
      <c r="I98" s="13">
        <v>2735.0400000000004</v>
      </c>
    </row>
    <row r="99" spans="1:9" x14ac:dyDescent="0.25">
      <c r="A99" s="14">
        <v>44531</v>
      </c>
      <c r="B99" s="4" t="s">
        <v>47</v>
      </c>
      <c r="C99" s="4" t="s">
        <v>48</v>
      </c>
      <c r="D99" s="4" t="s">
        <v>49</v>
      </c>
      <c r="E99" s="4" t="s">
        <v>26</v>
      </c>
      <c r="F99" s="15">
        <v>28845</v>
      </c>
      <c r="G99" s="4" t="s">
        <v>15</v>
      </c>
      <c r="H99" s="15">
        <v>15000</v>
      </c>
      <c r="I99" s="15">
        <v>2884.5</v>
      </c>
    </row>
    <row r="100" spans="1:9" x14ac:dyDescent="0.25">
      <c r="A100" s="12">
        <v>44531</v>
      </c>
      <c r="B100" s="3" t="s">
        <v>23</v>
      </c>
      <c r="C100" s="3" t="s">
        <v>24</v>
      </c>
      <c r="D100" s="3" t="s">
        <v>25</v>
      </c>
      <c r="E100" s="3" t="s">
        <v>26</v>
      </c>
      <c r="F100" s="13">
        <v>43593.599999999999</v>
      </c>
      <c r="G100" s="3" t="s">
        <v>15</v>
      </c>
      <c r="H100" s="13">
        <v>15000</v>
      </c>
      <c r="I100" s="13">
        <v>4359.3599999999997</v>
      </c>
    </row>
    <row r="101" spans="1:9" x14ac:dyDescent="0.25">
      <c r="A101" s="21" t="s">
        <v>86</v>
      </c>
      <c r="B101" s="19"/>
      <c r="C101" s="19"/>
      <c r="D101" s="19"/>
      <c r="E101" s="19"/>
      <c r="F101" s="20">
        <f>SUBTOTAL(109,SouthSales[Sales Amount])</f>
        <v>1812496.3000000007</v>
      </c>
      <c r="G101" s="20"/>
      <c r="H101" s="20"/>
      <c r="I101" s="20">
        <f>SUBTOTAL(109,SouthSales[Commission])</f>
        <v>138552.42000000001</v>
      </c>
    </row>
  </sheetData>
  <phoneticPr fontId="3" type="noConversion"/>
  <conditionalFormatting sqref="F2:F100">
    <cfRule type="top10" dxfId="3" priority="1" rank="5"/>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5031E-E235-4186-9BDF-0B3875644294}">
  <dimension ref="A1:L12"/>
  <sheetViews>
    <sheetView workbookViewId="0">
      <selection activeCell="G7" sqref="G7"/>
    </sheetView>
  </sheetViews>
  <sheetFormatPr defaultRowHeight="15" x14ac:dyDescent="0.25"/>
  <cols>
    <col min="1" max="1" width="9.28515625" bestFit="1" customWidth="1"/>
    <col min="2" max="2" width="16.5703125" bestFit="1" customWidth="1"/>
    <col min="3" max="3" width="12.85546875" bestFit="1" customWidth="1"/>
    <col min="4" max="5" width="12.42578125" bestFit="1" customWidth="1"/>
    <col min="6" max="6" width="15.5703125" bestFit="1" customWidth="1"/>
    <col min="7" max="7" width="16" bestFit="1" customWidth="1"/>
    <col min="8" max="8" width="10.5703125" bestFit="1" customWidth="1"/>
    <col min="9" max="9" width="14.140625" bestFit="1" customWidth="1"/>
    <col min="11" max="12" width="16.5703125" bestFit="1" customWidth="1"/>
  </cols>
  <sheetData>
    <row r="1" spans="1:12" x14ac:dyDescent="0.25">
      <c r="A1" s="16" t="s">
        <v>0</v>
      </c>
      <c r="B1" s="16" t="s">
        <v>1</v>
      </c>
      <c r="C1" s="16" t="s">
        <v>2</v>
      </c>
      <c r="D1" s="16" t="s">
        <v>3</v>
      </c>
      <c r="E1" s="16" t="s">
        <v>4</v>
      </c>
      <c r="F1" s="16" t="s">
        <v>5</v>
      </c>
      <c r="G1" s="16" t="s">
        <v>6</v>
      </c>
      <c r="H1" s="16" t="s">
        <v>87</v>
      </c>
      <c r="I1" s="16" t="s">
        <v>88</v>
      </c>
      <c r="K1" s="22" t="s">
        <v>91</v>
      </c>
      <c r="L1" s="22" t="s">
        <v>92</v>
      </c>
    </row>
    <row r="2" spans="1:12" x14ac:dyDescent="0.25">
      <c r="A2" s="12">
        <v>44197</v>
      </c>
      <c r="B2" s="3" t="s">
        <v>16</v>
      </c>
      <c r="C2" s="3" t="s">
        <v>17</v>
      </c>
      <c r="D2" s="3" t="s">
        <v>18</v>
      </c>
      <c r="E2" s="3" t="s">
        <v>10</v>
      </c>
      <c r="F2" s="13">
        <v>2954.7</v>
      </c>
      <c r="G2" s="3" t="s">
        <v>15</v>
      </c>
      <c r="H2" s="13">
        <v>15000</v>
      </c>
      <c r="I2" s="13">
        <f>IF('All Sales'!$F2&gt;='All Sales'!$H2,'All Sales'!$F2*commission,0)</f>
        <v>0</v>
      </c>
      <c r="K2" s="19" t="s">
        <v>7</v>
      </c>
      <c r="L2" s="23">
        <f>SUMIF(EastSales[Employee], Table810[[#This Row],[Eomplyees]], EastSales[Sales Amount])</f>
        <v>47646.6</v>
      </c>
    </row>
    <row r="3" spans="1:12" x14ac:dyDescent="0.25">
      <c r="A3" s="14">
        <v>44197</v>
      </c>
      <c r="B3" s="4" t="s">
        <v>68</v>
      </c>
      <c r="C3" s="4" t="s">
        <v>69</v>
      </c>
      <c r="D3" s="4" t="s">
        <v>70</v>
      </c>
      <c r="E3" s="4" t="s">
        <v>10</v>
      </c>
      <c r="F3" s="15">
        <v>6796.7999999999993</v>
      </c>
      <c r="G3" s="4" t="s">
        <v>11</v>
      </c>
      <c r="H3" s="15">
        <v>15000</v>
      </c>
      <c r="I3" s="15">
        <f>IF('All Sales'!$F3&gt;='All Sales'!$H3,'All Sales'!$F3*commission,0)</f>
        <v>0</v>
      </c>
      <c r="K3" s="19" t="s">
        <v>68</v>
      </c>
      <c r="L3" s="23">
        <f>SUMIF(EastSales[Employee], Table810[[#This Row],[Eomplyees]], EastSales[Sales Amount])</f>
        <v>27080.799999999999</v>
      </c>
    </row>
    <row r="4" spans="1:12" x14ac:dyDescent="0.25">
      <c r="A4" s="12">
        <v>44197</v>
      </c>
      <c r="B4" s="3" t="s">
        <v>68</v>
      </c>
      <c r="C4" s="3" t="s">
        <v>69</v>
      </c>
      <c r="D4" s="3" t="s">
        <v>70</v>
      </c>
      <c r="E4" s="3" t="s">
        <v>10</v>
      </c>
      <c r="F4" s="13">
        <v>8188</v>
      </c>
      <c r="G4" s="3" t="s">
        <v>43</v>
      </c>
      <c r="H4" s="13">
        <v>15000</v>
      </c>
      <c r="I4" s="13">
        <f>IF('All Sales'!$F4&gt;='All Sales'!$H4,'All Sales'!$F4*commission,0)</f>
        <v>0</v>
      </c>
      <c r="K4" s="19" t="s">
        <v>12</v>
      </c>
      <c r="L4" s="23">
        <f>SUMIF(EastSales[Employee], Table810[[#This Row],[Eomplyees]], EastSales[Sales Amount])</f>
        <v>55789</v>
      </c>
    </row>
    <row r="5" spans="1:12" x14ac:dyDescent="0.25">
      <c r="A5" s="14">
        <v>44197</v>
      </c>
      <c r="B5" s="4" t="s">
        <v>16</v>
      </c>
      <c r="C5" s="4" t="s">
        <v>17</v>
      </c>
      <c r="D5" s="4" t="s">
        <v>18</v>
      </c>
      <c r="E5" s="4" t="s">
        <v>10</v>
      </c>
      <c r="F5" s="15">
        <v>9058.4</v>
      </c>
      <c r="G5" s="4" t="s">
        <v>11</v>
      </c>
      <c r="H5" s="15">
        <v>15000</v>
      </c>
      <c r="I5" s="15">
        <f>IF('All Sales'!$F5&gt;='All Sales'!$H5,'All Sales'!$F5*commission,0)</f>
        <v>0</v>
      </c>
      <c r="K5" s="19" t="s">
        <v>16</v>
      </c>
      <c r="L5" s="23">
        <f>SUMIF(EastSales[Employee], Table810[[#This Row],[Eomplyees]], EastSales[Sales Amount])</f>
        <v>12013.099999999999</v>
      </c>
    </row>
    <row r="6" spans="1:12" x14ac:dyDescent="0.25">
      <c r="A6" s="12">
        <v>44197</v>
      </c>
      <c r="B6" s="3" t="s">
        <v>68</v>
      </c>
      <c r="C6" s="3" t="s">
        <v>69</v>
      </c>
      <c r="D6" s="3" t="s">
        <v>70</v>
      </c>
      <c r="E6" s="3" t="s">
        <v>10</v>
      </c>
      <c r="F6" s="13">
        <v>12096</v>
      </c>
      <c r="G6" s="3" t="s">
        <v>43</v>
      </c>
      <c r="H6" s="13">
        <v>15000</v>
      </c>
      <c r="I6" s="13">
        <f>IF('All Sales'!$F6&gt;='All Sales'!$H6,'All Sales'!$F6*commission,0)</f>
        <v>0</v>
      </c>
      <c r="K6" s="19" t="s">
        <v>86</v>
      </c>
      <c r="L6" s="24">
        <f>SUBTOTAL(109,Table810[Total Sales])</f>
        <v>142529.5</v>
      </c>
    </row>
    <row r="7" spans="1:12" x14ac:dyDescent="0.25">
      <c r="A7" s="14">
        <v>44197</v>
      </c>
      <c r="B7" s="4" t="s">
        <v>7</v>
      </c>
      <c r="C7" s="4" t="s">
        <v>8</v>
      </c>
      <c r="D7" s="4" t="s">
        <v>9</v>
      </c>
      <c r="E7" s="4" t="s">
        <v>10</v>
      </c>
      <c r="F7" s="15">
        <v>15029</v>
      </c>
      <c r="G7" s="4" t="s">
        <v>15</v>
      </c>
      <c r="H7" s="15">
        <v>15000</v>
      </c>
      <c r="I7" s="15">
        <f>IF('All Sales'!$F7&gt;='All Sales'!$H7,'All Sales'!$F7*commission,0)</f>
        <v>1502.9</v>
      </c>
    </row>
    <row r="8" spans="1:12" x14ac:dyDescent="0.25">
      <c r="A8" s="12">
        <v>44197</v>
      </c>
      <c r="B8" s="3" t="s">
        <v>7</v>
      </c>
      <c r="C8" s="3" t="s">
        <v>8</v>
      </c>
      <c r="D8" s="3" t="s">
        <v>9</v>
      </c>
      <c r="E8" s="3" t="s">
        <v>10</v>
      </c>
      <c r="F8" s="13">
        <v>15264</v>
      </c>
      <c r="G8" s="3" t="s">
        <v>15</v>
      </c>
      <c r="H8" s="13">
        <v>15000</v>
      </c>
      <c r="I8" s="13">
        <f>IF('All Sales'!$F8&gt;='All Sales'!$H8,'All Sales'!$F8*commission,0)</f>
        <v>1526.4</v>
      </c>
    </row>
    <row r="9" spans="1:12" x14ac:dyDescent="0.25">
      <c r="A9" s="14">
        <v>44197</v>
      </c>
      <c r="B9" s="4" t="s">
        <v>7</v>
      </c>
      <c r="C9" s="4" t="s">
        <v>8</v>
      </c>
      <c r="D9" s="4" t="s">
        <v>9</v>
      </c>
      <c r="E9" s="4" t="s">
        <v>10</v>
      </c>
      <c r="F9" s="15">
        <v>17353.599999999999</v>
      </c>
      <c r="G9" s="4" t="s">
        <v>11</v>
      </c>
      <c r="H9" s="15">
        <v>15000</v>
      </c>
      <c r="I9" s="15">
        <f>IF('All Sales'!$F9&gt;='All Sales'!$H9,'All Sales'!$F9*commission,0)</f>
        <v>1735.36</v>
      </c>
    </row>
    <row r="10" spans="1:12" x14ac:dyDescent="0.25">
      <c r="A10" s="12">
        <v>44197</v>
      </c>
      <c r="B10" s="3" t="s">
        <v>12</v>
      </c>
      <c r="C10" s="3" t="s">
        <v>13</v>
      </c>
      <c r="D10" s="3" t="s">
        <v>14</v>
      </c>
      <c r="E10" s="3" t="s">
        <v>10</v>
      </c>
      <c r="F10" s="13">
        <v>20140</v>
      </c>
      <c r="G10" s="3" t="s">
        <v>43</v>
      </c>
      <c r="H10" s="13">
        <v>15000</v>
      </c>
      <c r="I10" s="13">
        <f>IF('All Sales'!$F10&gt;='All Sales'!$H10,'All Sales'!$F10*commission,0)</f>
        <v>2014</v>
      </c>
    </row>
    <row r="11" spans="1:12" x14ac:dyDescent="0.25">
      <c r="A11" s="14">
        <v>44197</v>
      </c>
      <c r="B11" s="4" t="s">
        <v>12</v>
      </c>
      <c r="C11" s="4" t="s">
        <v>13</v>
      </c>
      <c r="D11" s="4" t="s">
        <v>14</v>
      </c>
      <c r="E11" s="4" t="s">
        <v>10</v>
      </c>
      <c r="F11" s="15">
        <v>35649</v>
      </c>
      <c r="G11" s="4" t="s">
        <v>11</v>
      </c>
      <c r="H11" s="15">
        <v>15000</v>
      </c>
      <c r="I11" s="15">
        <f>IF('All Sales'!$F11&gt;='All Sales'!$H11,'All Sales'!$F11*commission,0)</f>
        <v>3564.9</v>
      </c>
    </row>
    <row r="12" spans="1:12" x14ac:dyDescent="0.25">
      <c r="A12" s="17" t="s">
        <v>86</v>
      </c>
      <c r="B12" s="4"/>
      <c r="C12" s="4"/>
      <c r="D12" s="4"/>
      <c r="E12" s="4"/>
      <c r="F12" s="7">
        <f>SUBTOTAL(109,EastSales[Sales Amount])</f>
        <v>142529.5</v>
      </c>
      <c r="G12" s="7"/>
      <c r="H12" s="7"/>
      <c r="I12" s="7">
        <f>SUBTOTAL(109,EastSales[Commission])</f>
        <v>10343.56</v>
      </c>
    </row>
  </sheetData>
  <conditionalFormatting sqref="F2:F11">
    <cfRule type="top10" dxfId="2" priority="1" rank="5"/>
  </conditionalFormatting>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DB71A-C89B-416D-92F6-7E165BCE69EC}">
  <dimension ref="A1:L100"/>
  <sheetViews>
    <sheetView workbookViewId="0">
      <selection activeCell="F80" sqref="F80:F81"/>
    </sheetView>
  </sheetViews>
  <sheetFormatPr defaultRowHeight="15" x14ac:dyDescent="0.25"/>
  <cols>
    <col min="1" max="1" width="9.28515625" bestFit="1" customWidth="1"/>
    <col min="2" max="2" width="15.140625" bestFit="1" customWidth="1"/>
    <col min="3" max="3" width="12.85546875" bestFit="1" customWidth="1"/>
    <col min="4" max="5" width="12.42578125" bestFit="1" customWidth="1"/>
    <col min="6" max="6" width="15.5703125" bestFit="1" customWidth="1"/>
    <col min="7" max="7" width="16" bestFit="1" customWidth="1"/>
    <col min="8" max="8" width="10.5703125" bestFit="1" customWidth="1"/>
    <col min="9" max="9" width="14.140625" bestFit="1" customWidth="1"/>
    <col min="10" max="10" width="5.7109375" customWidth="1"/>
    <col min="11" max="11" width="12.85546875" customWidth="1"/>
    <col min="12" max="12" width="13.28515625" bestFit="1" customWidth="1"/>
  </cols>
  <sheetData>
    <row r="1" spans="1:12" x14ac:dyDescent="0.25">
      <c r="A1" s="16" t="s">
        <v>0</v>
      </c>
      <c r="B1" s="16" t="s">
        <v>1</v>
      </c>
      <c r="C1" s="16" t="s">
        <v>2</v>
      </c>
      <c r="D1" s="16" t="s">
        <v>3</v>
      </c>
      <c r="E1" s="16" t="s">
        <v>4</v>
      </c>
      <c r="F1" s="16" t="s">
        <v>5</v>
      </c>
      <c r="G1" s="16" t="s">
        <v>6</v>
      </c>
      <c r="H1" s="16" t="s">
        <v>87</v>
      </c>
      <c r="I1" s="16" t="s">
        <v>88</v>
      </c>
      <c r="K1" s="22" t="s">
        <v>91</v>
      </c>
      <c r="L1" s="22" t="s">
        <v>92</v>
      </c>
    </row>
    <row r="2" spans="1:12" x14ac:dyDescent="0.25">
      <c r="A2" s="12">
        <v>44197</v>
      </c>
      <c r="B2" s="3" t="s">
        <v>19</v>
      </c>
      <c r="C2" s="3" t="s">
        <v>20</v>
      </c>
      <c r="D2" s="3" t="s">
        <v>21</v>
      </c>
      <c r="E2" s="3" t="s">
        <v>22</v>
      </c>
      <c r="F2" s="13">
        <v>6945.4</v>
      </c>
      <c r="G2" s="3" t="s">
        <v>43</v>
      </c>
      <c r="H2" s="13">
        <v>15000</v>
      </c>
      <c r="I2" s="13">
        <v>0</v>
      </c>
      <c r="K2" s="19" t="s">
        <v>44</v>
      </c>
      <c r="L2" s="23">
        <f>SUMIF(WestSales[Employee], Table8[[#This Row],[Eomplyees]], WestSales[Sales Amount])</f>
        <v>423881</v>
      </c>
    </row>
    <row r="3" spans="1:12" x14ac:dyDescent="0.25">
      <c r="A3" s="14">
        <v>44197</v>
      </c>
      <c r="B3" s="4" t="s">
        <v>19</v>
      </c>
      <c r="C3" s="4" t="s">
        <v>20</v>
      </c>
      <c r="D3" s="4" t="s">
        <v>21</v>
      </c>
      <c r="E3" s="4" t="s">
        <v>22</v>
      </c>
      <c r="F3" s="15">
        <v>7658.2000000000007</v>
      </c>
      <c r="G3" s="4" t="s">
        <v>43</v>
      </c>
      <c r="H3" s="15">
        <v>15000</v>
      </c>
      <c r="I3" s="15">
        <v>0</v>
      </c>
      <c r="K3" s="19" t="s">
        <v>53</v>
      </c>
      <c r="L3" s="23">
        <f>SUMIF(WestSales[Employee], Table8[[#This Row],[Eomplyees]], WestSales[Sales Amount])</f>
        <v>406452.50000000006</v>
      </c>
    </row>
    <row r="4" spans="1:12" x14ac:dyDescent="0.25">
      <c r="A4" s="12">
        <v>44197</v>
      </c>
      <c r="B4" s="3" t="s">
        <v>44</v>
      </c>
      <c r="C4" s="3" t="s">
        <v>45</v>
      </c>
      <c r="D4" s="3" t="s">
        <v>46</v>
      </c>
      <c r="E4" s="3" t="s">
        <v>22</v>
      </c>
      <c r="F4" s="13">
        <v>7658.5999999999985</v>
      </c>
      <c r="G4" s="3" t="s">
        <v>15</v>
      </c>
      <c r="H4" s="13">
        <v>15000</v>
      </c>
      <c r="I4" s="13">
        <v>0</v>
      </c>
      <c r="K4" s="19" t="s">
        <v>19</v>
      </c>
      <c r="L4" s="23">
        <f>SUMIF(WestSales[Employee], Table8[[#This Row],[Eomplyees]], WestSales[Sales Amount])</f>
        <v>270631.90000000002</v>
      </c>
    </row>
    <row r="5" spans="1:12" x14ac:dyDescent="0.25">
      <c r="A5" s="14">
        <v>44197</v>
      </c>
      <c r="B5" s="4" t="s">
        <v>53</v>
      </c>
      <c r="C5" s="4" t="s">
        <v>54</v>
      </c>
      <c r="D5" s="4" t="s">
        <v>55</v>
      </c>
      <c r="E5" s="4" t="s">
        <v>22</v>
      </c>
      <c r="F5" s="15">
        <v>9098.6</v>
      </c>
      <c r="G5" s="4" t="s">
        <v>43</v>
      </c>
      <c r="H5" s="15">
        <v>15000</v>
      </c>
      <c r="I5" s="15">
        <v>0</v>
      </c>
      <c r="K5" s="19" t="s">
        <v>65</v>
      </c>
      <c r="L5" s="23">
        <f>SUMIF(WestSales[Employee], Table8[[#This Row],[Eomplyees]], WestSales[Sales Amount])</f>
        <v>388246.60000000003</v>
      </c>
    </row>
    <row r="6" spans="1:12" x14ac:dyDescent="0.25">
      <c r="A6" s="12">
        <v>44197</v>
      </c>
      <c r="B6" s="3" t="s">
        <v>19</v>
      </c>
      <c r="C6" s="3" t="s">
        <v>20</v>
      </c>
      <c r="D6" s="3" t="s">
        <v>21</v>
      </c>
      <c r="E6" s="3" t="s">
        <v>22</v>
      </c>
      <c r="F6" s="13">
        <v>10019.199999999999</v>
      </c>
      <c r="G6" s="3" t="s">
        <v>43</v>
      </c>
      <c r="H6" s="13">
        <v>15000</v>
      </c>
      <c r="I6" s="13">
        <v>0</v>
      </c>
      <c r="K6" s="19" t="s">
        <v>37</v>
      </c>
      <c r="L6" s="23">
        <f>SUMIF(WestSales[Employee], Table8[[#This Row],[Eomplyees]], WestSales[Sales Amount])</f>
        <v>233175.90000000002</v>
      </c>
    </row>
    <row r="7" spans="1:12" x14ac:dyDescent="0.25">
      <c r="A7" s="14">
        <v>44197</v>
      </c>
      <c r="B7" s="4" t="s">
        <v>44</v>
      </c>
      <c r="C7" s="4" t="s">
        <v>45</v>
      </c>
      <c r="D7" s="4" t="s">
        <v>46</v>
      </c>
      <c r="E7" s="4" t="s">
        <v>22</v>
      </c>
      <c r="F7" s="15">
        <v>10176</v>
      </c>
      <c r="G7" s="4" t="s">
        <v>15</v>
      </c>
      <c r="H7" s="15">
        <v>15000</v>
      </c>
      <c r="I7" s="15">
        <v>0</v>
      </c>
      <c r="K7" s="19" t="s">
        <v>86</v>
      </c>
      <c r="L7" s="23">
        <f>SUBTOTAL(109,Table8[Total Sales])</f>
        <v>1722387.9</v>
      </c>
    </row>
    <row r="8" spans="1:12" x14ac:dyDescent="0.25">
      <c r="A8" s="12">
        <v>44197</v>
      </c>
      <c r="B8" s="3" t="s">
        <v>53</v>
      </c>
      <c r="C8" s="3" t="s">
        <v>54</v>
      </c>
      <c r="D8" s="3" t="s">
        <v>55</v>
      </c>
      <c r="E8" s="3" t="s">
        <v>22</v>
      </c>
      <c r="F8" s="13">
        <v>16385.600000000002</v>
      </c>
      <c r="G8" s="3" t="s">
        <v>11</v>
      </c>
      <c r="H8" s="13">
        <v>15000</v>
      </c>
      <c r="I8" s="13">
        <v>1638.5600000000004</v>
      </c>
    </row>
    <row r="9" spans="1:12" x14ac:dyDescent="0.25">
      <c r="A9" s="14">
        <v>44197</v>
      </c>
      <c r="B9" s="4" t="s">
        <v>44</v>
      </c>
      <c r="C9" s="4" t="s">
        <v>45</v>
      </c>
      <c r="D9" s="4" t="s">
        <v>46</v>
      </c>
      <c r="E9" s="4" t="s">
        <v>22</v>
      </c>
      <c r="F9" s="15">
        <v>19108</v>
      </c>
      <c r="G9" s="4" t="s">
        <v>15</v>
      </c>
      <c r="H9" s="15">
        <v>15000</v>
      </c>
      <c r="I9" s="15">
        <v>1910.8000000000002</v>
      </c>
    </row>
    <row r="10" spans="1:12" x14ac:dyDescent="0.25">
      <c r="A10" s="12">
        <v>44197</v>
      </c>
      <c r="B10" s="3" t="s">
        <v>19</v>
      </c>
      <c r="C10" s="3" t="s">
        <v>20</v>
      </c>
      <c r="D10" s="3" t="s">
        <v>21</v>
      </c>
      <c r="E10" s="3" t="s">
        <v>22</v>
      </c>
      <c r="F10" s="13">
        <v>19456</v>
      </c>
      <c r="G10" s="3" t="s">
        <v>11</v>
      </c>
      <c r="H10" s="13">
        <v>15000</v>
      </c>
      <c r="I10" s="13">
        <v>1945.6000000000001</v>
      </c>
    </row>
    <row r="11" spans="1:12" x14ac:dyDescent="0.25">
      <c r="A11" s="14">
        <v>44197</v>
      </c>
      <c r="B11" s="4" t="s">
        <v>65</v>
      </c>
      <c r="C11" s="4" t="s">
        <v>66</v>
      </c>
      <c r="D11" s="4" t="s">
        <v>67</v>
      </c>
      <c r="E11" s="4" t="s">
        <v>22</v>
      </c>
      <c r="F11" s="15">
        <v>31127.199999999997</v>
      </c>
      <c r="G11" s="4" t="s">
        <v>43</v>
      </c>
      <c r="H11" s="15">
        <v>15000</v>
      </c>
      <c r="I11" s="15">
        <v>3112.72</v>
      </c>
    </row>
    <row r="12" spans="1:12" x14ac:dyDescent="0.25">
      <c r="A12" s="12">
        <v>44197</v>
      </c>
      <c r="B12" s="3" t="s">
        <v>65</v>
      </c>
      <c r="C12" s="3" t="s">
        <v>66</v>
      </c>
      <c r="D12" s="3" t="s">
        <v>67</v>
      </c>
      <c r="E12" s="3" t="s">
        <v>22</v>
      </c>
      <c r="F12" s="13">
        <v>36372.1</v>
      </c>
      <c r="G12" s="3" t="s">
        <v>11</v>
      </c>
      <c r="H12" s="13">
        <v>15000</v>
      </c>
      <c r="I12" s="13">
        <v>3637.21</v>
      </c>
    </row>
    <row r="13" spans="1:12" x14ac:dyDescent="0.25">
      <c r="A13" s="14">
        <v>44197</v>
      </c>
      <c r="B13" s="4" t="s">
        <v>44</v>
      </c>
      <c r="C13" s="4" t="s">
        <v>45</v>
      </c>
      <c r="D13" s="4" t="s">
        <v>46</v>
      </c>
      <c r="E13" s="4" t="s">
        <v>22</v>
      </c>
      <c r="F13" s="15">
        <v>39186</v>
      </c>
      <c r="G13" s="4" t="s">
        <v>15</v>
      </c>
      <c r="H13" s="15">
        <v>15000</v>
      </c>
      <c r="I13" s="15">
        <v>3918.6000000000004</v>
      </c>
    </row>
    <row r="14" spans="1:12" x14ac:dyDescent="0.25">
      <c r="A14" s="12">
        <v>44197</v>
      </c>
      <c r="B14" s="3" t="s">
        <v>65</v>
      </c>
      <c r="C14" s="3" t="s">
        <v>66</v>
      </c>
      <c r="D14" s="3" t="s">
        <v>67</v>
      </c>
      <c r="E14" s="3" t="s">
        <v>22</v>
      </c>
      <c r="F14" s="13">
        <v>46715.999999999993</v>
      </c>
      <c r="G14" s="3" t="s">
        <v>11</v>
      </c>
      <c r="H14" s="13">
        <v>15000</v>
      </c>
      <c r="I14" s="13">
        <v>4671.5999999999995</v>
      </c>
    </row>
    <row r="15" spans="1:12" x14ac:dyDescent="0.25">
      <c r="A15" s="14">
        <v>44228</v>
      </c>
      <c r="B15" s="4" t="s">
        <v>19</v>
      </c>
      <c r="C15" s="4" t="s">
        <v>20</v>
      </c>
      <c r="D15" s="4" t="s">
        <v>21</v>
      </c>
      <c r="E15" s="4" t="s">
        <v>22</v>
      </c>
      <c r="F15" s="15">
        <v>4531</v>
      </c>
      <c r="G15" s="4" t="s">
        <v>43</v>
      </c>
      <c r="H15" s="15">
        <v>15000</v>
      </c>
      <c r="I15" s="15">
        <v>0</v>
      </c>
    </row>
    <row r="16" spans="1:12" x14ac:dyDescent="0.25">
      <c r="A16" s="12">
        <v>44228</v>
      </c>
      <c r="B16" s="3" t="s">
        <v>37</v>
      </c>
      <c r="C16" s="3" t="s">
        <v>38</v>
      </c>
      <c r="D16" s="3" t="s">
        <v>39</v>
      </c>
      <c r="E16" s="3" t="s">
        <v>22</v>
      </c>
      <c r="F16" s="13">
        <v>6751.7999999999993</v>
      </c>
      <c r="G16" s="3" t="s">
        <v>15</v>
      </c>
      <c r="H16" s="13">
        <v>15000</v>
      </c>
      <c r="I16" s="13">
        <v>0</v>
      </c>
    </row>
    <row r="17" spans="1:9" x14ac:dyDescent="0.25">
      <c r="A17" s="14">
        <v>44228</v>
      </c>
      <c r="B17" s="4" t="s">
        <v>19</v>
      </c>
      <c r="C17" s="4" t="s">
        <v>20</v>
      </c>
      <c r="D17" s="4" t="s">
        <v>21</v>
      </c>
      <c r="E17" s="4" t="s">
        <v>22</v>
      </c>
      <c r="F17" s="15">
        <v>7343.2000000000007</v>
      </c>
      <c r="G17" s="4" t="s">
        <v>15</v>
      </c>
      <c r="H17" s="15">
        <v>15000</v>
      </c>
      <c r="I17" s="15">
        <v>0</v>
      </c>
    </row>
    <row r="18" spans="1:9" x14ac:dyDescent="0.25">
      <c r="A18" s="12">
        <v>44228</v>
      </c>
      <c r="B18" s="3" t="s">
        <v>19</v>
      </c>
      <c r="C18" s="3" t="s">
        <v>20</v>
      </c>
      <c r="D18" s="3" t="s">
        <v>21</v>
      </c>
      <c r="E18" s="3" t="s">
        <v>22</v>
      </c>
      <c r="F18" s="13">
        <v>7356.5999999999995</v>
      </c>
      <c r="G18" s="3" t="s">
        <v>11</v>
      </c>
      <c r="H18" s="13">
        <v>15000</v>
      </c>
      <c r="I18" s="13">
        <v>0</v>
      </c>
    </row>
    <row r="19" spans="1:9" x14ac:dyDescent="0.25">
      <c r="A19" s="14">
        <v>44228</v>
      </c>
      <c r="B19" s="4" t="s">
        <v>37</v>
      </c>
      <c r="C19" s="4" t="s">
        <v>38</v>
      </c>
      <c r="D19" s="4" t="s">
        <v>39</v>
      </c>
      <c r="E19" s="4" t="s">
        <v>22</v>
      </c>
      <c r="F19" s="15">
        <v>17748</v>
      </c>
      <c r="G19" s="4" t="s">
        <v>11</v>
      </c>
      <c r="H19" s="15">
        <v>15000</v>
      </c>
      <c r="I19" s="15">
        <v>1774.8000000000002</v>
      </c>
    </row>
    <row r="20" spans="1:9" x14ac:dyDescent="0.25">
      <c r="A20" s="12">
        <v>44228</v>
      </c>
      <c r="B20" s="3" t="s">
        <v>19</v>
      </c>
      <c r="C20" s="3" t="s">
        <v>20</v>
      </c>
      <c r="D20" s="3" t="s">
        <v>21</v>
      </c>
      <c r="E20" s="3" t="s">
        <v>22</v>
      </c>
      <c r="F20" s="13">
        <v>28395.5</v>
      </c>
      <c r="G20" s="3" t="s">
        <v>43</v>
      </c>
      <c r="H20" s="13">
        <v>15000</v>
      </c>
      <c r="I20" s="13">
        <v>2839.55</v>
      </c>
    </row>
    <row r="21" spans="1:9" x14ac:dyDescent="0.25">
      <c r="A21" s="14">
        <v>44228</v>
      </c>
      <c r="B21" s="4" t="s">
        <v>44</v>
      </c>
      <c r="C21" s="4" t="s">
        <v>45</v>
      </c>
      <c r="D21" s="4" t="s">
        <v>46</v>
      </c>
      <c r="E21" s="4" t="s">
        <v>22</v>
      </c>
      <c r="F21" s="15">
        <v>41429.5</v>
      </c>
      <c r="G21" s="4" t="s">
        <v>15</v>
      </c>
      <c r="H21" s="15">
        <v>15000</v>
      </c>
      <c r="I21" s="15">
        <v>4142.95</v>
      </c>
    </row>
    <row r="22" spans="1:9" x14ac:dyDescent="0.25">
      <c r="A22" s="12">
        <v>44256</v>
      </c>
      <c r="B22" s="3" t="s">
        <v>65</v>
      </c>
      <c r="C22" s="3" t="s">
        <v>66</v>
      </c>
      <c r="D22" s="3" t="s">
        <v>67</v>
      </c>
      <c r="E22" s="3" t="s">
        <v>22</v>
      </c>
      <c r="F22" s="13">
        <v>6708.9</v>
      </c>
      <c r="G22" s="3" t="s">
        <v>43</v>
      </c>
      <c r="H22" s="13">
        <v>15000</v>
      </c>
      <c r="I22" s="13">
        <v>0</v>
      </c>
    </row>
    <row r="23" spans="1:9" x14ac:dyDescent="0.25">
      <c r="A23" s="14">
        <v>44256</v>
      </c>
      <c r="B23" s="4" t="s">
        <v>53</v>
      </c>
      <c r="C23" s="4" t="s">
        <v>54</v>
      </c>
      <c r="D23" s="4" t="s">
        <v>55</v>
      </c>
      <c r="E23" s="4" t="s">
        <v>22</v>
      </c>
      <c r="F23" s="15">
        <v>7982.7</v>
      </c>
      <c r="G23" s="4" t="s">
        <v>43</v>
      </c>
      <c r="H23" s="15">
        <v>15000</v>
      </c>
      <c r="I23" s="15">
        <v>0</v>
      </c>
    </row>
    <row r="24" spans="1:9" x14ac:dyDescent="0.25">
      <c r="A24" s="12">
        <v>44256</v>
      </c>
      <c r="B24" s="3" t="s">
        <v>44</v>
      </c>
      <c r="C24" s="3" t="s">
        <v>45</v>
      </c>
      <c r="D24" s="3" t="s">
        <v>46</v>
      </c>
      <c r="E24" s="3" t="s">
        <v>22</v>
      </c>
      <c r="F24" s="13">
        <v>8694</v>
      </c>
      <c r="G24" s="3" t="s">
        <v>11</v>
      </c>
      <c r="H24" s="13">
        <v>15000</v>
      </c>
      <c r="I24" s="13">
        <v>0</v>
      </c>
    </row>
    <row r="25" spans="1:9" x14ac:dyDescent="0.25">
      <c r="A25" s="14">
        <v>44256</v>
      </c>
      <c r="B25" s="4" t="s">
        <v>44</v>
      </c>
      <c r="C25" s="4" t="s">
        <v>45</v>
      </c>
      <c r="D25" s="4" t="s">
        <v>46</v>
      </c>
      <c r="E25" s="4" t="s">
        <v>22</v>
      </c>
      <c r="F25" s="15">
        <v>9116</v>
      </c>
      <c r="G25" s="4" t="s">
        <v>11</v>
      </c>
      <c r="H25" s="15">
        <v>15000</v>
      </c>
      <c r="I25" s="15">
        <v>0</v>
      </c>
    </row>
    <row r="26" spans="1:9" x14ac:dyDescent="0.25">
      <c r="A26" s="12">
        <v>44256</v>
      </c>
      <c r="B26" s="3" t="s">
        <v>53</v>
      </c>
      <c r="C26" s="3" t="s">
        <v>54</v>
      </c>
      <c r="D26" s="3" t="s">
        <v>55</v>
      </c>
      <c r="E26" s="3" t="s">
        <v>22</v>
      </c>
      <c r="F26" s="13">
        <v>10110.299999999999</v>
      </c>
      <c r="G26" s="3" t="s">
        <v>11</v>
      </c>
      <c r="H26" s="13">
        <v>15000</v>
      </c>
      <c r="I26" s="13">
        <v>0</v>
      </c>
    </row>
    <row r="27" spans="1:9" x14ac:dyDescent="0.25">
      <c r="A27" s="14">
        <v>44256</v>
      </c>
      <c r="B27" s="4" t="s">
        <v>19</v>
      </c>
      <c r="C27" s="4" t="s">
        <v>20</v>
      </c>
      <c r="D27" s="4" t="s">
        <v>21</v>
      </c>
      <c r="E27" s="4" t="s">
        <v>22</v>
      </c>
      <c r="F27" s="15">
        <v>10451.199999999999</v>
      </c>
      <c r="G27" s="4" t="s">
        <v>11</v>
      </c>
      <c r="H27" s="15">
        <v>15000</v>
      </c>
      <c r="I27" s="15">
        <v>0</v>
      </c>
    </row>
    <row r="28" spans="1:9" x14ac:dyDescent="0.25">
      <c r="A28" s="12">
        <v>44256</v>
      </c>
      <c r="B28" s="3" t="s">
        <v>19</v>
      </c>
      <c r="C28" s="3" t="s">
        <v>20</v>
      </c>
      <c r="D28" s="3" t="s">
        <v>21</v>
      </c>
      <c r="E28" s="3" t="s">
        <v>22</v>
      </c>
      <c r="F28" s="13">
        <v>11580.4</v>
      </c>
      <c r="G28" s="3" t="s">
        <v>15</v>
      </c>
      <c r="H28" s="13">
        <v>15000</v>
      </c>
      <c r="I28" s="13">
        <v>0</v>
      </c>
    </row>
    <row r="29" spans="1:9" x14ac:dyDescent="0.25">
      <c r="A29" s="14">
        <v>44256</v>
      </c>
      <c r="B29" s="4" t="s">
        <v>44</v>
      </c>
      <c r="C29" s="4" t="s">
        <v>45</v>
      </c>
      <c r="D29" s="4" t="s">
        <v>46</v>
      </c>
      <c r="E29" s="4" t="s">
        <v>22</v>
      </c>
      <c r="F29" s="15">
        <v>14329.5</v>
      </c>
      <c r="G29" s="4" t="s">
        <v>11</v>
      </c>
      <c r="H29" s="15">
        <v>15000</v>
      </c>
      <c r="I29" s="15">
        <v>0</v>
      </c>
    </row>
    <row r="30" spans="1:9" x14ac:dyDescent="0.25">
      <c r="A30" s="12">
        <v>44256</v>
      </c>
      <c r="B30" s="3" t="s">
        <v>44</v>
      </c>
      <c r="C30" s="3" t="s">
        <v>45</v>
      </c>
      <c r="D30" s="3" t="s">
        <v>46</v>
      </c>
      <c r="E30" s="3" t="s">
        <v>22</v>
      </c>
      <c r="F30" s="13">
        <v>20128</v>
      </c>
      <c r="G30" s="3" t="s">
        <v>43</v>
      </c>
      <c r="H30" s="13">
        <v>15000</v>
      </c>
      <c r="I30" s="13">
        <v>2012.8000000000002</v>
      </c>
    </row>
    <row r="31" spans="1:9" x14ac:dyDescent="0.25">
      <c r="A31" s="14">
        <v>44256</v>
      </c>
      <c r="B31" s="4" t="s">
        <v>65</v>
      </c>
      <c r="C31" s="4" t="s">
        <v>66</v>
      </c>
      <c r="D31" s="4" t="s">
        <v>67</v>
      </c>
      <c r="E31" s="4" t="s">
        <v>22</v>
      </c>
      <c r="F31" s="15">
        <v>21167.999999999996</v>
      </c>
      <c r="G31" s="4" t="s">
        <v>11</v>
      </c>
      <c r="H31" s="15">
        <v>15000</v>
      </c>
      <c r="I31" s="15">
        <v>2116.7999999999997</v>
      </c>
    </row>
    <row r="32" spans="1:9" x14ac:dyDescent="0.25">
      <c r="A32" s="12">
        <v>44256</v>
      </c>
      <c r="B32" s="3" t="s">
        <v>37</v>
      </c>
      <c r="C32" s="3" t="s">
        <v>38</v>
      </c>
      <c r="D32" s="3" t="s">
        <v>39</v>
      </c>
      <c r="E32" s="3" t="s">
        <v>22</v>
      </c>
      <c r="F32" s="13">
        <v>25102.399999999998</v>
      </c>
      <c r="G32" s="3" t="s">
        <v>15</v>
      </c>
      <c r="H32" s="13">
        <v>15000</v>
      </c>
      <c r="I32" s="13">
        <v>2510.2399999999998</v>
      </c>
    </row>
    <row r="33" spans="1:9" x14ac:dyDescent="0.25">
      <c r="A33" s="14">
        <v>44256</v>
      </c>
      <c r="B33" s="4" t="s">
        <v>37</v>
      </c>
      <c r="C33" s="4" t="s">
        <v>38</v>
      </c>
      <c r="D33" s="4" t="s">
        <v>39</v>
      </c>
      <c r="E33" s="4" t="s">
        <v>22</v>
      </c>
      <c r="F33" s="15">
        <v>27670.9</v>
      </c>
      <c r="G33" s="4" t="s">
        <v>43</v>
      </c>
      <c r="H33" s="15">
        <v>15000</v>
      </c>
      <c r="I33" s="15">
        <v>2767.09</v>
      </c>
    </row>
    <row r="34" spans="1:9" x14ac:dyDescent="0.25">
      <c r="A34" s="12">
        <v>44256</v>
      </c>
      <c r="B34" s="3" t="s">
        <v>37</v>
      </c>
      <c r="C34" s="3" t="s">
        <v>38</v>
      </c>
      <c r="D34" s="3" t="s">
        <v>39</v>
      </c>
      <c r="E34" s="3" t="s">
        <v>22</v>
      </c>
      <c r="F34" s="13">
        <v>27956.799999999999</v>
      </c>
      <c r="G34" s="3" t="s">
        <v>15</v>
      </c>
      <c r="H34" s="13">
        <v>15000</v>
      </c>
      <c r="I34" s="13">
        <v>2795.6800000000003</v>
      </c>
    </row>
    <row r="35" spans="1:9" x14ac:dyDescent="0.25">
      <c r="A35" s="14">
        <v>44256</v>
      </c>
      <c r="B35" s="4" t="s">
        <v>44</v>
      </c>
      <c r="C35" s="4" t="s">
        <v>45</v>
      </c>
      <c r="D35" s="4" t="s">
        <v>46</v>
      </c>
      <c r="E35" s="4" t="s">
        <v>22</v>
      </c>
      <c r="F35" s="15">
        <v>31407</v>
      </c>
      <c r="G35" s="4" t="s">
        <v>15</v>
      </c>
      <c r="H35" s="15">
        <v>15000</v>
      </c>
      <c r="I35" s="15">
        <v>3140.7000000000003</v>
      </c>
    </row>
    <row r="36" spans="1:9" x14ac:dyDescent="0.25">
      <c r="A36" s="12">
        <v>44256</v>
      </c>
      <c r="B36" s="3" t="s">
        <v>53</v>
      </c>
      <c r="C36" s="3" t="s">
        <v>54</v>
      </c>
      <c r="D36" s="3" t="s">
        <v>55</v>
      </c>
      <c r="E36" s="3" t="s">
        <v>22</v>
      </c>
      <c r="F36" s="13">
        <v>35647.5</v>
      </c>
      <c r="G36" s="3" t="s">
        <v>43</v>
      </c>
      <c r="H36" s="13">
        <v>15000</v>
      </c>
      <c r="I36" s="13">
        <v>3564.75</v>
      </c>
    </row>
    <row r="37" spans="1:9" x14ac:dyDescent="0.25">
      <c r="A37" s="14">
        <v>44256</v>
      </c>
      <c r="B37" s="4" t="s">
        <v>53</v>
      </c>
      <c r="C37" s="4" t="s">
        <v>54</v>
      </c>
      <c r="D37" s="4" t="s">
        <v>55</v>
      </c>
      <c r="E37" s="4" t="s">
        <v>22</v>
      </c>
      <c r="F37" s="15">
        <v>36907.200000000004</v>
      </c>
      <c r="G37" s="4" t="s">
        <v>15</v>
      </c>
      <c r="H37" s="15">
        <v>15000</v>
      </c>
      <c r="I37" s="15">
        <v>3690.7200000000007</v>
      </c>
    </row>
    <row r="38" spans="1:9" x14ac:dyDescent="0.25">
      <c r="A38" s="12">
        <v>44287</v>
      </c>
      <c r="B38" s="3" t="s">
        <v>53</v>
      </c>
      <c r="C38" s="3" t="s">
        <v>54</v>
      </c>
      <c r="D38" s="3" t="s">
        <v>55</v>
      </c>
      <c r="E38" s="3" t="s">
        <v>22</v>
      </c>
      <c r="F38" s="13">
        <v>5696.4</v>
      </c>
      <c r="G38" s="3" t="s">
        <v>11</v>
      </c>
      <c r="H38" s="13">
        <v>15000</v>
      </c>
      <c r="I38" s="13">
        <v>0</v>
      </c>
    </row>
    <row r="39" spans="1:9" x14ac:dyDescent="0.25">
      <c r="A39" s="14">
        <v>44287</v>
      </c>
      <c r="B39" s="4" t="s">
        <v>19</v>
      </c>
      <c r="C39" s="4" t="s">
        <v>20</v>
      </c>
      <c r="D39" s="4" t="s">
        <v>21</v>
      </c>
      <c r="E39" s="4" t="s">
        <v>22</v>
      </c>
      <c r="F39" s="15">
        <v>11716.5</v>
      </c>
      <c r="G39" s="4" t="s">
        <v>11</v>
      </c>
      <c r="H39" s="15">
        <v>15000</v>
      </c>
      <c r="I39" s="15">
        <v>0</v>
      </c>
    </row>
    <row r="40" spans="1:9" x14ac:dyDescent="0.25">
      <c r="A40" s="12">
        <v>44287</v>
      </c>
      <c r="B40" s="3" t="s">
        <v>65</v>
      </c>
      <c r="C40" s="3" t="s">
        <v>66</v>
      </c>
      <c r="D40" s="3" t="s">
        <v>67</v>
      </c>
      <c r="E40" s="3" t="s">
        <v>22</v>
      </c>
      <c r="F40" s="13">
        <v>14416</v>
      </c>
      <c r="G40" s="3" t="s">
        <v>43</v>
      </c>
      <c r="H40" s="13">
        <v>15000</v>
      </c>
      <c r="I40" s="13">
        <v>0</v>
      </c>
    </row>
    <row r="41" spans="1:9" x14ac:dyDescent="0.25">
      <c r="A41" s="14">
        <v>44287</v>
      </c>
      <c r="B41" s="4" t="s">
        <v>19</v>
      </c>
      <c r="C41" s="4" t="s">
        <v>20</v>
      </c>
      <c r="D41" s="4" t="s">
        <v>21</v>
      </c>
      <c r="E41" s="4" t="s">
        <v>22</v>
      </c>
      <c r="F41" s="15">
        <v>16499.400000000001</v>
      </c>
      <c r="G41" s="4" t="s">
        <v>15</v>
      </c>
      <c r="H41" s="15">
        <v>15000</v>
      </c>
      <c r="I41" s="15">
        <v>1649.9400000000003</v>
      </c>
    </row>
    <row r="42" spans="1:9" x14ac:dyDescent="0.25">
      <c r="A42" s="12">
        <v>44287</v>
      </c>
      <c r="B42" s="3" t="s">
        <v>53</v>
      </c>
      <c r="C42" s="3" t="s">
        <v>54</v>
      </c>
      <c r="D42" s="3" t="s">
        <v>55</v>
      </c>
      <c r="E42" s="3" t="s">
        <v>22</v>
      </c>
      <c r="F42" s="13">
        <v>16968</v>
      </c>
      <c r="G42" s="3" t="s">
        <v>43</v>
      </c>
      <c r="H42" s="13">
        <v>15000</v>
      </c>
      <c r="I42" s="13">
        <v>1696.8000000000002</v>
      </c>
    </row>
    <row r="43" spans="1:9" x14ac:dyDescent="0.25">
      <c r="A43" s="14">
        <v>44287</v>
      </c>
      <c r="B43" s="4" t="s">
        <v>44</v>
      </c>
      <c r="C43" s="4" t="s">
        <v>45</v>
      </c>
      <c r="D43" s="4" t="s">
        <v>46</v>
      </c>
      <c r="E43" s="4" t="s">
        <v>22</v>
      </c>
      <c r="F43" s="15">
        <v>17993.5</v>
      </c>
      <c r="G43" s="4" t="s">
        <v>11</v>
      </c>
      <c r="H43" s="15">
        <v>15000</v>
      </c>
      <c r="I43" s="15">
        <v>1799.3500000000001</v>
      </c>
    </row>
    <row r="44" spans="1:9" x14ac:dyDescent="0.25">
      <c r="A44" s="12">
        <v>44287</v>
      </c>
      <c r="B44" s="3" t="s">
        <v>53</v>
      </c>
      <c r="C44" s="3" t="s">
        <v>54</v>
      </c>
      <c r="D44" s="3" t="s">
        <v>55</v>
      </c>
      <c r="E44" s="3" t="s">
        <v>22</v>
      </c>
      <c r="F44" s="13">
        <v>18188.399999999998</v>
      </c>
      <c r="G44" s="3" t="s">
        <v>15</v>
      </c>
      <c r="H44" s="13">
        <v>15000</v>
      </c>
      <c r="I44" s="13">
        <v>1818.84</v>
      </c>
    </row>
    <row r="45" spans="1:9" x14ac:dyDescent="0.25">
      <c r="A45" s="14">
        <v>44317</v>
      </c>
      <c r="B45" s="4" t="s">
        <v>65</v>
      </c>
      <c r="C45" s="4" t="s">
        <v>66</v>
      </c>
      <c r="D45" s="4" t="s">
        <v>67</v>
      </c>
      <c r="E45" s="4" t="s">
        <v>22</v>
      </c>
      <c r="F45" s="15">
        <v>9004.7999999999993</v>
      </c>
      <c r="G45" s="4" t="s">
        <v>11</v>
      </c>
      <c r="H45" s="15">
        <v>15000</v>
      </c>
      <c r="I45" s="15">
        <v>0</v>
      </c>
    </row>
    <row r="46" spans="1:9" x14ac:dyDescent="0.25">
      <c r="A46" s="12">
        <v>44317</v>
      </c>
      <c r="B46" s="3" t="s">
        <v>53</v>
      </c>
      <c r="C46" s="3" t="s">
        <v>54</v>
      </c>
      <c r="D46" s="3" t="s">
        <v>55</v>
      </c>
      <c r="E46" s="3" t="s">
        <v>22</v>
      </c>
      <c r="F46" s="13">
        <v>18826.400000000001</v>
      </c>
      <c r="G46" s="3" t="s">
        <v>43</v>
      </c>
      <c r="H46" s="13">
        <v>15000</v>
      </c>
      <c r="I46" s="13">
        <v>1882.6400000000003</v>
      </c>
    </row>
    <row r="47" spans="1:9" x14ac:dyDescent="0.25">
      <c r="A47" s="14">
        <v>44317</v>
      </c>
      <c r="B47" s="4" t="s">
        <v>53</v>
      </c>
      <c r="C47" s="4" t="s">
        <v>54</v>
      </c>
      <c r="D47" s="4" t="s">
        <v>55</v>
      </c>
      <c r="E47" s="4" t="s">
        <v>22</v>
      </c>
      <c r="F47" s="15">
        <v>19617.5</v>
      </c>
      <c r="G47" s="4" t="s">
        <v>43</v>
      </c>
      <c r="H47" s="15">
        <v>15000</v>
      </c>
      <c r="I47" s="15">
        <v>1961.75</v>
      </c>
    </row>
    <row r="48" spans="1:9" x14ac:dyDescent="0.25">
      <c r="A48" s="12">
        <v>44317</v>
      </c>
      <c r="B48" s="3" t="s">
        <v>53</v>
      </c>
      <c r="C48" s="3" t="s">
        <v>54</v>
      </c>
      <c r="D48" s="3" t="s">
        <v>55</v>
      </c>
      <c r="E48" s="3" t="s">
        <v>22</v>
      </c>
      <c r="F48" s="13">
        <v>19836.400000000001</v>
      </c>
      <c r="G48" s="3" t="s">
        <v>11</v>
      </c>
      <c r="H48" s="13">
        <v>15000</v>
      </c>
      <c r="I48" s="13">
        <v>1983.6400000000003</v>
      </c>
    </row>
    <row r="49" spans="1:9" x14ac:dyDescent="0.25">
      <c r="A49" s="14">
        <v>44317</v>
      </c>
      <c r="B49" s="4" t="s">
        <v>44</v>
      </c>
      <c r="C49" s="4" t="s">
        <v>45</v>
      </c>
      <c r="D49" s="4" t="s">
        <v>46</v>
      </c>
      <c r="E49" s="4" t="s">
        <v>22</v>
      </c>
      <c r="F49" s="15">
        <v>20717.599999999999</v>
      </c>
      <c r="G49" s="4" t="s">
        <v>15</v>
      </c>
      <c r="H49" s="15">
        <v>15000</v>
      </c>
      <c r="I49" s="15">
        <v>2071.7599999999998</v>
      </c>
    </row>
    <row r="50" spans="1:9" x14ac:dyDescent="0.25">
      <c r="A50" s="12">
        <v>44317</v>
      </c>
      <c r="B50" s="3" t="s">
        <v>37</v>
      </c>
      <c r="C50" s="3" t="s">
        <v>38</v>
      </c>
      <c r="D50" s="3" t="s">
        <v>39</v>
      </c>
      <c r="E50" s="3" t="s">
        <v>22</v>
      </c>
      <c r="F50" s="13">
        <v>23364</v>
      </c>
      <c r="G50" s="3" t="s">
        <v>15</v>
      </c>
      <c r="H50" s="13">
        <v>15000</v>
      </c>
      <c r="I50" s="13">
        <v>2336.4</v>
      </c>
    </row>
    <row r="51" spans="1:9" x14ac:dyDescent="0.25">
      <c r="A51" s="14">
        <v>44317</v>
      </c>
      <c r="B51" s="4" t="s">
        <v>53</v>
      </c>
      <c r="C51" s="4" t="s">
        <v>54</v>
      </c>
      <c r="D51" s="4" t="s">
        <v>55</v>
      </c>
      <c r="E51" s="4" t="s">
        <v>22</v>
      </c>
      <c r="F51" s="15">
        <v>23997.600000000002</v>
      </c>
      <c r="G51" s="4" t="s">
        <v>11</v>
      </c>
      <c r="H51" s="15">
        <v>15000</v>
      </c>
      <c r="I51" s="15">
        <v>2399.7600000000002</v>
      </c>
    </row>
    <row r="52" spans="1:9" x14ac:dyDescent="0.25">
      <c r="A52" s="12">
        <v>44317</v>
      </c>
      <c r="B52" s="3" t="s">
        <v>65</v>
      </c>
      <c r="C52" s="3" t="s">
        <v>66</v>
      </c>
      <c r="D52" s="3" t="s">
        <v>67</v>
      </c>
      <c r="E52" s="3" t="s">
        <v>22</v>
      </c>
      <c r="F52" s="13">
        <v>27916.399999999998</v>
      </c>
      <c r="G52" s="3" t="s">
        <v>43</v>
      </c>
      <c r="H52" s="13">
        <v>15000</v>
      </c>
      <c r="I52" s="13">
        <v>2791.64</v>
      </c>
    </row>
    <row r="53" spans="1:9" x14ac:dyDescent="0.25">
      <c r="A53" s="14">
        <v>44317</v>
      </c>
      <c r="B53" s="4" t="s">
        <v>65</v>
      </c>
      <c r="C53" s="4" t="s">
        <v>66</v>
      </c>
      <c r="D53" s="4" t="s">
        <v>67</v>
      </c>
      <c r="E53" s="4" t="s">
        <v>22</v>
      </c>
      <c r="F53" s="15">
        <v>42249.1</v>
      </c>
      <c r="G53" s="4" t="s">
        <v>15</v>
      </c>
      <c r="H53" s="15">
        <v>15000</v>
      </c>
      <c r="I53" s="15">
        <v>4224.91</v>
      </c>
    </row>
    <row r="54" spans="1:9" x14ac:dyDescent="0.25">
      <c r="A54" s="12">
        <v>44348</v>
      </c>
      <c r="B54" s="3" t="s">
        <v>44</v>
      </c>
      <c r="C54" s="3" t="s">
        <v>45</v>
      </c>
      <c r="D54" s="3" t="s">
        <v>46</v>
      </c>
      <c r="E54" s="3" t="s">
        <v>22</v>
      </c>
      <c r="F54" s="13">
        <v>9574.7999999999993</v>
      </c>
      <c r="G54" s="3" t="s">
        <v>15</v>
      </c>
      <c r="H54" s="13">
        <v>15000</v>
      </c>
      <c r="I54" s="13">
        <v>0</v>
      </c>
    </row>
    <row r="55" spans="1:9" x14ac:dyDescent="0.25">
      <c r="A55" s="14">
        <v>44348</v>
      </c>
      <c r="B55" s="4" t="s">
        <v>44</v>
      </c>
      <c r="C55" s="4" t="s">
        <v>45</v>
      </c>
      <c r="D55" s="4" t="s">
        <v>46</v>
      </c>
      <c r="E55" s="4" t="s">
        <v>22</v>
      </c>
      <c r="F55" s="15">
        <v>14301.6</v>
      </c>
      <c r="G55" s="4" t="s">
        <v>15</v>
      </c>
      <c r="H55" s="15">
        <v>15000</v>
      </c>
      <c r="I55" s="15">
        <v>0</v>
      </c>
    </row>
    <row r="56" spans="1:9" x14ac:dyDescent="0.25">
      <c r="A56" s="12">
        <v>44348</v>
      </c>
      <c r="B56" s="3" t="s">
        <v>37</v>
      </c>
      <c r="C56" s="3" t="s">
        <v>38</v>
      </c>
      <c r="D56" s="3" t="s">
        <v>39</v>
      </c>
      <c r="E56" s="3" t="s">
        <v>22</v>
      </c>
      <c r="F56" s="13">
        <v>15061.2</v>
      </c>
      <c r="G56" s="3" t="s">
        <v>15</v>
      </c>
      <c r="H56" s="13">
        <v>15000</v>
      </c>
      <c r="I56" s="13">
        <v>1506.1200000000001</v>
      </c>
    </row>
    <row r="57" spans="1:9" x14ac:dyDescent="0.25">
      <c r="A57" s="14">
        <v>44348</v>
      </c>
      <c r="B57" s="4" t="s">
        <v>53</v>
      </c>
      <c r="C57" s="4" t="s">
        <v>54</v>
      </c>
      <c r="D57" s="4" t="s">
        <v>55</v>
      </c>
      <c r="E57" s="4" t="s">
        <v>22</v>
      </c>
      <c r="F57" s="15">
        <v>17262</v>
      </c>
      <c r="G57" s="4" t="s">
        <v>15</v>
      </c>
      <c r="H57" s="15">
        <v>15000</v>
      </c>
      <c r="I57" s="15">
        <v>1726.2</v>
      </c>
    </row>
    <row r="58" spans="1:9" x14ac:dyDescent="0.25">
      <c r="A58" s="12">
        <v>44348</v>
      </c>
      <c r="B58" s="3" t="s">
        <v>65</v>
      </c>
      <c r="C58" s="3" t="s">
        <v>66</v>
      </c>
      <c r="D58" s="3" t="s">
        <v>67</v>
      </c>
      <c r="E58" s="3" t="s">
        <v>22</v>
      </c>
      <c r="F58" s="13">
        <v>37192.5</v>
      </c>
      <c r="G58" s="3" t="s">
        <v>43</v>
      </c>
      <c r="H58" s="13">
        <v>15000</v>
      </c>
      <c r="I58" s="13">
        <v>3719.25</v>
      </c>
    </row>
    <row r="59" spans="1:9" x14ac:dyDescent="0.25">
      <c r="A59" s="14">
        <v>44348</v>
      </c>
      <c r="B59" s="4" t="s">
        <v>37</v>
      </c>
      <c r="C59" s="4" t="s">
        <v>38</v>
      </c>
      <c r="D59" s="4" t="s">
        <v>39</v>
      </c>
      <c r="E59" s="4" t="s">
        <v>22</v>
      </c>
      <c r="F59" s="15">
        <v>39653.9</v>
      </c>
      <c r="G59" s="4" t="s">
        <v>43</v>
      </c>
      <c r="H59" s="15">
        <v>15000</v>
      </c>
      <c r="I59" s="15">
        <v>3965.3900000000003</v>
      </c>
    </row>
    <row r="60" spans="1:9" x14ac:dyDescent="0.25">
      <c r="A60" s="12">
        <v>44378</v>
      </c>
      <c r="B60" s="3" t="s">
        <v>37</v>
      </c>
      <c r="C60" s="3" t="s">
        <v>38</v>
      </c>
      <c r="D60" s="3" t="s">
        <v>39</v>
      </c>
      <c r="E60" s="3" t="s">
        <v>22</v>
      </c>
      <c r="F60" s="13">
        <v>3465</v>
      </c>
      <c r="G60" s="3" t="s">
        <v>15</v>
      </c>
      <c r="H60" s="13">
        <v>15000</v>
      </c>
      <c r="I60" s="13">
        <v>0</v>
      </c>
    </row>
    <row r="61" spans="1:9" x14ac:dyDescent="0.25">
      <c r="A61" s="14">
        <v>44378</v>
      </c>
      <c r="B61" s="4" t="s">
        <v>53</v>
      </c>
      <c r="C61" s="4" t="s">
        <v>54</v>
      </c>
      <c r="D61" s="4" t="s">
        <v>55</v>
      </c>
      <c r="E61" s="4" t="s">
        <v>22</v>
      </c>
      <c r="F61" s="15">
        <v>5332.7999999999993</v>
      </c>
      <c r="G61" s="4" t="s">
        <v>15</v>
      </c>
      <c r="H61" s="15">
        <v>15000</v>
      </c>
      <c r="I61" s="15">
        <v>0</v>
      </c>
    </row>
    <row r="62" spans="1:9" x14ac:dyDescent="0.25">
      <c r="A62" s="12">
        <v>44378</v>
      </c>
      <c r="B62" s="3" t="s">
        <v>44</v>
      </c>
      <c r="C62" s="3" t="s">
        <v>45</v>
      </c>
      <c r="D62" s="3" t="s">
        <v>46</v>
      </c>
      <c r="E62" s="3" t="s">
        <v>22</v>
      </c>
      <c r="F62" s="13">
        <v>8065.5999999999995</v>
      </c>
      <c r="G62" s="3" t="s">
        <v>43</v>
      </c>
      <c r="H62" s="13">
        <v>15000</v>
      </c>
      <c r="I62" s="13">
        <v>0</v>
      </c>
    </row>
    <row r="63" spans="1:9" x14ac:dyDescent="0.25">
      <c r="A63" s="14">
        <v>44378</v>
      </c>
      <c r="B63" s="4" t="s">
        <v>44</v>
      </c>
      <c r="C63" s="4" t="s">
        <v>45</v>
      </c>
      <c r="D63" s="4" t="s">
        <v>46</v>
      </c>
      <c r="E63" s="4" t="s">
        <v>22</v>
      </c>
      <c r="F63" s="15">
        <v>10067.200000000001</v>
      </c>
      <c r="G63" s="4" t="s">
        <v>43</v>
      </c>
      <c r="H63" s="15">
        <v>15000</v>
      </c>
      <c r="I63" s="15">
        <v>0</v>
      </c>
    </row>
    <row r="64" spans="1:9" x14ac:dyDescent="0.25">
      <c r="A64" s="12">
        <v>44378</v>
      </c>
      <c r="B64" s="3" t="s">
        <v>44</v>
      </c>
      <c r="C64" s="3" t="s">
        <v>45</v>
      </c>
      <c r="D64" s="3" t="s">
        <v>46</v>
      </c>
      <c r="E64" s="3" t="s">
        <v>22</v>
      </c>
      <c r="F64" s="13">
        <v>10648.999999999998</v>
      </c>
      <c r="G64" s="3" t="s">
        <v>43</v>
      </c>
      <c r="H64" s="13">
        <v>15000</v>
      </c>
      <c r="I64" s="13">
        <v>0</v>
      </c>
    </row>
    <row r="65" spans="1:9" x14ac:dyDescent="0.25">
      <c r="A65" s="14">
        <v>44378</v>
      </c>
      <c r="B65" s="4" t="s">
        <v>53</v>
      </c>
      <c r="C65" s="4" t="s">
        <v>54</v>
      </c>
      <c r="D65" s="4" t="s">
        <v>55</v>
      </c>
      <c r="E65" s="4" t="s">
        <v>22</v>
      </c>
      <c r="F65" s="15">
        <v>10679.400000000001</v>
      </c>
      <c r="G65" s="4" t="s">
        <v>43</v>
      </c>
      <c r="H65" s="15">
        <v>15000</v>
      </c>
      <c r="I65" s="15">
        <v>0</v>
      </c>
    </row>
    <row r="66" spans="1:9" x14ac:dyDescent="0.25">
      <c r="A66" s="12">
        <v>44378</v>
      </c>
      <c r="B66" s="3" t="s">
        <v>65</v>
      </c>
      <c r="C66" s="3" t="s">
        <v>66</v>
      </c>
      <c r="D66" s="3" t="s">
        <v>67</v>
      </c>
      <c r="E66" s="3" t="s">
        <v>22</v>
      </c>
      <c r="F66" s="13">
        <v>11155.5</v>
      </c>
      <c r="G66" s="3" t="s">
        <v>11</v>
      </c>
      <c r="H66" s="13">
        <v>15000</v>
      </c>
      <c r="I66" s="13">
        <v>0</v>
      </c>
    </row>
    <row r="67" spans="1:9" x14ac:dyDescent="0.25">
      <c r="A67" s="14">
        <v>44378</v>
      </c>
      <c r="B67" s="4" t="s">
        <v>44</v>
      </c>
      <c r="C67" s="4" t="s">
        <v>45</v>
      </c>
      <c r="D67" s="4" t="s">
        <v>46</v>
      </c>
      <c r="E67" s="4" t="s">
        <v>22</v>
      </c>
      <c r="F67" s="15">
        <v>11543</v>
      </c>
      <c r="G67" s="4" t="s">
        <v>11</v>
      </c>
      <c r="H67" s="15">
        <v>15000</v>
      </c>
      <c r="I67" s="15">
        <v>0</v>
      </c>
    </row>
    <row r="68" spans="1:9" x14ac:dyDescent="0.25">
      <c r="A68" s="12">
        <v>44378</v>
      </c>
      <c r="B68" s="3" t="s">
        <v>44</v>
      </c>
      <c r="C68" s="3" t="s">
        <v>45</v>
      </c>
      <c r="D68" s="3" t="s">
        <v>46</v>
      </c>
      <c r="E68" s="3" t="s">
        <v>22</v>
      </c>
      <c r="F68" s="13">
        <v>15633.199999999999</v>
      </c>
      <c r="G68" s="3" t="s">
        <v>15</v>
      </c>
      <c r="H68" s="13">
        <v>15000</v>
      </c>
      <c r="I68" s="13">
        <v>1563.32</v>
      </c>
    </row>
    <row r="69" spans="1:9" x14ac:dyDescent="0.25">
      <c r="A69" s="14">
        <v>44378</v>
      </c>
      <c r="B69" s="4" t="s">
        <v>44</v>
      </c>
      <c r="C69" s="4" t="s">
        <v>45</v>
      </c>
      <c r="D69" s="4" t="s">
        <v>46</v>
      </c>
      <c r="E69" s="4" t="s">
        <v>22</v>
      </c>
      <c r="F69" s="15">
        <v>20868.399999999998</v>
      </c>
      <c r="G69" s="4" t="s">
        <v>15</v>
      </c>
      <c r="H69" s="15">
        <v>15000</v>
      </c>
      <c r="I69" s="15">
        <v>2086.8399999999997</v>
      </c>
    </row>
    <row r="70" spans="1:9" x14ac:dyDescent="0.25">
      <c r="A70" s="12">
        <v>44378</v>
      </c>
      <c r="B70" s="3" t="s">
        <v>44</v>
      </c>
      <c r="C70" s="3" t="s">
        <v>45</v>
      </c>
      <c r="D70" s="3" t="s">
        <v>46</v>
      </c>
      <c r="E70" s="3" t="s">
        <v>22</v>
      </c>
      <c r="F70" s="13">
        <v>24395.100000000002</v>
      </c>
      <c r="G70" s="3" t="s">
        <v>11</v>
      </c>
      <c r="H70" s="13">
        <v>15000</v>
      </c>
      <c r="I70" s="13">
        <v>2439.5100000000002</v>
      </c>
    </row>
    <row r="71" spans="1:9" x14ac:dyDescent="0.25">
      <c r="A71" s="14">
        <v>44409</v>
      </c>
      <c r="B71" s="4" t="s">
        <v>44</v>
      </c>
      <c r="C71" s="4" t="s">
        <v>45</v>
      </c>
      <c r="D71" s="4" t="s">
        <v>46</v>
      </c>
      <c r="E71" s="4" t="s">
        <v>22</v>
      </c>
      <c r="F71" s="15">
        <v>3760.5</v>
      </c>
      <c r="G71" s="4" t="s">
        <v>11</v>
      </c>
      <c r="H71" s="15">
        <v>15000</v>
      </c>
      <c r="I71" s="15">
        <v>0</v>
      </c>
    </row>
    <row r="72" spans="1:9" x14ac:dyDescent="0.25">
      <c r="A72" s="12">
        <v>44409</v>
      </c>
      <c r="B72" s="3" t="s">
        <v>44</v>
      </c>
      <c r="C72" s="3" t="s">
        <v>45</v>
      </c>
      <c r="D72" s="3" t="s">
        <v>46</v>
      </c>
      <c r="E72" s="3" t="s">
        <v>22</v>
      </c>
      <c r="F72" s="13">
        <v>4322.8</v>
      </c>
      <c r="G72" s="3" t="s">
        <v>43</v>
      </c>
      <c r="H72" s="13">
        <v>15000</v>
      </c>
      <c r="I72" s="13">
        <v>0</v>
      </c>
    </row>
    <row r="73" spans="1:9" x14ac:dyDescent="0.25">
      <c r="A73" s="14">
        <v>44409</v>
      </c>
      <c r="B73" s="4" t="s">
        <v>44</v>
      </c>
      <c r="C73" s="4" t="s">
        <v>45</v>
      </c>
      <c r="D73" s="4" t="s">
        <v>46</v>
      </c>
      <c r="E73" s="4" t="s">
        <v>22</v>
      </c>
      <c r="F73" s="15">
        <v>9697.6</v>
      </c>
      <c r="G73" s="4" t="s">
        <v>15</v>
      </c>
      <c r="H73" s="15">
        <v>15000</v>
      </c>
      <c r="I73" s="15">
        <v>0</v>
      </c>
    </row>
    <row r="74" spans="1:9" x14ac:dyDescent="0.25">
      <c r="A74" s="12">
        <v>44409</v>
      </c>
      <c r="B74" s="3" t="s">
        <v>44</v>
      </c>
      <c r="C74" s="3" t="s">
        <v>45</v>
      </c>
      <c r="D74" s="3" t="s">
        <v>46</v>
      </c>
      <c r="E74" s="3" t="s">
        <v>22</v>
      </c>
      <c r="F74" s="13">
        <v>10391.699999999999</v>
      </c>
      <c r="G74" s="3" t="s">
        <v>43</v>
      </c>
      <c r="H74" s="13">
        <v>15000</v>
      </c>
      <c r="I74" s="13">
        <v>0</v>
      </c>
    </row>
    <row r="75" spans="1:9" x14ac:dyDescent="0.25">
      <c r="A75" s="14">
        <v>44409</v>
      </c>
      <c r="B75" s="4" t="s">
        <v>65</v>
      </c>
      <c r="C75" s="4" t="s">
        <v>66</v>
      </c>
      <c r="D75" s="4" t="s">
        <v>67</v>
      </c>
      <c r="E75" s="4" t="s">
        <v>22</v>
      </c>
      <c r="F75" s="15">
        <v>15670.2</v>
      </c>
      <c r="G75" s="4" t="s">
        <v>43</v>
      </c>
      <c r="H75" s="15">
        <v>15000</v>
      </c>
      <c r="I75" s="15">
        <v>1567.0200000000002</v>
      </c>
    </row>
    <row r="76" spans="1:9" x14ac:dyDescent="0.25">
      <c r="A76" s="12">
        <v>44409</v>
      </c>
      <c r="B76" s="3" t="s">
        <v>53</v>
      </c>
      <c r="C76" s="3" t="s">
        <v>54</v>
      </c>
      <c r="D76" s="3" t="s">
        <v>55</v>
      </c>
      <c r="E76" s="3" t="s">
        <v>22</v>
      </c>
      <c r="F76" s="13">
        <v>22477.9</v>
      </c>
      <c r="G76" s="3" t="s">
        <v>15</v>
      </c>
      <c r="H76" s="13">
        <v>15000</v>
      </c>
      <c r="I76" s="13">
        <v>2247.7900000000004</v>
      </c>
    </row>
    <row r="77" spans="1:9" x14ac:dyDescent="0.25">
      <c r="A77" s="14">
        <v>44409</v>
      </c>
      <c r="B77" s="4" t="s">
        <v>53</v>
      </c>
      <c r="C77" s="4" t="s">
        <v>54</v>
      </c>
      <c r="D77" s="4" t="s">
        <v>55</v>
      </c>
      <c r="E77" s="4" t="s">
        <v>22</v>
      </c>
      <c r="F77" s="15">
        <v>36088.1</v>
      </c>
      <c r="G77" s="4" t="s">
        <v>43</v>
      </c>
      <c r="H77" s="15">
        <v>15000</v>
      </c>
      <c r="I77" s="15">
        <v>3608.81</v>
      </c>
    </row>
    <row r="78" spans="1:9" x14ac:dyDescent="0.25">
      <c r="A78" s="12">
        <v>44409</v>
      </c>
      <c r="B78" s="3" t="s">
        <v>19</v>
      </c>
      <c r="C78" s="3" t="s">
        <v>20</v>
      </c>
      <c r="D78" s="3" t="s">
        <v>21</v>
      </c>
      <c r="E78" s="3" t="s">
        <v>22</v>
      </c>
      <c r="F78" s="13">
        <v>43388.100000000006</v>
      </c>
      <c r="G78" s="3" t="s">
        <v>15</v>
      </c>
      <c r="H78" s="13">
        <v>15000</v>
      </c>
      <c r="I78" s="13">
        <v>4338.8100000000004</v>
      </c>
    </row>
    <row r="79" spans="1:9" x14ac:dyDescent="0.25">
      <c r="A79" s="14">
        <v>44440</v>
      </c>
      <c r="B79" s="4" t="s">
        <v>37</v>
      </c>
      <c r="C79" s="4" t="s">
        <v>38</v>
      </c>
      <c r="D79" s="4" t="s">
        <v>39</v>
      </c>
      <c r="E79" s="4" t="s">
        <v>22</v>
      </c>
      <c r="F79" s="15">
        <v>7714</v>
      </c>
      <c r="G79" s="4" t="s">
        <v>11</v>
      </c>
      <c r="H79" s="15">
        <v>15000</v>
      </c>
      <c r="I79" s="15">
        <v>0</v>
      </c>
    </row>
    <row r="80" spans="1:9" x14ac:dyDescent="0.25">
      <c r="A80" s="12">
        <v>44440</v>
      </c>
      <c r="B80" s="3" t="s">
        <v>19</v>
      </c>
      <c r="C80" s="3" t="s">
        <v>20</v>
      </c>
      <c r="D80" s="3" t="s">
        <v>21</v>
      </c>
      <c r="E80" s="3" t="s">
        <v>22</v>
      </c>
      <c r="F80" s="13">
        <v>15152.399999999998</v>
      </c>
      <c r="G80" s="3" t="s">
        <v>43</v>
      </c>
      <c r="H80" s="13">
        <v>15000</v>
      </c>
      <c r="I80" s="13">
        <v>1515.2399999999998</v>
      </c>
    </row>
    <row r="81" spans="1:9" x14ac:dyDescent="0.25">
      <c r="A81" s="14">
        <v>44440</v>
      </c>
      <c r="B81" s="4" t="s">
        <v>44</v>
      </c>
      <c r="C81" s="4" t="s">
        <v>45</v>
      </c>
      <c r="D81" s="4" t="s">
        <v>46</v>
      </c>
      <c r="E81" s="4" t="s">
        <v>22</v>
      </c>
      <c r="F81" s="15">
        <v>16363.900000000001</v>
      </c>
      <c r="G81" s="4" t="s">
        <v>11</v>
      </c>
      <c r="H81" s="15">
        <v>15000</v>
      </c>
      <c r="I81" s="15">
        <v>1636.3900000000003</v>
      </c>
    </row>
    <row r="82" spans="1:9" x14ac:dyDescent="0.25">
      <c r="A82" s="12">
        <v>44470</v>
      </c>
      <c r="B82" s="3" t="s">
        <v>19</v>
      </c>
      <c r="C82" s="3" t="s">
        <v>20</v>
      </c>
      <c r="D82" s="3" t="s">
        <v>21</v>
      </c>
      <c r="E82" s="3" t="s">
        <v>22</v>
      </c>
      <c r="F82" s="13">
        <v>2997.2</v>
      </c>
      <c r="G82" s="3" t="s">
        <v>11</v>
      </c>
      <c r="H82" s="13">
        <v>15000</v>
      </c>
      <c r="I82" s="13">
        <v>0</v>
      </c>
    </row>
    <row r="83" spans="1:9" x14ac:dyDescent="0.25">
      <c r="A83" s="14">
        <v>44470</v>
      </c>
      <c r="B83" s="4" t="s">
        <v>37</v>
      </c>
      <c r="C83" s="4" t="s">
        <v>38</v>
      </c>
      <c r="D83" s="4" t="s">
        <v>39</v>
      </c>
      <c r="E83" s="4" t="s">
        <v>22</v>
      </c>
      <c r="F83" s="15">
        <v>7195.9999999999991</v>
      </c>
      <c r="G83" s="4" t="s">
        <v>15</v>
      </c>
      <c r="H83" s="15">
        <v>15000</v>
      </c>
      <c r="I83" s="15">
        <v>0</v>
      </c>
    </row>
    <row r="84" spans="1:9" x14ac:dyDescent="0.25">
      <c r="A84" s="12">
        <v>44470</v>
      </c>
      <c r="B84" s="3" t="s">
        <v>53</v>
      </c>
      <c r="C84" s="3" t="s">
        <v>54</v>
      </c>
      <c r="D84" s="3" t="s">
        <v>55</v>
      </c>
      <c r="E84" s="3" t="s">
        <v>22</v>
      </c>
      <c r="F84" s="13">
        <v>10595.2</v>
      </c>
      <c r="G84" s="3" t="s">
        <v>43</v>
      </c>
      <c r="H84" s="13">
        <v>15000</v>
      </c>
      <c r="I84" s="13">
        <v>0</v>
      </c>
    </row>
    <row r="85" spans="1:9" x14ac:dyDescent="0.25">
      <c r="A85" s="14">
        <v>44470</v>
      </c>
      <c r="B85" s="4" t="s">
        <v>37</v>
      </c>
      <c r="C85" s="4" t="s">
        <v>38</v>
      </c>
      <c r="D85" s="4" t="s">
        <v>39</v>
      </c>
      <c r="E85" s="4" t="s">
        <v>22</v>
      </c>
      <c r="F85" s="15">
        <v>10694.7</v>
      </c>
      <c r="G85" s="4" t="s">
        <v>43</v>
      </c>
      <c r="H85" s="15">
        <v>15000</v>
      </c>
      <c r="I85" s="15">
        <v>0</v>
      </c>
    </row>
    <row r="86" spans="1:9" x14ac:dyDescent="0.25">
      <c r="A86" s="12">
        <v>44470</v>
      </c>
      <c r="B86" s="3" t="s">
        <v>53</v>
      </c>
      <c r="C86" s="3" t="s">
        <v>54</v>
      </c>
      <c r="D86" s="3" t="s">
        <v>55</v>
      </c>
      <c r="E86" s="3" t="s">
        <v>22</v>
      </c>
      <c r="F86" s="13">
        <v>14235.4</v>
      </c>
      <c r="G86" s="3" t="s">
        <v>43</v>
      </c>
      <c r="H86" s="13">
        <v>15000</v>
      </c>
      <c r="I86" s="13">
        <v>0</v>
      </c>
    </row>
    <row r="87" spans="1:9" x14ac:dyDescent="0.25">
      <c r="A87" s="14">
        <v>44470</v>
      </c>
      <c r="B87" s="4" t="s">
        <v>53</v>
      </c>
      <c r="C87" s="4" t="s">
        <v>54</v>
      </c>
      <c r="D87" s="4" t="s">
        <v>55</v>
      </c>
      <c r="E87" s="4" t="s">
        <v>22</v>
      </c>
      <c r="F87" s="15">
        <v>36530.199999999997</v>
      </c>
      <c r="G87" s="4" t="s">
        <v>15</v>
      </c>
      <c r="H87" s="15">
        <v>15000</v>
      </c>
      <c r="I87" s="15">
        <v>3653.02</v>
      </c>
    </row>
    <row r="88" spans="1:9" x14ac:dyDescent="0.25">
      <c r="A88" s="12">
        <v>44470</v>
      </c>
      <c r="B88" s="3" t="s">
        <v>65</v>
      </c>
      <c r="C88" s="3" t="s">
        <v>66</v>
      </c>
      <c r="D88" s="3" t="s">
        <v>67</v>
      </c>
      <c r="E88" s="3" t="s">
        <v>22</v>
      </c>
      <c r="F88" s="13">
        <v>36896.199999999997</v>
      </c>
      <c r="G88" s="3" t="s">
        <v>43</v>
      </c>
      <c r="H88" s="13">
        <v>15000</v>
      </c>
      <c r="I88" s="13">
        <v>3689.62</v>
      </c>
    </row>
    <row r="89" spans="1:9" x14ac:dyDescent="0.25">
      <c r="A89" s="14">
        <v>44470</v>
      </c>
      <c r="B89" s="4" t="s">
        <v>19</v>
      </c>
      <c r="C89" s="4" t="s">
        <v>20</v>
      </c>
      <c r="D89" s="4" t="s">
        <v>21</v>
      </c>
      <c r="E89" s="4" t="s">
        <v>22</v>
      </c>
      <c r="F89" s="15">
        <v>41420.699999999997</v>
      </c>
      <c r="G89" s="4" t="s">
        <v>11</v>
      </c>
      <c r="H89" s="15">
        <v>15000</v>
      </c>
      <c r="I89" s="15">
        <v>4142.07</v>
      </c>
    </row>
    <row r="90" spans="1:9" x14ac:dyDescent="0.25">
      <c r="A90" s="12">
        <v>44501</v>
      </c>
      <c r="B90" s="3" t="s">
        <v>53</v>
      </c>
      <c r="C90" s="3" t="s">
        <v>54</v>
      </c>
      <c r="D90" s="3" t="s">
        <v>55</v>
      </c>
      <c r="E90" s="3" t="s">
        <v>22</v>
      </c>
      <c r="F90" s="13">
        <v>6900</v>
      </c>
      <c r="G90" s="3" t="s">
        <v>15</v>
      </c>
      <c r="H90" s="13">
        <v>15000</v>
      </c>
      <c r="I90" s="13">
        <v>0</v>
      </c>
    </row>
    <row r="91" spans="1:9" x14ac:dyDescent="0.25">
      <c r="A91" s="14">
        <v>44501</v>
      </c>
      <c r="B91" s="4" t="s">
        <v>65</v>
      </c>
      <c r="C91" s="4" t="s">
        <v>66</v>
      </c>
      <c r="D91" s="4" t="s">
        <v>67</v>
      </c>
      <c r="E91" s="4" t="s">
        <v>22</v>
      </c>
      <c r="F91" s="15">
        <v>9683</v>
      </c>
      <c r="G91" s="4" t="s">
        <v>43</v>
      </c>
      <c r="H91" s="15">
        <v>15000</v>
      </c>
      <c r="I91" s="15">
        <v>0</v>
      </c>
    </row>
    <row r="92" spans="1:9" x14ac:dyDescent="0.25">
      <c r="A92" s="12">
        <v>44501</v>
      </c>
      <c r="B92" s="3" t="s">
        <v>44</v>
      </c>
      <c r="C92" s="3" t="s">
        <v>45</v>
      </c>
      <c r="D92" s="3" t="s">
        <v>46</v>
      </c>
      <c r="E92" s="3" t="s">
        <v>22</v>
      </c>
      <c r="F92" s="13">
        <v>14302.9</v>
      </c>
      <c r="G92" s="3" t="s">
        <v>11</v>
      </c>
      <c r="H92" s="13">
        <v>15000</v>
      </c>
      <c r="I92" s="13">
        <v>0</v>
      </c>
    </row>
    <row r="93" spans="1:9" x14ac:dyDescent="0.25">
      <c r="A93" s="14">
        <v>44501</v>
      </c>
      <c r="B93" s="4" t="s">
        <v>19</v>
      </c>
      <c r="C93" s="4" t="s">
        <v>20</v>
      </c>
      <c r="D93" s="4" t="s">
        <v>21</v>
      </c>
      <c r="E93" s="4" t="s">
        <v>22</v>
      </c>
      <c r="F93" s="15">
        <v>16806.400000000001</v>
      </c>
      <c r="G93" s="4" t="s">
        <v>11</v>
      </c>
      <c r="H93" s="15">
        <v>15000</v>
      </c>
      <c r="I93" s="15">
        <v>1680.6400000000003</v>
      </c>
    </row>
    <row r="94" spans="1:9" x14ac:dyDescent="0.25">
      <c r="A94" s="12">
        <v>44501</v>
      </c>
      <c r="B94" s="3" t="s">
        <v>37</v>
      </c>
      <c r="C94" s="3" t="s">
        <v>38</v>
      </c>
      <c r="D94" s="3" t="s">
        <v>39</v>
      </c>
      <c r="E94" s="3" t="s">
        <v>22</v>
      </c>
      <c r="F94" s="13">
        <v>20797.200000000004</v>
      </c>
      <c r="G94" s="3" t="s">
        <v>15</v>
      </c>
      <c r="H94" s="13">
        <v>15000</v>
      </c>
      <c r="I94" s="13">
        <v>2079.7200000000007</v>
      </c>
    </row>
    <row r="95" spans="1:9" x14ac:dyDescent="0.25">
      <c r="A95" s="14">
        <v>44501</v>
      </c>
      <c r="B95" s="4" t="s">
        <v>65</v>
      </c>
      <c r="C95" s="4" t="s">
        <v>66</v>
      </c>
      <c r="D95" s="4" t="s">
        <v>67</v>
      </c>
      <c r="E95" s="4" t="s">
        <v>22</v>
      </c>
      <c r="F95" s="15">
        <v>26866</v>
      </c>
      <c r="G95" s="4" t="s">
        <v>43</v>
      </c>
      <c r="H95" s="15">
        <v>15000</v>
      </c>
      <c r="I95" s="15">
        <v>2686.6000000000004</v>
      </c>
    </row>
    <row r="96" spans="1:9" x14ac:dyDescent="0.25">
      <c r="A96" s="12">
        <v>44531</v>
      </c>
      <c r="B96" s="3" t="s">
        <v>65</v>
      </c>
      <c r="C96" s="3" t="s">
        <v>66</v>
      </c>
      <c r="D96" s="3" t="s">
        <v>67</v>
      </c>
      <c r="E96" s="3" t="s">
        <v>22</v>
      </c>
      <c r="F96" s="13">
        <v>7009.2000000000007</v>
      </c>
      <c r="G96" s="3" t="s">
        <v>15</v>
      </c>
      <c r="H96" s="13">
        <v>15000</v>
      </c>
      <c r="I96" s="13">
        <v>0</v>
      </c>
    </row>
    <row r="97" spans="1:9" x14ac:dyDescent="0.25">
      <c r="A97" s="14">
        <v>44531</v>
      </c>
      <c r="B97" s="4" t="s">
        <v>53</v>
      </c>
      <c r="C97" s="4" t="s">
        <v>54</v>
      </c>
      <c r="D97" s="4" t="s">
        <v>55</v>
      </c>
      <c r="E97" s="4" t="s">
        <v>22</v>
      </c>
      <c r="F97" s="15">
        <v>7088.9</v>
      </c>
      <c r="G97" s="4" t="s">
        <v>11</v>
      </c>
      <c r="H97" s="15">
        <v>15000</v>
      </c>
      <c r="I97" s="15">
        <v>0</v>
      </c>
    </row>
    <row r="98" spans="1:9" x14ac:dyDescent="0.25">
      <c r="A98" s="12">
        <v>44531</v>
      </c>
      <c r="B98" s="3" t="s">
        <v>65</v>
      </c>
      <c r="C98" s="3" t="s">
        <v>66</v>
      </c>
      <c r="D98" s="3" t="s">
        <v>67</v>
      </c>
      <c r="E98" s="3" t="s">
        <v>22</v>
      </c>
      <c r="F98" s="13">
        <v>8095.5</v>
      </c>
      <c r="G98" s="3" t="s">
        <v>11</v>
      </c>
      <c r="H98" s="13">
        <v>15000</v>
      </c>
      <c r="I98" s="13">
        <v>0</v>
      </c>
    </row>
    <row r="99" spans="1:9" x14ac:dyDescent="0.25">
      <c r="A99" s="14">
        <v>44531</v>
      </c>
      <c r="B99" s="4" t="s">
        <v>19</v>
      </c>
      <c r="C99" s="4" t="s">
        <v>20</v>
      </c>
      <c r="D99" s="4" t="s">
        <v>21</v>
      </c>
      <c r="E99" s="4" t="s">
        <v>22</v>
      </c>
      <c r="F99" s="15">
        <v>8914.5</v>
      </c>
      <c r="G99" s="4" t="s">
        <v>11</v>
      </c>
      <c r="H99" s="15">
        <v>15000</v>
      </c>
      <c r="I99" s="15">
        <v>0</v>
      </c>
    </row>
    <row r="100" spans="1:9" x14ac:dyDescent="0.25">
      <c r="A100" s="4" t="s">
        <v>86</v>
      </c>
      <c r="B100" s="4"/>
      <c r="C100" s="4"/>
      <c r="D100" s="4"/>
      <c r="E100" s="4"/>
      <c r="F100" s="7">
        <f>SUBTOTAL(109,WestSales[Sales Amount])</f>
        <v>1722387.8999999992</v>
      </c>
      <c r="G100" s="7"/>
      <c r="H100" s="7"/>
      <c r="I100" s="7">
        <f>SUBTOTAL(109,WestSales[Commission])</f>
        <v>128660.95999999998</v>
      </c>
    </row>
  </sheetData>
  <conditionalFormatting sqref="F2:F99">
    <cfRule type="top10" dxfId="1" priority="1" rank="5"/>
  </conditionalFormatting>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BE10B-E7B9-4402-8718-3E02D971F039}">
  <dimension ref="A1:K751"/>
  <sheetViews>
    <sheetView workbookViewId="0">
      <pane ySplit="1" topLeftCell="A359" activePane="bottomLeft" state="frozen"/>
      <selection pane="bottomLeft" activeCell="C17" sqref="C17"/>
    </sheetView>
  </sheetViews>
  <sheetFormatPr defaultRowHeight="15" x14ac:dyDescent="0.25"/>
  <cols>
    <col min="1" max="1" width="10.85546875" bestFit="1" customWidth="1"/>
    <col min="2" max="2" width="17.42578125" bestFit="1" customWidth="1"/>
    <col min="3" max="4" width="16.7109375" customWidth="1"/>
    <col min="5" max="5" width="12.42578125" bestFit="1" customWidth="1"/>
    <col min="6" max="6" width="15.5703125" bestFit="1" customWidth="1"/>
    <col min="7" max="7" width="16" bestFit="1" customWidth="1"/>
    <col min="8" max="8" width="10.5703125" bestFit="1" customWidth="1"/>
    <col min="9" max="9" width="14.140625" bestFit="1" customWidth="1"/>
    <col min="10" max="10" width="15" bestFit="1" customWidth="1"/>
  </cols>
  <sheetData>
    <row r="1" spans="1:11" x14ac:dyDescent="0.25">
      <c r="A1" t="s">
        <v>0</v>
      </c>
      <c r="B1" t="s">
        <v>1</v>
      </c>
      <c r="C1" t="s">
        <v>2</v>
      </c>
      <c r="D1" t="s">
        <v>3</v>
      </c>
      <c r="E1" t="s">
        <v>4</v>
      </c>
      <c r="F1" t="s">
        <v>5</v>
      </c>
      <c r="G1" t="s">
        <v>6</v>
      </c>
      <c r="H1" t="s">
        <v>87</v>
      </c>
      <c r="I1" t="s">
        <v>88</v>
      </c>
      <c r="J1" t="s">
        <v>93</v>
      </c>
      <c r="K1" s="8">
        <v>0.1</v>
      </c>
    </row>
    <row r="2" spans="1:11" x14ac:dyDescent="0.25">
      <c r="A2" s="2">
        <v>44197</v>
      </c>
      <c r="B2" t="s">
        <v>16</v>
      </c>
      <c r="C2" t="s">
        <v>17</v>
      </c>
      <c r="D2" t="s">
        <v>18</v>
      </c>
      <c r="E2" t="s">
        <v>10</v>
      </c>
      <c r="F2" s="28">
        <v>2954.7</v>
      </c>
      <c r="G2" t="s">
        <v>15</v>
      </c>
      <c r="H2" s="28">
        <v>15000</v>
      </c>
      <c r="I2" s="28">
        <f>IF(Sales_Data[[#This Row],[Sales Amount]]&gt;=Sales_Data[[#This Row],[Targets]],Sales_Data[[#This Row],[Sales Amount]]*commission,0)</f>
        <v>0</v>
      </c>
      <c r="J2" s="28">
        <f>Sales_Data[[#This Row],[Sales Amount]]-Sales_Data[[#This Row],[Targets]]</f>
        <v>-12045.3</v>
      </c>
    </row>
    <row r="3" spans="1:11" x14ac:dyDescent="0.25">
      <c r="A3" s="2">
        <v>44197</v>
      </c>
      <c r="B3" t="s">
        <v>68</v>
      </c>
      <c r="C3" t="s">
        <v>69</v>
      </c>
      <c r="D3" t="s">
        <v>70</v>
      </c>
      <c r="E3" t="s">
        <v>10</v>
      </c>
      <c r="F3" s="28">
        <v>6796.7999999999993</v>
      </c>
      <c r="G3" t="s">
        <v>11</v>
      </c>
      <c r="H3" s="28">
        <v>15000</v>
      </c>
      <c r="I3" s="28">
        <f>IF(Sales_Data[[#This Row],[Sales Amount]]&gt;=Sales_Data[[#This Row],[Targets]],Sales_Data[[#This Row],[Sales Amount]]*commission,0)</f>
        <v>0</v>
      </c>
      <c r="J3" s="28">
        <f>Sales_Data[[#This Row],[Sales Amount]]-Sales_Data[[#This Row],[Targets]]</f>
        <v>-8203.2000000000007</v>
      </c>
    </row>
    <row r="4" spans="1:11" x14ac:dyDescent="0.25">
      <c r="A4" s="2">
        <v>44197</v>
      </c>
      <c r="B4" t="s">
        <v>68</v>
      </c>
      <c r="C4" t="s">
        <v>69</v>
      </c>
      <c r="D4" t="s">
        <v>70</v>
      </c>
      <c r="E4" t="s">
        <v>10</v>
      </c>
      <c r="F4" s="28">
        <v>8188</v>
      </c>
      <c r="G4" t="s">
        <v>43</v>
      </c>
      <c r="H4" s="28">
        <v>15000</v>
      </c>
      <c r="I4" s="28">
        <f>IF(Sales_Data[[#This Row],[Sales Amount]]&gt;=Sales_Data[[#This Row],[Targets]],Sales_Data[[#This Row],[Sales Amount]]*commission,0)</f>
        <v>0</v>
      </c>
      <c r="J4" s="28">
        <f>Sales_Data[[#This Row],[Sales Amount]]-Sales_Data[[#This Row],[Targets]]</f>
        <v>-6812</v>
      </c>
    </row>
    <row r="5" spans="1:11" x14ac:dyDescent="0.25">
      <c r="A5" s="2">
        <v>44197</v>
      </c>
      <c r="B5" t="s">
        <v>16</v>
      </c>
      <c r="C5" t="s">
        <v>17</v>
      </c>
      <c r="D5" t="s">
        <v>18</v>
      </c>
      <c r="E5" t="s">
        <v>10</v>
      </c>
      <c r="F5" s="28">
        <v>9058.4</v>
      </c>
      <c r="G5" t="s">
        <v>11</v>
      </c>
      <c r="H5" s="28">
        <v>15000</v>
      </c>
      <c r="I5" s="28">
        <f>IF(Sales_Data[[#This Row],[Sales Amount]]&gt;=Sales_Data[[#This Row],[Targets]],Sales_Data[[#This Row],[Sales Amount]]*commission,0)</f>
        <v>0</v>
      </c>
      <c r="J5" s="28">
        <f>Sales_Data[[#This Row],[Sales Amount]]-Sales_Data[[#This Row],[Targets]]</f>
        <v>-5941.6</v>
      </c>
    </row>
    <row r="6" spans="1:11" x14ac:dyDescent="0.25">
      <c r="A6" s="2">
        <v>44197</v>
      </c>
      <c r="B6" t="s">
        <v>68</v>
      </c>
      <c r="C6" t="s">
        <v>69</v>
      </c>
      <c r="D6" t="s">
        <v>70</v>
      </c>
      <c r="E6" t="s">
        <v>10</v>
      </c>
      <c r="F6" s="28">
        <v>12096</v>
      </c>
      <c r="G6" t="s">
        <v>43</v>
      </c>
      <c r="H6" s="28">
        <v>15000</v>
      </c>
      <c r="I6" s="28">
        <f>IF(Sales_Data[[#This Row],[Sales Amount]]&gt;=Sales_Data[[#This Row],[Targets]],Sales_Data[[#This Row],[Sales Amount]]*commission,0)</f>
        <v>0</v>
      </c>
      <c r="J6" s="28">
        <f>Sales_Data[[#This Row],[Sales Amount]]-Sales_Data[[#This Row],[Targets]]</f>
        <v>-2904</v>
      </c>
    </row>
    <row r="7" spans="1:11" x14ac:dyDescent="0.25">
      <c r="A7" s="2">
        <v>44197</v>
      </c>
      <c r="B7" t="s">
        <v>7</v>
      </c>
      <c r="C7" t="s">
        <v>8</v>
      </c>
      <c r="D7" t="s">
        <v>9</v>
      </c>
      <c r="E7" t="s">
        <v>10</v>
      </c>
      <c r="F7" s="28">
        <v>15029</v>
      </c>
      <c r="G7" t="s">
        <v>15</v>
      </c>
      <c r="H7" s="28">
        <v>15000</v>
      </c>
      <c r="I7" s="28">
        <f>IF(Sales_Data[[#This Row],[Sales Amount]]&gt;=Sales_Data[[#This Row],[Targets]],Sales_Data[[#This Row],[Sales Amount]]*commission,0)</f>
        <v>1502.9</v>
      </c>
      <c r="J7" s="28">
        <f>Sales_Data[[#This Row],[Sales Amount]]-Sales_Data[[#This Row],[Targets]]</f>
        <v>29</v>
      </c>
    </row>
    <row r="8" spans="1:11" x14ac:dyDescent="0.25">
      <c r="A8" s="2">
        <v>44197</v>
      </c>
      <c r="B8" t="s">
        <v>7</v>
      </c>
      <c r="C8" t="s">
        <v>8</v>
      </c>
      <c r="D8" t="s">
        <v>9</v>
      </c>
      <c r="E8" t="s">
        <v>10</v>
      </c>
      <c r="F8" s="28">
        <v>15264</v>
      </c>
      <c r="G8" t="s">
        <v>15</v>
      </c>
      <c r="H8" s="28">
        <v>15000</v>
      </c>
      <c r="I8" s="28">
        <f>IF(Sales_Data[[#This Row],[Sales Amount]]&gt;=Sales_Data[[#This Row],[Targets]],Sales_Data[[#This Row],[Sales Amount]]*commission,0)</f>
        <v>1526.4</v>
      </c>
      <c r="J8" s="28">
        <f>Sales_Data[[#This Row],[Sales Amount]]-Sales_Data[[#This Row],[Targets]]</f>
        <v>264</v>
      </c>
    </row>
    <row r="9" spans="1:11" x14ac:dyDescent="0.25">
      <c r="A9" s="2">
        <v>44197</v>
      </c>
      <c r="B9" t="s">
        <v>7</v>
      </c>
      <c r="C9" t="s">
        <v>8</v>
      </c>
      <c r="D9" t="s">
        <v>9</v>
      </c>
      <c r="E9" t="s">
        <v>10</v>
      </c>
      <c r="F9" s="28">
        <v>17353.599999999999</v>
      </c>
      <c r="G9" t="s">
        <v>11</v>
      </c>
      <c r="H9" s="28">
        <v>15000</v>
      </c>
      <c r="I9" s="28">
        <f>IF(Sales_Data[[#This Row],[Sales Amount]]&gt;=Sales_Data[[#This Row],[Targets]],Sales_Data[[#This Row],[Sales Amount]]*commission,0)</f>
        <v>1735.36</v>
      </c>
      <c r="J9" s="28">
        <f>Sales_Data[[#This Row],[Sales Amount]]-Sales_Data[[#This Row],[Targets]]</f>
        <v>2353.5999999999985</v>
      </c>
    </row>
    <row r="10" spans="1:11" x14ac:dyDescent="0.25">
      <c r="A10" s="2">
        <v>44197</v>
      </c>
      <c r="B10" t="s">
        <v>12</v>
      </c>
      <c r="C10" t="s">
        <v>13</v>
      </c>
      <c r="D10" t="s">
        <v>14</v>
      </c>
      <c r="E10" t="s">
        <v>10</v>
      </c>
      <c r="F10" s="28">
        <v>20140</v>
      </c>
      <c r="G10" t="s">
        <v>43</v>
      </c>
      <c r="H10" s="28">
        <v>15000</v>
      </c>
      <c r="I10" s="28">
        <f>IF(Sales_Data[[#This Row],[Sales Amount]]&gt;=Sales_Data[[#This Row],[Targets]],Sales_Data[[#This Row],[Sales Amount]]*commission,0)</f>
        <v>2014</v>
      </c>
      <c r="J10" s="28">
        <f>Sales_Data[[#This Row],[Sales Amount]]-Sales_Data[[#This Row],[Targets]]</f>
        <v>5140</v>
      </c>
    </row>
    <row r="11" spans="1:11" x14ac:dyDescent="0.25">
      <c r="A11" s="2">
        <v>44197</v>
      </c>
      <c r="B11" t="s">
        <v>12</v>
      </c>
      <c r="C11" t="s">
        <v>13</v>
      </c>
      <c r="D11" t="s">
        <v>14</v>
      </c>
      <c r="E11" t="s">
        <v>10</v>
      </c>
      <c r="F11" s="28">
        <v>35649</v>
      </c>
      <c r="G11" t="s">
        <v>11</v>
      </c>
      <c r="H11" s="28">
        <v>15000</v>
      </c>
      <c r="I11" s="28">
        <f>IF(Sales_Data[[#This Row],[Sales Amount]]&gt;=Sales_Data[[#This Row],[Targets]],Sales_Data[[#This Row],[Sales Amount]]*commission,0)</f>
        <v>3564.9</v>
      </c>
      <c r="J11" s="28">
        <f>Sales_Data[[#This Row],[Sales Amount]]-Sales_Data[[#This Row],[Targets]]</f>
        <v>20649</v>
      </c>
    </row>
    <row r="12" spans="1:11" x14ac:dyDescent="0.25">
      <c r="A12" s="2">
        <v>44197</v>
      </c>
      <c r="B12" t="s">
        <v>30</v>
      </c>
      <c r="C12" t="s">
        <v>31</v>
      </c>
      <c r="D12" t="s">
        <v>32</v>
      </c>
      <c r="E12" t="s">
        <v>33</v>
      </c>
      <c r="F12" s="28">
        <v>13310.4</v>
      </c>
      <c r="G12" t="s">
        <v>11</v>
      </c>
      <c r="H12" s="28">
        <v>15000</v>
      </c>
      <c r="I12" s="28">
        <f>IF(Sales_Data[[#This Row],[Sales Amount]]&gt;=Sales_Data[[#This Row],[Targets]],Sales_Data[[#This Row],[Sales Amount]]*commission,0)</f>
        <v>0</v>
      </c>
      <c r="J12" s="28">
        <f>Sales_Data[[#This Row],[Sales Amount]]-Sales_Data[[#This Row],[Targets]]</f>
        <v>-1689.6000000000004</v>
      </c>
    </row>
    <row r="13" spans="1:11" x14ac:dyDescent="0.25">
      <c r="A13" s="2">
        <v>44197</v>
      </c>
      <c r="B13" t="s">
        <v>59</v>
      </c>
      <c r="C13" t="s">
        <v>60</v>
      </c>
      <c r="D13" t="s">
        <v>61</v>
      </c>
      <c r="E13" t="s">
        <v>33</v>
      </c>
      <c r="F13" s="28">
        <v>20366.100000000002</v>
      </c>
      <c r="G13" t="s">
        <v>43</v>
      </c>
      <c r="H13" s="28">
        <v>15000</v>
      </c>
      <c r="I13" s="28">
        <f>IF(Sales_Data[[#This Row],[Sales Amount]]&gt;=Sales_Data[[#This Row],[Targets]],Sales_Data[[#This Row],[Sales Amount]]*commission,0)</f>
        <v>2036.6100000000004</v>
      </c>
      <c r="J13" s="28">
        <f>Sales_Data[[#This Row],[Sales Amount]]-Sales_Data[[#This Row],[Targets]]</f>
        <v>5366.1000000000022</v>
      </c>
    </row>
    <row r="14" spans="1:11" x14ac:dyDescent="0.25">
      <c r="A14" s="2">
        <v>44197</v>
      </c>
      <c r="B14" t="s">
        <v>59</v>
      </c>
      <c r="C14" t="s">
        <v>60</v>
      </c>
      <c r="D14" t="s">
        <v>61</v>
      </c>
      <c r="E14" t="s">
        <v>33</v>
      </c>
      <c r="F14" s="28">
        <v>20880</v>
      </c>
      <c r="G14" t="s">
        <v>11</v>
      </c>
      <c r="H14" s="28">
        <v>15000</v>
      </c>
      <c r="I14" s="28">
        <f>IF(Sales_Data[[#This Row],[Sales Amount]]&gt;=Sales_Data[[#This Row],[Targets]],Sales_Data[[#This Row],[Sales Amount]]*commission,0)</f>
        <v>2088</v>
      </c>
      <c r="J14" s="28">
        <f>Sales_Data[[#This Row],[Sales Amount]]-Sales_Data[[#This Row],[Targets]]</f>
        <v>5880</v>
      </c>
    </row>
    <row r="15" spans="1:11" x14ac:dyDescent="0.25">
      <c r="A15" s="2">
        <v>44197</v>
      </c>
      <c r="B15" t="s">
        <v>30</v>
      </c>
      <c r="C15" t="s">
        <v>31</v>
      </c>
      <c r="D15" t="s">
        <v>32</v>
      </c>
      <c r="E15" t="s">
        <v>33</v>
      </c>
      <c r="F15" s="28">
        <v>23076.199999999997</v>
      </c>
      <c r="G15" t="s">
        <v>11</v>
      </c>
      <c r="H15" s="28">
        <v>15000</v>
      </c>
      <c r="I15" s="28">
        <f>IF(Sales_Data[[#This Row],[Sales Amount]]&gt;=Sales_Data[[#This Row],[Targets]],Sales_Data[[#This Row],[Sales Amount]]*commission,0)</f>
        <v>2307.62</v>
      </c>
      <c r="J15" s="28">
        <f>Sales_Data[[#This Row],[Sales Amount]]-Sales_Data[[#This Row],[Targets]]</f>
        <v>8076.1999999999971</v>
      </c>
    </row>
    <row r="16" spans="1:11" x14ac:dyDescent="0.25">
      <c r="A16" s="2">
        <v>44197</v>
      </c>
      <c r="B16" t="s">
        <v>30</v>
      </c>
      <c r="C16" t="s">
        <v>31</v>
      </c>
      <c r="D16" t="s">
        <v>32</v>
      </c>
      <c r="E16" t="s">
        <v>33</v>
      </c>
      <c r="F16" s="28">
        <v>25560</v>
      </c>
      <c r="G16" t="s">
        <v>11</v>
      </c>
      <c r="H16" s="28">
        <v>15000</v>
      </c>
      <c r="I16" s="28">
        <f>IF(Sales_Data[[#This Row],[Sales Amount]]&gt;=Sales_Data[[#This Row],[Targets]],Sales_Data[[#This Row],[Sales Amount]]*commission,0)</f>
        <v>2556</v>
      </c>
      <c r="J16" s="28">
        <f>Sales_Data[[#This Row],[Sales Amount]]-Sales_Data[[#This Row],[Targets]]</f>
        <v>10560</v>
      </c>
    </row>
    <row r="17" spans="1:10" x14ac:dyDescent="0.25">
      <c r="A17" s="2">
        <v>44197</v>
      </c>
      <c r="B17" t="s">
        <v>23</v>
      </c>
      <c r="C17" t="s">
        <v>24</v>
      </c>
      <c r="D17" t="s">
        <v>25</v>
      </c>
      <c r="E17" t="s">
        <v>26</v>
      </c>
      <c r="F17" s="28">
        <v>3008.3999999999996</v>
      </c>
      <c r="G17" t="s">
        <v>15</v>
      </c>
      <c r="H17" s="28">
        <v>15000</v>
      </c>
      <c r="I17" s="28">
        <f>IF(Sales_Data[[#This Row],[Sales Amount]]&gt;=Sales_Data[[#This Row],[Targets]],Sales_Data[[#This Row],[Sales Amount]]*commission,0)</f>
        <v>0</v>
      </c>
      <c r="J17" s="28">
        <f>Sales_Data[[#This Row],[Sales Amount]]-Sales_Data[[#This Row],[Targets]]</f>
        <v>-11991.6</v>
      </c>
    </row>
    <row r="18" spans="1:10" x14ac:dyDescent="0.25">
      <c r="A18" s="2">
        <v>44197</v>
      </c>
      <c r="B18" t="s">
        <v>50</v>
      </c>
      <c r="C18" t="s">
        <v>51</v>
      </c>
      <c r="D18" t="s">
        <v>52</v>
      </c>
      <c r="E18" t="s">
        <v>26</v>
      </c>
      <c r="F18" s="28">
        <v>7221.5999999999995</v>
      </c>
      <c r="G18" t="s">
        <v>43</v>
      </c>
      <c r="H18" s="28">
        <v>15000</v>
      </c>
      <c r="I18" s="28">
        <f>IF(Sales_Data[[#This Row],[Sales Amount]]&gt;=Sales_Data[[#This Row],[Targets]],Sales_Data[[#This Row],[Sales Amount]]*commission,0)</f>
        <v>0</v>
      </c>
      <c r="J18" s="28">
        <f>Sales_Data[[#This Row],[Sales Amount]]-Sales_Data[[#This Row],[Targets]]</f>
        <v>-7778.4000000000005</v>
      </c>
    </row>
    <row r="19" spans="1:10" x14ac:dyDescent="0.25">
      <c r="A19" s="2">
        <v>44197</v>
      </c>
      <c r="B19" t="s">
        <v>23</v>
      </c>
      <c r="C19" t="s">
        <v>24</v>
      </c>
      <c r="D19" t="s">
        <v>25</v>
      </c>
      <c r="E19" t="s">
        <v>26</v>
      </c>
      <c r="F19" s="28">
        <v>10903.199999999999</v>
      </c>
      <c r="G19" t="s">
        <v>15</v>
      </c>
      <c r="H19" s="28">
        <v>15000</v>
      </c>
      <c r="I19" s="28">
        <f>IF(Sales_Data[[#This Row],[Sales Amount]]&gt;=Sales_Data[[#This Row],[Targets]],Sales_Data[[#This Row],[Sales Amount]]*commission,0)</f>
        <v>0</v>
      </c>
      <c r="J19" s="28">
        <f>Sales_Data[[#This Row],[Sales Amount]]-Sales_Data[[#This Row],[Targets]]</f>
        <v>-4096.8000000000011</v>
      </c>
    </row>
    <row r="20" spans="1:10" x14ac:dyDescent="0.25">
      <c r="A20" s="2">
        <v>44197</v>
      </c>
      <c r="B20" t="s">
        <v>34</v>
      </c>
      <c r="C20" t="s">
        <v>35</v>
      </c>
      <c r="D20" t="s">
        <v>36</v>
      </c>
      <c r="E20" t="s">
        <v>26</v>
      </c>
      <c r="F20" s="28">
        <v>14616</v>
      </c>
      <c r="G20" t="s">
        <v>15</v>
      </c>
      <c r="H20" s="28">
        <v>15000</v>
      </c>
      <c r="I20" s="28">
        <f>IF(Sales_Data[[#This Row],[Sales Amount]]&gt;=Sales_Data[[#This Row],[Targets]],Sales_Data[[#This Row],[Sales Amount]]*commission,0)</f>
        <v>0</v>
      </c>
      <c r="J20" s="28">
        <f>Sales_Data[[#This Row],[Sales Amount]]-Sales_Data[[#This Row],[Targets]]</f>
        <v>-384</v>
      </c>
    </row>
    <row r="21" spans="1:10" x14ac:dyDescent="0.25">
      <c r="A21" s="2">
        <v>44197</v>
      </c>
      <c r="B21" t="s">
        <v>47</v>
      </c>
      <c r="C21" t="s">
        <v>48</v>
      </c>
      <c r="D21" t="s">
        <v>49</v>
      </c>
      <c r="E21" t="s">
        <v>26</v>
      </c>
      <c r="F21" s="28">
        <v>18885.900000000001</v>
      </c>
      <c r="G21" t="s">
        <v>43</v>
      </c>
      <c r="H21" s="28">
        <v>15000</v>
      </c>
      <c r="I21" s="28">
        <f>IF(Sales_Data[[#This Row],[Sales Amount]]&gt;=Sales_Data[[#This Row],[Targets]],Sales_Data[[#This Row],[Sales Amount]]*commission,0)</f>
        <v>1888.5900000000001</v>
      </c>
      <c r="J21" s="28">
        <f>Sales_Data[[#This Row],[Sales Amount]]-Sales_Data[[#This Row],[Targets]]</f>
        <v>3885.9000000000015</v>
      </c>
    </row>
    <row r="22" spans="1:10" x14ac:dyDescent="0.25">
      <c r="A22" s="2">
        <v>44197</v>
      </c>
      <c r="B22" t="s">
        <v>47</v>
      </c>
      <c r="C22" t="s">
        <v>48</v>
      </c>
      <c r="D22" t="s">
        <v>49</v>
      </c>
      <c r="E22" t="s">
        <v>26</v>
      </c>
      <c r="F22" s="28">
        <v>24236</v>
      </c>
      <c r="G22" t="s">
        <v>11</v>
      </c>
      <c r="H22" s="28">
        <v>15000</v>
      </c>
      <c r="I22" s="28">
        <f>IF(Sales_Data[[#This Row],[Sales Amount]]&gt;=Sales_Data[[#This Row],[Targets]],Sales_Data[[#This Row],[Sales Amount]]*commission,0)</f>
        <v>2423.6</v>
      </c>
      <c r="J22" s="28">
        <f>Sales_Data[[#This Row],[Sales Amount]]-Sales_Data[[#This Row],[Targets]]</f>
        <v>9236</v>
      </c>
    </row>
    <row r="23" spans="1:10" x14ac:dyDescent="0.25">
      <c r="A23" s="2">
        <v>44197</v>
      </c>
      <c r="B23" t="s">
        <v>19</v>
      </c>
      <c r="C23" t="s">
        <v>20</v>
      </c>
      <c r="D23" t="s">
        <v>21</v>
      </c>
      <c r="E23" t="s">
        <v>22</v>
      </c>
      <c r="F23" s="28">
        <v>6945.4</v>
      </c>
      <c r="G23" t="s">
        <v>43</v>
      </c>
      <c r="H23" s="28">
        <v>15000</v>
      </c>
      <c r="I23" s="28">
        <f>IF(Sales_Data[[#This Row],[Sales Amount]]&gt;=Sales_Data[[#This Row],[Targets]],Sales_Data[[#This Row],[Sales Amount]]*commission,0)</f>
        <v>0</v>
      </c>
      <c r="J23" s="28">
        <f>Sales_Data[[#This Row],[Sales Amount]]-Sales_Data[[#This Row],[Targets]]</f>
        <v>-8054.6</v>
      </c>
    </row>
    <row r="24" spans="1:10" x14ac:dyDescent="0.25">
      <c r="A24" s="2">
        <v>44197</v>
      </c>
      <c r="B24" t="s">
        <v>19</v>
      </c>
      <c r="C24" t="s">
        <v>20</v>
      </c>
      <c r="D24" t="s">
        <v>21</v>
      </c>
      <c r="E24" t="s">
        <v>22</v>
      </c>
      <c r="F24" s="28">
        <v>7658.2000000000007</v>
      </c>
      <c r="G24" t="s">
        <v>43</v>
      </c>
      <c r="H24" s="28">
        <v>15000</v>
      </c>
      <c r="I24" s="28">
        <f>IF(Sales_Data[[#This Row],[Sales Amount]]&gt;=Sales_Data[[#This Row],[Targets]],Sales_Data[[#This Row],[Sales Amount]]*commission,0)</f>
        <v>0</v>
      </c>
      <c r="J24" s="28">
        <f>Sales_Data[[#This Row],[Sales Amount]]-Sales_Data[[#This Row],[Targets]]</f>
        <v>-7341.7999999999993</v>
      </c>
    </row>
    <row r="25" spans="1:10" x14ac:dyDescent="0.25">
      <c r="A25" s="2">
        <v>44197</v>
      </c>
      <c r="B25" t="s">
        <v>44</v>
      </c>
      <c r="C25" t="s">
        <v>45</v>
      </c>
      <c r="D25" t="s">
        <v>46</v>
      </c>
      <c r="E25" t="s">
        <v>22</v>
      </c>
      <c r="F25" s="28">
        <v>7658.5999999999985</v>
      </c>
      <c r="G25" t="s">
        <v>15</v>
      </c>
      <c r="H25" s="28">
        <v>15000</v>
      </c>
      <c r="I25" s="28">
        <f>IF(Sales_Data[[#This Row],[Sales Amount]]&gt;=Sales_Data[[#This Row],[Targets]],Sales_Data[[#This Row],[Sales Amount]]*commission,0)</f>
        <v>0</v>
      </c>
      <c r="J25" s="28">
        <f>Sales_Data[[#This Row],[Sales Amount]]-Sales_Data[[#This Row],[Targets]]</f>
        <v>-7341.4000000000015</v>
      </c>
    </row>
    <row r="26" spans="1:10" x14ac:dyDescent="0.25">
      <c r="A26" s="2">
        <v>44197</v>
      </c>
      <c r="B26" t="s">
        <v>53</v>
      </c>
      <c r="C26" t="s">
        <v>54</v>
      </c>
      <c r="D26" t="s">
        <v>55</v>
      </c>
      <c r="E26" t="s">
        <v>22</v>
      </c>
      <c r="F26" s="28">
        <v>9098.6</v>
      </c>
      <c r="G26" t="s">
        <v>43</v>
      </c>
      <c r="H26" s="28">
        <v>15000</v>
      </c>
      <c r="I26" s="28">
        <f>IF(Sales_Data[[#This Row],[Sales Amount]]&gt;=Sales_Data[[#This Row],[Targets]],Sales_Data[[#This Row],[Sales Amount]]*commission,0)</f>
        <v>0</v>
      </c>
      <c r="J26" s="28">
        <f>Sales_Data[[#This Row],[Sales Amount]]-Sales_Data[[#This Row],[Targets]]</f>
        <v>-5901.4</v>
      </c>
    </row>
    <row r="27" spans="1:10" x14ac:dyDescent="0.25">
      <c r="A27" s="2">
        <v>44197</v>
      </c>
      <c r="B27" t="s">
        <v>19</v>
      </c>
      <c r="C27" t="s">
        <v>20</v>
      </c>
      <c r="D27" t="s">
        <v>21</v>
      </c>
      <c r="E27" t="s">
        <v>22</v>
      </c>
      <c r="F27" s="28">
        <v>10019.199999999999</v>
      </c>
      <c r="G27" t="s">
        <v>43</v>
      </c>
      <c r="H27" s="28">
        <v>15000</v>
      </c>
      <c r="I27" s="28">
        <f>IF(Sales_Data[[#This Row],[Sales Amount]]&gt;=Sales_Data[[#This Row],[Targets]],Sales_Data[[#This Row],[Sales Amount]]*commission,0)</f>
        <v>0</v>
      </c>
      <c r="J27" s="28">
        <f>Sales_Data[[#This Row],[Sales Amount]]-Sales_Data[[#This Row],[Targets]]</f>
        <v>-4980.8000000000011</v>
      </c>
    </row>
    <row r="28" spans="1:10" x14ac:dyDescent="0.25">
      <c r="A28" s="2">
        <v>44197</v>
      </c>
      <c r="B28" t="s">
        <v>44</v>
      </c>
      <c r="C28" t="s">
        <v>45</v>
      </c>
      <c r="D28" t="s">
        <v>46</v>
      </c>
      <c r="E28" t="s">
        <v>22</v>
      </c>
      <c r="F28" s="28">
        <v>10176</v>
      </c>
      <c r="G28" t="s">
        <v>15</v>
      </c>
      <c r="H28" s="28">
        <v>15000</v>
      </c>
      <c r="I28" s="28">
        <f>IF(Sales_Data[[#This Row],[Sales Amount]]&gt;=Sales_Data[[#This Row],[Targets]],Sales_Data[[#This Row],[Sales Amount]]*commission,0)</f>
        <v>0</v>
      </c>
      <c r="J28" s="28">
        <f>Sales_Data[[#This Row],[Sales Amount]]-Sales_Data[[#This Row],[Targets]]</f>
        <v>-4824</v>
      </c>
    </row>
    <row r="29" spans="1:10" x14ac:dyDescent="0.25">
      <c r="A29" s="2">
        <v>44197</v>
      </c>
      <c r="B29" t="s">
        <v>53</v>
      </c>
      <c r="C29" t="s">
        <v>54</v>
      </c>
      <c r="D29" t="s">
        <v>55</v>
      </c>
      <c r="E29" t="s">
        <v>22</v>
      </c>
      <c r="F29" s="28">
        <v>16385.600000000002</v>
      </c>
      <c r="G29" t="s">
        <v>11</v>
      </c>
      <c r="H29" s="28">
        <v>15000</v>
      </c>
      <c r="I29" s="28">
        <f>IF(Sales_Data[[#This Row],[Sales Amount]]&gt;=Sales_Data[[#This Row],[Targets]],Sales_Data[[#This Row],[Sales Amount]]*commission,0)</f>
        <v>1638.5600000000004</v>
      </c>
      <c r="J29" s="28">
        <f>Sales_Data[[#This Row],[Sales Amount]]-Sales_Data[[#This Row],[Targets]]</f>
        <v>1385.6000000000022</v>
      </c>
    </row>
    <row r="30" spans="1:10" x14ac:dyDescent="0.25">
      <c r="A30" s="2">
        <v>44197</v>
      </c>
      <c r="B30" t="s">
        <v>44</v>
      </c>
      <c r="C30" t="s">
        <v>45</v>
      </c>
      <c r="D30" t="s">
        <v>46</v>
      </c>
      <c r="E30" t="s">
        <v>22</v>
      </c>
      <c r="F30" s="28">
        <v>19108</v>
      </c>
      <c r="G30" t="s">
        <v>15</v>
      </c>
      <c r="H30" s="28">
        <v>15000</v>
      </c>
      <c r="I30" s="28">
        <f>IF(Sales_Data[[#This Row],[Sales Amount]]&gt;=Sales_Data[[#This Row],[Targets]],Sales_Data[[#This Row],[Sales Amount]]*commission,0)</f>
        <v>1910.8000000000002</v>
      </c>
      <c r="J30" s="28">
        <f>Sales_Data[[#This Row],[Sales Amount]]-Sales_Data[[#This Row],[Targets]]</f>
        <v>4108</v>
      </c>
    </row>
    <row r="31" spans="1:10" x14ac:dyDescent="0.25">
      <c r="A31" s="2">
        <v>44197</v>
      </c>
      <c r="B31" t="s">
        <v>19</v>
      </c>
      <c r="C31" t="s">
        <v>20</v>
      </c>
      <c r="D31" t="s">
        <v>21</v>
      </c>
      <c r="E31" t="s">
        <v>22</v>
      </c>
      <c r="F31" s="28">
        <v>19456</v>
      </c>
      <c r="G31" t="s">
        <v>11</v>
      </c>
      <c r="H31" s="28">
        <v>15000</v>
      </c>
      <c r="I31" s="28">
        <f>IF(Sales_Data[[#This Row],[Sales Amount]]&gt;=Sales_Data[[#This Row],[Targets]],Sales_Data[[#This Row],[Sales Amount]]*commission,0)</f>
        <v>1945.6000000000001</v>
      </c>
      <c r="J31" s="28">
        <f>Sales_Data[[#This Row],[Sales Amount]]-Sales_Data[[#This Row],[Targets]]</f>
        <v>4456</v>
      </c>
    </row>
    <row r="32" spans="1:10" x14ac:dyDescent="0.25">
      <c r="A32" s="2">
        <v>44197</v>
      </c>
      <c r="B32" t="s">
        <v>65</v>
      </c>
      <c r="C32" t="s">
        <v>66</v>
      </c>
      <c r="D32" t="s">
        <v>67</v>
      </c>
      <c r="E32" t="s">
        <v>22</v>
      </c>
      <c r="F32" s="28">
        <v>31127.199999999997</v>
      </c>
      <c r="G32" t="s">
        <v>43</v>
      </c>
      <c r="H32" s="28">
        <v>15000</v>
      </c>
      <c r="I32" s="28">
        <f>IF(Sales_Data[[#This Row],[Sales Amount]]&gt;=Sales_Data[[#This Row],[Targets]],Sales_Data[[#This Row],[Sales Amount]]*commission,0)</f>
        <v>3112.72</v>
      </c>
      <c r="J32" s="28">
        <f>Sales_Data[[#This Row],[Sales Amount]]-Sales_Data[[#This Row],[Targets]]</f>
        <v>16127.199999999997</v>
      </c>
    </row>
    <row r="33" spans="1:10" x14ac:dyDescent="0.25">
      <c r="A33" s="2">
        <v>44197</v>
      </c>
      <c r="B33" t="s">
        <v>65</v>
      </c>
      <c r="C33" t="s">
        <v>66</v>
      </c>
      <c r="D33" t="s">
        <v>67</v>
      </c>
      <c r="E33" t="s">
        <v>22</v>
      </c>
      <c r="F33" s="28">
        <v>36372.1</v>
      </c>
      <c r="G33" t="s">
        <v>11</v>
      </c>
      <c r="H33" s="28">
        <v>15000</v>
      </c>
      <c r="I33" s="28">
        <f>IF(Sales_Data[[#This Row],[Sales Amount]]&gt;=Sales_Data[[#This Row],[Targets]],Sales_Data[[#This Row],[Sales Amount]]*commission,0)</f>
        <v>3637.21</v>
      </c>
      <c r="J33" s="28">
        <f>Sales_Data[[#This Row],[Sales Amount]]-Sales_Data[[#This Row],[Targets]]</f>
        <v>21372.1</v>
      </c>
    </row>
    <row r="34" spans="1:10" x14ac:dyDescent="0.25">
      <c r="A34" s="2">
        <v>44197</v>
      </c>
      <c r="B34" t="s">
        <v>44</v>
      </c>
      <c r="C34" t="s">
        <v>45</v>
      </c>
      <c r="D34" t="s">
        <v>46</v>
      </c>
      <c r="E34" t="s">
        <v>22</v>
      </c>
      <c r="F34" s="28">
        <v>39186</v>
      </c>
      <c r="G34" t="s">
        <v>15</v>
      </c>
      <c r="H34" s="28">
        <v>15000</v>
      </c>
      <c r="I34" s="28">
        <f>IF(Sales_Data[[#This Row],[Sales Amount]]&gt;=Sales_Data[[#This Row],[Targets]],Sales_Data[[#This Row],[Sales Amount]]*commission,0)</f>
        <v>3918.6000000000004</v>
      </c>
      <c r="J34" s="28">
        <f>Sales_Data[[#This Row],[Sales Amount]]-Sales_Data[[#This Row],[Targets]]</f>
        <v>24186</v>
      </c>
    </row>
    <row r="35" spans="1:10" x14ac:dyDescent="0.25">
      <c r="A35" s="2">
        <v>44197</v>
      </c>
      <c r="B35" t="s">
        <v>65</v>
      </c>
      <c r="C35" t="s">
        <v>66</v>
      </c>
      <c r="D35" t="s">
        <v>67</v>
      </c>
      <c r="E35" t="s">
        <v>22</v>
      </c>
      <c r="F35" s="28">
        <v>46715.999999999993</v>
      </c>
      <c r="G35" t="s">
        <v>11</v>
      </c>
      <c r="H35" s="28">
        <v>15000</v>
      </c>
      <c r="I35" s="28">
        <f>IF(Sales_Data[[#This Row],[Sales Amount]]&gt;=Sales_Data[[#This Row],[Targets]],Sales_Data[[#This Row],[Sales Amount]]*commission,0)</f>
        <v>4671.5999999999995</v>
      </c>
      <c r="J35" s="28">
        <f>Sales_Data[[#This Row],[Sales Amount]]-Sales_Data[[#This Row],[Targets]]</f>
        <v>31715.999999999993</v>
      </c>
    </row>
    <row r="36" spans="1:10" x14ac:dyDescent="0.25">
      <c r="A36" s="2">
        <v>44228</v>
      </c>
      <c r="B36" t="s">
        <v>27</v>
      </c>
      <c r="C36" t="s">
        <v>28</v>
      </c>
      <c r="D36" t="s">
        <v>29</v>
      </c>
      <c r="E36" t="s">
        <v>10</v>
      </c>
      <c r="F36" s="28">
        <v>7717.5</v>
      </c>
      <c r="G36" t="s">
        <v>43</v>
      </c>
      <c r="H36" s="28">
        <v>15000</v>
      </c>
      <c r="I36" s="28">
        <f>IF(Sales_Data[[#This Row],[Sales Amount]]&gt;=Sales_Data[[#This Row],[Targets]],Sales_Data[[#This Row],[Sales Amount]]*commission,0)</f>
        <v>0</v>
      </c>
      <c r="J36" s="28">
        <f>Sales_Data[[#This Row],[Sales Amount]]-Sales_Data[[#This Row],[Targets]]</f>
        <v>-7282.5</v>
      </c>
    </row>
    <row r="37" spans="1:10" x14ac:dyDescent="0.25">
      <c r="A37" s="2">
        <v>44228</v>
      </c>
      <c r="B37" t="s">
        <v>27</v>
      </c>
      <c r="C37" t="s">
        <v>28</v>
      </c>
      <c r="D37" t="s">
        <v>29</v>
      </c>
      <c r="E37" t="s">
        <v>10</v>
      </c>
      <c r="F37" s="28">
        <v>11617.6</v>
      </c>
      <c r="G37" t="s">
        <v>15</v>
      </c>
      <c r="H37" s="28">
        <v>15000</v>
      </c>
      <c r="I37" s="28">
        <f>IF(Sales_Data[[#This Row],[Sales Amount]]&gt;=Sales_Data[[#This Row],[Targets]],Sales_Data[[#This Row],[Sales Amount]]*commission,0)</f>
        <v>0</v>
      </c>
      <c r="J37" s="28">
        <f>Sales_Data[[#This Row],[Sales Amount]]-Sales_Data[[#This Row],[Targets]]</f>
        <v>-3382.3999999999996</v>
      </c>
    </row>
    <row r="38" spans="1:10" x14ac:dyDescent="0.25">
      <c r="A38" s="2">
        <v>44228</v>
      </c>
      <c r="B38" t="s">
        <v>12</v>
      </c>
      <c r="C38" t="s">
        <v>13</v>
      </c>
      <c r="D38" t="s">
        <v>14</v>
      </c>
      <c r="E38" t="s">
        <v>10</v>
      </c>
      <c r="F38" s="28">
        <v>19431</v>
      </c>
      <c r="G38" t="s">
        <v>15</v>
      </c>
      <c r="H38" s="28">
        <v>15000</v>
      </c>
      <c r="I38" s="28">
        <f>IF(Sales_Data[[#This Row],[Sales Amount]]&gt;=Sales_Data[[#This Row],[Targets]],Sales_Data[[#This Row],[Sales Amount]]*commission,0)</f>
        <v>1943.1000000000001</v>
      </c>
      <c r="J38" s="28">
        <f>Sales_Data[[#This Row],[Sales Amount]]-Sales_Data[[#This Row],[Targets]]</f>
        <v>4431</v>
      </c>
    </row>
    <row r="39" spans="1:10" x14ac:dyDescent="0.25">
      <c r="A39" s="2">
        <v>44228</v>
      </c>
      <c r="B39" t="s">
        <v>7</v>
      </c>
      <c r="C39" t="s">
        <v>8</v>
      </c>
      <c r="D39" t="s">
        <v>9</v>
      </c>
      <c r="E39" t="s">
        <v>10</v>
      </c>
      <c r="F39" s="28">
        <v>21169.599999999999</v>
      </c>
      <c r="G39" t="s">
        <v>15</v>
      </c>
      <c r="H39" s="28">
        <v>15000</v>
      </c>
      <c r="I39" s="28">
        <f>IF(Sales_Data[[#This Row],[Sales Amount]]&gt;=Sales_Data[[#This Row],[Targets]],Sales_Data[[#This Row],[Sales Amount]]*commission,0)</f>
        <v>2116.96</v>
      </c>
      <c r="J39" s="28">
        <f>Sales_Data[[#This Row],[Sales Amount]]-Sales_Data[[#This Row],[Targets]]</f>
        <v>6169.5999999999985</v>
      </c>
    </row>
    <row r="40" spans="1:10" x14ac:dyDescent="0.25">
      <c r="A40" s="2">
        <v>44228</v>
      </c>
      <c r="B40" t="s">
        <v>16</v>
      </c>
      <c r="C40" t="s">
        <v>17</v>
      </c>
      <c r="D40" t="s">
        <v>18</v>
      </c>
      <c r="E40" t="s">
        <v>10</v>
      </c>
      <c r="F40" s="28">
        <v>29158.400000000001</v>
      </c>
      <c r="G40" t="s">
        <v>15</v>
      </c>
      <c r="H40" s="28">
        <v>15000</v>
      </c>
      <c r="I40" s="28">
        <f>IF(Sales_Data[[#This Row],[Sales Amount]]&gt;=Sales_Data[[#This Row],[Targets]],Sales_Data[[#This Row],[Sales Amount]]*commission,0)</f>
        <v>2915.84</v>
      </c>
      <c r="J40" s="28">
        <f>Sales_Data[[#This Row],[Sales Amount]]-Sales_Data[[#This Row],[Targets]]</f>
        <v>14158.400000000001</v>
      </c>
    </row>
    <row r="41" spans="1:10" x14ac:dyDescent="0.25">
      <c r="A41" s="2">
        <v>44228</v>
      </c>
      <c r="B41" t="s">
        <v>12</v>
      </c>
      <c r="C41" t="s">
        <v>13</v>
      </c>
      <c r="D41" t="s">
        <v>14</v>
      </c>
      <c r="E41" t="s">
        <v>10</v>
      </c>
      <c r="F41" s="28">
        <v>30305</v>
      </c>
      <c r="G41" t="s">
        <v>11</v>
      </c>
      <c r="H41" s="28">
        <v>15000</v>
      </c>
      <c r="I41" s="28">
        <f>IF(Sales_Data[[#This Row],[Sales Amount]]&gt;=Sales_Data[[#This Row],[Targets]],Sales_Data[[#This Row],[Sales Amount]]*commission,0)</f>
        <v>3030.5</v>
      </c>
      <c r="J41" s="28">
        <f>Sales_Data[[#This Row],[Sales Amount]]-Sales_Data[[#This Row],[Targets]]</f>
        <v>15305</v>
      </c>
    </row>
    <row r="42" spans="1:10" x14ac:dyDescent="0.25">
      <c r="A42" s="2">
        <v>44228</v>
      </c>
      <c r="B42" t="s">
        <v>27</v>
      </c>
      <c r="C42" t="s">
        <v>28</v>
      </c>
      <c r="D42" t="s">
        <v>29</v>
      </c>
      <c r="E42" t="s">
        <v>10</v>
      </c>
      <c r="F42" s="28">
        <v>43184.399999999994</v>
      </c>
      <c r="G42" t="s">
        <v>43</v>
      </c>
      <c r="H42" s="28">
        <v>15000</v>
      </c>
      <c r="I42" s="28">
        <f>IF(Sales_Data[[#This Row],[Sales Amount]]&gt;=Sales_Data[[#This Row],[Targets]],Sales_Data[[#This Row],[Sales Amount]]*commission,0)</f>
        <v>4318.4399999999996</v>
      </c>
      <c r="J42" s="28">
        <f>Sales_Data[[#This Row],[Sales Amount]]-Sales_Data[[#This Row],[Targets]]</f>
        <v>28184.399999999994</v>
      </c>
    </row>
    <row r="43" spans="1:10" x14ac:dyDescent="0.25">
      <c r="A43" s="2">
        <v>44228</v>
      </c>
      <c r="B43" t="s">
        <v>59</v>
      </c>
      <c r="C43" t="s">
        <v>60</v>
      </c>
      <c r="D43" t="s">
        <v>61</v>
      </c>
      <c r="E43" t="s">
        <v>33</v>
      </c>
      <c r="F43" s="28">
        <v>13479.400000000001</v>
      </c>
      <c r="G43" t="s">
        <v>43</v>
      </c>
      <c r="H43" s="28">
        <v>15000</v>
      </c>
      <c r="I43" s="28">
        <f>IF(Sales_Data[[#This Row],[Sales Amount]]&gt;=Sales_Data[[#This Row],[Targets]],Sales_Data[[#This Row],[Sales Amount]]*commission,0)</f>
        <v>0</v>
      </c>
      <c r="J43" s="28">
        <f>Sales_Data[[#This Row],[Sales Amount]]-Sales_Data[[#This Row],[Targets]]</f>
        <v>-1520.5999999999985</v>
      </c>
    </row>
    <row r="44" spans="1:10" x14ac:dyDescent="0.25">
      <c r="A44" s="2">
        <v>44228</v>
      </c>
      <c r="B44" t="s">
        <v>30</v>
      </c>
      <c r="C44" t="s">
        <v>31</v>
      </c>
      <c r="D44" t="s">
        <v>32</v>
      </c>
      <c r="E44" t="s">
        <v>33</v>
      </c>
      <c r="F44" s="28">
        <v>16604.400000000001</v>
      </c>
      <c r="G44" t="s">
        <v>15</v>
      </c>
      <c r="H44" s="28">
        <v>15000</v>
      </c>
      <c r="I44" s="28">
        <f>IF(Sales_Data[[#This Row],[Sales Amount]]&gt;=Sales_Data[[#This Row],[Targets]],Sales_Data[[#This Row],[Sales Amount]]*commission,0)</f>
        <v>1660.4400000000003</v>
      </c>
      <c r="J44" s="28">
        <f>Sales_Data[[#This Row],[Sales Amount]]-Sales_Data[[#This Row],[Targets]]</f>
        <v>1604.4000000000015</v>
      </c>
    </row>
    <row r="45" spans="1:10" x14ac:dyDescent="0.25">
      <c r="A45" s="2">
        <v>44228</v>
      </c>
      <c r="B45" t="s">
        <v>71</v>
      </c>
      <c r="C45" t="s">
        <v>72</v>
      </c>
      <c r="D45" t="s">
        <v>73</v>
      </c>
      <c r="E45" t="s">
        <v>33</v>
      </c>
      <c r="F45" s="28">
        <v>22176</v>
      </c>
      <c r="G45" t="s">
        <v>15</v>
      </c>
      <c r="H45" s="28">
        <v>15000</v>
      </c>
      <c r="I45" s="28">
        <f>IF(Sales_Data[[#This Row],[Sales Amount]]&gt;=Sales_Data[[#This Row],[Targets]],Sales_Data[[#This Row],[Sales Amount]]*commission,0)</f>
        <v>2217.6</v>
      </c>
      <c r="J45" s="28">
        <f>Sales_Data[[#This Row],[Sales Amount]]-Sales_Data[[#This Row],[Targets]]</f>
        <v>7176</v>
      </c>
    </row>
    <row r="46" spans="1:10" x14ac:dyDescent="0.25">
      <c r="A46" s="2">
        <v>44228</v>
      </c>
      <c r="B46" t="s">
        <v>59</v>
      </c>
      <c r="C46" t="s">
        <v>60</v>
      </c>
      <c r="D46" t="s">
        <v>61</v>
      </c>
      <c r="E46" t="s">
        <v>33</v>
      </c>
      <c r="F46" s="28">
        <v>24131.000000000004</v>
      </c>
      <c r="G46" t="s">
        <v>15</v>
      </c>
      <c r="H46" s="28">
        <v>15000</v>
      </c>
      <c r="I46" s="28">
        <f>IF(Sales_Data[[#This Row],[Sales Amount]]&gt;=Sales_Data[[#This Row],[Targets]],Sales_Data[[#This Row],[Sales Amount]]*commission,0)</f>
        <v>2413.1000000000004</v>
      </c>
      <c r="J46" s="28">
        <f>Sales_Data[[#This Row],[Sales Amount]]-Sales_Data[[#This Row],[Targets]]</f>
        <v>9131.0000000000036</v>
      </c>
    </row>
    <row r="47" spans="1:10" x14ac:dyDescent="0.25">
      <c r="A47" s="2">
        <v>44228</v>
      </c>
      <c r="B47" t="s">
        <v>30</v>
      </c>
      <c r="C47" t="s">
        <v>31</v>
      </c>
      <c r="D47" t="s">
        <v>32</v>
      </c>
      <c r="E47" t="s">
        <v>33</v>
      </c>
      <c r="F47" s="28">
        <v>34353.5</v>
      </c>
      <c r="G47" t="s">
        <v>15</v>
      </c>
      <c r="H47" s="28">
        <v>15000</v>
      </c>
      <c r="I47" s="28">
        <f>IF(Sales_Data[[#This Row],[Sales Amount]]&gt;=Sales_Data[[#This Row],[Targets]],Sales_Data[[#This Row],[Sales Amount]]*commission,0)</f>
        <v>3435.3500000000004</v>
      </c>
      <c r="J47" s="28">
        <f>Sales_Data[[#This Row],[Sales Amount]]-Sales_Data[[#This Row],[Targets]]</f>
        <v>19353.5</v>
      </c>
    </row>
    <row r="48" spans="1:10" x14ac:dyDescent="0.25">
      <c r="A48" s="2">
        <v>44228</v>
      </c>
      <c r="B48" t="s">
        <v>34</v>
      </c>
      <c r="C48" t="s">
        <v>35</v>
      </c>
      <c r="D48" t="s">
        <v>36</v>
      </c>
      <c r="E48" t="s">
        <v>26</v>
      </c>
      <c r="F48" s="28">
        <v>3596</v>
      </c>
      <c r="G48" t="s">
        <v>15</v>
      </c>
      <c r="H48" s="28">
        <v>15000</v>
      </c>
      <c r="I48" s="28">
        <f>IF(Sales_Data[[#This Row],[Sales Amount]]&gt;=Sales_Data[[#This Row],[Targets]],Sales_Data[[#This Row],[Sales Amount]]*commission,0)</f>
        <v>0</v>
      </c>
      <c r="J48" s="28">
        <f>Sales_Data[[#This Row],[Sales Amount]]-Sales_Data[[#This Row],[Targets]]</f>
        <v>-11404</v>
      </c>
    </row>
    <row r="49" spans="1:10" x14ac:dyDescent="0.25">
      <c r="A49" s="2">
        <v>44228</v>
      </c>
      <c r="B49" t="s">
        <v>56</v>
      </c>
      <c r="C49" t="s">
        <v>57</v>
      </c>
      <c r="D49" t="s">
        <v>58</v>
      </c>
      <c r="E49" t="s">
        <v>26</v>
      </c>
      <c r="F49" s="28">
        <v>6300</v>
      </c>
      <c r="G49" t="s">
        <v>43</v>
      </c>
      <c r="H49" s="28">
        <v>15000</v>
      </c>
      <c r="I49" s="28">
        <f>IF(Sales_Data[[#This Row],[Sales Amount]]&gt;=Sales_Data[[#This Row],[Targets]],Sales_Data[[#This Row],[Sales Amount]]*commission,0)</f>
        <v>0</v>
      </c>
      <c r="J49" s="28">
        <f>Sales_Data[[#This Row],[Sales Amount]]-Sales_Data[[#This Row],[Targets]]</f>
        <v>-8700</v>
      </c>
    </row>
    <row r="50" spans="1:10" x14ac:dyDescent="0.25">
      <c r="A50" s="2">
        <v>44228</v>
      </c>
      <c r="B50" t="s">
        <v>34</v>
      </c>
      <c r="C50" t="s">
        <v>35</v>
      </c>
      <c r="D50" t="s">
        <v>36</v>
      </c>
      <c r="E50" t="s">
        <v>26</v>
      </c>
      <c r="F50" s="28">
        <v>6804</v>
      </c>
      <c r="G50" t="s">
        <v>11</v>
      </c>
      <c r="H50" s="28">
        <v>15000</v>
      </c>
      <c r="I50" s="28">
        <f>IF(Sales_Data[[#This Row],[Sales Amount]]&gt;=Sales_Data[[#This Row],[Targets]],Sales_Data[[#This Row],[Sales Amount]]*commission,0)</f>
        <v>0</v>
      </c>
      <c r="J50" s="28">
        <f>Sales_Data[[#This Row],[Sales Amount]]-Sales_Data[[#This Row],[Targets]]</f>
        <v>-8196</v>
      </c>
    </row>
    <row r="51" spans="1:10" x14ac:dyDescent="0.25">
      <c r="A51" s="2">
        <v>44228</v>
      </c>
      <c r="B51" t="s">
        <v>50</v>
      </c>
      <c r="C51" t="s">
        <v>51</v>
      </c>
      <c r="D51" t="s">
        <v>52</v>
      </c>
      <c r="E51" t="s">
        <v>26</v>
      </c>
      <c r="F51" s="28">
        <v>8524.4000000000015</v>
      </c>
      <c r="G51" t="s">
        <v>43</v>
      </c>
      <c r="H51" s="28">
        <v>15000</v>
      </c>
      <c r="I51" s="28">
        <f>IF(Sales_Data[[#This Row],[Sales Amount]]&gt;=Sales_Data[[#This Row],[Targets]],Sales_Data[[#This Row],[Sales Amount]]*commission,0)</f>
        <v>0</v>
      </c>
      <c r="J51" s="28">
        <f>Sales_Data[[#This Row],[Sales Amount]]-Sales_Data[[#This Row],[Targets]]</f>
        <v>-6475.5999999999985</v>
      </c>
    </row>
    <row r="52" spans="1:10" x14ac:dyDescent="0.25">
      <c r="A52" s="2">
        <v>44228</v>
      </c>
      <c r="B52" t="s">
        <v>34</v>
      </c>
      <c r="C52" t="s">
        <v>35</v>
      </c>
      <c r="D52" t="s">
        <v>36</v>
      </c>
      <c r="E52" t="s">
        <v>26</v>
      </c>
      <c r="F52" s="28">
        <v>8772</v>
      </c>
      <c r="G52" t="s">
        <v>43</v>
      </c>
      <c r="H52" s="28">
        <v>15000</v>
      </c>
      <c r="I52" s="28">
        <f>IF(Sales_Data[[#This Row],[Sales Amount]]&gt;=Sales_Data[[#This Row],[Targets]],Sales_Data[[#This Row],[Sales Amount]]*commission,0)</f>
        <v>0</v>
      </c>
      <c r="J52" s="28">
        <f>Sales_Data[[#This Row],[Sales Amount]]-Sales_Data[[#This Row],[Targets]]</f>
        <v>-6228</v>
      </c>
    </row>
    <row r="53" spans="1:10" x14ac:dyDescent="0.25">
      <c r="A53" s="2">
        <v>44228</v>
      </c>
      <c r="B53" t="s">
        <v>34</v>
      </c>
      <c r="C53" t="s">
        <v>35</v>
      </c>
      <c r="D53" t="s">
        <v>36</v>
      </c>
      <c r="E53" t="s">
        <v>26</v>
      </c>
      <c r="F53" s="28">
        <v>17328.300000000003</v>
      </c>
      <c r="G53" t="s">
        <v>43</v>
      </c>
      <c r="H53" s="28">
        <v>15000</v>
      </c>
      <c r="I53" s="28">
        <f>IF(Sales_Data[[#This Row],[Sales Amount]]&gt;=Sales_Data[[#This Row],[Targets]],Sales_Data[[#This Row],[Sales Amount]]*commission,0)</f>
        <v>1732.8300000000004</v>
      </c>
      <c r="J53" s="28">
        <f>Sales_Data[[#This Row],[Sales Amount]]-Sales_Data[[#This Row],[Targets]]</f>
        <v>2328.3000000000029</v>
      </c>
    </row>
    <row r="54" spans="1:10" x14ac:dyDescent="0.25">
      <c r="A54" s="2">
        <v>44228</v>
      </c>
      <c r="B54" t="s">
        <v>56</v>
      </c>
      <c r="C54" t="s">
        <v>57</v>
      </c>
      <c r="D54" t="s">
        <v>58</v>
      </c>
      <c r="E54" t="s">
        <v>26</v>
      </c>
      <c r="F54" s="28">
        <v>21438.899999999998</v>
      </c>
      <c r="G54" t="s">
        <v>11</v>
      </c>
      <c r="H54" s="28">
        <v>15000</v>
      </c>
      <c r="I54" s="28">
        <f>IF(Sales_Data[[#This Row],[Sales Amount]]&gt;=Sales_Data[[#This Row],[Targets]],Sales_Data[[#This Row],[Sales Amount]]*commission,0)</f>
        <v>2143.89</v>
      </c>
      <c r="J54" s="28">
        <f>Sales_Data[[#This Row],[Sales Amount]]-Sales_Data[[#This Row],[Targets]]</f>
        <v>6438.8999999999978</v>
      </c>
    </row>
    <row r="55" spans="1:10" x14ac:dyDescent="0.25">
      <c r="A55" s="2">
        <v>44228</v>
      </c>
      <c r="B55" t="s">
        <v>50</v>
      </c>
      <c r="C55" t="s">
        <v>51</v>
      </c>
      <c r="D55" t="s">
        <v>52</v>
      </c>
      <c r="E55" t="s">
        <v>26</v>
      </c>
      <c r="F55" s="28">
        <v>26556.799999999999</v>
      </c>
      <c r="G55" t="s">
        <v>15</v>
      </c>
      <c r="H55" s="28">
        <v>15000</v>
      </c>
      <c r="I55" s="28">
        <f>IF(Sales_Data[[#This Row],[Sales Amount]]&gt;=Sales_Data[[#This Row],[Targets]],Sales_Data[[#This Row],[Sales Amount]]*commission,0)</f>
        <v>2655.6800000000003</v>
      </c>
      <c r="J55" s="28">
        <f>Sales_Data[[#This Row],[Sales Amount]]-Sales_Data[[#This Row],[Targets]]</f>
        <v>11556.8</v>
      </c>
    </row>
    <row r="56" spans="1:10" x14ac:dyDescent="0.25">
      <c r="A56" s="2">
        <v>44228</v>
      </c>
      <c r="B56" t="s">
        <v>50</v>
      </c>
      <c r="C56" t="s">
        <v>51</v>
      </c>
      <c r="D56" t="s">
        <v>52</v>
      </c>
      <c r="E56" t="s">
        <v>26</v>
      </c>
      <c r="F56" s="28">
        <v>33132.600000000006</v>
      </c>
      <c r="G56" t="s">
        <v>43</v>
      </c>
      <c r="H56" s="28">
        <v>15000</v>
      </c>
      <c r="I56" s="28">
        <f>IF(Sales_Data[[#This Row],[Sales Amount]]&gt;=Sales_Data[[#This Row],[Targets]],Sales_Data[[#This Row],[Sales Amount]]*commission,0)</f>
        <v>3313.2600000000007</v>
      </c>
      <c r="J56" s="28">
        <f>Sales_Data[[#This Row],[Sales Amount]]-Sales_Data[[#This Row],[Targets]]</f>
        <v>18132.600000000006</v>
      </c>
    </row>
    <row r="57" spans="1:10" x14ac:dyDescent="0.25">
      <c r="A57" s="2">
        <v>44228</v>
      </c>
      <c r="B57" t="s">
        <v>19</v>
      </c>
      <c r="C57" t="s">
        <v>20</v>
      </c>
      <c r="D57" t="s">
        <v>21</v>
      </c>
      <c r="E57" t="s">
        <v>22</v>
      </c>
      <c r="F57" s="28">
        <v>4531</v>
      </c>
      <c r="G57" t="s">
        <v>43</v>
      </c>
      <c r="H57" s="28">
        <v>15000</v>
      </c>
      <c r="I57" s="28">
        <f>IF(Sales_Data[[#This Row],[Sales Amount]]&gt;=Sales_Data[[#This Row],[Targets]],Sales_Data[[#This Row],[Sales Amount]]*commission,0)</f>
        <v>0</v>
      </c>
      <c r="J57" s="28">
        <f>Sales_Data[[#This Row],[Sales Amount]]-Sales_Data[[#This Row],[Targets]]</f>
        <v>-10469</v>
      </c>
    </row>
    <row r="58" spans="1:10" x14ac:dyDescent="0.25">
      <c r="A58" s="2">
        <v>44228</v>
      </c>
      <c r="B58" t="s">
        <v>37</v>
      </c>
      <c r="C58" t="s">
        <v>38</v>
      </c>
      <c r="D58" t="s">
        <v>39</v>
      </c>
      <c r="E58" t="s">
        <v>22</v>
      </c>
      <c r="F58" s="28">
        <v>6751.7999999999993</v>
      </c>
      <c r="G58" t="s">
        <v>15</v>
      </c>
      <c r="H58" s="28">
        <v>15000</v>
      </c>
      <c r="I58" s="28">
        <f>IF(Sales_Data[[#This Row],[Sales Amount]]&gt;=Sales_Data[[#This Row],[Targets]],Sales_Data[[#This Row],[Sales Amount]]*commission,0)</f>
        <v>0</v>
      </c>
      <c r="J58" s="28">
        <f>Sales_Data[[#This Row],[Sales Amount]]-Sales_Data[[#This Row],[Targets]]</f>
        <v>-8248.2000000000007</v>
      </c>
    </row>
    <row r="59" spans="1:10" x14ac:dyDescent="0.25">
      <c r="A59" s="2">
        <v>44228</v>
      </c>
      <c r="B59" t="s">
        <v>19</v>
      </c>
      <c r="C59" t="s">
        <v>20</v>
      </c>
      <c r="D59" t="s">
        <v>21</v>
      </c>
      <c r="E59" t="s">
        <v>22</v>
      </c>
      <c r="F59" s="28">
        <v>7343.2000000000007</v>
      </c>
      <c r="G59" t="s">
        <v>15</v>
      </c>
      <c r="H59" s="28">
        <v>15000</v>
      </c>
      <c r="I59" s="28">
        <f>IF(Sales_Data[[#This Row],[Sales Amount]]&gt;=Sales_Data[[#This Row],[Targets]],Sales_Data[[#This Row],[Sales Amount]]*commission,0)</f>
        <v>0</v>
      </c>
      <c r="J59" s="28">
        <f>Sales_Data[[#This Row],[Sales Amount]]-Sales_Data[[#This Row],[Targets]]</f>
        <v>-7656.7999999999993</v>
      </c>
    </row>
    <row r="60" spans="1:10" x14ac:dyDescent="0.25">
      <c r="A60" s="2">
        <v>44228</v>
      </c>
      <c r="B60" t="s">
        <v>19</v>
      </c>
      <c r="C60" t="s">
        <v>20</v>
      </c>
      <c r="D60" t="s">
        <v>21</v>
      </c>
      <c r="E60" t="s">
        <v>22</v>
      </c>
      <c r="F60" s="28">
        <v>7356.5999999999995</v>
      </c>
      <c r="G60" t="s">
        <v>11</v>
      </c>
      <c r="H60" s="28">
        <v>15000</v>
      </c>
      <c r="I60" s="28">
        <f>IF(Sales_Data[[#This Row],[Sales Amount]]&gt;=Sales_Data[[#This Row],[Targets]],Sales_Data[[#This Row],[Sales Amount]]*commission,0)</f>
        <v>0</v>
      </c>
      <c r="J60" s="28">
        <f>Sales_Data[[#This Row],[Sales Amount]]-Sales_Data[[#This Row],[Targets]]</f>
        <v>-7643.4000000000005</v>
      </c>
    </row>
    <row r="61" spans="1:10" x14ac:dyDescent="0.25">
      <c r="A61" s="2">
        <v>44228</v>
      </c>
      <c r="B61" t="s">
        <v>37</v>
      </c>
      <c r="C61" t="s">
        <v>38</v>
      </c>
      <c r="D61" t="s">
        <v>39</v>
      </c>
      <c r="E61" t="s">
        <v>22</v>
      </c>
      <c r="F61" s="28">
        <v>17748</v>
      </c>
      <c r="G61" t="s">
        <v>11</v>
      </c>
      <c r="H61" s="28">
        <v>15000</v>
      </c>
      <c r="I61" s="28">
        <f>IF(Sales_Data[[#This Row],[Sales Amount]]&gt;=Sales_Data[[#This Row],[Targets]],Sales_Data[[#This Row],[Sales Amount]]*commission,0)</f>
        <v>1774.8000000000002</v>
      </c>
      <c r="J61" s="28">
        <f>Sales_Data[[#This Row],[Sales Amount]]-Sales_Data[[#This Row],[Targets]]</f>
        <v>2748</v>
      </c>
    </row>
    <row r="62" spans="1:10" x14ac:dyDescent="0.25">
      <c r="A62" s="2">
        <v>44228</v>
      </c>
      <c r="B62" t="s">
        <v>19</v>
      </c>
      <c r="C62" t="s">
        <v>20</v>
      </c>
      <c r="D62" t="s">
        <v>21</v>
      </c>
      <c r="E62" t="s">
        <v>22</v>
      </c>
      <c r="F62" s="28">
        <v>28395.5</v>
      </c>
      <c r="G62" t="s">
        <v>43</v>
      </c>
      <c r="H62" s="28">
        <v>15000</v>
      </c>
      <c r="I62" s="28">
        <f>IF(Sales_Data[[#This Row],[Sales Amount]]&gt;=Sales_Data[[#This Row],[Targets]],Sales_Data[[#This Row],[Sales Amount]]*commission,0)</f>
        <v>2839.55</v>
      </c>
      <c r="J62" s="28">
        <f>Sales_Data[[#This Row],[Sales Amount]]-Sales_Data[[#This Row],[Targets]]</f>
        <v>13395.5</v>
      </c>
    </row>
    <row r="63" spans="1:10" x14ac:dyDescent="0.25">
      <c r="A63" s="2">
        <v>44228</v>
      </c>
      <c r="B63" t="s">
        <v>44</v>
      </c>
      <c r="C63" t="s">
        <v>45</v>
      </c>
      <c r="D63" t="s">
        <v>46</v>
      </c>
      <c r="E63" t="s">
        <v>22</v>
      </c>
      <c r="F63" s="28">
        <v>41429.5</v>
      </c>
      <c r="G63" t="s">
        <v>15</v>
      </c>
      <c r="H63" s="28">
        <v>15000</v>
      </c>
      <c r="I63" s="28">
        <f>IF(Sales_Data[[#This Row],[Sales Amount]]&gt;=Sales_Data[[#This Row],[Targets]],Sales_Data[[#This Row],[Sales Amount]]*commission,0)</f>
        <v>4142.95</v>
      </c>
      <c r="J63" s="28">
        <f>Sales_Data[[#This Row],[Sales Amount]]-Sales_Data[[#This Row],[Targets]]</f>
        <v>26429.5</v>
      </c>
    </row>
    <row r="64" spans="1:10" x14ac:dyDescent="0.25">
      <c r="A64" s="2">
        <v>44256</v>
      </c>
      <c r="B64" t="s">
        <v>12</v>
      </c>
      <c r="C64" t="s">
        <v>13</v>
      </c>
      <c r="D64" t="s">
        <v>14</v>
      </c>
      <c r="E64" t="s">
        <v>10</v>
      </c>
      <c r="F64" s="28">
        <v>2311.5</v>
      </c>
      <c r="G64" t="s">
        <v>15</v>
      </c>
      <c r="H64" s="28">
        <v>15000</v>
      </c>
      <c r="I64" s="28">
        <f>IF(Sales_Data[[#This Row],[Sales Amount]]&gt;=Sales_Data[[#This Row],[Targets]],Sales_Data[[#This Row],[Sales Amount]]*commission,0)</f>
        <v>0</v>
      </c>
      <c r="J64" s="28">
        <f>Sales_Data[[#This Row],[Sales Amount]]-Sales_Data[[#This Row],[Targets]]</f>
        <v>-12688.5</v>
      </c>
    </row>
    <row r="65" spans="1:10" x14ac:dyDescent="0.25">
      <c r="A65" s="2">
        <v>44256</v>
      </c>
      <c r="B65" t="s">
        <v>27</v>
      </c>
      <c r="C65" t="s">
        <v>28</v>
      </c>
      <c r="D65" t="s">
        <v>29</v>
      </c>
      <c r="E65" t="s">
        <v>10</v>
      </c>
      <c r="F65" s="28">
        <v>3013.5</v>
      </c>
      <c r="G65" t="s">
        <v>15</v>
      </c>
      <c r="H65" s="28">
        <v>15000</v>
      </c>
      <c r="I65" s="28">
        <f>IF(Sales_Data[[#This Row],[Sales Amount]]&gt;=Sales_Data[[#This Row],[Targets]],Sales_Data[[#This Row],[Sales Amount]]*commission,0)</f>
        <v>0</v>
      </c>
      <c r="J65" s="28">
        <f>Sales_Data[[#This Row],[Sales Amount]]-Sales_Data[[#This Row],[Targets]]</f>
        <v>-11986.5</v>
      </c>
    </row>
    <row r="66" spans="1:10" x14ac:dyDescent="0.25">
      <c r="A66" s="2">
        <v>44256</v>
      </c>
      <c r="B66" t="s">
        <v>27</v>
      </c>
      <c r="C66" t="s">
        <v>28</v>
      </c>
      <c r="D66" t="s">
        <v>29</v>
      </c>
      <c r="E66" t="s">
        <v>10</v>
      </c>
      <c r="F66" s="28">
        <v>5287.5</v>
      </c>
      <c r="G66" t="s">
        <v>15</v>
      </c>
      <c r="H66" s="28">
        <v>15000</v>
      </c>
      <c r="I66" s="28">
        <f>IF(Sales_Data[[#This Row],[Sales Amount]]&gt;=Sales_Data[[#This Row],[Targets]],Sales_Data[[#This Row],[Sales Amount]]*commission,0)</f>
        <v>0</v>
      </c>
      <c r="J66" s="28">
        <f>Sales_Data[[#This Row],[Sales Amount]]-Sales_Data[[#This Row],[Targets]]</f>
        <v>-9712.5</v>
      </c>
    </row>
    <row r="67" spans="1:10" x14ac:dyDescent="0.25">
      <c r="A67" s="2">
        <v>44256</v>
      </c>
      <c r="B67" t="s">
        <v>16</v>
      </c>
      <c r="C67" t="s">
        <v>17</v>
      </c>
      <c r="D67" t="s">
        <v>18</v>
      </c>
      <c r="E67" t="s">
        <v>10</v>
      </c>
      <c r="F67" s="28">
        <v>13797</v>
      </c>
      <c r="G67" t="s">
        <v>11</v>
      </c>
      <c r="H67" s="28">
        <v>15000</v>
      </c>
      <c r="I67" s="28">
        <f>IF(Sales_Data[[#This Row],[Sales Amount]]&gt;=Sales_Data[[#This Row],[Targets]],Sales_Data[[#This Row],[Sales Amount]]*commission,0)</f>
        <v>0</v>
      </c>
      <c r="J67" s="28">
        <f>Sales_Data[[#This Row],[Sales Amount]]-Sales_Data[[#This Row],[Targets]]</f>
        <v>-1203</v>
      </c>
    </row>
    <row r="68" spans="1:10" x14ac:dyDescent="0.25">
      <c r="A68" s="2">
        <v>44256</v>
      </c>
      <c r="B68" t="s">
        <v>68</v>
      </c>
      <c r="C68" t="s">
        <v>69</v>
      </c>
      <c r="D68" t="s">
        <v>70</v>
      </c>
      <c r="E68" t="s">
        <v>10</v>
      </c>
      <c r="F68" s="28">
        <v>14063</v>
      </c>
      <c r="G68" t="s">
        <v>15</v>
      </c>
      <c r="H68" s="28">
        <v>15000</v>
      </c>
      <c r="I68" s="28">
        <f>IF(Sales_Data[[#This Row],[Sales Amount]]&gt;=Sales_Data[[#This Row],[Targets]],Sales_Data[[#This Row],[Sales Amount]]*commission,0)</f>
        <v>0</v>
      </c>
      <c r="J68" s="28">
        <f>Sales_Data[[#This Row],[Sales Amount]]-Sales_Data[[#This Row],[Targets]]</f>
        <v>-937</v>
      </c>
    </row>
    <row r="69" spans="1:10" x14ac:dyDescent="0.25">
      <c r="A69" s="2">
        <v>44256</v>
      </c>
      <c r="B69" t="s">
        <v>16</v>
      </c>
      <c r="C69" t="s">
        <v>17</v>
      </c>
      <c r="D69" t="s">
        <v>18</v>
      </c>
      <c r="E69" t="s">
        <v>10</v>
      </c>
      <c r="F69" s="28">
        <v>14608.300000000001</v>
      </c>
      <c r="G69" t="s">
        <v>11</v>
      </c>
      <c r="H69" s="28">
        <v>15000</v>
      </c>
      <c r="I69" s="28">
        <f>IF(Sales_Data[[#This Row],[Sales Amount]]&gt;=Sales_Data[[#This Row],[Targets]],Sales_Data[[#This Row],[Sales Amount]]*commission,0)</f>
        <v>0</v>
      </c>
      <c r="J69" s="28">
        <f>Sales_Data[[#This Row],[Sales Amount]]-Sales_Data[[#This Row],[Targets]]</f>
        <v>-391.69999999999891</v>
      </c>
    </row>
    <row r="70" spans="1:10" x14ac:dyDescent="0.25">
      <c r="A70" s="2">
        <v>44256</v>
      </c>
      <c r="B70" t="s">
        <v>27</v>
      </c>
      <c r="C70" t="s">
        <v>28</v>
      </c>
      <c r="D70" t="s">
        <v>29</v>
      </c>
      <c r="E70" t="s">
        <v>10</v>
      </c>
      <c r="F70" s="28">
        <v>16063.199999999999</v>
      </c>
      <c r="G70" t="s">
        <v>15</v>
      </c>
      <c r="H70" s="28">
        <v>15000</v>
      </c>
      <c r="I70" s="28">
        <f>IF(Sales_Data[[#This Row],[Sales Amount]]&gt;=Sales_Data[[#This Row],[Targets]],Sales_Data[[#This Row],[Sales Amount]]*commission,0)</f>
        <v>1606.32</v>
      </c>
      <c r="J70" s="28">
        <f>Sales_Data[[#This Row],[Sales Amount]]-Sales_Data[[#This Row],[Targets]]</f>
        <v>1063.1999999999989</v>
      </c>
    </row>
    <row r="71" spans="1:10" x14ac:dyDescent="0.25">
      <c r="A71" s="2">
        <v>44256</v>
      </c>
      <c r="B71" t="s">
        <v>12</v>
      </c>
      <c r="C71" t="s">
        <v>13</v>
      </c>
      <c r="D71" t="s">
        <v>14</v>
      </c>
      <c r="E71" t="s">
        <v>10</v>
      </c>
      <c r="F71" s="28">
        <v>16836</v>
      </c>
      <c r="G71" t="s">
        <v>11</v>
      </c>
      <c r="H71" s="28">
        <v>15000</v>
      </c>
      <c r="I71" s="28">
        <f>IF(Sales_Data[[#This Row],[Sales Amount]]&gt;=Sales_Data[[#This Row],[Targets]],Sales_Data[[#This Row],[Sales Amount]]*commission,0)</f>
        <v>1683.6000000000001</v>
      </c>
      <c r="J71" s="28">
        <f>Sales_Data[[#This Row],[Sales Amount]]-Sales_Data[[#This Row],[Targets]]</f>
        <v>1836</v>
      </c>
    </row>
    <row r="72" spans="1:10" x14ac:dyDescent="0.25">
      <c r="A72" s="2">
        <v>44256</v>
      </c>
      <c r="B72" t="s">
        <v>27</v>
      </c>
      <c r="C72" t="s">
        <v>28</v>
      </c>
      <c r="D72" t="s">
        <v>29</v>
      </c>
      <c r="E72" t="s">
        <v>10</v>
      </c>
      <c r="F72" s="28">
        <v>19594</v>
      </c>
      <c r="G72" t="s">
        <v>43</v>
      </c>
      <c r="H72" s="28">
        <v>15000</v>
      </c>
      <c r="I72" s="28">
        <f>IF(Sales_Data[[#This Row],[Sales Amount]]&gt;=Sales_Data[[#This Row],[Targets]],Sales_Data[[#This Row],[Sales Amount]]*commission,0)</f>
        <v>1959.4</v>
      </c>
      <c r="J72" s="28">
        <f>Sales_Data[[#This Row],[Sales Amount]]-Sales_Data[[#This Row],[Targets]]</f>
        <v>4594</v>
      </c>
    </row>
    <row r="73" spans="1:10" x14ac:dyDescent="0.25">
      <c r="A73" s="2">
        <v>44256</v>
      </c>
      <c r="B73" t="s">
        <v>12</v>
      </c>
      <c r="C73" t="s">
        <v>13</v>
      </c>
      <c r="D73" t="s">
        <v>14</v>
      </c>
      <c r="E73" t="s">
        <v>10</v>
      </c>
      <c r="F73" s="28">
        <v>21654.400000000001</v>
      </c>
      <c r="G73" t="s">
        <v>15</v>
      </c>
      <c r="H73" s="28">
        <v>15000</v>
      </c>
      <c r="I73" s="28">
        <f>IF(Sales_Data[[#This Row],[Sales Amount]]&gt;=Sales_Data[[#This Row],[Targets]],Sales_Data[[#This Row],[Sales Amount]]*commission,0)</f>
        <v>2165.44</v>
      </c>
      <c r="J73" s="28">
        <f>Sales_Data[[#This Row],[Sales Amount]]-Sales_Data[[#This Row],[Targets]]</f>
        <v>6654.4000000000015</v>
      </c>
    </row>
    <row r="74" spans="1:10" x14ac:dyDescent="0.25">
      <c r="A74" s="2">
        <v>44256</v>
      </c>
      <c r="B74" t="s">
        <v>68</v>
      </c>
      <c r="C74" t="s">
        <v>69</v>
      </c>
      <c r="D74" t="s">
        <v>70</v>
      </c>
      <c r="E74" t="s">
        <v>10</v>
      </c>
      <c r="F74" s="28">
        <v>27930</v>
      </c>
      <c r="G74" t="s">
        <v>11</v>
      </c>
      <c r="H74" s="28">
        <v>15000</v>
      </c>
      <c r="I74" s="28">
        <f>IF(Sales_Data[[#This Row],[Sales Amount]]&gt;=Sales_Data[[#This Row],[Targets]],Sales_Data[[#This Row],[Sales Amount]]*commission,0)</f>
        <v>2793</v>
      </c>
      <c r="J74" s="28">
        <f>Sales_Data[[#This Row],[Sales Amount]]-Sales_Data[[#This Row],[Targets]]</f>
        <v>12930</v>
      </c>
    </row>
    <row r="75" spans="1:10" x14ac:dyDescent="0.25">
      <c r="A75" s="2">
        <v>44256</v>
      </c>
      <c r="B75" t="s">
        <v>7</v>
      </c>
      <c r="C75" t="s">
        <v>8</v>
      </c>
      <c r="D75" t="s">
        <v>9</v>
      </c>
      <c r="E75" t="s">
        <v>10</v>
      </c>
      <c r="F75" s="28">
        <v>39065.899999999994</v>
      </c>
      <c r="G75" t="s">
        <v>15</v>
      </c>
      <c r="H75" s="28">
        <v>15000</v>
      </c>
      <c r="I75" s="28">
        <f>IF(Sales_Data[[#This Row],[Sales Amount]]&gt;=Sales_Data[[#This Row],[Targets]],Sales_Data[[#This Row],[Sales Amount]]*commission,0)</f>
        <v>3906.5899999999997</v>
      </c>
      <c r="J75" s="28">
        <f>Sales_Data[[#This Row],[Sales Amount]]-Sales_Data[[#This Row],[Targets]]</f>
        <v>24065.899999999994</v>
      </c>
    </row>
    <row r="76" spans="1:10" x14ac:dyDescent="0.25">
      <c r="A76" s="2">
        <v>44256</v>
      </c>
      <c r="B76" t="s">
        <v>27</v>
      </c>
      <c r="C76" t="s">
        <v>28</v>
      </c>
      <c r="D76" t="s">
        <v>29</v>
      </c>
      <c r="E76" t="s">
        <v>10</v>
      </c>
      <c r="F76" s="28">
        <v>44422</v>
      </c>
      <c r="G76" t="s">
        <v>43</v>
      </c>
      <c r="H76" s="28">
        <v>15000</v>
      </c>
      <c r="I76" s="28">
        <f>IF(Sales_Data[[#This Row],[Sales Amount]]&gt;=Sales_Data[[#This Row],[Targets]],Sales_Data[[#This Row],[Sales Amount]]*commission,0)</f>
        <v>4442.2</v>
      </c>
      <c r="J76" s="28">
        <f>Sales_Data[[#This Row],[Sales Amount]]-Sales_Data[[#This Row],[Targets]]</f>
        <v>29422</v>
      </c>
    </row>
    <row r="77" spans="1:10" x14ac:dyDescent="0.25">
      <c r="A77" s="2">
        <v>44256</v>
      </c>
      <c r="B77" t="s">
        <v>62</v>
      </c>
      <c r="C77" t="s">
        <v>63</v>
      </c>
      <c r="D77" t="s">
        <v>64</v>
      </c>
      <c r="E77" t="s">
        <v>33</v>
      </c>
      <c r="F77" s="28">
        <v>7416.9</v>
      </c>
      <c r="G77" t="s">
        <v>43</v>
      </c>
      <c r="H77" s="28">
        <v>15000</v>
      </c>
      <c r="I77" s="28">
        <f>IF(Sales_Data[[#This Row],[Sales Amount]]&gt;=Sales_Data[[#This Row],[Targets]],Sales_Data[[#This Row],[Sales Amount]]*commission,0)</f>
        <v>0</v>
      </c>
      <c r="J77" s="28">
        <f>Sales_Data[[#This Row],[Sales Amount]]-Sales_Data[[#This Row],[Targets]]</f>
        <v>-7583.1</v>
      </c>
    </row>
    <row r="78" spans="1:10" x14ac:dyDescent="0.25">
      <c r="A78" s="2">
        <v>44256</v>
      </c>
      <c r="B78" t="s">
        <v>40</v>
      </c>
      <c r="C78" t="s">
        <v>41</v>
      </c>
      <c r="D78" t="s">
        <v>42</v>
      </c>
      <c r="E78" t="s">
        <v>33</v>
      </c>
      <c r="F78" s="28">
        <v>8284.5</v>
      </c>
      <c r="G78" t="s">
        <v>15</v>
      </c>
      <c r="H78" s="28">
        <v>15000</v>
      </c>
      <c r="I78" s="28">
        <f>IF(Sales_Data[[#This Row],[Sales Amount]]&gt;=Sales_Data[[#This Row],[Targets]],Sales_Data[[#This Row],[Sales Amount]]*commission,0)</f>
        <v>0</v>
      </c>
      <c r="J78" s="28">
        <f>Sales_Data[[#This Row],[Sales Amount]]-Sales_Data[[#This Row],[Targets]]</f>
        <v>-6715.5</v>
      </c>
    </row>
    <row r="79" spans="1:10" x14ac:dyDescent="0.25">
      <c r="A79" s="2">
        <v>44256</v>
      </c>
      <c r="B79" t="s">
        <v>30</v>
      </c>
      <c r="C79" t="s">
        <v>31</v>
      </c>
      <c r="D79" t="s">
        <v>32</v>
      </c>
      <c r="E79" t="s">
        <v>33</v>
      </c>
      <c r="F79" s="28">
        <v>10758.7</v>
      </c>
      <c r="G79" t="s">
        <v>15</v>
      </c>
      <c r="H79" s="28">
        <v>15000</v>
      </c>
      <c r="I79" s="28">
        <f>IF(Sales_Data[[#This Row],[Sales Amount]]&gt;=Sales_Data[[#This Row],[Targets]],Sales_Data[[#This Row],[Sales Amount]]*commission,0)</f>
        <v>0</v>
      </c>
      <c r="J79" s="28">
        <f>Sales_Data[[#This Row],[Sales Amount]]-Sales_Data[[#This Row],[Targets]]</f>
        <v>-4241.2999999999993</v>
      </c>
    </row>
    <row r="80" spans="1:10" x14ac:dyDescent="0.25">
      <c r="A80" s="2">
        <v>44256</v>
      </c>
      <c r="B80" t="s">
        <v>59</v>
      </c>
      <c r="C80" t="s">
        <v>60</v>
      </c>
      <c r="D80" t="s">
        <v>61</v>
      </c>
      <c r="E80" t="s">
        <v>33</v>
      </c>
      <c r="F80" s="28">
        <v>12124.2</v>
      </c>
      <c r="G80" t="s">
        <v>43</v>
      </c>
      <c r="H80" s="28">
        <v>15000</v>
      </c>
      <c r="I80" s="28">
        <f>IF(Sales_Data[[#This Row],[Sales Amount]]&gt;=Sales_Data[[#This Row],[Targets]],Sales_Data[[#This Row],[Sales Amount]]*commission,0)</f>
        <v>0</v>
      </c>
      <c r="J80" s="28">
        <f>Sales_Data[[#This Row],[Sales Amount]]-Sales_Data[[#This Row],[Targets]]</f>
        <v>-2875.7999999999993</v>
      </c>
    </row>
    <row r="81" spans="1:10" x14ac:dyDescent="0.25">
      <c r="A81" s="2">
        <v>44256</v>
      </c>
      <c r="B81" t="s">
        <v>62</v>
      </c>
      <c r="C81" t="s">
        <v>63</v>
      </c>
      <c r="D81" t="s">
        <v>64</v>
      </c>
      <c r="E81" t="s">
        <v>33</v>
      </c>
      <c r="F81" s="28">
        <v>14391.999999999998</v>
      </c>
      <c r="G81" t="s">
        <v>11</v>
      </c>
      <c r="H81" s="28">
        <v>15000</v>
      </c>
      <c r="I81" s="28">
        <f>IF(Sales_Data[[#This Row],[Sales Amount]]&gt;=Sales_Data[[#This Row],[Targets]],Sales_Data[[#This Row],[Sales Amount]]*commission,0)</f>
        <v>0</v>
      </c>
      <c r="J81" s="28">
        <f>Sales_Data[[#This Row],[Sales Amount]]-Sales_Data[[#This Row],[Targets]]</f>
        <v>-608.00000000000182</v>
      </c>
    </row>
    <row r="82" spans="1:10" x14ac:dyDescent="0.25">
      <c r="A82" s="2">
        <v>44256</v>
      </c>
      <c r="B82" t="s">
        <v>40</v>
      </c>
      <c r="C82" t="s">
        <v>41</v>
      </c>
      <c r="D82" t="s">
        <v>42</v>
      </c>
      <c r="E82" t="s">
        <v>33</v>
      </c>
      <c r="F82" s="28">
        <v>15246</v>
      </c>
      <c r="G82" t="s">
        <v>11</v>
      </c>
      <c r="H82" s="28">
        <v>15000</v>
      </c>
      <c r="I82" s="28">
        <f>IF(Sales_Data[[#This Row],[Sales Amount]]&gt;=Sales_Data[[#This Row],[Targets]],Sales_Data[[#This Row],[Sales Amount]]*commission,0)</f>
        <v>1524.6000000000001</v>
      </c>
      <c r="J82" s="28">
        <f>Sales_Data[[#This Row],[Sales Amount]]-Sales_Data[[#This Row],[Targets]]</f>
        <v>246</v>
      </c>
    </row>
    <row r="83" spans="1:10" x14ac:dyDescent="0.25">
      <c r="A83" s="2">
        <v>44256</v>
      </c>
      <c r="B83" t="s">
        <v>62</v>
      </c>
      <c r="C83" t="s">
        <v>63</v>
      </c>
      <c r="D83" t="s">
        <v>64</v>
      </c>
      <c r="E83" t="s">
        <v>33</v>
      </c>
      <c r="F83" s="28">
        <v>17335.2</v>
      </c>
      <c r="G83" t="s">
        <v>43</v>
      </c>
      <c r="H83" s="28">
        <v>15000</v>
      </c>
      <c r="I83" s="28">
        <f>IF(Sales_Data[[#This Row],[Sales Amount]]&gt;=Sales_Data[[#This Row],[Targets]],Sales_Data[[#This Row],[Sales Amount]]*commission,0)</f>
        <v>1733.5200000000002</v>
      </c>
      <c r="J83" s="28">
        <f>Sales_Data[[#This Row],[Sales Amount]]-Sales_Data[[#This Row],[Targets]]</f>
        <v>2335.2000000000007</v>
      </c>
    </row>
    <row r="84" spans="1:10" x14ac:dyDescent="0.25">
      <c r="A84" s="2">
        <v>44256</v>
      </c>
      <c r="B84" t="s">
        <v>40</v>
      </c>
      <c r="C84" t="s">
        <v>41</v>
      </c>
      <c r="D84" t="s">
        <v>42</v>
      </c>
      <c r="E84" t="s">
        <v>33</v>
      </c>
      <c r="F84" s="28">
        <v>40831</v>
      </c>
      <c r="G84" t="s">
        <v>11</v>
      </c>
      <c r="H84" s="28">
        <v>15000</v>
      </c>
      <c r="I84" s="28">
        <f>IF(Sales_Data[[#This Row],[Sales Amount]]&gt;=Sales_Data[[#This Row],[Targets]],Sales_Data[[#This Row],[Sales Amount]]*commission,0)</f>
        <v>4083.1000000000004</v>
      </c>
      <c r="J84" s="28">
        <f>Sales_Data[[#This Row],[Sales Amount]]-Sales_Data[[#This Row],[Targets]]</f>
        <v>25831</v>
      </c>
    </row>
    <row r="85" spans="1:10" x14ac:dyDescent="0.25">
      <c r="A85" s="2">
        <v>44256</v>
      </c>
      <c r="B85" t="s">
        <v>34</v>
      </c>
      <c r="C85" t="s">
        <v>35</v>
      </c>
      <c r="D85" t="s">
        <v>36</v>
      </c>
      <c r="E85" t="s">
        <v>26</v>
      </c>
      <c r="F85" s="28">
        <v>6544.8</v>
      </c>
      <c r="G85" t="s">
        <v>11</v>
      </c>
      <c r="H85" s="28">
        <v>15000</v>
      </c>
      <c r="I85" s="28">
        <f>IF(Sales_Data[[#This Row],[Sales Amount]]&gt;=Sales_Data[[#This Row],[Targets]],Sales_Data[[#This Row],[Sales Amount]]*commission,0)</f>
        <v>0</v>
      </c>
      <c r="J85" s="28">
        <f>Sales_Data[[#This Row],[Sales Amount]]-Sales_Data[[#This Row],[Targets]]</f>
        <v>-8455.2000000000007</v>
      </c>
    </row>
    <row r="86" spans="1:10" x14ac:dyDescent="0.25">
      <c r="A86" s="2">
        <v>44256</v>
      </c>
      <c r="B86" t="s">
        <v>50</v>
      </c>
      <c r="C86" t="s">
        <v>51</v>
      </c>
      <c r="D86" t="s">
        <v>52</v>
      </c>
      <c r="E86" t="s">
        <v>26</v>
      </c>
      <c r="F86" s="28">
        <v>11166.300000000001</v>
      </c>
      <c r="G86" t="s">
        <v>15</v>
      </c>
      <c r="H86" s="28">
        <v>15000</v>
      </c>
      <c r="I86" s="28">
        <f>IF(Sales_Data[[#This Row],[Sales Amount]]&gt;=Sales_Data[[#This Row],[Targets]],Sales_Data[[#This Row],[Sales Amount]]*commission,0)</f>
        <v>0</v>
      </c>
      <c r="J86" s="28">
        <f>Sales_Data[[#This Row],[Sales Amount]]-Sales_Data[[#This Row],[Targets]]</f>
        <v>-3833.6999999999989</v>
      </c>
    </row>
    <row r="87" spans="1:10" x14ac:dyDescent="0.25">
      <c r="A87" s="2">
        <v>44256</v>
      </c>
      <c r="B87" t="s">
        <v>34</v>
      </c>
      <c r="C87" t="s">
        <v>35</v>
      </c>
      <c r="D87" t="s">
        <v>36</v>
      </c>
      <c r="E87" t="s">
        <v>26</v>
      </c>
      <c r="F87" s="28">
        <v>11403</v>
      </c>
      <c r="G87" t="s">
        <v>15</v>
      </c>
      <c r="H87" s="28">
        <v>15000</v>
      </c>
      <c r="I87" s="28">
        <f>IF(Sales_Data[[#This Row],[Sales Amount]]&gt;=Sales_Data[[#This Row],[Targets]],Sales_Data[[#This Row],[Sales Amount]]*commission,0)</f>
        <v>0</v>
      </c>
      <c r="J87" s="28">
        <f>Sales_Data[[#This Row],[Sales Amount]]-Sales_Data[[#This Row],[Targets]]</f>
        <v>-3597</v>
      </c>
    </row>
    <row r="88" spans="1:10" x14ac:dyDescent="0.25">
      <c r="A88" s="2">
        <v>44256</v>
      </c>
      <c r="B88" t="s">
        <v>34</v>
      </c>
      <c r="C88" t="s">
        <v>35</v>
      </c>
      <c r="D88" t="s">
        <v>36</v>
      </c>
      <c r="E88" t="s">
        <v>26</v>
      </c>
      <c r="F88" s="28">
        <v>11554.400000000001</v>
      </c>
      <c r="G88" t="s">
        <v>15</v>
      </c>
      <c r="H88" s="28">
        <v>15000</v>
      </c>
      <c r="I88" s="28">
        <f>IF(Sales_Data[[#This Row],[Sales Amount]]&gt;=Sales_Data[[#This Row],[Targets]],Sales_Data[[#This Row],[Sales Amount]]*commission,0)</f>
        <v>0</v>
      </c>
      <c r="J88" s="28">
        <f>Sales_Data[[#This Row],[Sales Amount]]-Sales_Data[[#This Row],[Targets]]</f>
        <v>-3445.5999999999985</v>
      </c>
    </row>
    <row r="89" spans="1:10" x14ac:dyDescent="0.25">
      <c r="A89" s="2">
        <v>44256</v>
      </c>
      <c r="B89" t="s">
        <v>23</v>
      </c>
      <c r="C89" t="s">
        <v>24</v>
      </c>
      <c r="D89" t="s">
        <v>25</v>
      </c>
      <c r="E89" t="s">
        <v>26</v>
      </c>
      <c r="F89" s="28">
        <v>12143.999999999998</v>
      </c>
      <c r="G89" t="s">
        <v>15</v>
      </c>
      <c r="H89" s="28">
        <v>15000</v>
      </c>
      <c r="I89" s="28">
        <f>IF(Sales_Data[[#This Row],[Sales Amount]]&gt;=Sales_Data[[#This Row],[Targets]],Sales_Data[[#This Row],[Sales Amount]]*commission,0)</f>
        <v>0</v>
      </c>
      <c r="J89" s="28">
        <f>Sales_Data[[#This Row],[Sales Amount]]-Sales_Data[[#This Row],[Targets]]</f>
        <v>-2856.0000000000018</v>
      </c>
    </row>
    <row r="90" spans="1:10" x14ac:dyDescent="0.25">
      <c r="A90" s="2">
        <v>44256</v>
      </c>
      <c r="B90" t="s">
        <v>23</v>
      </c>
      <c r="C90" t="s">
        <v>24</v>
      </c>
      <c r="D90" t="s">
        <v>25</v>
      </c>
      <c r="E90" t="s">
        <v>26</v>
      </c>
      <c r="F90" s="28">
        <v>13244.7</v>
      </c>
      <c r="G90" t="s">
        <v>11</v>
      </c>
      <c r="H90" s="28">
        <v>15000</v>
      </c>
      <c r="I90" s="28">
        <f>IF(Sales_Data[[#This Row],[Sales Amount]]&gt;=Sales_Data[[#This Row],[Targets]],Sales_Data[[#This Row],[Sales Amount]]*commission,0)</f>
        <v>0</v>
      </c>
      <c r="J90" s="28">
        <f>Sales_Data[[#This Row],[Sales Amount]]-Sales_Data[[#This Row],[Targets]]</f>
        <v>-1755.2999999999993</v>
      </c>
    </row>
    <row r="91" spans="1:10" x14ac:dyDescent="0.25">
      <c r="A91" s="2">
        <v>44256</v>
      </c>
      <c r="B91" t="s">
        <v>47</v>
      </c>
      <c r="C91" t="s">
        <v>48</v>
      </c>
      <c r="D91" t="s">
        <v>49</v>
      </c>
      <c r="E91" t="s">
        <v>26</v>
      </c>
      <c r="F91" s="28">
        <v>23014.400000000001</v>
      </c>
      <c r="G91" t="s">
        <v>11</v>
      </c>
      <c r="H91" s="28">
        <v>15000</v>
      </c>
      <c r="I91" s="28">
        <f>IF(Sales_Data[[#This Row],[Sales Amount]]&gt;=Sales_Data[[#This Row],[Targets]],Sales_Data[[#This Row],[Sales Amount]]*commission,0)</f>
        <v>2301.44</v>
      </c>
      <c r="J91" s="28">
        <f>Sales_Data[[#This Row],[Sales Amount]]-Sales_Data[[#This Row],[Targets]]</f>
        <v>8014.4000000000015</v>
      </c>
    </row>
    <row r="92" spans="1:10" x14ac:dyDescent="0.25">
      <c r="A92" s="2">
        <v>44256</v>
      </c>
      <c r="B92" t="s">
        <v>23</v>
      </c>
      <c r="C92" t="s">
        <v>24</v>
      </c>
      <c r="D92" t="s">
        <v>25</v>
      </c>
      <c r="E92" t="s">
        <v>26</v>
      </c>
      <c r="F92" s="28">
        <v>26200</v>
      </c>
      <c r="G92" t="s">
        <v>15</v>
      </c>
      <c r="H92" s="28">
        <v>15000</v>
      </c>
      <c r="I92" s="28">
        <f>IF(Sales_Data[[#This Row],[Sales Amount]]&gt;=Sales_Data[[#This Row],[Targets]],Sales_Data[[#This Row],[Sales Amount]]*commission,0)</f>
        <v>2620</v>
      </c>
      <c r="J92" s="28">
        <f>Sales_Data[[#This Row],[Sales Amount]]-Sales_Data[[#This Row],[Targets]]</f>
        <v>11200</v>
      </c>
    </row>
    <row r="93" spans="1:10" x14ac:dyDescent="0.25">
      <c r="A93" s="2">
        <v>44256</v>
      </c>
      <c r="B93" t="s">
        <v>50</v>
      </c>
      <c r="C93" t="s">
        <v>51</v>
      </c>
      <c r="D93" t="s">
        <v>52</v>
      </c>
      <c r="E93" t="s">
        <v>26</v>
      </c>
      <c r="F93" s="28">
        <v>28286.399999999998</v>
      </c>
      <c r="G93" t="s">
        <v>11</v>
      </c>
      <c r="H93" s="28">
        <v>15000</v>
      </c>
      <c r="I93" s="28">
        <f>IF(Sales_Data[[#This Row],[Sales Amount]]&gt;=Sales_Data[[#This Row],[Targets]],Sales_Data[[#This Row],[Sales Amount]]*commission,0)</f>
        <v>2828.64</v>
      </c>
      <c r="J93" s="28">
        <f>Sales_Data[[#This Row],[Sales Amount]]-Sales_Data[[#This Row],[Targets]]</f>
        <v>13286.399999999998</v>
      </c>
    </row>
    <row r="94" spans="1:10" x14ac:dyDescent="0.25">
      <c r="A94" s="2">
        <v>44256</v>
      </c>
      <c r="B94" t="s">
        <v>23</v>
      </c>
      <c r="C94" t="s">
        <v>24</v>
      </c>
      <c r="D94" t="s">
        <v>25</v>
      </c>
      <c r="E94" t="s">
        <v>26</v>
      </c>
      <c r="F94" s="28">
        <v>35715.4</v>
      </c>
      <c r="G94" t="s">
        <v>15</v>
      </c>
      <c r="H94" s="28">
        <v>15000</v>
      </c>
      <c r="I94" s="28">
        <f>IF(Sales_Data[[#This Row],[Sales Amount]]&gt;=Sales_Data[[#This Row],[Targets]],Sales_Data[[#This Row],[Sales Amount]]*commission,0)</f>
        <v>3571.5400000000004</v>
      </c>
      <c r="J94" s="28">
        <f>Sales_Data[[#This Row],[Sales Amount]]-Sales_Data[[#This Row],[Targets]]</f>
        <v>20715.400000000001</v>
      </c>
    </row>
    <row r="95" spans="1:10" x14ac:dyDescent="0.25">
      <c r="A95" s="2">
        <v>44256</v>
      </c>
      <c r="B95" t="s">
        <v>65</v>
      </c>
      <c r="C95" t="s">
        <v>66</v>
      </c>
      <c r="D95" t="s">
        <v>67</v>
      </c>
      <c r="E95" t="s">
        <v>22</v>
      </c>
      <c r="F95" s="28">
        <v>6708.9</v>
      </c>
      <c r="G95" t="s">
        <v>43</v>
      </c>
      <c r="H95" s="28">
        <v>15000</v>
      </c>
      <c r="I95" s="28">
        <f>IF(Sales_Data[[#This Row],[Sales Amount]]&gt;=Sales_Data[[#This Row],[Targets]],Sales_Data[[#This Row],[Sales Amount]]*commission,0)</f>
        <v>0</v>
      </c>
      <c r="J95" s="28">
        <f>Sales_Data[[#This Row],[Sales Amount]]-Sales_Data[[#This Row],[Targets]]</f>
        <v>-8291.1</v>
      </c>
    </row>
    <row r="96" spans="1:10" x14ac:dyDescent="0.25">
      <c r="A96" s="2">
        <v>44256</v>
      </c>
      <c r="B96" t="s">
        <v>53</v>
      </c>
      <c r="C96" t="s">
        <v>54</v>
      </c>
      <c r="D96" t="s">
        <v>55</v>
      </c>
      <c r="E96" t="s">
        <v>22</v>
      </c>
      <c r="F96" s="28">
        <v>7982.7</v>
      </c>
      <c r="G96" t="s">
        <v>43</v>
      </c>
      <c r="H96" s="28">
        <v>15000</v>
      </c>
      <c r="I96" s="28">
        <f>IF(Sales_Data[[#This Row],[Sales Amount]]&gt;=Sales_Data[[#This Row],[Targets]],Sales_Data[[#This Row],[Sales Amount]]*commission,0)</f>
        <v>0</v>
      </c>
      <c r="J96" s="28">
        <f>Sales_Data[[#This Row],[Sales Amount]]-Sales_Data[[#This Row],[Targets]]</f>
        <v>-7017.3</v>
      </c>
    </row>
    <row r="97" spans="1:10" x14ac:dyDescent="0.25">
      <c r="A97" s="2">
        <v>44256</v>
      </c>
      <c r="B97" t="s">
        <v>44</v>
      </c>
      <c r="C97" t="s">
        <v>45</v>
      </c>
      <c r="D97" t="s">
        <v>46</v>
      </c>
      <c r="E97" t="s">
        <v>22</v>
      </c>
      <c r="F97" s="28">
        <v>8694</v>
      </c>
      <c r="G97" t="s">
        <v>11</v>
      </c>
      <c r="H97" s="28">
        <v>15000</v>
      </c>
      <c r="I97" s="28">
        <f>IF(Sales_Data[[#This Row],[Sales Amount]]&gt;=Sales_Data[[#This Row],[Targets]],Sales_Data[[#This Row],[Sales Amount]]*commission,0)</f>
        <v>0</v>
      </c>
      <c r="J97" s="28">
        <f>Sales_Data[[#This Row],[Sales Amount]]-Sales_Data[[#This Row],[Targets]]</f>
        <v>-6306</v>
      </c>
    </row>
    <row r="98" spans="1:10" x14ac:dyDescent="0.25">
      <c r="A98" s="2">
        <v>44256</v>
      </c>
      <c r="B98" t="s">
        <v>44</v>
      </c>
      <c r="C98" t="s">
        <v>45</v>
      </c>
      <c r="D98" t="s">
        <v>46</v>
      </c>
      <c r="E98" t="s">
        <v>22</v>
      </c>
      <c r="F98" s="28">
        <v>9116</v>
      </c>
      <c r="G98" t="s">
        <v>11</v>
      </c>
      <c r="H98" s="28">
        <v>15000</v>
      </c>
      <c r="I98" s="28">
        <f>IF(Sales_Data[[#This Row],[Sales Amount]]&gt;=Sales_Data[[#This Row],[Targets]],Sales_Data[[#This Row],[Sales Amount]]*commission,0)</f>
        <v>0</v>
      </c>
      <c r="J98" s="28">
        <f>Sales_Data[[#This Row],[Sales Amount]]-Sales_Data[[#This Row],[Targets]]</f>
        <v>-5884</v>
      </c>
    </row>
    <row r="99" spans="1:10" x14ac:dyDescent="0.25">
      <c r="A99" s="2">
        <v>44256</v>
      </c>
      <c r="B99" t="s">
        <v>53</v>
      </c>
      <c r="C99" t="s">
        <v>54</v>
      </c>
      <c r="D99" t="s">
        <v>55</v>
      </c>
      <c r="E99" t="s">
        <v>22</v>
      </c>
      <c r="F99" s="28">
        <v>10110.299999999999</v>
      </c>
      <c r="G99" t="s">
        <v>11</v>
      </c>
      <c r="H99" s="28">
        <v>15000</v>
      </c>
      <c r="I99" s="28">
        <f>IF(Sales_Data[[#This Row],[Sales Amount]]&gt;=Sales_Data[[#This Row],[Targets]],Sales_Data[[#This Row],[Sales Amount]]*commission,0)</f>
        <v>0</v>
      </c>
      <c r="J99" s="28">
        <f>Sales_Data[[#This Row],[Sales Amount]]-Sales_Data[[#This Row],[Targets]]</f>
        <v>-4889.7000000000007</v>
      </c>
    </row>
    <row r="100" spans="1:10" x14ac:dyDescent="0.25">
      <c r="A100" s="2">
        <v>44256</v>
      </c>
      <c r="B100" t="s">
        <v>19</v>
      </c>
      <c r="C100" t="s">
        <v>20</v>
      </c>
      <c r="D100" t="s">
        <v>21</v>
      </c>
      <c r="E100" t="s">
        <v>22</v>
      </c>
      <c r="F100" s="28">
        <v>10451.199999999999</v>
      </c>
      <c r="G100" t="s">
        <v>11</v>
      </c>
      <c r="H100" s="28">
        <v>15000</v>
      </c>
      <c r="I100" s="28">
        <f>IF(Sales_Data[[#This Row],[Sales Amount]]&gt;=Sales_Data[[#This Row],[Targets]],Sales_Data[[#This Row],[Sales Amount]]*commission,0)</f>
        <v>0</v>
      </c>
      <c r="J100" s="28">
        <f>Sales_Data[[#This Row],[Sales Amount]]-Sales_Data[[#This Row],[Targets]]</f>
        <v>-4548.8000000000011</v>
      </c>
    </row>
    <row r="101" spans="1:10" x14ac:dyDescent="0.25">
      <c r="A101" s="2">
        <v>44256</v>
      </c>
      <c r="B101" t="s">
        <v>19</v>
      </c>
      <c r="C101" t="s">
        <v>20</v>
      </c>
      <c r="D101" t="s">
        <v>21</v>
      </c>
      <c r="E101" t="s">
        <v>22</v>
      </c>
      <c r="F101" s="28">
        <v>11580.4</v>
      </c>
      <c r="G101" t="s">
        <v>15</v>
      </c>
      <c r="H101" s="28">
        <v>15000</v>
      </c>
      <c r="I101" s="28">
        <f>IF(Sales_Data[[#This Row],[Sales Amount]]&gt;=Sales_Data[[#This Row],[Targets]],Sales_Data[[#This Row],[Sales Amount]]*commission,0)</f>
        <v>0</v>
      </c>
      <c r="J101" s="28">
        <f>Sales_Data[[#This Row],[Sales Amount]]-Sales_Data[[#This Row],[Targets]]</f>
        <v>-3419.6000000000004</v>
      </c>
    </row>
    <row r="102" spans="1:10" x14ac:dyDescent="0.25">
      <c r="A102" s="2">
        <v>44256</v>
      </c>
      <c r="B102" t="s">
        <v>44</v>
      </c>
      <c r="C102" t="s">
        <v>45</v>
      </c>
      <c r="D102" t="s">
        <v>46</v>
      </c>
      <c r="E102" t="s">
        <v>22</v>
      </c>
      <c r="F102" s="28">
        <v>14329.5</v>
      </c>
      <c r="G102" t="s">
        <v>11</v>
      </c>
      <c r="H102" s="28">
        <v>15000</v>
      </c>
      <c r="I102" s="28">
        <f>IF(Sales_Data[[#This Row],[Sales Amount]]&gt;=Sales_Data[[#This Row],[Targets]],Sales_Data[[#This Row],[Sales Amount]]*commission,0)</f>
        <v>0</v>
      </c>
      <c r="J102" s="28">
        <f>Sales_Data[[#This Row],[Sales Amount]]-Sales_Data[[#This Row],[Targets]]</f>
        <v>-670.5</v>
      </c>
    </row>
    <row r="103" spans="1:10" x14ac:dyDescent="0.25">
      <c r="A103" s="2">
        <v>44256</v>
      </c>
      <c r="B103" t="s">
        <v>44</v>
      </c>
      <c r="C103" t="s">
        <v>45</v>
      </c>
      <c r="D103" t="s">
        <v>46</v>
      </c>
      <c r="E103" t="s">
        <v>22</v>
      </c>
      <c r="F103" s="28">
        <v>20128</v>
      </c>
      <c r="G103" t="s">
        <v>43</v>
      </c>
      <c r="H103" s="28">
        <v>15000</v>
      </c>
      <c r="I103" s="28">
        <f>IF(Sales_Data[[#This Row],[Sales Amount]]&gt;=Sales_Data[[#This Row],[Targets]],Sales_Data[[#This Row],[Sales Amount]]*commission,0)</f>
        <v>2012.8000000000002</v>
      </c>
      <c r="J103" s="28">
        <f>Sales_Data[[#This Row],[Sales Amount]]-Sales_Data[[#This Row],[Targets]]</f>
        <v>5128</v>
      </c>
    </row>
    <row r="104" spans="1:10" x14ac:dyDescent="0.25">
      <c r="A104" s="2">
        <v>44256</v>
      </c>
      <c r="B104" t="s">
        <v>65</v>
      </c>
      <c r="C104" t="s">
        <v>66</v>
      </c>
      <c r="D104" t="s">
        <v>67</v>
      </c>
      <c r="E104" t="s">
        <v>22</v>
      </c>
      <c r="F104" s="28">
        <v>21167.999999999996</v>
      </c>
      <c r="G104" t="s">
        <v>11</v>
      </c>
      <c r="H104" s="28">
        <v>15000</v>
      </c>
      <c r="I104" s="28">
        <f>IF(Sales_Data[[#This Row],[Sales Amount]]&gt;=Sales_Data[[#This Row],[Targets]],Sales_Data[[#This Row],[Sales Amount]]*commission,0)</f>
        <v>2116.7999999999997</v>
      </c>
      <c r="J104" s="28">
        <f>Sales_Data[[#This Row],[Sales Amount]]-Sales_Data[[#This Row],[Targets]]</f>
        <v>6167.9999999999964</v>
      </c>
    </row>
    <row r="105" spans="1:10" x14ac:dyDescent="0.25">
      <c r="A105" s="2">
        <v>44256</v>
      </c>
      <c r="B105" t="s">
        <v>37</v>
      </c>
      <c r="C105" t="s">
        <v>38</v>
      </c>
      <c r="D105" t="s">
        <v>39</v>
      </c>
      <c r="E105" t="s">
        <v>22</v>
      </c>
      <c r="F105" s="28">
        <v>25102.399999999998</v>
      </c>
      <c r="G105" t="s">
        <v>15</v>
      </c>
      <c r="H105" s="28">
        <v>15000</v>
      </c>
      <c r="I105" s="28">
        <f>IF(Sales_Data[[#This Row],[Sales Amount]]&gt;=Sales_Data[[#This Row],[Targets]],Sales_Data[[#This Row],[Sales Amount]]*commission,0)</f>
        <v>2510.2399999999998</v>
      </c>
      <c r="J105" s="28">
        <f>Sales_Data[[#This Row],[Sales Amount]]-Sales_Data[[#This Row],[Targets]]</f>
        <v>10102.399999999998</v>
      </c>
    </row>
    <row r="106" spans="1:10" x14ac:dyDescent="0.25">
      <c r="A106" s="2">
        <v>44256</v>
      </c>
      <c r="B106" t="s">
        <v>37</v>
      </c>
      <c r="C106" t="s">
        <v>38</v>
      </c>
      <c r="D106" t="s">
        <v>39</v>
      </c>
      <c r="E106" t="s">
        <v>22</v>
      </c>
      <c r="F106" s="28">
        <v>27670.9</v>
      </c>
      <c r="G106" t="s">
        <v>43</v>
      </c>
      <c r="H106" s="28">
        <v>15000</v>
      </c>
      <c r="I106" s="28">
        <f>IF(Sales_Data[[#This Row],[Sales Amount]]&gt;=Sales_Data[[#This Row],[Targets]],Sales_Data[[#This Row],[Sales Amount]]*commission,0)</f>
        <v>2767.09</v>
      </c>
      <c r="J106" s="28">
        <f>Sales_Data[[#This Row],[Sales Amount]]-Sales_Data[[#This Row],[Targets]]</f>
        <v>12670.900000000001</v>
      </c>
    </row>
    <row r="107" spans="1:10" x14ac:dyDescent="0.25">
      <c r="A107" s="2">
        <v>44256</v>
      </c>
      <c r="B107" t="s">
        <v>37</v>
      </c>
      <c r="C107" t="s">
        <v>38</v>
      </c>
      <c r="D107" t="s">
        <v>39</v>
      </c>
      <c r="E107" t="s">
        <v>22</v>
      </c>
      <c r="F107" s="28">
        <v>27956.799999999999</v>
      </c>
      <c r="G107" t="s">
        <v>15</v>
      </c>
      <c r="H107" s="28">
        <v>15000</v>
      </c>
      <c r="I107" s="28">
        <f>IF(Sales_Data[[#This Row],[Sales Amount]]&gt;=Sales_Data[[#This Row],[Targets]],Sales_Data[[#This Row],[Sales Amount]]*commission,0)</f>
        <v>2795.6800000000003</v>
      </c>
      <c r="J107" s="28">
        <f>Sales_Data[[#This Row],[Sales Amount]]-Sales_Data[[#This Row],[Targets]]</f>
        <v>12956.8</v>
      </c>
    </row>
    <row r="108" spans="1:10" x14ac:dyDescent="0.25">
      <c r="A108" s="2">
        <v>44256</v>
      </c>
      <c r="B108" t="s">
        <v>44</v>
      </c>
      <c r="C108" t="s">
        <v>45</v>
      </c>
      <c r="D108" t="s">
        <v>46</v>
      </c>
      <c r="E108" t="s">
        <v>22</v>
      </c>
      <c r="F108" s="28">
        <v>31407</v>
      </c>
      <c r="G108" t="s">
        <v>15</v>
      </c>
      <c r="H108" s="28">
        <v>15000</v>
      </c>
      <c r="I108" s="28">
        <f>IF(Sales_Data[[#This Row],[Sales Amount]]&gt;=Sales_Data[[#This Row],[Targets]],Sales_Data[[#This Row],[Sales Amount]]*commission,0)</f>
        <v>3140.7000000000003</v>
      </c>
      <c r="J108" s="28">
        <f>Sales_Data[[#This Row],[Sales Amount]]-Sales_Data[[#This Row],[Targets]]</f>
        <v>16407</v>
      </c>
    </row>
    <row r="109" spans="1:10" x14ac:dyDescent="0.25">
      <c r="A109" s="2">
        <v>44256</v>
      </c>
      <c r="B109" t="s">
        <v>53</v>
      </c>
      <c r="C109" t="s">
        <v>54</v>
      </c>
      <c r="D109" t="s">
        <v>55</v>
      </c>
      <c r="E109" t="s">
        <v>22</v>
      </c>
      <c r="F109" s="28">
        <v>35647.5</v>
      </c>
      <c r="G109" t="s">
        <v>43</v>
      </c>
      <c r="H109" s="28">
        <v>15000</v>
      </c>
      <c r="I109" s="28">
        <f>IF(Sales_Data[[#This Row],[Sales Amount]]&gt;=Sales_Data[[#This Row],[Targets]],Sales_Data[[#This Row],[Sales Amount]]*commission,0)</f>
        <v>3564.75</v>
      </c>
      <c r="J109" s="28">
        <f>Sales_Data[[#This Row],[Sales Amount]]-Sales_Data[[#This Row],[Targets]]</f>
        <v>20647.5</v>
      </c>
    </row>
    <row r="110" spans="1:10" x14ac:dyDescent="0.25">
      <c r="A110" s="2">
        <v>44256</v>
      </c>
      <c r="B110" t="s">
        <v>53</v>
      </c>
      <c r="C110" t="s">
        <v>54</v>
      </c>
      <c r="D110" t="s">
        <v>55</v>
      </c>
      <c r="E110" t="s">
        <v>22</v>
      </c>
      <c r="F110" s="28">
        <v>36907.200000000004</v>
      </c>
      <c r="G110" t="s">
        <v>15</v>
      </c>
      <c r="H110" s="28">
        <v>15000</v>
      </c>
      <c r="I110" s="28">
        <f>IF(Sales_Data[[#This Row],[Sales Amount]]&gt;=Sales_Data[[#This Row],[Targets]],Sales_Data[[#This Row],[Sales Amount]]*commission,0)</f>
        <v>3690.7200000000007</v>
      </c>
      <c r="J110" s="28">
        <f>Sales_Data[[#This Row],[Sales Amount]]-Sales_Data[[#This Row],[Targets]]</f>
        <v>21907.200000000004</v>
      </c>
    </row>
    <row r="111" spans="1:10" x14ac:dyDescent="0.25">
      <c r="A111" s="2">
        <v>44287</v>
      </c>
      <c r="B111" t="s">
        <v>68</v>
      </c>
      <c r="C111" t="s">
        <v>69</v>
      </c>
      <c r="D111" t="s">
        <v>70</v>
      </c>
      <c r="E111" t="s">
        <v>10</v>
      </c>
      <c r="F111" s="28">
        <v>7029.9</v>
      </c>
      <c r="G111" t="s">
        <v>43</v>
      </c>
      <c r="H111" s="28">
        <v>15000</v>
      </c>
      <c r="I111" s="28">
        <f>IF(Sales_Data[[#This Row],[Sales Amount]]&gt;=Sales_Data[[#This Row],[Targets]],Sales_Data[[#This Row],[Sales Amount]]*commission,0)</f>
        <v>0</v>
      </c>
      <c r="J111" s="28">
        <f>Sales_Data[[#This Row],[Sales Amount]]-Sales_Data[[#This Row],[Targets]]</f>
        <v>-7970.1</v>
      </c>
    </row>
    <row r="112" spans="1:10" x14ac:dyDescent="0.25">
      <c r="A112" s="2">
        <v>44287</v>
      </c>
      <c r="B112" t="s">
        <v>68</v>
      </c>
      <c r="C112" t="s">
        <v>69</v>
      </c>
      <c r="D112" t="s">
        <v>70</v>
      </c>
      <c r="E112" t="s">
        <v>10</v>
      </c>
      <c r="F112" s="28">
        <v>11914.400000000001</v>
      </c>
      <c r="G112" t="s">
        <v>15</v>
      </c>
      <c r="H112" s="28">
        <v>15000</v>
      </c>
      <c r="I112" s="28">
        <f>IF(Sales_Data[[#This Row],[Sales Amount]]&gt;=Sales_Data[[#This Row],[Targets]],Sales_Data[[#This Row],[Sales Amount]]*commission,0)</f>
        <v>0</v>
      </c>
      <c r="J112" s="28">
        <f>Sales_Data[[#This Row],[Sales Amount]]-Sales_Data[[#This Row],[Targets]]</f>
        <v>-3085.5999999999985</v>
      </c>
    </row>
    <row r="113" spans="1:10" x14ac:dyDescent="0.25">
      <c r="A113" s="2">
        <v>44287</v>
      </c>
      <c r="B113" t="s">
        <v>7</v>
      </c>
      <c r="C113" t="s">
        <v>8</v>
      </c>
      <c r="D113" t="s">
        <v>9</v>
      </c>
      <c r="E113" t="s">
        <v>10</v>
      </c>
      <c r="F113" s="28">
        <v>15919.7</v>
      </c>
      <c r="G113" t="s">
        <v>11</v>
      </c>
      <c r="H113" s="28">
        <v>15000</v>
      </c>
      <c r="I113" s="28">
        <f>IF(Sales_Data[[#This Row],[Sales Amount]]&gt;=Sales_Data[[#This Row],[Targets]],Sales_Data[[#This Row],[Sales Amount]]*commission,0)</f>
        <v>1591.9700000000003</v>
      </c>
      <c r="J113" s="28">
        <f>Sales_Data[[#This Row],[Sales Amount]]-Sales_Data[[#This Row],[Targets]]</f>
        <v>919.70000000000073</v>
      </c>
    </row>
    <row r="114" spans="1:10" x14ac:dyDescent="0.25">
      <c r="A114" s="2">
        <v>44287</v>
      </c>
      <c r="B114" t="s">
        <v>16</v>
      </c>
      <c r="C114" t="s">
        <v>17</v>
      </c>
      <c r="D114" t="s">
        <v>18</v>
      </c>
      <c r="E114" t="s">
        <v>10</v>
      </c>
      <c r="F114" s="28">
        <v>17776</v>
      </c>
      <c r="G114" t="s">
        <v>43</v>
      </c>
      <c r="H114" s="28">
        <v>15000</v>
      </c>
      <c r="I114" s="28">
        <f>IF(Sales_Data[[#This Row],[Sales Amount]]&gt;=Sales_Data[[#This Row],[Targets]],Sales_Data[[#This Row],[Sales Amount]]*commission,0)</f>
        <v>1777.6000000000001</v>
      </c>
      <c r="J114" s="28">
        <f>Sales_Data[[#This Row],[Sales Amount]]-Sales_Data[[#This Row],[Targets]]</f>
        <v>2776</v>
      </c>
    </row>
    <row r="115" spans="1:10" x14ac:dyDescent="0.25">
      <c r="A115" s="2">
        <v>44287</v>
      </c>
      <c r="B115" t="s">
        <v>27</v>
      </c>
      <c r="C115" t="s">
        <v>28</v>
      </c>
      <c r="D115" t="s">
        <v>29</v>
      </c>
      <c r="E115" t="s">
        <v>10</v>
      </c>
      <c r="F115" s="28">
        <v>36666</v>
      </c>
      <c r="G115" t="s">
        <v>15</v>
      </c>
      <c r="H115" s="28">
        <v>15000</v>
      </c>
      <c r="I115" s="28">
        <f>IF(Sales_Data[[#This Row],[Sales Amount]]&gt;=Sales_Data[[#This Row],[Targets]],Sales_Data[[#This Row],[Sales Amount]]*commission,0)</f>
        <v>3666.6000000000004</v>
      </c>
      <c r="J115" s="28">
        <f>Sales_Data[[#This Row],[Sales Amount]]-Sales_Data[[#This Row],[Targets]]</f>
        <v>21666</v>
      </c>
    </row>
    <row r="116" spans="1:10" x14ac:dyDescent="0.25">
      <c r="A116" s="2">
        <v>44287</v>
      </c>
      <c r="B116" t="s">
        <v>16</v>
      </c>
      <c r="C116" t="s">
        <v>17</v>
      </c>
      <c r="D116" t="s">
        <v>18</v>
      </c>
      <c r="E116" t="s">
        <v>10</v>
      </c>
      <c r="F116" s="28">
        <v>38227.699999999997</v>
      </c>
      <c r="G116" t="s">
        <v>11</v>
      </c>
      <c r="H116" s="28">
        <v>15000</v>
      </c>
      <c r="I116" s="28">
        <f>IF(Sales_Data[[#This Row],[Sales Amount]]&gt;=Sales_Data[[#This Row],[Targets]],Sales_Data[[#This Row],[Sales Amount]]*commission,0)</f>
        <v>3822.77</v>
      </c>
      <c r="J116" s="28">
        <f>Sales_Data[[#This Row],[Sales Amount]]-Sales_Data[[#This Row],[Targets]]</f>
        <v>23227.699999999997</v>
      </c>
    </row>
    <row r="117" spans="1:10" x14ac:dyDescent="0.25">
      <c r="A117" s="2">
        <v>44287</v>
      </c>
      <c r="B117" t="s">
        <v>16</v>
      </c>
      <c r="C117" t="s">
        <v>17</v>
      </c>
      <c r="D117" t="s">
        <v>18</v>
      </c>
      <c r="E117" t="s">
        <v>10</v>
      </c>
      <c r="F117" s="28">
        <v>51531.199999999997</v>
      </c>
      <c r="G117" t="s">
        <v>43</v>
      </c>
      <c r="H117" s="28">
        <v>15000</v>
      </c>
      <c r="I117" s="28">
        <f>IF(Sales_Data[[#This Row],[Sales Amount]]&gt;=Sales_Data[[#This Row],[Targets]],Sales_Data[[#This Row],[Sales Amount]]*commission,0)</f>
        <v>5153.12</v>
      </c>
      <c r="J117" s="28">
        <f>Sales_Data[[#This Row],[Sales Amount]]-Sales_Data[[#This Row],[Targets]]</f>
        <v>36531.199999999997</v>
      </c>
    </row>
    <row r="118" spans="1:10" x14ac:dyDescent="0.25">
      <c r="A118" s="2">
        <v>44287</v>
      </c>
      <c r="B118" t="s">
        <v>30</v>
      </c>
      <c r="C118" t="s">
        <v>31</v>
      </c>
      <c r="D118" t="s">
        <v>32</v>
      </c>
      <c r="E118" t="s">
        <v>33</v>
      </c>
      <c r="F118" s="28">
        <v>8520</v>
      </c>
      <c r="G118" t="s">
        <v>43</v>
      </c>
      <c r="H118" s="28">
        <v>15000</v>
      </c>
      <c r="I118" s="28">
        <f>IF(Sales_Data[[#This Row],[Sales Amount]]&gt;=Sales_Data[[#This Row],[Targets]],Sales_Data[[#This Row],[Sales Amount]]*commission,0)</f>
        <v>0</v>
      </c>
      <c r="J118" s="28">
        <f>Sales_Data[[#This Row],[Sales Amount]]-Sales_Data[[#This Row],[Targets]]</f>
        <v>-6480</v>
      </c>
    </row>
    <row r="119" spans="1:10" x14ac:dyDescent="0.25">
      <c r="A119" s="2">
        <v>44287</v>
      </c>
      <c r="B119" t="s">
        <v>62</v>
      </c>
      <c r="C119" t="s">
        <v>63</v>
      </c>
      <c r="D119" t="s">
        <v>64</v>
      </c>
      <c r="E119" t="s">
        <v>33</v>
      </c>
      <c r="F119" s="28">
        <v>14301.599999999999</v>
      </c>
      <c r="G119" t="s">
        <v>43</v>
      </c>
      <c r="H119" s="28">
        <v>15000</v>
      </c>
      <c r="I119" s="28">
        <f>IF(Sales_Data[[#This Row],[Sales Amount]]&gt;=Sales_Data[[#This Row],[Targets]],Sales_Data[[#This Row],[Sales Amount]]*commission,0)</f>
        <v>0</v>
      </c>
      <c r="J119" s="28">
        <f>Sales_Data[[#This Row],[Sales Amount]]-Sales_Data[[#This Row],[Targets]]</f>
        <v>-698.40000000000146</v>
      </c>
    </row>
    <row r="120" spans="1:10" x14ac:dyDescent="0.25">
      <c r="A120" s="2">
        <v>44287</v>
      </c>
      <c r="B120" t="s">
        <v>62</v>
      </c>
      <c r="C120" t="s">
        <v>63</v>
      </c>
      <c r="D120" t="s">
        <v>64</v>
      </c>
      <c r="E120" t="s">
        <v>33</v>
      </c>
      <c r="F120" s="28">
        <v>17204.399999999998</v>
      </c>
      <c r="G120" t="s">
        <v>11</v>
      </c>
      <c r="H120" s="28">
        <v>15000</v>
      </c>
      <c r="I120" s="28">
        <f>IF(Sales_Data[[#This Row],[Sales Amount]]&gt;=Sales_Data[[#This Row],[Targets]],Sales_Data[[#This Row],[Sales Amount]]*commission,0)</f>
        <v>1720.4399999999998</v>
      </c>
      <c r="J120" s="28">
        <f>Sales_Data[[#This Row],[Sales Amount]]-Sales_Data[[#This Row],[Targets]]</f>
        <v>2204.3999999999978</v>
      </c>
    </row>
    <row r="121" spans="1:10" x14ac:dyDescent="0.25">
      <c r="A121" s="2">
        <v>44287</v>
      </c>
      <c r="B121" t="s">
        <v>40</v>
      </c>
      <c r="C121" t="s">
        <v>41</v>
      </c>
      <c r="D121" t="s">
        <v>42</v>
      </c>
      <c r="E121" t="s">
        <v>33</v>
      </c>
      <c r="F121" s="28">
        <v>19080</v>
      </c>
      <c r="G121" t="s">
        <v>15</v>
      </c>
      <c r="H121" s="28">
        <v>15000</v>
      </c>
      <c r="I121" s="28">
        <f>IF(Sales_Data[[#This Row],[Sales Amount]]&gt;=Sales_Data[[#This Row],[Targets]],Sales_Data[[#This Row],[Sales Amount]]*commission,0)</f>
        <v>1908</v>
      </c>
      <c r="J121" s="28">
        <f>Sales_Data[[#This Row],[Sales Amount]]-Sales_Data[[#This Row],[Targets]]</f>
        <v>4080</v>
      </c>
    </row>
    <row r="122" spans="1:10" x14ac:dyDescent="0.25">
      <c r="A122" s="2">
        <v>44287</v>
      </c>
      <c r="B122" t="s">
        <v>30</v>
      </c>
      <c r="C122" t="s">
        <v>31</v>
      </c>
      <c r="D122" t="s">
        <v>32</v>
      </c>
      <c r="E122" t="s">
        <v>33</v>
      </c>
      <c r="F122" s="28">
        <v>19210.400000000001</v>
      </c>
      <c r="G122" t="s">
        <v>11</v>
      </c>
      <c r="H122" s="28">
        <v>15000</v>
      </c>
      <c r="I122" s="28">
        <f>IF(Sales_Data[[#This Row],[Sales Amount]]&gt;=Sales_Data[[#This Row],[Targets]],Sales_Data[[#This Row],[Sales Amount]]*commission,0)</f>
        <v>1921.0400000000002</v>
      </c>
      <c r="J122" s="28">
        <f>Sales_Data[[#This Row],[Sales Amount]]-Sales_Data[[#This Row],[Targets]]</f>
        <v>4210.4000000000015</v>
      </c>
    </row>
    <row r="123" spans="1:10" x14ac:dyDescent="0.25">
      <c r="A123" s="2">
        <v>44287</v>
      </c>
      <c r="B123" t="s">
        <v>30</v>
      </c>
      <c r="C123" t="s">
        <v>31</v>
      </c>
      <c r="D123" t="s">
        <v>32</v>
      </c>
      <c r="E123" t="s">
        <v>33</v>
      </c>
      <c r="F123" s="28">
        <v>32282.799999999996</v>
      </c>
      <c r="G123" t="s">
        <v>15</v>
      </c>
      <c r="H123" s="28">
        <v>15000</v>
      </c>
      <c r="I123" s="28">
        <f>IF(Sales_Data[[#This Row],[Sales Amount]]&gt;=Sales_Data[[#This Row],[Targets]],Sales_Data[[#This Row],[Sales Amount]]*commission,0)</f>
        <v>3228.2799999999997</v>
      </c>
      <c r="J123" s="28">
        <f>Sales_Data[[#This Row],[Sales Amount]]-Sales_Data[[#This Row],[Targets]]</f>
        <v>17282.799999999996</v>
      </c>
    </row>
    <row r="124" spans="1:10" x14ac:dyDescent="0.25">
      <c r="A124" s="2">
        <v>44287</v>
      </c>
      <c r="B124" t="s">
        <v>71</v>
      </c>
      <c r="C124" t="s">
        <v>72</v>
      </c>
      <c r="D124" t="s">
        <v>73</v>
      </c>
      <c r="E124" t="s">
        <v>33</v>
      </c>
      <c r="F124" s="28">
        <v>32524.1</v>
      </c>
      <c r="G124" t="s">
        <v>11</v>
      </c>
      <c r="H124" s="28">
        <v>15000</v>
      </c>
      <c r="I124" s="28">
        <f>IF(Sales_Data[[#This Row],[Sales Amount]]&gt;=Sales_Data[[#This Row],[Targets]],Sales_Data[[#This Row],[Sales Amount]]*commission,0)</f>
        <v>3252.41</v>
      </c>
      <c r="J124" s="28">
        <f>Sales_Data[[#This Row],[Sales Amount]]-Sales_Data[[#This Row],[Targets]]</f>
        <v>17524.099999999999</v>
      </c>
    </row>
    <row r="125" spans="1:10" x14ac:dyDescent="0.25">
      <c r="A125" s="2">
        <v>44287</v>
      </c>
      <c r="B125" t="s">
        <v>30</v>
      </c>
      <c r="C125" t="s">
        <v>31</v>
      </c>
      <c r="D125" t="s">
        <v>32</v>
      </c>
      <c r="E125" t="s">
        <v>33</v>
      </c>
      <c r="F125" s="28">
        <v>35153.799999999996</v>
      </c>
      <c r="G125" t="s">
        <v>11</v>
      </c>
      <c r="H125" s="28">
        <v>15000</v>
      </c>
      <c r="I125" s="28">
        <f>IF(Sales_Data[[#This Row],[Sales Amount]]&gt;=Sales_Data[[#This Row],[Targets]],Sales_Data[[#This Row],[Sales Amount]]*commission,0)</f>
        <v>3515.3799999999997</v>
      </c>
      <c r="J125" s="28">
        <f>Sales_Data[[#This Row],[Sales Amount]]-Sales_Data[[#This Row],[Targets]]</f>
        <v>20153.799999999996</v>
      </c>
    </row>
    <row r="126" spans="1:10" x14ac:dyDescent="0.25">
      <c r="A126" s="2">
        <v>44287</v>
      </c>
      <c r="B126" t="s">
        <v>30</v>
      </c>
      <c r="C126" t="s">
        <v>31</v>
      </c>
      <c r="D126" t="s">
        <v>32</v>
      </c>
      <c r="E126" t="s">
        <v>33</v>
      </c>
      <c r="F126" s="28">
        <v>35820</v>
      </c>
      <c r="G126" t="s">
        <v>43</v>
      </c>
      <c r="H126" s="28">
        <v>15000</v>
      </c>
      <c r="I126" s="28">
        <f>IF(Sales_Data[[#This Row],[Sales Amount]]&gt;=Sales_Data[[#This Row],[Targets]],Sales_Data[[#This Row],[Sales Amount]]*commission,0)</f>
        <v>3582</v>
      </c>
      <c r="J126" s="28">
        <f>Sales_Data[[#This Row],[Sales Amount]]-Sales_Data[[#This Row],[Targets]]</f>
        <v>20820</v>
      </c>
    </row>
    <row r="127" spans="1:10" x14ac:dyDescent="0.25">
      <c r="A127" s="2">
        <v>44287</v>
      </c>
      <c r="B127" t="s">
        <v>59</v>
      </c>
      <c r="C127" t="s">
        <v>60</v>
      </c>
      <c r="D127" t="s">
        <v>61</v>
      </c>
      <c r="E127" t="s">
        <v>33</v>
      </c>
      <c r="F127" s="28">
        <v>42690.400000000001</v>
      </c>
      <c r="G127" t="s">
        <v>43</v>
      </c>
      <c r="H127" s="28">
        <v>15000</v>
      </c>
      <c r="I127" s="28">
        <f>IF(Sales_Data[[#This Row],[Sales Amount]]&gt;=Sales_Data[[#This Row],[Targets]],Sales_Data[[#This Row],[Sales Amount]]*commission,0)</f>
        <v>4269.04</v>
      </c>
      <c r="J127" s="28">
        <f>Sales_Data[[#This Row],[Sales Amount]]-Sales_Data[[#This Row],[Targets]]</f>
        <v>27690.400000000001</v>
      </c>
    </row>
    <row r="128" spans="1:10" x14ac:dyDescent="0.25">
      <c r="A128" s="2">
        <v>44287</v>
      </c>
      <c r="B128" t="s">
        <v>56</v>
      </c>
      <c r="C128" t="s">
        <v>57</v>
      </c>
      <c r="D128" t="s">
        <v>58</v>
      </c>
      <c r="E128" t="s">
        <v>26</v>
      </c>
      <c r="F128" s="28">
        <v>6960</v>
      </c>
      <c r="G128" t="s">
        <v>43</v>
      </c>
      <c r="H128" s="28">
        <v>15000</v>
      </c>
      <c r="I128" s="28">
        <f>IF(Sales_Data[[#This Row],[Sales Amount]]&gt;=Sales_Data[[#This Row],[Targets]],Sales_Data[[#This Row],[Sales Amount]]*commission,0)</f>
        <v>0</v>
      </c>
      <c r="J128" s="28">
        <f>Sales_Data[[#This Row],[Sales Amount]]-Sales_Data[[#This Row],[Targets]]</f>
        <v>-8040</v>
      </c>
    </row>
    <row r="129" spans="1:10" x14ac:dyDescent="0.25">
      <c r="A129" s="2">
        <v>44287</v>
      </c>
      <c r="B129" t="s">
        <v>47</v>
      </c>
      <c r="C129" t="s">
        <v>48</v>
      </c>
      <c r="D129" t="s">
        <v>49</v>
      </c>
      <c r="E129" t="s">
        <v>26</v>
      </c>
      <c r="F129" s="28">
        <v>9627.8999999999978</v>
      </c>
      <c r="G129" t="s">
        <v>11</v>
      </c>
      <c r="H129" s="28">
        <v>15000</v>
      </c>
      <c r="I129" s="28">
        <f>IF(Sales_Data[[#This Row],[Sales Amount]]&gt;=Sales_Data[[#This Row],[Targets]],Sales_Data[[#This Row],[Sales Amount]]*commission,0)</f>
        <v>0</v>
      </c>
      <c r="J129" s="28">
        <f>Sales_Data[[#This Row],[Sales Amount]]-Sales_Data[[#This Row],[Targets]]</f>
        <v>-5372.1000000000022</v>
      </c>
    </row>
    <row r="130" spans="1:10" x14ac:dyDescent="0.25">
      <c r="A130" s="2">
        <v>44287</v>
      </c>
      <c r="B130" t="s">
        <v>34</v>
      </c>
      <c r="C130" t="s">
        <v>35</v>
      </c>
      <c r="D130" t="s">
        <v>36</v>
      </c>
      <c r="E130" t="s">
        <v>26</v>
      </c>
      <c r="F130" s="28">
        <v>13725.600000000002</v>
      </c>
      <c r="G130" t="s">
        <v>43</v>
      </c>
      <c r="H130" s="28">
        <v>15000</v>
      </c>
      <c r="I130" s="28">
        <f>IF(Sales_Data[[#This Row],[Sales Amount]]&gt;=Sales_Data[[#This Row],[Targets]],Sales_Data[[#This Row],[Sales Amount]]*commission,0)</f>
        <v>0</v>
      </c>
      <c r="J130" s="28">
        <f>Sales_Data[[#This Row],[Sales Amount]]-Sales_Data[[#This Row],[Targets]]</f>
        <v>-1274.3999999999978</v>
      </c>
    </row>
    <row r="131" spans="1:10" x14ac:dyDescent="0.25">
      <c r="A131" s="2">
        <v>44287</v>
      </c>
      <c r="B131" t="s">
        <v>47</v>
      </c>
      <c r="C131" t="s">
        <v>48</v>
      </c>
      <c r="D131" t="s">
        <v>49</v>
      </c>
      <c r="E131" t="s">
        <v>26</v>
      </c>
      <c r="F131" s="28">
        <v>15353.2</v>
      </c>
      <c r="G131" t="s">
        <v>11</v>
      </c>
      <c r="H131" s="28">
        <v>15000</v>
      </c>
      <c r="I131" s="28">
        <f>IF(Sales_Data[[#This Row],[Sales Amount]]&gt;=Sales_Data[[#This Row],[Targets]],Sales_Data[[#This Row],[Sales Amount]]*commission,0)</f>
        <v>1535.3200000000002</v>
      </c>
      <c r="J131" s="28">
        <f>Sales_Data[[#This Row],[Sales Amount]]-Sales_Data[[#This Row],[Targets]]</f>
        <v>353.20000000000073</v>
      </c>
    </row>
    <row r="132" spans="1:10" x14ac:dyDescent="0.25">
      <c r="A132" s="2">
        <v>44287</v>
      </c>
      <c r="B132" t="s">
        <v>23</v>
      </c>
      <c r="C132" t="s">
        <v>24</v>
      </c>
      <c r="D132" t="s">
        <v>25</v>
      </c>
      <c r="E132" t="s">
        <v>26</v>
      </c>
      <c r="F132" s="28">
        <v>18994.5</v>
      </c>
      <c r="G132" t="s">
        <v>15</v>
      </c>
      <c r="H132" s="28">
        <v>15000</v>
      </c>
      <c r="I132" s="28">
        <f>IF(Sales_Data[[#This Row],[Sales Amount]]&gt;=Sales_Data[[#This Row],[Targets]],Sales_Data[[#This Row],[Sales Amount]]*commission,0)</f>
        <v>1899.45</v>
      </c>
      <c r="J132" s="28">
        <f>Sales_Data[[#This Row],[Sales Amount]]-Sales_Data[[#This Row],[Targets]]</f>
        <v>3994.5</v>
      </c>
    </row>
    <row r="133" spans="1:10" x14ac:dyDescent="0.25">
      <c r="A133" s="2">
        <v>44287</v>
      </c>
      <c r="B133" t="s">
        <v>23</v>
      </c>
      <c r="C133" t="s">
        <v>24</v>
      </c>
      <c r="D133" t="s">
        <v>25</v>
      </c>
      <c r="E133" t="s">
        <v>26</v>
      </c>
      <c r="F133" s="28">
        <v>28628.799999999996</v>
      </c>
      <c r="G133" t="s">
        <v>43</v>
      </c>
      <c r="H133" s="28">
        <v>15000</v>
      </c>
      <c r="I133" s="28">
        <f>IF(Sales_Data[[#This Row],[Sales Amount]]&gt;=Sales_Data[[#This Row],[Targets]],Sales_Data[[#This Row],[Sales Amount]]*commission,0)</f>
        <v>2862.8799999999997</v>
      </c>
      <c r="J133" s="28">
        <f>Sales_Data[[#This Row],[Sales Amount]]-Sales_Data[[#This Row],[Targets]]</f>
        <v>13628.799999999996</v>
      </c>
    </row>
    <row r="134" spans="1:10" x14ac:dyDescent="0.25">
      <c r="A134" s="2">
        <v>44287</v>
      </c>
      <c r="B134" t="s">
        <v>53</v>
      </c>
      <c r="C134" t="s">
        <v>54</v>
      </c>
      <c r="D134" t="s">
        <v>55</v>
      </c>
      <c r="E134" t="s">
        <v>22</v>
      </c>
      <c r="F134" s="28">
        <v>5696.4</v>
      </c>
      <c r="G134" t="s">
        <v>11</v>
      </c>
      <c r="H134" s="28">
        <v>15000</v>
      </c>
      <c r="I134" s="28">
        <f>IF(Sales_Data[[#This Row],[Sales Amount]]&gt;=Sales_Data[[#This Row],[Targets]],Sales_Data[[#This Row],[Sales Amount]]*commission,0)</f>
        <v>0</v>
      </c>
      <c r="J134" s="28">
        <f>Sales_Data[[#This Row],[Sales Amount]]-Sales_Data[[#This Row],[Targets]]</f>
        <v>-9303.6</v>
      </c>
    </row>
    <row r="135" spans="1:10" x14ac:dyDescent="0.25">
      <c r="A135" s="2">
        <v>44287</v>
      </c>
      <c r="B135" t="s">
        <v>19</v>
      </c>
      <c r="C135" t="s">
        <v>20</v>
      </c>
      <c r="D135" t="s">
        <v>21</v>
      </c>
      <c r="E135" t="s">
        <v>22</v>
      </c>
      <c r="F135" s="28">
        <v>11716.5</v>
      </c>
      <c r="G135" t="s">
        <v>11</v>
      </c>
      <c r="H135" s="28">
        <v>15000</v>
      </c>
      <c r="I135" s="28">
        <f>IF(Sales_Data[[#This Row],[Sales Amount]]&gt;=Sales_Data[[#This Row],[Targets]],Sales_Data[[#This Row],[Sales Amount]]*commission,0)</f>
        <v>0</v>
      </c>
      <c r="J135" s="28">
        <f>Sales_Data[[#This Row],[Sales Amount]]-Sales_Data[[#This Row],[Targets]]</f>
        <v>-3283.5</v>
      </c>
    </row>
    <row r="136" spans="1:10" x14ac:dyDescent="0.25">
      <c r="A136" s="2">
        <v>44287</v>
      </c>
      <c r="B136" t="s">
        <v>65</v>
      </c>
      <c r="C136" t="s">
        <v>66</v>
      </c>
      <c r="D136" t="s">
        <v>67</v>
      </c>
      <c r="E136" t="s">
        <v>22</v>
      </c>
      <c r="F136" s="28">
        <v>14416</v>
      </c>
      <c r="G136" t="s">
        <v>43</v>
      </c>
      <c r="H136" s="28">
        <v>15000</v>
      </c>
      <c r="I136" s="28">
        <f>IF(Sales_Data[[#This Row],[Sales Amount]]&gt;=Sales_Data[[#This Row],[Targets]],Sales_Data[[#This Row],[Sales Amount]]*commission,0)</f>
        <v>0</v>
      </c>
      <c r="J136" s="28">
        <f>Sales_Data[[#This Row],[Sales Amount]]-Sales_Data[[#This Row],[Targets]]</f>
        <v>-584</v>
      </c>
    </row>
    <row r="137" spans="1:10" x14ac:dyDescent="0.25">
      <c r="A137" s="2">
        <v>44287</v>
      </c>
      <c r="B137" t="s">
        <v>19</v>
      </c>
      <c r="C137" t="s">
        <v>20</v>
      </c>
      <c r="D137" t="s">
        <v>21</v>
      </c>
      <c r="E137" t="s">
        <v>22</v>
      </c>
      <c r="F137" s="28">
        <v>16499.400000000001</v>
      </c>
      <c r="G137" t="s">
        <v>15</v>
      </c>
      <c r="H137" s="28">
        <v>15000</v>
      </c>
      <c r="I137" s="28">
        <f>IF(Sales_Data[[#This Row],[Sales Amount]]&gt;=Sales_Data[[#This Row],[Targets]],Sales_Data[[#This Row],[Sales Amount]]*commission,0)</f>
        <v>1649.9400000000003</v>
      </c>
      <c r="J137" s="28">
        <f>Sales_Data[[#This Row],[Sales Amount]]-Sales_Data[[#This Row],[Targets]]</f>
        <v>1499.4000000000015</v>
      </c>
    </row>
    <row r="138" spans="1:10" x14ac:dyDescent="0.25">
      <c r="A138" s="2">
        <v>44287</v>
      </c>
      <c r="B138" t="s">
        <v>53</v>
      </c>
      <c r="C138" t="s">
        <v>54</v>
      </c>
      <c r="D138" t="s">
        <v>55</v>
      </c>
      <c r="E138" t="s">
        <v>22</v>
      </c>
      <c r="F138" s="28">
        <v>16968</v>
      </c>
      <c r="G138" t="s">
        <v>43</v>
      </c>
      <c r="H138" s="28">
        <v>15000</v>
      </c>
      <c r="I138" s="28">
        <f>IF(Sales_Data[[#This Row],[Sales Amount]]&gt;=Sales_Data[[#This Row],[Targets]],Sales_Data[[#This Row],[Sales Amount]]*commission,0)</f>
        <v>1696.8000000000002</v>
      </c>
      <c r="J138" s="28">
        <f>Sales_Data[[#This Row],[Sales Amount]]-Sales_Data[[#This Row],[Targets]]</f>
        <v>1968</v>
      </c>
    </row>
    <row r="139" spans="1:10" x14ac:dyDescent="0.25">
      <c r="A139" s="2">
        <v>44287</v>
      </c>
      <c r="B139" t="s">
        <v>44</v>
      </c>
      <c r="C139" t="s">
        <v>45</v>
      </c>
      <c r="D139" t="s">
        <v>46</v>
      </c>
      <c r="E139" t="s">
        <v>22</v>
      </c>
      <c r="F139" s="28">
        <v>17993.5</v>
      </c>
      <c r="G139" t="s">
        <v>11</v>
      </c>
      <c r="H139" s="28">
        <v>15000</v>
      </c>
      <c r="I139" s="28">
        <f>IF(Sales_Data[[#This Row],[Sales Amount]]&gt;=Sales_Data[[#This Row],[Targets]],Sales_Data[[#This Row],[Sales Amount]]*commission,0)</f>
        <v>1799.3500000000001</v>
      </c>
      <c r="J139" s="28">
        <f>Sales_Data[[#This Row],[Sales Amount]]-Sales_Data[[#This Row],[Targets]]</f>
        <v>2993.5</v>
      </c>
    </row>
    <row r="140" spans="1:10" x14ac:dyDescent="0.25">
      <c r="A140" s="2">
        <v>44287</v>
      </c>
      <c r="B140" t="s">
        <v>53</v>
      </c>
      <c r="C140" t="s">
        <v>54</v>
      </c>
      <c r="D140" t="s">
        <v>55</v>
      </c>
      <c r="E140" t="s">
        <v>22</v>
      </c>
      <c r="F140" s="28">
        <v>18188.399999999998</v>
      </c>
      <c r="G140" t="s">
        <v>15</v>
      </c>
      <c r="H140" s="28">
        <v>15000</v>
      </c>
      <c r="I140" s="28">
        <f>IF(Sales_Data[[#This Row],[Sales Amount]]&gt;=Sales_Data[[#This Row],[Targets]],Sales_Data[[#This Row],[Sales Amount]]*commission,0)</f>
        <v>1818.84</v>
      </c>
      <c r="J140" s="28">
        <f>Sales_Data[[#This Row],[Sales Amount]]-Sales_Data[[#This Row],[Targets]]</f>
        <v>3188.3999999999978</v>
      </c>
    </row>
    <row r="141" spans="1:10" x14ac:dyDescent="0.25">
      <c r="A141" s="2">
        <v>44317</v>
      </c>
      <c r="B141" t="s">
        <v>12</v>
      </c>
      <c r="C141" t="s">
        <v>13</v>
      </c>
      <c r="D141" t="s">
        <v>14</v>
      </c>
      <c r="E141" t="s">
        <v>10</v>
      </c>
      <c r="F141" s="28">
        <v>8686.6</v>
      </c>
      <c r="G141" t="s">
        <v>15</v>
      </c>
      <c r="H141" s="28">
        <v>15000</v>
      </c>
      <c r="I141" s="28">
        <f>IF(Sales_Data[[#This Row],[Sales Amount]]&gt;=Sales_Data[[#This Row],[Targets]],Sales_Data[[#This Row],[Sales Amount]]*commission,0)</f>
        <v>0</v>
      </c>
      <c r="J141" s="28">
        <f>Sales_Data[[#This Row],[Sales Amount]]-Sales_Data[[#This Row],[Targets]]</f>
        <v>-6313.4</v>
      </c>
    </row>
    <row r="142" spans="1:10" x14ac:dyDescent="0.25">
      <c r="A142" s="2">
        <v>44317</v>
      </c>
      <c r="B142" t="s">
        <v>16</v>
      </c>
      <c r="C142" t="s">
        <v>17</v>
      </c>
      <c r="D142" t="s">
        <v>18</v>
      </c>
      <c r="E142" t="s">
        <v>10</v>
      </c>
      <c r="F142" s="28">
        <v>12422.2</v>
      </c>
      <c r="G142" t="s">
        <v>43</v>
      </c>
      <c r="H142" s="28">
        <v>15000</v>
      </c>
      <c r="I142" s="28">
        <f>IF(Sales_Data[[#This Row],[Sales Amount]]&gt;=Sales_Data[[#This Row],[Targets]],Sales_Data[[#This Row],[Sales Amount]]*commission,0)</f>
        <v>0</v>
      </c>
      <c r="J142" s="28">
        <f>Sales_Data[[#This Row],[Sales Amount]]-Sales_Data[[#This Row],[Targets]]</f>
        <v>-2577.7999999999993</v>
      </c>
    </row>
    <row r="143" spans="1:10" x14ac:dyDescent="0.25">
      <c r="A143" s="2">
        <v>44317</v>
      </c>
      <c r="B143" t="s">
        <v>27</v>
      </c>
      <c r="C143" t="s">
        <v>28</v>
      </c>
      <c r="D143" t="s">
        <v>29</v>
      </c>
      <c r="E143" t="s">
        <v>10</v>
      </c>
      <c r="F143" s="28">
        <v>15120</v>
      </c>
      <c r="G143" t="s">
        <v>15</v>
      </c>
      <c r="H143" s="28">
        <v>15000</v>
      </c>
      <c r="I143" s="28">
        <f>IF(Sales_Data[[#This Row],[Sales Amount]]&gt;=Sales_Data[[#This Row],[Targets]],Sales_Data[[#This Row],[Sales Amount]]*commission,0)</f>
        <v>1512</v>
      </c>
      <c r="J143" s="28">
        <f>Sales_Data[[#This Row],[Sales Amount]]-Sales_Data[[#This Row],[Targets]]</f>
        <v>120</v>
      </c>
    </row>
    <row r="144" spans="1:10" x14ac:dyDescent="0.25">
      <c r="A144" s="2">
        <v>44317</v>
      </c>
      <c r="B144" t="s">
        <v>12</v>
      </c>
      <c r="C144" t="s">
        <v>13</v>
      </c>
      <c r="D144" t="s">
        <v>14</v>
      </c>
      <c r="E144" t="s">
        <v>10</v>
      </c>
      <c r="F144" s="28">
        <v>16604.400000000001</v>
      </c>
      <c r="G144" t="s">
        <v>43</v>
      </c>
      <c r="H144" s="28">
        <v>15000</v>
      </c>
      <c r="I144" s="28">
        <f>IF(Sales_Data[[#This Row],[Sales Amount]]&gt;=Sales_Data[[#This Row],[Targets]],Sales_Data[[#This Row],[Sales Amount]]*commission,0)</f>
        <v>1660.4400000000003</v>
      </c>
      <c r="J144" s="28">
        <f>Sales_Data[[#This Row],[Sales Amount]]-Sales_Data[[#This Row],[Targets]]</f>
        <v>1604.4000000000015</v>
      </c>
    </row>
    <row r="145" spans="1:10" x14ac:dyDescent="0.25">
      <c r="A145" s="2">
        <v>44317</v>
      </c>
      <c r="B145" t="s">
        <v>16</v>
      </c>
      <c r="C145" t="s">
        <v>17</v>
      </c>
      <c r="D145" t="s">
        <v>18</v>
      </c>
      <c r="E145" t="s">
        <v>10</v>
      </c>
      <c r="F145" s="28">
        <v>19584</v>
      </c>
      <c r="G145" t="s">
        <v>15</v>
      </c>
      <c r="H145" s="28">
        <v>15000</v>
      </c>
      <c r="I145" s="28">
        <f>IF(Sales_Data[[#This Row],[Sales Amount]]&gt;=Sales_Data[[#This Row],[Targets]],Sales_Data[[#This Row],[Sales Amount]]*commission,0)</f>
        <v>1958.4</v>
      </c>
      <c r="J145" s="28">
        <f>Sales_Data[[#This Row],[Sales Amount]]-Sales_Data[[#This Row],[Targets]]</f>
        <v>4584</v>
      </c>
    </row>
    <row r="146" spans="1:10" x14ac:dyDescent="0.25">
      <c r="A146" s="2">
        <v>44317</v>
      </c>
      <c r="B146" t="s">
        <v>7</v>
      </c>
      <c r="C146" t="s">
        <v>8</v>
      </c>
      <c r="D146" t="s">
        <v>9</v>
      </c>
      <c r="E146" t="s">
        <v>10</v>
      </c>
      <c r="F146" s="28">
        <v>26546.6</v>
      </c>
      <c r="G146" t="s">
        <v>15</v>
      </c>
      <c r="H146" s="28">
        <v>15000</v>
      </c>
      <c r="I146" s="28">
        <f>IF(Sales_Data[[#This Row],[Sales Amount]]&gt;=Sales_Data[[#This Row],[Targets]],Sales_Data[[#This Row],[Sales Amount]]*commission,0)</f>
        <v>2654.66</v>
      </c>
      <c r="J146" s="28">
        <f>Sales_Data[[#This Row],[Sales Amount]]-Sales_Data[[#This Row],[Targets]]</f>
        <v>11546.599999999999</v>
      </c>
    </row>
    <row r="147" spans="1:10" x14ac:dyDescent="0.25">
      <c r="A147" s="2">
        <v>44317</v>
      </c>
      <c r="B147" t="s">
        <v>7</v>
      </c>
      <c r="C147" t="s">
        <v>8</v>
      </c>
      <c r="D147" t="s">
        <v>9</v>
      </c>
      <c r="E147" t="s">
        <v>10</v>
      </c>
      <c r="F147" s="28">
        <v>31200</v>
      </c>
      <c r="G147" t="s">
        <v>15</v>
      </c>
      <c r="H147" s="28">
        <v>15000</v>
      </c>
      <c r="I147" s="28">
        <f>IF(Sales_Data[[#This Row],[Sales Amount]]&gt;=Sales_Data[[#This Row],[Targets]],Sales_Data[[#This Row],[Sales Amount]]*commission,0)</f>
        <v>3120</v>
      </c>
      <c r="J147" s="28">
        <f>Sales_Data[[#This Row],[Sales Amount]]-Sales_Data[[#This Row],[Targets]]</f>
        <v>16200</v>
      </c>
    </row>
    <row r="148" spans="1:10" x14ac:dyDescent="0.25">
      <c r="A148" s="2">
        <v>44317</v>
      </c>
      <c r="B148" t="s">
        <v>59</v>
      </c>
      <c r="C148" t="s">
        <v>60</v>
      </c>
      <c r="D148" t="s">
        <v>61</v>
      </c>
      <c r="E148" t="s">
        <v>33</v>
      </c>
      <c r="F148" s="28">
        <v>9270.1</v>
      </c>
      <c r="G148" t="s">
        <v>11</v>
      </c>
      <c r="H148" s="28">
        <v>15000</v>
      </c>
      <c r="I148" s="28">
        <f>IF(Sales_Data[[#This Row],[Sales Amount]]&gt;=Sales_Data[[#This Row],[Targets]],Sales_Data[[#This Row],[Sales Amount]]*commission,0)</f>
        <v>0</v>
      </c>
      <c r="J148" s="28">
        <f>Sales_Data[[#This Row],[Sales Amount]]-Sales_Data[[#This Row],[Targets]]</f>
        <v>-5729.9</v>
      </c>
    </row>
    <row r="149" spans="1:10" x14ac:dyDescent="0.25">
      <c r="A149" s="2">
        <v>44317</v>
      </c>
      <c r="B149" t="s">
        <v>59</v>
      </c>
      <c r="C149" t="s">
        <v>60</v>
      </c>
      <c r="D149" t="s">
        <v>61</v>
      </c>
      <c r="E149" t="s">
        <v>33</v>
      </c>
      <c r="F149" s="28">
        <v>11235</v>
      </c>
      <c r="G149" t="s">
        <v>43</v>
      </c>
      <c r="H149" s="28">
        <v>15000</v>
      </c>
      <c r="I149" s="28">
        <f>IF(Sales_Data[[#This Row],[Sales Amount]]&gt;=Sales_Data[[#This Row],[Targets]],Sales_Data[[#This Row],[Sales Amount]]*commission,0)</f>
        <v>0</v>
      </c>
      <c r="J149" s="28">
        <f>Sales_Data[[#This Row],[Sales Amount]]-Sales_Data[[#This Row],[Targets]]</f>
        <v>-3765</v>
      </c>
    </row>
    <row r="150" spans="1:10" x14ac:dyDescent="0.25">
      <c r="A150" s="2">
        <v>44317</v>
      </c>
      <c r="B150" t="s">
        <v>71</v>
      </c>
      <c r="C150" t="s">
        <v>72</v>
      </c>
      <c r="D150" t="s">
        <v>73</v>
      </c>
      <c r="E150" t="s">
        <v>33</v>
      </c>
      <c r="F150" s="28">
        <v>12019.799999999997</v>
      </c>
      <c r="G150" t="s">
        <v>11</v>
      </c>
      <c r="H150" s="28">
        <v>15000</v>
      </c>
      <c r="I150" s="28">
        <f>IF(Sales_Data[[#This Row],[Sales Amount]]&gt;=Sales_Data[[#This Row],[Targets]],Sales_Data[[#This Row],[Sales Amount]]*commission,0)</f>
        <v>0</v>
      </c>
      <c r="J150" s="28">
        <f>Sales_Data[[#This Row],[Sales Amount]]-Sales_Data[[#This Row],[Targets]]</f>
        <v>-2980.2000000000025</v>
      </c>
    </row>
    <row r="151" spans="1:10" x14ac:dyDescent="0.25">
      <c r="A151" s="2">
        <v>44317</v>
      </c>
      <c r="B151" t="s">
        <v>30</v>
      </c>
      <c r="C151" t="s">
        <v>31</v>
      </c>
      <c r="D151" t="s">
        <v>32</v>
      </c>
      <c r="E151" t="s">
        <v>33</v>
      </c>
      <c r="F151" s="28">
        <v>27930</v>
      </c>
      <c r="G151" t="s">
        <v>15</v>
      </c>
      <c r="H151" s="28">
        <v>15000</v>
      </c>
      <c r="I151" s="28">
        <f>IF(Sales_Data[[#This Row],[Sales Amount]]&gt;=Sales_Data[[#This Row],[Targets]],Sales_Data[[#This Row],[Sales Amount]]*commission,0)</f>
        <v>2793</v>
      </c>
      <c r="J151" s="28">
        <f>Sales_Data[[#This Row],[Sales Amount]]-Sales_Data[[#This Row],[Targets]]</f>
        <v>12930</v>
      </c>
    </row>
    <row r="152" spans="1:10" x14ac:dyDescent="0.25">
      <c r="A152" s="2">
        <v>44317</v>
      </c>
      <c r="B152" t="s">
        <v>56</v>
      </c>
      <c r="C152" t="s">
        <v>57</v>
      </c>
      <c r="D152" t="s">
        <v>58</v>
      </c>
      <c r="E152" t="s">
        <v>26</v>
      </c>
      <c r="F152" s="28">
        <v>10948</v>
      </c>
      <c r="G152" t="s">
        <v>11</v>
      </c>
      <c r="H152" s="28">
        <v>15000</v>
      </c>
      <c r="I152" s="28">
        <f>IF(Sales_Data[[#This Row],[Sales Amount]]&gt;=Sales_Data[[#This Row],[Targets]],Sales_Data[[#This Row],[Sales Amount]]*commission,0)</f>
        <v>0</v>
      </c>
      <c r="J152" s="28">
        <f>Sales_Data[[#This Row],[Sales Amount]]-Sales_Data[[#This Row],[Targets]]</f>
        <v>-4052</v>
      </c>
    </row>
    <row r="153" spans="1:10" x14ac:dyDescent="0.25">
      <c r="A153" s="2">
        <v>44317</v>
      </c>
      <c r="B153" t="s">
        <v>50</v>
      </c>
      <c r="C153" t="s">
        <v>51</v>
      </c>
      <c r="D153" t="s">
        <v>52</v>
      </c>
      <c r="E153" t="s">
        <v>26</v>
      </c>
      <c r="F153" s="28">
        <v>13044.899999999998</v>
      </c>
      <c r="G153" t="s">
        <v>11</v>
      </c>
      <c r="H153" s="28">
        <v>15000</v>
      </c>
      <c r="I153" s="28">
        <f>IF(Sales_Data[[#This Row],[Sales Amount]]&gt;=Sales_Data[[#This Row],[Targets]],Sales_Data[[#This Row],[Sales Amount]]*commission,0)</f>
        <v>0</v>
      </c>
      <c r="J153" s="28">
        <f>Sales_Data[[#This Row],[Sales Amount]]-Sales_Data[[#This Row],[Targets]]</f>
        <v>-1955.1000000000022</v>
      </c>
    </row>
    <row r="154" spans="1:10" x14ac:dyDescent="0.25">
      <c r="A154" s="2">
        <v>44317</v>
      </c>
      <c r="B154" t="s">
        <v>47</v>
      </c>
      <c r="C154" t="s">
        <v>48</v>
      </c>
      <c r="D154" t="s">
        <v>49</v>
      </c>
      <c r="E154" t="s">
        <v>26</v>
      </c>
      <c r="F154" s="28">
        <v>28616</v>
      </c>
      <c r="G154" t="s">
        <v>43</v>
      </c>
      <c r="H154" s="28">
        <v>15000</v>
      </c>
      <c r="I154" s="28">
        <f>IF(Sales_Data[[#This Row],[Sales Amount]]&gt;=Sales_Data[[#This Row],[Targets]],Sales_Data[[#This Row],[Sales Amount]]*commission,0)</f>
        <v>2861.6000000000004</v>
      </c>
      <c r="J154" s="28">
        <f>Sales_Data[[#This Row],[Sales Amount]]-Sales_Data[[#This Row],[Targets]]</f>
        <v>13616</v>
      </c>
    </row>
    <row r="155" spans="1:10" x14ac:dyDescent="0.25">
      <c r="A155" s="2">
        <v>44317</v>
      </c>
      <c r="B155" t="s">
        <v>34</v>
      </c>
      <c r="C155" t="s">
        <v>35</v>
      </c>
      <c r="D155" t="s">
        <v>36</v>
      </c>
      <c r="E155" t="s">
        <v>26</v>
      </c>
      <c r="F155" s="28">
        <v>30377.399999999998</v>
      </c>
      <c r="G155" t="s">
        <v>43</v>
      </c>
      <c r="H155" s="28">
        <v>15000</v>
      </c>
      <c r="I155" s="28">
        <f>IF(Sales_Data[[#This Row],[Sales Amount]]&gt;=Sales_Data[[#This Row],[Targets]],Sales_Data[[#This Row],[Sales Amount]]*commission,0)</f>
        <v>3037.74</v>
      </c>
      <c r="J155" s="28">
        <f>Sales_Data[[#This Row],[Sales Amount]]-Sales_Data[[#This Row],[Targets]]</f>
        <v>15377.399999999998</v>
      </c>
    </row>
    <row r="156" spans="1:10" x14ac:dyDescent="0.25">
      <c r="A156" s="2">
        <v>44317</v>
      </c>
      <c r="B156" t="s">
        <v>47</v>
      </c>
      <c r="C156" t="s">
        <v>48</v>
      </c>
      <c r="D156" t="s">
        <v>49</v>
      </c>
      <c r="E156" t="s">
        <v>26</v>
      </c>
      <c r="F156" s="28">
        <v>35351</v>
      </c>
      <c r="G156" t="s">
        <v>15</v>
      </c>
      <c r="H156" s="28">
        <v>15000</v>
      </c>
      <c r="I156" s="28">
        <f>IF(Sales_Data[[#This Row],[Sales Amount]]&gt;=Sales_Data[[#This Row],[Targets]],Sales_Data[[#This Row],[Sales Amount]]*commission,0)</f>
        <v>3535.1000000000004</v>
      </c>
      <c r="J156" s="28">
        <f>Sales_Data[[#This Row],[Sales Amount]]-Sales_Data[[#This Row],[Targets]]</f>
        <v>20351</v>
      </c>
    </row>
    <row r="157" spans="1:10" x14ac:dyDescent="0.25">
      <c r="A157" s="2">
        <v>44317</v>
      </c>
      <c r="B157" t="s">
        <v>65</v>
      </c>
      <c r="C157" t="s">
        <v>66</v>
      </c>
      <c r="D157" t="s">
        <v>67</v>
      </c>
      <c r="E157" t="s">
        <v>22</v>
      </c>
      <c r="F157" s="28">
        <v>9004.7999999999993</v>
      </c>
      <c r="G157" t="s">
        <v>11</v>
      </c>
      <c r="H157" s="28">
        <v>15000</v>
      </c>
      <c r="I157" s="28">
        <f>IF(Sales_Data[[#This Row],[Sales Amount]]&gt;=Sales_Data[[#This Row],[Targets]],Sales_Data[[#This Row],[Sales Amount]]*commission,0)</f>
        <v>0</v>
      </c>
      <c r="J157" s="28">
        <f>Sales_Data[[#This Row],[Sales Amount]]-Sales_Data[[#This Row],[Targets]]</f>
        <v>-5995.2000000000007</v>
      </c>
    </row>
    <row r="158" spans="1:10" x14ac:dyDescent="0.25">
      <c r="A158" s="2">
        <v>44317</v>
      </c>
      <c r="B158" t="s">
        <v>53</v>
      </c>
      <c r="C158" t="s">
        <v>54</v>
      </c>
      <c r="D158" t="s">
        <v>55</v>
      </c>
      <c r="E158" t="s">
        <v>22</v>
      </c>
      <c r="F158" s="28">
        <v>18826.400000000001</v>
      </c>
      <c r="G158" t="s">
        <v>43</v>
      </c>
      <c r="H158" s="28">
        <v>15000</v>
      </c>
      <c r="I158" s="28">
        <f>IF(Sales_Data[[#This Row],[Sales Amount]]&gt;=Sales_Data[[#This Row],[Targets]],Sales_Data[[#This Row],[Sales Amount]]*commission,0)</f>
        <v>1882.6400000000003</v>
      </c>
      <c r="J158" s="28">
        <f>Sales_Data[[#This Row],[Sales Amount]]-Sales_Data[[#This Row],[Targets]]</f>
        <v>3826.4000000000015</v>
      </c>
    </row>
    <row r="159" spans="1:10" x14ac:dyDescent="0.25">
      <c r="A159" s="2">
        <v>44317</v>
      </c>
      <c r="B159" t="s">
        <v>53</v>
      </c>
      <c r="C159" t="s">
        <v>54</v>
      </c>
      <c r="D159" t="s">
        <v>55</v>
      </c>
      <c r="E159" t="s">
        <v>22</v>
      </c>
      <c r="F159" s="28">
        <v>19617.5</v>
      </c>
      <c r="G159" t="s">
        <v>43</v>
      </c>
      <c r="H159" s="28">
        <v>15000</v>
      </c>
      <c r="I159" s="28">
        <f>IF(Sales_Data[[#This Row],[Sales Amount]]&gt;=Sales_Data[[#This Row],[Targets]],Sales_Data[[#This Row],[Sales Amount]]*commission,0)</f>
        <v>1961.75</v>
      </c>
      <c r="J159" s="28">
        <f>Sales_Data[[#This Row],[Sales Amount]]-Sales_Data[[#This Row],[Targets]]</f>
        <v>4617.5</v>
      </c>
    </row>
    <row r="160" spans="1:10" x14ac:dyDescent="0.25">
      <c r="A160" s="2">
        <v>44317</v>
      </c>
      <c r="B160" t="s">
        <v>53</v>
      </c>
      <c r="C160" t="s">
        <v>54</v>
      </c>
      <c r="D160" t="s">
        <v>55</v>
      </c>
      <c r="E160" t="s">
        <v>22</v>
      </c>
      <c r="F160" s="28">
        <v>19836.400000000001</v>
      </c>
      <c r="G160" t="s">
        <v>11</v>
      </c>
      <c r="H160" s="28">
        <v>15000</v>
      </c>
      <c r="I160" s="28">
        <f>IF(Sales_Data[[#This Row],[Sales Amount]]&gt;=Sales_Data[[#This Row],[Targets]],Sales_Data[[#This Row],[Sales Amount]]*commission,0)</f>
        <v>1983.6400000000003</v>
      </c>
      <c r="J160" s="28">
        <f>Sales_Data[[#This Row],[Sales Amount]]-Sales_Data[[#This Row],[Targets]]</f>
        <v>4836.4000000000015</v>
      </c>
    </row>
    <row r="161" spans="1:10" x14ac:dyDescent="0.25">
      <c r="A161" s="2">
        <v>44317</v>
      </c>
      <c r="B161" t="s">
        <v>44</v>
      </c>
      <c r="C161" t="s">
        <v>45</v>
      </c>
      <c r="D161" t="s">
        <v>46</v>
      </c>
      <c r="E161" t="s">
        <v>22</v>
      </c>
      <c r="F161" s="28">
        <v>20717.599999999999</v>
      </c>
      <c r="G161" t="s">
        <v>15</v>
      </c>
      <c r="H161" s="28">
        <v>15000</v>
      </c>
      <c r="I161" s="28">
        <f>IF(Sales_Data[[#This Row],[Sales Amount]]&gt;=Sales_Data[[#This Row],[Targets]],Sales_Data[[#This Row],[Sales Amount]]*commission,0)</f>
        <v>2071.7599999999998</v>
      </c>
      <c r="J161" s="28">
        <f>Sales_Data[[#This Row],[Sales Amount]]-Sales_Data[[#This Row],[Targets]]</f>
        <v>5717.5999999999985</v>
      </c>
    </row>
    <row r="162" spans="1:10" x14ac:dyDescent="0.25">
      <c r="A162" s="2">
        <v>44317</v>
      </c>
      <c r="B162" t="s">
        <v>37</v>
      </c>
      <c r="C162" t="s">
        <v>38</v>
      </c>
      <c r="D162" t="s">
        <v>39</v>
      </c>
      <c r="E162" t="s">
        <v>22</v>
      </c>
      <c r="F162" s="28">
        <v>23364</v>
      </c>
      <c r="G162" t="s">
        <v>15</v>
      </c>
      <c r="H162" s="28">
        <v>15000</v>
      </c>
      <c r="I162" s="28">
        <f>IF(Sales_Data[[#This Row],[Sales Amount]]&gt;=Sales_Data[[#This Row],[Targets]],Sales_Data[[#This Row],[Sales Amount]]*commission,0)</f>
        <v>2336.4</v>
      </c>
      <c r="J162" s="28">
        <f>Sales_Data[[#This Row],[Sales Amount]]-Sales_Data[[#This Row],[Targets]]</f>
        <v>8364</v>
      </c>
    </row>
    <row r="163" spans="1:10" x14ac:dyDescent="0.25">
      <c r="A163" s="2">
        <v>44317</v>
      </c>
      <c r="B163" t="s">
        <v>53</v>
      </c>
      <c r="C163" t="s">
        <v>54</v>
      </c>
      <c r="D163" t="s">
        <v>55</v>
      </c>
      <c r="E163" t="s">
        <v>22</v>
      </c>
      <c r="F163" s="28">
        <v>23997.600000000002</v>
      </c>
      <c r="G163" t="s">
        <v>11</v>
      </c>
      <c r="H163" s="28">
        <v>15000</v>
      </c>
      <c r="I163" s="28">
        <f>IF(Sales_Data[[#This Row],[Sales Amount]]&gt;=Sales_Data[[#This Row],[Targets]],Sales_Data[[#This Row],[Sales Amount]]*commission,0)</f>
        <v>2399.7600000000002</v>
      </c>
      <c r="J163" s="28">
        <f>Sales_Data[[#This Row],[Sales Amount]]-Sales_Data[[#This Row],[Targets]]</f>
        <v>8997.6000000000022</v>
      </c>
    </row>
    <row r="164" spans="1:10" x14ac:dyDescent="0.25">
      <c r="A164" s="2">
        <v>44317</v>
      </c>
      <c r="B164" t="s">
        <v>65</v>
      </c>
      <c r="C164" t="s">
        <v>66</v>
      </c>
      <c r="D164" t="s">
        <v>67</v>
      </c>
      <c r="E164" t="s">
        <v>22</v>
      </c>
      <c r="F164" s="28">
        <v>27916.399999999998</v>
      </c>
      <c r="G164" t="s">
        <v>43</v>
      </c>
      <c r="H164" s="28">
        <v>15000</v>
      </c>
      <c r="I164" s="28">
        <f>IF(Sales_Data[[#This Row],[Sales Amount]]&gt;=Sales_Data[[#This Row],[Targets]],Sales_Data[[#This Row],[Sales Amount]]*commission,0)</f>
        <v>2791.64</v>
      </c>
      <c r="J164" s="28">
        <f>Sales_Data[[#This Row],[Sales Amount]]-Sales_Data[[#This Row],[Targets]]</f>
        <v>12916.399999999998</v>
      </c>
    </row>
    <row r="165" spans="1:10" x14ac:dyDescent="0.25">
      <c r="A165" s="2">
        <v>44317</v>
      </c>
      <c r="B165" t="s">
        <v>65</v>
      </c>
      <c r="C165" t="s">
        <v>66</v>
      </c>
      <c r="D165" t="s">
        <v>67</v>
      </c>
      <c r="E165" t="s">
        <v>22</v>
      </c>
      <c r="F165" s="28">
        <v>42249.1</v>
      </c>
      <c r="G165" t="s">
        <v>15</v>
      </c>
      <c r="H165" s="28">
        <v>15000</v>
      </c>
      <c r="I165" s="28">
        <f>IF(Sales_Data[[#This Row],[Sales Amount]]&gt;=Sales_Data[[#This Row],[Targets]],Sales_Data[[#This Row],[Sales Amount]]*commission,0)</f>
        <v>4224.91</v>
      </c>
      <c r="J165" s="28">
        <f>Sales_Data[[#This Row],[Sales Amount]]-Sales_Data[[#This Row],[Targets]]</f>
        <v>27249.1</v>
      </c>
    </row>
    <row r="166" spans="1:10" x14ac:dyDescent="0.25">
      <c r="A166" s="2">
        <v>44348</v>
      </c>
      <c r="B166" t="s">
        <v>7</v>
      </c>
      <c r="C166" t="s">
        <v>8</v>
      </c>
      <c r="D166" t="s">
        <v>9</v>
      </c>
      <c r="E166" t="s">
        <v>10</v>
      </c>
      <c r="F166" s="28">
        <v>2070.2999999999997</v>
      </c>
      <c r="G166" t="s">
        <v>11</v>
      </c>
      <c r="H166" s="28">
        <v>15000</v>
      </c>
      <c r="I166" s="28">
        <f>IF(Sales_Data[[#This Row],[Sales Amount]]&gt;=Sales_Data[[#This Row],[Targets]],Sales_Data[[#This Row],[Sales Amount]]*commission,0)</f>
        <v>0</v>
      </c>
      <c r="J166" s="28">
        <f>Sales_Data[[#This Row],[Sales Amount]]-Sales_Data[[#This Row],[Targets]]</f>
        <v>-12929.7</v>
      </c>
    </row>
    <row r="167" spans="1:10" x14ac:dyDescent="0.25">
      <c r="A167" s="2">
        <v>44348</v>
      </c>
      <c r="B167" t="s">
        <v>16</v>
      </c>
      <c r="C167" t="s">
        <v>17</v>
      </c>
      <c r="D167" t="s">
        <v>18</v>
      </c>
      <c r="E167" t="s">
        <v>10</v>
      </c>
      <c r="F167" s="28">
        <v>9499</v>
      </c>
      <c r="G167" t="s">
        <v>15</v>
      </c>
      <c r="H167" s="28">
        <v>15000</v>
      </c>
      <c r="I167" s="28">
        <f>IF(Sales_Data[[#This Row],[Sales Amount]]&gt;=Sales_Data[[#This Row],[Targets]],Sales_Data[[#This Row],[Sales Amount]]*commission,0)</f>
        <v>0</v>
      </c>
      <c r="J167" s="28">
        <f>Sales_Data[[#This Row],[Sales Amount]]-Sales_Data[[#This Row],[Targets]]</f>
        <v>-5501</v>
      </c>
    </row>
    <row r="168" spans="1:10" x14ac:dyDescent="0.25">
      <c r="A168" s="2">
        <v>44348</v>
      </c>
      <c r="B168" t="s">
        <v>16</v>
      </c>
      <c r="C168" t="s">
        <v>17</v>
      </c>
      <c r="D168" t="s">
        <v>18</v>
      </c>
      <c r="E168" t="s">
        <v>10</v>
      </c>
      <c r="F168" s="28">
        <v>17904.7</v>
      </c>
      <c r="G168" t="s">
        <v>43</v>
      </c>
      <c r="H168" s="28">
        <v>15000</v>
      </c>
      <c r="I168" s="28">
        <f>IF(Sales_Data[[#This Row],[Sales Amount]]&gt;=Sales_Data[[#This Row],[Targets]],Sales_Data[[#This Row],[Sales Amount]]*commission,0)</f>
        <v>1790.4700000000003</v>
      </c>
      <c r="J168" s="28">
        <f>Sales_Data[[#This Row],[Sales Amount]]-Sales_Data[[#This Row],[Targets]]</f>
        <v>2904.7000000000007</v>
      </c>
    </row>
    <row r="169" spans="1:10" x14ac:dyDescent="0.25">
      <c r="A169" s="2">
        <v>44348</v>
      </c>
      <c r="B169" t="s">
        <v>16</v>
      </c>
      <c r="C169" t="s">
        <v>17</v>
      </c>
      <c r="D169" t="s">
        <v>18</v>
      </c>
      <c r="E169" t="s">
        <v>10</v>
      </c>
      <c r="F169" s="28">
        <v>18878.399999999998</v>
      </c>
      <c r="G169" t="s">
        <v>15</v>
      </c>
      <c r="H169" s="28">
        <v>15000</v>
      </c>
      <c r="I169" s="28">
        <f>IF(Sales_Data[[#This Row],[Sales Amount]]&gt;=Sales_Data[[#This Row],[Targets]],Sales_Data[[#This Row],[Sales Amount]]*commission,0)</f>
        <v>1887.84</v>
      </c>
      <c r="J169" s="28">
        <f>Sales_Data[[#This Row],[Sales Amount]]-Sales_Data[[#This Row],[Targets]]</f>
        <v>3878.3999999999978</v>
      </c>
    </row>
    <row r="170" spans="1:10" x14ac:dyDescent="0.25">
      <c r="A170" s="2">
        <v>44348</v>
      </c>
      <c r="B170" t="s">
        <v>16</v>
      </c>
      <c r="C170" t="s">
        <v>17</v>
      </c>
      <c r="D170" t="s">
        <v>18</v>
      </c>
      <c r="E170" t="s">
        <v>10</v>
      </c>
      <c r="F170" s="28">
        <v>23445</v>
      </c>
      <c r="G170" t="s">
        <v>15</v>
      </c>
      <c r="H170" s="28">
        <v>15000</v>
      </c>
      <c r="I170" s="28">
        <f>IF(Sales_Data[[#This Row],[Sales Amount]]&gt;=Sales_Data[[#This Row],[Targets]],Sales_Data[[#This Row],[Sales Amount]]*commission,0)</f>
        <v>2344.5</v>
      </c>
      <c r="J170" s="28">
        <f>Sales_Data[[#This Row],[Sales Amount]]-Sales_Data[[#This Row],[Targets]]</f>
        <v>8445</v>
      </c>
    </row>
    <row r="171" spans="1:10" x14ac:dyDescent="0.25">
      <c r="A171" s="2">
        <v>44348</v>
      </c>
      <c r="B171" t="s">
        <v>16</v>
      </c>
      <c r="C171" t="s">
        <v>17</v>
      </c>
      <c r="D171" t="s">
        <v>18</v>
      </c>
      <c r="E171" t="s">
        <v>10</v>
      </c>
      <c r="F171" s="28">
        <v>34162</v>
      </c>
      <c r="G171" t="s">
        <v>15</v>
      </c>
      <c r="H171" s="28">
        <v>15000</v>
      </c>
      <c r="I171" s="28">
        <f>IF(Sales_Data[[#This Row],[Sales Amount]]&gt;=Sales_Data[[#This Row],[Targets]],Sales_Data[[#This Row],[Sales Amount]]*commission,0)</f>
        <v>3416.2000000000003</v>
      </c>
      <c r="J171" s="28">
        <f>Sales_Data[[#This Row],[Sales Amount]]-Sales_Data[[#This Row],[Targets]]</f>
        <v>19162</v>
      </c>
    </row>
    <row r="172" spans="1:10" x14ac:dyDescent="0.25">
      <c r="A172" s="2">
        <v>44348</v>
      </c>
      <c r="B172" t="s">
        <v>40</v>
      </c>
      <c r="C172" t="s">
        <v>41</v>
      </c>
      <c r="D172" t="s">
        <v>42</v>
      </c>
      <c r="E172" t="s">
        <v>33</v>
      </c>
      <c r="F172" s="28">
        <v>7581.9999999999991</v>
      </c>
      <c r="G172" t="s">
        <v>11</v>
      </c>
      <c r="H172" s="28">
        <v>15000</v>
      </c>
      <c r="I172" s="28">
        <f>IF(Sales_Data[[#This Row],[Sales Amount]]&gt;=Sales_Data[[#This Row],[Targets]],Sales_Data[[#This Row],[Sales Amount]]*commission,0)</f>
        <v>0</v>
      </c>
      <c r="J172" s="28">
        <f>Sales_Data[[#This Row],[Sales Amount]]-Sales_Data[[#This Row],[Targets]]</f>
        <v>-7418.0000000000009</v>
      </c>
    </row>
    <row r="173" spans="1:10" x14ac:dyDescent="0.25">
      <c r="A173" s="2">
        <v>44348</v>
      </c>
      <c r="B173" t="s">
        <v>30</v>
      </c>
      <c r="C173" t="s">
        <v>31</v>
      </c>
      <c r="D173" t="s">
        <v>32</v>
      </c>
      <c r="E173" t="s">
        <v>33</v>
      </c>
      <c r="F173" s="28">
        <v>8721.6</v>
      </c>
      <c r="G173" t="s">
        <v>43</v>
      </c>
      <c r="H173" s="28">
        <v>15000</v>
      </c>
      <c r="I173" s="28">
        <f>IF(Sales_Data[[#This Row],[Sales Amount]]&gt;=Sales_Data[[#This Row],[Targets]],Sales_Data[[#This Row],[Sales Amount]]*commission,0)</f>
        <v>0</v>
      </c>
      <c r="J173" s="28">
        <f>Sales_Data[[#This Row],[Sales Amount]]-Sales_Data[[#This Row],[Targets]]</f>
        <v>-6278.4</v>
      </c>
    </row>
    <row r="174" spans="1:10" x14ac:dyDescent="0.25">
      <c r="A174" s="2">
        <v>44348</v>
      </c>
      <c r="B174" t="s">
        <v>40</v>
      </c>
      <c r="C174" t="s">
        <v>41</v>
      </c>
      <c r="D174" t="s">
        <v>42</v>
      </c>
      <c r="E174" t="s">
        <v>33</v>
      </c>
      <c r="F174" s="28">
        <v>10500</v>
      </c>
      <c r="G174" t="s">
        <v>15</v>
      </c>
      <c r="H174" s="28">
        <v>15000</v>
      </c>
      <c r="I174" s="28">
        <f>IF(Sales_Data[[#This Row],[Sales Amount]]&gt;=Sales_Data[[#This Row],[Targets]],Sales_Data[[#This Row],[Sales Amount]]*commission,0)</f>
        <v>0</v>
      </c>
      <c r="J174" s="28">
        <f>Sales_Data[[#This Row],[Sales Amount]]-Sales_Data[[#This Row],[Targets]]</f>
        <v>-4500</v>
      </c>
    </row>
    <row r="175" spans="1:10" x14ac:dyDescent="0.25">
      <c r="A175" s="2">
        <v>44348</v>
      </c>
      <c r="B175" t="s">
        <v>59</v>
      </c>
      <c r="C175" t="s">
        <v>60</v>
      </c>
      <c r="D175" t="s">
        <v>61</v>
      </c>
      <c r="E175" t="s">
        <v>33</v>
      </c>
      <c r="F175" s="28">
        <v>13466.999999999998</v>
      </c>
      <c r="G175" t="s">
        <v>43</v>
      </c>
      <c r="H175" s="28">
        <v>15000</v>
      </c>
      <c r="I175" s="28">
        <f>IF(Sales_Data[[#This Row],[Sales Amount]]&gt;=Sales_Data[[#This Row],[Targets]],Sales_Data[[#This Row],[Sales Amount]]*commission,0)</f>
        <v>0</v>
      </c>
      <c r="J175" s="28">
        <f>Sales_Data[[#This Row],[Sales Amount]]-Sales_Data[[#This Row],[Targets]]</f>
        <v>-1533.0000000000018</v>
      </c>
    </row>
    <row r="176" spans="1:10" x14ac:dyDescent="0.25">
      <c r="A176" s="2">
        <v>44348</v>
      </c>
      <c r="B176" t="s">
        <v>40</v>
      </c>
      <c r="C176" t="s">
        <v>41</v>
      </c>
      <c r="D176" t="s">
        <v>42</v>
      </c>
      <c r="E176" t="s">
        <v>33</v>
      </c>
      <c r="F176" s="28">
        <v>16036.8</v>
      </c>
      <c r="G176" t="s">
        <v>15</v>
      </c>
      <c r="H176" s="28">
        <v>15000</v>
      </c>
      <c r="I176" s="28">
        <f>IF(Sales_Data[[#This Row],[Sales Amount]]&gt;=Sales_Data[[#This Row],[Targets]],Sales_Data[[#This Row],[Sales Amount]]*commission,0)</f>
        <v>1603.68</v>
      </c>
      <c r="J176" s="28">
        <f>Sales_Data[[#This Row],[Sales Amount]]-Sales_Data[[#This Row],[Targets]]</f>
        <v>1036.7999999999993</v>
      </c>
    </row>
    <row r="177" spans="1:10" x14ac:dyDescent="0.25">
      <c r="A177" s="2">
        <v>44348</v>
      </c>
      <c r="B177" t="s">
        <v>62</v>
      </c>
      <c r="C177" t="s">
        <v>63</v>
      </c>
      <c r="D177" t="s">
        <v>64</v>
      </c>
      <c r="E177" t="s">
        <v>33</v>
      </c>
      <c r="F177" s="28">
        <v>16846.8</v>
      </c>
      <c r="G177" t="s">
        <v>15</v>
      </c>
      <c r="H177" s="28">
        <v>15000</v>
      </c>
      <c r="I177" s="28">
        <f>IF(Sales_Data[[#This Row],[Sales Amount]]&gt;=Sales_Data[[#This Row],[Targets]],Sales_Data[[#This Row],[Sales Amount]]*commission,0)</f>
        <v>1684.68</v>
      </c>
      <c r="J177" s="28">
        <f>Sales_Data[[#This Row],[Sales Amount]]-Sales_Data[[#This Row],[Targets]]</f>
        <v>1846.7999999999993</v>
      </c>
    </row>
    <row r="178" spans="1:10" x14ac:dyDescent="0.25">
      <c r="A178" s="2">
        <v>44348</v>
      </c>
      <c r="B178" t="s">
        <v>47</v>
      </c>
      <c r="C178" t="s">
        <v>48</v>
      </c>
      <c r="D178" t="s">
        <v>49</v>
      </c>
      <c r="E178" t="s">
        <v>26</v>
      </c>
      <c r="F178" s="28">
        <v>6872.7999999999993</v>
      </c>
      <c r="G178" t="s">
        <v>11</v>
      </c>
      <c r="H178" s="28">
        <v>15000</v>
      </c>
      <c r="I178" s="28">
        <f>IF(Sales_Data[[#This Row],[Sales Amount]]&gt;=Sales_Data[[#This Row],[Targets]],Sales_Data[[#This Row],[Sales Amount]]*commission,0)</f>
        <v>0</v>
      </c>
      <c r="J178" s="28">
        <f>Sales_Data[[#This Row],[Sales Amount]]-Sales_Data[[#This Row],[Targets]]</f>
        <v>-8127.2000000000007</v>
      </c>
    </row>
    <row r="179" spans="1:10" x14ac:dyDescent="0.25">
      <c r="A179" s="2">
        <v>44348</v>
      </c>
      <c r="B179" t="s">
        <v>34</v>
      </c>
      <c r="C179" t="s">
        <v>35</v>
      </c>
      <c r="D179" t="s">
        <v>36</v>
      </c>
      <c r="E179" t="s">
        <v>26</v>
      </c>
      <c r="F179" s="28">
        <v>8827</v>
      </c>
      <c r="G179" t="s">
        <v>43</v>
      </c>
      <c r="H179" s="28">
        <v>15000</v>
      </c>
      <c r="I179" s="28">
        <f>IF(Sales_Data[[#This Row],[Sales Amount]]&gt;=Sales_Data[[#This Row],[Targets]],Sales_Data[[#This Row],[Sales Amount]]*commission,0)</f>
        <v>0</v>
      </c>
      <c r="J179" s="28">
        <f>Sales_Data[[#This Row],[Sales Amount]]-Sales_Data[[#This Row],[Targets]]</f>
        <v>-6173</v>
      </c>
    </row>
    <row r="180" spans="1:10" x14ac:dyDescent="0.25">
      <c r="A180" s="2">
        <v>44348</v>
      </c>
      <c r="B180" t="s">
        <v>56</v>
      </c>
      <c r="C180" t="s">
        <v>57</v>
      </c>
      <c r="D180" t="s">
        <v>58</v>
      </c>
      <c r="E180" t="s">
        <v>26</v>
      </c>
      <c r="F180" s="28">
        <v>9836.8000000000011</v>
      </c>
      <c r="G180" t="s">
        <v>11</v>
      </c>
      <c r="H180" s="28">
        <v>15000</v>
      </c>
      <c r="I180" s="28">
        <f>IF(Sales_Data[[#This Row],[Sales Amount]]&gt;=Sales_Data[[#This Row],[Targets]],Sales_Data[[#This Row],[Sales Amount]]*commission,0)</f>
        <v>0</v>
      </c>
      <c r="J180" s="28">
        <f>Sales_Data[[#This Row],[Sales Amount]]-Sales_Data[[#This Row],[Targets]]</f>
        <v>-5163.1999999999989</v>
      </c>
    </row>
    <row r="181" spans="1:10" x14ac:dyDescent="0.25">
      <c r="A181" s="2">
        <v>44348</v>
      </c>
      <c r="B181" t="s">
        <v>34</v>
      </c>
      <c r="C181" t="s">
        <v>35</v>
      </c>
      <c r="D181" t="s">
        <v>36</v>
      </c>
      <c r="E181" t="s">
        <v>26</v>
      </c>
      <c r="F181" s="28">
        <v>10032</v>
      </c>
      <c r="G181" t="s">
        <v>11</v>
      </c>
      <c r="H181" s="28">
        <v>15000</v>
      </c>
      <c r="I181" s="28">
        <f>IF(Sales_Data[[#This Row],[Sales Amount]]&gt;=Sales_Data[[#This Row],[Targets]],Sales_Data[[#This Row],[Sales Amount]]*commission,0)</f>
        <v>0</v>
      </c>
      <c r="J181" s="28">
        <f>Sales_Data[[#This Row],[Sales Amount]]-Sales_Data[[#This Row],[Targets]]</f>
        <v>-4968</v>
      </c>
    </row>
    <row r="182" spans="1:10" x14ac:dyDescent="0.25">
      <c r="A182" s="2">
        <v>44348</v>
      </c>
      <c r="B182" t="s">
        <v>34</v>
      </c>
      <c r="C182" t="s">
        <v>35</v>
      </c>
      <c r="D182" t="s">
        <v>36</v>
      </c>
      <c r="E182" t="s">
        <v>26</v>
      </c>
      <c r="F182" s="28">
        <v>15953.599999999999</v>
      </c>
      <c r="G182" t="s">
        <v>15</v>
      </c>
      <c r="H182" s="28">
        <v>15000</v>
      </c>
      <c r="I182" s="28">
        <f>IF(Sales_Data[[#This Row],[Sales Amount]]&gt;=Sales_Data[[#This Row],[Targets]],Sales_Data[[#This Row],[Sales Amount]]*commission,0)</f>
        <v>1595.36</v>
      </c>
      <c r="J182" s="28">
        <f>Sales_Data[[#This Row],[Sales Amount]]-Sales_Data[[#This Row],[Targets]]</f>
        <v>953.59999999999854</v>
      </c>
    </row>
    <row r="183" spans="1:10" x14ac:dyDescent="0.25">
      <c r="A183" s="2">
        <v>44348</v>
      </c>
      <c r="B183" t="s">
        <v>47</v>
      </c>
      <c r="C183" t="s">
        <v>48</v>
      </c>
      <c r="D183" t="s">
        <v>49</v>
      </c>
      <c r="E183" t="s">
        <v>26</v>
      </c>
      <c r="F183" s="28">
        <v>25560</v>
      </c>
      <c r="G183" t="s">
        <v>11</v>
      </c>
      <c r="H183" s="28">
        <v>15000</v>
      </c>
      <c r="I183" s="28">
        <f>IF(Sales_Data[[#This Row],[Sales Amount]]&gt;=Sales_Data[[#This Row],[Targets]],Sales_Data[[#This Row],[Sales Amount]]*commission,0)</f>
        <v>2556</v>
      </c>
      <c r="J183" s="28">
        <f>Sales_Data[[#This Row],[Sales Amount]]-Sales_Data[[#This Row],[Targets]]</f>
        <v>10560</v>
      </c>
    </row>
    <row r="184" spans="1:10" x14ac:dyDescent="0.25">
      <c r="A184" s="2">
        <v>44348</v>
      </c>
      <c r="B184" t="s">
        <v>34</v>
      </c>
      <c r="C184" t="s">
        <v>35</v>
      </c>
      <c r="D184" t="s">
        <v>36</v>
      </c>
      <c r="E184" t="s">
        <v>26</v>
      </c>
      <c r="F184" s="28">
        <v>35695</v>
      </c>
      <c r="G184" t="s">
        <v>15</v>
      </c>
      <c r="H184" s="28">
        <v>15000</v>
      </c>
      <c r="I184" s="28">
        <f>IF(Sales_Data[[#This Row],[Sales Amount]]&gt;=Sales_Data[[#This Row],[Targets]],Sales_Data[[#This Row],[Sales Amount]]*commission,0)</f>
        <v>3569.5</v>
      </c>
      <c r="J184" s="28">
        <f>Sales_Data[[#This Row],[Sales Amount]]-Sales_Data[[#This Row],[Targets]]</f>
        <v>20695</v>
      </c>
    </row>
    <row r="185" spans="1:10" x14ac:dyDescent="0.25">
      <c r="A185" s="2">
        <v>44348</v>
      </c>
      <c r="B185" t="s">
        <v>44</v>
      </c>
      <c r="C185" t="s">
        <v>45</v>
      </c>
      <c r="D185" t="s">
        <v>46</v>
      </c>
      <c r="E185" t="s">
        <v>22</v>
      </c>
      <c r="F185" s="28">
        <v>9574.7999999999993</v>
      </c>
      <c r="G185" t="s">
        <v>15</v>
      </c>
      <c r="H185" s="28">
        <v>15000</v>
      </c>
      <c r="I185" s="28">
        <f>IF(Sales_Data[[#This Row],[Sales Amount]]&gt;=Sales_Data[[#This Row],[Targets]],Sales_Data[[#This Row],[Sales Amount]]*commission,0)</f>
        <v>0</v>
      </c>
      <c r="J185" s="28">
        <f>Sales_Data[[#This Row],[Sales Amount]]-Sales_Data[[#This Row],[Targets]]</f>
        <v>-5425.2000000000007</v>
      </c>
    </row>
    <row r="186" spans="1:10" x14ac:dyDescent="0.25">
      <c r="A186" s="2">
        <v>44348</v>
      </c>
      <c r="B186" t="s">
        <v>44</v>
      </c>
      <c r="C186" t="s">
        <v>45</v>
      </c>
      <c r="D186" t="s">
        <v>46</v>
      </c>
      <c r="E186" t="s">
        <v>22</v>
      </c>
      <c r="F186" s="28">
        <v>14301.6</v>
      </c>
      <c r="G186" t="s">
        <v>15</v>
      </c>
      <c r="H186" s="28">
        <v>15000</v>
      </c>
      <c r="I186" s="28">
        <f>IF(Sales_Data[[#This Row],[Sales Amount]]&gt;=Sales_Data[[#This Row],[Targets]],Sales_Data[[#This Row],[Sales Amount]]*commission,0)</f>
        <v>0</v>
      </c>
      <c r="J186" s="28">
        <f>Sales_Data[[#This Row],[Sales Amount]]-Sales_Data[[#This Row],[Targets]]</f>
        <v>-698.39999999999964</v>
      </c>
    </row>
    <row r="187" spans="1:10" x14ac:dyDescent="0.25">
      <c r="A187" s="2">
        <v>44348</v>
      </c>
      <c r="B187" t="s">
        <v>37</v>
      </c>
      <c r="C187" t="s">
        <v>38</v>
      </c>
      <c r="D187" t="s">
        <v>39</v>
      </c>
      <c r="E187" t="s">
        <v>22</v>
      </c>
      <c r="F187" s="28">
        <v>15061.2</v>
      </c>
      <c r="G187" t="s">
        <v>15</v>
      </c>
      <c r="H187" s="28">
        <v>15000</v>
      </c>
      <c r="I187" s="28">
        <f>IF(Sales_Data[[#This Row],[Sales Amount]]&gt;=Sales_Data[[#This Row],[Targets]],Sales_Data[[#This Row],[Sales Amount]]*commission,0)</f>
        <v>1506.1200000000001</v>
      </c>
      <c r="J187" s="28">
        <f>Sales_Data[[#This Row],[Sales Amount]]-Sales_Data[[#This Row],[Targets]]</f>
        <v>61.200000000000728</v>
      </c>
    </row>
    <row r="188" spans="1:10" x14ac:dyDescent="0.25">
      <c r="A188" s="2">
        <v>44348</v>
      </c>
      <c r="B188" t="s">
        <v>53</v>
      </c>
      <c r="C188" t="s">
        <v>54</v>
      </c>
      <c r="D188" t="s">
        <v>55</v>
      </c>
      <c r="E188" t="s">
        <v>22</v>
      </c>
      <c r="F188" s="28">
        <v>17262</v>
      </c>
      <c r="G188" t="s">
        <v>15</v>
      </c>
      <c r="H188" s="28">
        <v>15000</v>
      </c>
      <c r="I188" s="28">
        <f>IF(Sales_Data[[#This Row],[Sales Amount]]&gt;=Sales_Data[[#This Row],[Targets]],Sales_Data[[#This Row],[Sales Amount]]*commission,0)</f>
        <v>1726.2</v>
      </c>
      <c r="J188" s="28">
        <f>Sales_Data[[#This Row],[Sales Amount]]-Sales_Data[[#This Row],[Targets]]</f>
        <v>2262</v>
      </c>
    </row>
    <row r="189" spans="1:10" x14ac:dyDescent="0.25">
      <c r="A189" s="2">
        <v>44348</v>
      </c>
      <c r="B189" t="s">
        <v>65</v>
      </c>
      <c r="C189" t="s">
        <v>66</v>
      </c>
      <c r="D189" t="s">
        <v>67</v>
      </c>
      <c r="E189" t="s">
        <v>22</v>
      </c>
      <c r="F189" s="28">
        <v>37192.5</v>
      </c>
      <c r="G189" t="s">
        <v>43</v>
      </c>
      <c r="H189" s="28">
        <v>15000</v>
      </c>
      <c r="I189" s="28">
        <f>IF(Sales_Data[[#This Row],[Sales Amount]]&gt;=Sales_Data[[#This Row],[Targets]],Sales_Data[[#This Row],[Sales Amount]]*commission,0)</f>
        <v>3719.25</v>
      </c>
      <c r="J189" s="28">
        <f>Sales_Data[[#This Row],[Sales Amount]]-Sales_Data[[#This Row],[Targets]]</f>
        <v>22192.5</v>
      </c>
    </row>
    <row r="190" spans="1:10" x14ac:dyDescent="0.25">
      <c r="A190" s="2">
        <v>44348</v>
      </c>
      <c r="B190" t="s">
        <v>37</v>
      </c>
      <c r="C190" t="s">
        <v>38</v>
      </c>
      <c r="D190" t="s">
        <v>39</v>
      </c>
      <c r="E190" t="s">
        <v>22</v>
      </c>
      <c r="F190" s="28">
        <v>39653.9</v>
      </c>
      <c r="G190" t="s">
        <v>43</v>
      </c>
      <c r="H190" s="28">
        <v>15000</v>
      </c>
      <c r="I190" s="28">
        <f>IF(Sales_Data[[#This Row],[Sales Amount]]&gt;=Sales_Data[[#This Row],[Targets]],Sales_Data[[#This Row],[Sales Amount]]*commission,0)</f>
        <v>3965.3900000000003</v>
      </c>
      <c r="J190" s="28">
        <f>Sales_Data[[#This Row],[Sales Amount]]-Sales_Data[[#This Row],[Targets]]</f>
        <v>24653.9</v>
      </c>
    </row>
    <row r="191" spans="1:10" x14ac:dyDescent="0.25">
      <c r="A191" s="2">
        <v>44378</v>
      </c>
      <c r="B191" t="s">
        <v>16</v>
      </c>
      <c r="C191" t="s">
        <v>17</v>
      </c>
      <c r="D191" t="s">
        <v>18</v>
      </c>
      <c r="E191" t="s">
        <v>10</v>
      </c>
      <c r="F191" s="28">
        <v>3055.2</v>
      </c>
      <c r="G191" t="s">
        <v>11</v>
      </c>
      <c r="H191" s="28">
        <v>15000</v>
      </c>
      <c r="I191" s="28">
        <f>IF(Sales_Data[[#This Row],[Sales Amount]]&gt;=Sales_Data[[#This Row],[Targets]],Sales_Data[[#This Row],[Sales Amount]]*commission,0)</f>
        <v>0</v>
      </c>
      <c r="J191" s="28">
        <f>Sales_Data[[#This Row],[Sales Amount]]-Sales_Data[[#This Row],[Targets]]</f>
        <v>-11944.8</v>
      </c>
    </row>
    <row r="192" spans="1:10" x14ac:dyDescent="0.25">
      <c r="A192" s="2">
        <v>44378</v>
      </c>
      <c r="B192" t="s">
        <v>7</v>
      </c>
      <c r="C192" t="s">
        <v>8</v>
      </c>
      <c r="D192" t="s">
        <v>9</v>
      </c>
      <c r="E192" t="s">
        <v>10</v>
      </c>
      <c r="F192" s="28">
        <v>4843.4000000000005</v>
      </c>
      <c r="G192" t="s">
        <v>43</v>
      </c>
      <c r="H192" s="28">
        <v>15000</v>
      </c>
      <c r="I192" s="28">
        <f>IF(Sales_Data[[#This Row],[Sales Amount]]&gt;=Sales_Data[[#This Row],[Targets]],Sales_Data[[#This Row],[Sales Amount]]*commission,0)</f>
        <v>0</v>
      </c>
      <c r="J192" s="28">
        <f>Sales_Data[[#This Row],[Sales Amount]]-Sales_Data[[#This Row],[Targets]]</f>
        <v>-10156.599999999999</v>
      </c>
    </row>
    <row r="193" spans="1:10" x14ac:dyDescent="0.25">
      <c r="A193" s="2">
        <v>44378</v>
      </c>
      <c r="B193" t="s">
        <v>12</v>
      </c>
      <c r="C193" t="s">
        <v>13</v>
      </c>
      <c r="D193" t="s">
        <v>14</v>
      </c>
      <c r="E193" t="s">
        <v>10</v>
      </c>
      <c r="F193" s="28">
        <v>5215.2</v>
      </c>
      <c r="G193" t="s">
        <v>43</v>
      </c>
      <c r="H193" s="28">
        <v>15000</v>
      </c>
      <c r="I193" s="28">
        <f>IF(Sales_Data[[#This Row],[Sales Amount]]&gt;=Sales_Data[[#This Row],[Targets]],Sales_Data[[#This Row],[Sales Amount]]*commission,0)</f>
        <v>0</v>
      </c>
      <c r="J193" s="28">
        <f>Sales_Data[[#This Row],[Sales Amount]]-Sales_Data[[#This Row],[Targets]]</f>
        <v>-9784.7999999999993</v>
      </c>
    </row>
    <row r="194" spans="1:10" x14ac:dyDescent="0.25">
      <c r="A194" s="2">
        <v>44378</v>
      </c>
      <c r="B194" t="s">
        <v>16</v>
      </c>
      <c r="C194" t="s">
        <v>17</v>
      </c>
      <c r="D194" t="s">
        <v>18</v>
      </c>
      <c r="E194" t="s">
        <v>10</v>
      </c>
      <c r="F194" s="28">
        <v>7199.7000000000007</v>
      </c>
      <c r="G194" t="s">
        <v>43</v>
      </c>
      <c r="H194" s="28">
        <v>15000</v>
      </c>
      <c r="I194" s="28">
        <f>IF(Sales_Data[[#This Row],[Sales Amount]]&gt;=Sales_Data[[#This Row],[Targets]],Sales_Data[[#This Row],[Sales Amount]]*commission,0)</f>
        <v>0</v>
      </c>
      <c r="J194" s="28">
        <f>Sales_Data[[#This Row],[Sales Amount]]-Sales_Data[[#This Row],[Targets]]</f>
        <v>-7800.2999999999993</v>
      </c>
    </row>
    <row r="195" spans="1:10" x14ac:dyDescent="0.25">
      <c r="A195" s="2">
        <v>44378</v>
      </c>
      <c r="B195" t="s">
        <v>68</v>
      </c>
      <c r="C195" t="s">
        <v>69</v>
      </c>
      <c r="D195" t="s">
        <v>70</v>
      </c>
      <c r="E195" t="s">
        <v>10</v>
      </c>
      <c r="F195" s="28">
        <v>14670</v>
      </c>
      <c r="G195" t="s">
        <v>11</v>
      </c>
      <c r="H195" s="28">
        <v>15000</v>
      </c>
      <c r="I195" s="28">
        <f>IF(Sales_Data[[#This Row],[Sales Amount]]&gt;=Sales_Data[[#This Row],[Targets]],Sales_Data[[#This Row],[Sales Amount]]*commission,0)</f>
        <v>0</v>
      </c>
      <c r="J195" s="28">
        <f>Sales_Data[[#This Row],[Sales Amount]]-Sales_Data[[#This Row],[Targets]]</f>
        <v>-330</v>
      </c>
    </row>
    <row r="196" spans="1:10" x14ac:dyDescent="0.25">
      <c r="A196" s="2">
        <v>44378</v>
      </c>
      <c r="B196" t="s">
        <v>7</v>
      </c>
      <c r="C196" t="s">
        <v>8</v>
      </c>
      <c r="D196" t="s">
        <v>9</v>
      </c>
      <c r="E196" t="s">
        <v>10</v>
      </c>
      <c r="F196" s="28">
        <v>16614.400000000001</v>
      </c>
      <c r="G196" t="s">
        <v>11</v>
      </c>
      <c r="H196" s="28">
        <v>15000</v>
      </c>
      <c r="I196" s="28">
        <f>IF(Sales_Data[[#This Row],[Sales Amount]]&gt;=Sales_Data[[#This Row],[Targets]],Sales_Data[[#This Row],[Sales Amount]]*commission,0)</f>
        <v>1661.4400000000003</v>
      </c>
      <c r="J196" s="28">
        <f>Sales_Data[[#This Row],[Sales Amount]]-Sales_Data[[#This Row],[Targets]]</f>
        <v>1614.4000000000015</v>
      </c>
    </row>
    <row r="197" spans="1:10" x14ac:dyDescent="0.25">
      <c r="A197" s="2">
        <v>44378</v>
      </c>
      <c r="B197" t="s">
        <v>68</v>
      </c>
      <c r="C197" t="s">
        <v>69</v>
      </c>
      <c r="D197" t="s">
        <v>70</v>
      </c>
      <c r="E197" t="s">
        <v>10</v>
      </c>
      <c r="F197" s="28">
        <v>20076.7</v>
      </c>
      <c r="G197" t="s">
        <v>43</v>
      </c>
      <c r="H197" s="28">
        <v>15000</v>
      </c>
      <c r="I197" s="28">
        <f>IF(Sales_Data[[#This Row],[Sales Amount]]&gt;=Sales_Data[[#This Row],[Targets]],Sales_Data[[#This Row],[Sales Amount]]*commission,0)</f>
        <v>2007.67</v>
      </c>
      <c r="J197" s="28">
        <f>Sales_Data[[#This Row],[Sales Amount]]-Sales_Data[[#This Row],[Targets]]</f>
        <v>5076.7000000000007</v>
      </c>
    </row>
    <row r="198" spans="1:10" x14ac:dyDescent="0.25">
      <c r="A198" s="2">
        <v>44378</v>
      </c>
      <c r="B198" t="s">
        <v>16</v>
      </c>
      <c r="C198" t="s">
        <v>17</v>
      </c>
      <c r="D198" t="s">
        <v>18</v>
      </c>
      <c r="E198" t="s">
        <v>10</v>
      </c>
      <c r="F198" s="28">
        <v>21482.999999999996</v>
      </c>
      <c r="G198" t="s">
        <v>43</v>
      </c>
      <c r="H198" s="28">
        <v>15000</v>
      </c>
      <c r="I198" s="28">
        <f>IF(Sales_Data[[#This Row],[Sales Amount]]&gt;=Sales_Data[[#This Row],[Targets]],Sales_Data[[#This Row],[Sales Amount]]*commission,0)</f>
        <v>2148.2999999999997</v>
      </c>
      <c r="J198" s="28">
        <f>Sales_Data[[#This Row],[Sales Amount]]-Sales_Data[[#This Row],[Targets]]</f>
        <v>6482.9999999999964</v>
      </c>
    </row>
    <row r="199" spans="1:10" x14ac:dyDescent="0.25">
      <c r="A199" s="2">
        <v>44378</v>
      </c>
      <c r="B199" t="s">
        <v>27</v>
      </c>
      <c r="C199" t="s">
        <v>28</v>
      </c>
      <c r="D199" t="s">
        <v>29</v>
      </c>
      <c r="E199" t="s">
        <v>10</v>
      </c>
      <c r="F199" s="28">
        <v>30776.799999999999</v>
      </c>
      <c r="G199" t="s">
        <v>11</v>
      </c>
      <c r="H199" s="28">
        <v>15000</v>
      </c>
      <c r="I199" s="28">
        <f>IF(Sales_Data[[#This Row],[Sales Amount]]&gt;=Sales_Data[[#This Row],[Targets]],Sales_Data[[#This Row],[Sales Amount]]*commission,0)</f>
        <v>3077.6800000000003</v>
      </c>
      <c r="J199" s="28">
        <f>Sales_Data[[#This Row],[Sales Amount]]-Sales_Data[[#This Row],[Targets]]</f>
        <v>15776.8</v>
      </c>
    </row>
    <row r="200" spans="1:10" x14ac:dyDescent="0.25">
      <c r="A200" s="2">
        <v>44378</v>
      </c>
      <c r="B200" t="s">
        <v>59</v>
      </c>
      <c r="C200" t="s">
        <v>60</v>
      </c>
      <c r="D200" t="s">
        <v>61</v>
      </c>
      <c r="E200" t="s">
        <v>33</v>
      </c>
      <c r="F200" s="28">
        <v>15957.2</v>
      </c>
      <c r="G200" t="s">
        <v>43</v>
      </c>
      <c r="H200" s="28">
        <v>15000</v>
      </c>
      <c r="I200" s="28">
        <f>IF(Sales_Data[[#This Row],[Sales Amount]]&gt;=Sales_Data[[#This Row],[Targets]],Sales_Data[[#This Row],[Sales Amount]]*commission,0)</f>
        <v>1595.7200000000003</v>
      </c>
      <c r="J200" s="28">
        <f>Sales_Data[[#This Row],[Sales Amount]]-Sales_Data[[#This Row],[Targets]]</f>
        <v>957.20000000000073</v>
      </c>
    </row>
    <row r="201" spans="1:10" x14ac:dyDescent="0.25">
      <c r="A201" s="2">
        <v>44378</v>
      </c>
      <c r="B201" t="s">
        <v>71</v>
      </c>
      <c r="C201" t="s">
        <v>72</v>
      </c>
      <c r="D201" t="s">
        <v>73</v>
      </c>
      <c r="E201" t="s">
        <v>33</v>
      </c>
      <c r="F201" s="28">
        <v>16492</v>
      </c>
      <c r="G201" t="s">
        <v>11</v>
      </c>
      <c r="H201" s="28">
        <v>15000</v>
      </c>
      <c r="I201" s="28">
        <f>IF(Sales_Data[[#This Row],[Sales Amount]]&gt;=Sales_Data[[#This Row],[Targets]],Sales_Data[[#This Row],[Sales Amount]]*commission,0)</f>
        <v>1649.2</v>
      </c>
      <c r="J201" s="28">
        <f>Sales_Data[[#This Row],[Sales Amount]]-Sales_Data[[#This Row],[Targets]]</f>
        <v>1492</v>
      </c>
    </row>
    <row r="202" spans="1:10" x14ac:dyDescent="0.25">
      <c r="A202" s="2">
        <v>44378</v>
      </c>
      <c r="B202" t="s">
        <v>62</v>
      </c>
      <c r="C202" t="s">
        <v>63</v>
      </c>
      <c r="D202" t="s">
        <v>64</v>
      </c>
      <c r="E202" t="s">
        <v>33</v>
      </c>
      <c r="F202" s="28">
        <v>21295.4</v>
      </c>
      <c r="G202" t="s">
        <v>11</v>
      </c>
      <c r="H202" s="28">
        <v>15000</v>
      </c>
      <c r="I202" s="28">
        <f>IF(Sales_Data[[#This Row],[Sales Amount]]&gt;=Sales_Data[[#This Row],[Targets]],Sales_Data[[#This Row],[Sales Amount]]*commission,0)</f>
        <v>2129.5400000000004</v>
      </c>
      <c r="J202" s="28">
        <f>Sales_Data[[#This Row],[Sales Amount]]-Sales_Data[[#This Row],[Targets]]</f>
        <v>6295.4000000000015</v>
      </c>
    </row>
    <row r="203" spans="1:10" x14ac:dyDescent="0.25">
      <c r="A203" s="2">
        <v>44378</v>
      </c>
      <c r="B203" t="s">
        <v>30</v>
      </c>
      <c r="C203" t="s">
        <v>31</v>
      </c>
      <c r="D203" t="s">
        <v>32</v>
      </c>
      <c r="E203" t="s">
        <v>33</v>
      </c>
      <c r="F203" s="28">
        <v>25518.800000000003</v>
      </c>
      <c r="G203" t="s">
        <v>11</v>
      </c>
      <c r="H203" s="28">
        <v>15000</v>
      </c>
      <c r="I203" s="28">
        <f>IF(Sales_Data[[#This Row],[Sales Amount]]&gt;=Sales_Data[[#This Row],[Targets]],Sales_Data[[#This Row],[Sales Amount]]*commission,0)</f>
        <v>2551.8800000000006</v>
      </c>
      <c r="J203" s="28">
        <f>Sales_Data[[#This Row],[Sales Amount]]-Sales_Data[[#This Row],[Targets]]</f>
        <v>10518.800000000003</v>
      </c>
    </row>
    <row r="204" spans="1:10" x14ac:dyDescent="0.25">
      <c r="A204" s="2">
        <v>44378</v>
      </c>
      <c r="B204" t="s">
        <v>30</v>
      </c>
      <c r="C204" t="s">
        <v>31</v>
      </c>
      <c r="D204" t="s">
        <v>32</v>
      </c>
      <c r="E204" t="s">
        <v>33</v>
      </c>
      <c r="F204" s="28">
        <v>27676.6</v>
      </c>
      <c r="G204" t="s">
        <v>15</v>
      </c>
      <c r="H204" s="28">
        <v>15000</v>
      </c>
      <c r="I204" s="28">
        <f>IF(Sales_Data[[#This Row],[Sales Amount]]&gt;=Sales_Data[[#This Row],[Targets]],Sales_Data[[#This Row],[Sales Amount]]*commission,0)</f>
        <v>2767.66</v>
      </c>
      <c r="J204" s="28">
        <f>Sales_Data[[#This Row],[Sales Amount]]-Sales_Data[[#This Row],[Targets]]</f>
        <v>12676.599999999999</v>
      </c>
    </row>
    <row r="205" spans="1:10" x14ac:dyDescent="0.25">
      <c r="A205" s="2">
        <v>44378</v>
      </c>
      <c r="B205" t="s">
        <v>62</v>
      </c>
      <c r="C205" t="s">
        <v>63</v>
      </c>
      <c r="D205" t="s">
        <v>64</v>
      </c>
      <c r="E205" t="s">
        <v>33</v>
      </c>
      <c r="F205" s="28">
        <v>28395</v>
      </c>
      <c r="G205" t="s">
        <v>43</v>
      </c>
      <c r="H205" s="28">
        <v>15000</v>
      </c>
      <c r="I205" s="28">
        <f>IF(Sales_Data[[#This Row],[Sales Amount]]&gt;=Sales_Data[[#This Row],[Targets]],Sales_Data[[#This Row],[Sales Amount]]*commission,0)</f>
        <v>2839.5</v>
      </c>
      <c r="J205" s="28">
        <f>Sales_Data[[#This Row],[Sales Amount]]-Sales_Data[[#This Row],[Targets]]</f>
        <v>13395</v>
      </c>
    </row>
    <row r="206" spans="1:10" x14ac:dyDescent="0.25">
      <c r="A206" s="2">
        <v>44378</v>
      </c>
      <c r="B206" t="s">
        <v>71</v>
      </c>
      <c r="C206" t="s">
        <v>72</v>
      </c>
      <c r="D206" t="s">
        <v>73</v>
      </c>
      <c r="E206" t="s">
        <v>33</v>
      </c>
      <c r="F206" s="28">
        <v>41826.400000000001</v>
      </c>
      <c r="G206" t="s">
        <v>43</v>
      </c>
      <c r="H206" s="28">
        <v>15000</v>
      </c>
      <c r="I206" s="28">
        <f>IF(Sales_Data[[#This Row],[Sales Amount]]&gt;=Sales_Data[[#This Row],[Targets]],Sales_Data[[#This Row],[Sales Amount]]*commission,0)</f>
        <v>4182.6400000000003</v>
      </c>
      <c r="J206" s="28">
        <f>Sales_Data[[#This Row],[Sales Amount]]-Sales_Data[[#This Row],[Targets]]</f>
        <v>26826.400000000001</v>
      </c>
    </row>
    <row r="207" spans="1:10" x14ac:dyDescent="0.25">
      <c r="A207" s="2">
        <v>44378</v>
      </c>
      <c r="B207" t="s">
        <v>71</v>
      </c>
      <c r="C207" t="s">
        <v>72</v>
      </c>
      <c r="D207" t="s">
        <v>73</v>
      </c>
      <c r="E207" t="s">
        <v>33</v>
      </c>
      <c r="F207" s="28">
        <v>49055.999999999993</v>
      </c>
      <c r="G207" t="s">
        <v>11</v>
      </c>
      <c r="H207" s="28">
        <v>15000</v>
      </c>
      <c r="I207" s="28">
        <f>IF(Sales_Data[[#This Row],[Sales Amount]]&gt;=Sales_Data[[#This Row],[Targets]],Sales_Data[[#This Row],[Sales Amount]]*commission,0)</f>
        <v>4905.5999999999995</v>
      </c>
      <c r="J207" s="28">
        <f>Sales_Data[[#This Row],[Sales Amount]]-Sales_Data[[#This Row],[Targets]]</f>
        <v>34055.999999999993</v>
      </c>
    </row>
    <row r="208" spans="1:10" x14ac:dyDescent="0.25">
      <c r="A208" s="2">
        <v>44378</v>
      </c>
      <c r="B208" t="s">
        <v>56</v>
      </c>
      <c r="C208" t="s">
        <v>57</v>
      </c>
      <c r="D208" t="s">
        <v>58</v>
      </c>
      <c r="E208" t="s">
        <v>26</v>
      </c>
      <c r="F208" s="28">
        <v>9405.2999999999993</v>
      </c>
      <c r="G208" t="s">
        <v>15</v>
      </c>
      <c r="H208" s="28">
        <v>15000</v>
      </c>
      <c r="I208" s="28">
        <f>IF(Sales_Data[[#This Row],[Sales Amount]]&gt;=Sales_Data[[#This Row],[Targets]],Sales_Data[[#This Row],[Sales Amount]]*commission,0)</f>
        <v>0</v>
      </c>
      <c r="J208" s="28">
        <f>Sales_Data[[#This Row],[Sales Amount]]-Sales_Data[[#This Row],[Targets]]</f>
        <v>-5594.7000000000007</v>
      </c>
    </row>
    <row r="209" spans="1:10" x14ac:dyDescent="0.25">
      <c r="A209" s="2">
        <v>44378</v>
      </c>
      <c r="B209" t="s">
        <v>47</v>
      </c>
      <c r="C209" t="s">
        <v>48</v>
      </c>
      <c r="D209" t="s">
        <v>49</v>
      </c>
      <c r="E209" t="s">
        <v>26</v>
      </c>
      <c r="F209" s="28">
        <v>9704.1999999999989</v>
      </c>
      <c r="G209" t="s">
        <v>43</v>
      </c>
      <c r="H209" s="28">
        <v>15000</v>
      </c>
      <c r="I209" s="28">
        <f>IF(Sales_Data[[#This Row],[Sales Amount]]&gt;=Sales_Data[[#This Row],[Targets]],Sales_Data[[#This Row],[Sales Amount]]*commission,0)</f>
        <v>0</v>
      </c>
      <c r="J209" s="28">
        <f>Sales_Data[[#This Row],[Sales Amount]]-Sales_Data[[#This Row],[Targets]]</f>
        <v>-5295.8000000000011</v>
      </c>
    </row>
    <row r="210" spans="1:10" x14ac:dyDescent="0.25">
      <c r="A210" s="2">
        <v>44378</v>
      </c>
      <c r="B210" t="s">
        <v>56</v>
      </c>
      <c r="C210" t="s">
        <v>57</v>
      </c>
      <c r="D210" t="s">
        <v>58</v>
      </c>
      <c r="E210" t="s">
        <v>26</v>
      </c>
      <c r="F210" s="28">
        <v>13674</v>
      </c>
      <c r="G210" t="s">
        <v>15</v>
      </c>
      <c r="H210" s="28">
        <v>15000</v>
      </c>
      <c r="I210" s="28">
        <f>IF(Sales_Data[[#This Row],[Sales Amount]]&gt;=Sales_Data[[#This Row],[Targets]],Sales_Data[[#This Row],[Sales Amount]]*commission,0)</f>
        <v>0</v>
      </c>
      <c r="J210" s="28">
        <f>Sales_Data[[#This Row],[Sales Amount]]-Sales_Data[[#This Row],[Targets]]</f>
        <v>-1326</v>
      </c>
    </row>
    <row r="211" spans="1:10" x14ac:dyDescent="0.25">
      <c r="A211" s="2">
        <v>44378</v>
      </c>
      <c r="B211" t="s">
        <v>34</v>
      </c>
      <c r="C211" t="s">
        <v>35</v>
      </c>
      <c r="D211" t="s">
        <v>36</v>
      </c>
      <c r="E211" t="s">
        <v>26</v>
      </c>
      <c r="F211" s="28">
        <v>21120.400000000001</v>
      </c>
      <c r="G211" t="s">
        <v>15</v>
      </c>
      <c r="H211" s="28">
        <v>15000</v>
      </c>
      <c r="I211" s="28">
        <f>IF(Sales_Data[[#This Row],[Sales Amount]]&gt;=Sales_Data[[#This Row],[Targets]],Sales_Data[[#This Row],[Sales Amount]]*commission,0)</f>
        <v>2112.0400000000004</v>
      </c>
      <c r="J211" s="28">
        <f>Sales_Data[[#This Row],[Sales Amount]]-Sales_Data[[#This Row],[Targets]]</f>
        <v>6120.4000000000015</v>
      </c>
    </row>
    <row r="212" spans="1:10" x14ac:dyDescent="0.25">
      <c r="A212" s="2">
        <v>44378</v>
      </c>
      <c r="B212" t="s">
        <v>34</v>
      </c>
      <c r="C212" t="s">
        <v>35</v>
      </c>
      <c r="D212" t="s">
        <v>36</v>
      </c>
      <c r="E212" t="s">
        <v>26</v>
      </c>
      <c r="F212" s="28">
        <v>23997.600000000002</v>
      </c>
      <c r="G212" t="s">
        <v>11</v>
      </c>
      <c r="H212" s="28">
        <v>15000</v>
      </c>
      <c r="I212" s="28">
        <f>IF(Sales_Data[[#This Row],[Sales Amount]]&gt;=Sales_Data[[#This Row],[Targets]],Sales_Data[[#This Row],[Sales Amount]]*commission,0)</f>
        <v>2399.7600000000002</v>
      </c>
      <c r="J212" s="28">
        <f>Sales_Data[[#This Row],[Sales Amount]]-Sales_Data[[#This Row],[Targets]]</f>
        <v>8997.6000000000022</v>
      </c>
    </row>
    <row r="213" spans="1:10" x14ac:dyDescent="0.25">
      <c r="A213" s="2">
        <v>44378</v>
      </c>
      <c r="B213" t="s">
        <v>34</v>
      </c>
      <c r="C213" t="s">
        <v>35</v>
      </c>
      <c r="D213" t="s">
        <v>36</v>
      </c>
      <c r="E213" t="s">
        <v>26</v>
      </c>
      <c r="F213" s="28">
        <v>35715.4</v>
      </c>
      <c r="G213" t="s">
        <v>43</v>
      </c>
      <c r="H213" s="28">
        <v>15000</v>
      </c>
      <c r="I213" s="28">
        <f>IF(Sales_Data[[#This Row],[Sales Amount]]&gt;=Sales_Data[[#This Row],[Targets]],Sales_Data[[#This Row],[Sales Amount]]*commission,0)</f>
        <v>3571.5400000000004</v>
      </c>
      <c r="J213" s="28">
        <f>Sales_Data[[#This Row],[Sales Amount]]-Sales_Data[[#This Row],[Targets]]</f>
        <v>20715.400000000001</v>
      </c>
    </row>
    <row r="214" spans="1:10" x14ac:dyDescent="0.25">
      <c r="A214" s="2">
        <v>44378</v>
      </c>
      <c r="B214" t="s">
        <v>37</v>
      </c>
      <c r="C214" t="s">
        <v>38</v>
      </c>
      <c r="D214" t="s">
        <v>39</v>
      </c>
      <c r="E214" t="s">
        <v>22</v>
      </c>
      <c r="F214" s="28">
        <v>3465</v>
      </c>
      <c r="G214" t="s">
        <v>15</v>
      </c>
      <c r="H214" s="28">
        <v>15000</v>
      </c>
      <c r="I214" s="28">
        <f>IF(Sales_Data[[#This Row],[Sales Amount]]&gt;=Sales_Data[[#This Row],[Targets]],Sales_Data[[#This Row],[Sales Amount]]*commission,0)</f>
        <v>0</v>
      </c>
      <c r="J214" s="28">
        <f>Sales_Data[[#This Row],[Sales Amount]]-Sales_Data[[#This Row],[Targets]]</f>
        <v>-11535</v>
      </c>
    </row>
    <row r="215" spans="1:10" x14ac:dyDescent="0.25">
      <c r="A215" s="2">
        <v>44378</v>
      </c>
      <c r="B215" t="s">
        <v>53</v>
      </c>
      <c r="C215" t="s">
        <v>54</v>
      </c>
      <c r="D215" t="s">
        <v>55</v>
      </c>
      <c r="E215" t="s">
        <v>22</v>
      </c>
      <c r="F215" s="28">
        <v>5332.7999999999993</v>
      </c>
      <c r="G215" t="s">
        <v>15</v>
      </c>
      <c r="H215" s="28">
        <v>15000</v>
      </c>
      <c r="I215" s="28">
        <f>IF(Sales_Data[[#This Row],[Sales Amount]]&gt;=Sales_Data[[#This Row],[Targets]],Sales_Data[[#This Row],[Sales Amount]]*commission,0)</f>
        <v>0</v>
      </c>
      <c r="J215" s="28">
        <f>Sales_Data[[#This Row],[Sales Amount]]-Sales_Data[[#This Row],[Targets]]</f>
        <v>-9667.2000000000007</v>
      </c>
    </row>
    <row r="216" spans="1:10" x14ac:dyDescent="0.25">
      <c r="A216" s="2">
        <v>44378</v>
      </c>
      <c r="B216" t="s">
        <v>44</v>
      </c>
      <c r="C216" t="s">
        <v>45</v>
      </c>
      <c r="D216" t="s">
        <v>46</v>
      </c>
      <c r="E216" t="s">
        <v>22</v>
      </c>
      <c r="F216" s="28">
        <v>8065.5999999999995</v>
      </c>
      <c r="G216" t="s">
        <v>43</v>
      </c>
      <c r="H216" s="28">
        <v>15000</v>
      </c>
      <c r="I216" s="28">
        <f>IF(Sales_Data[[#This Row],[Sales Amount]]&gt;=Sales_Data[[#This Row],[Targets]],Sales_Data[[#This Row],[Sales Amount]]*commission,0)</f>
        <v>0</v>
      </c>
      <c r="J216" s="28">
        <f>Sales_Data[[#This Row],[Sales Amount]]-Sales_Data[[#This Row],[Targets]]</f>
        <v>-6934.4000000000005</v>
      </c>
    </row>
    <row r="217" spans="1:10" x14ac:dyDescent="0.25">
      <c r="A217" s="2">
        <v>44378</v>
      </c>
      <c r="B217" t="s">
        <v>44</v>
      </c>
      <c r="C217" t="s">
        <v>45</v>
      </c>
      <c r="D217" t="s">
        <v>46</v>
      </c>
      <c r="E217" t="s">
        <v>22</v>
      </c>
      <c r="F217" s="28">
        <v>10067.200000000001</v>
      </c>
      <c r="G217" t="s">
        <v>43</v>
      </c>
      <c r="H217" s="28">
        <v>15000</v>
      </c>
      <c r="I217" s="28">
        <f>IF(Sales_Data[[#This Row],[Sales Amount]]&gt;=Sales_Data[[#This Row],[Targets]],Sales_Data[[#This Row],[Sales Amount]]*commission,0)</f>
        <v>0</v>
      </c>
      <c r="J217" s="28">
        <f>Sales_Data[[#This Row],[Sales Amount]]-Sales_Data[[#This Row],[Targets]]</f>
        <v>-4932.7999999999993</v>
      </c>
    </row>
    <row r="218" spans="1:10" x14ac:dyDescent="0.25">
      <c r="A218" s="2">
        <v>44378</v>
      </c>
      <c r="B218" t="s">
        <v>44</v>
      </c>
      <c r="C218" t="s">
        <v>45</v>
      </c>
      <c r="D218" t="s">
        <v>46</v>
      </c>
      <c r="E218" t="s">
        <v>22</v>
      </c>
      <c r="F218" s="28">
        <v>10648.999999999998</v>
      </c>
      <c r="G218" t="s">
        <v>43</v>
      </c>
      <c r="H218" s="28">
        <v>15000</v>
      </c>
      <c r="I218" s="28">
        <f>IF(Sales_Data[[#This Row],[Sales Amount]]&gt;=Sales_Data[[#This Row],[Targets]],Sales_Data[[#This Row],[Sales Amount]]*commission,0)</f>
        <v>0</v>
      </c>
      <c r="J218" s="28">
        <f>Sales_Data[[#This Row],[Sales Amount]]-Sales_Data[[#This Row],[Targets]]</f>
        <v>-4351.0000000000018</v>
      </c>
    </row>
    <row r="219" spans="1:10" x14ac:dyDescent="0.25">
      <c r="A219" s="2">
        <v>44378</v>
      </c>
      <c r="B219" t="s">
        <v>53</v>
      </c>
      <c r="C219" t="s">
        <v>54</v>
      </c>
      <c r="D219" t="s">
        <v>55</v>
      </c>
      <c r="E219" t="s">
        <v>22</v>
      </c>
      <c r="F219" s="28">
        <v>10679.400000000001</v>
      </c>
      <c r="G219" t="s">
        <v>43</v>
      </c>
      <c r="H219" s="28">
        <v>15000</v>
      </c>
      <c r="I219" s="28">
        <f>IF(Sales_Data[[#This Row],[Sales Amount]]&gt;=Sales_Data[[#This Row],[Targets]],Sales_Data[[#This Row],[Sales Amount]]*commission,0)</f>
        <v>0</v>
      </c>
      <c r="J219" s="28">
        <f>Sales_Data[[#This Row],[Sales Amount]]-Sales_Data[[#This Row],[Targets]]</f>
        <v>-4320.5999999999985</v>
      </c>
    </row>
    <row r="220" spans="1:10" x14ac:dyDescent="0.25">
      <c r="A220" s="2">
        <v>44378</v>
      </c>
      <c r="B220" t="s">
        <v>65</v>
      </c>
      <c r="C220" t="s">
        <v>66</v>
      </c>
      <c r="D220" t="s">
        <v>67</v>
      </c>
      <c r="E220" t="s">
        <v>22</v>
      </c>
      <c r="F220" s="28">
        <v>11155.5</v>
      </c>
      <c r="G220" t="s">
        <v>11</v>
      </c>
      <c r="H220" s="28">
        <v>15000</v>
      </c>
      <c r="I220" s="28">
        <f>IF(Sales_Data[[#This Row],[Sales Amount]]&gt;=Sales_Data[[#This Row],[Targets]],Sales_Data[[#This Row],[Sales Amount]]*commission,0)</f>
        <v>0</v>
      </c>
      <c r="J220" s="28">
        <f>Sales_Data[[#This Row],[Sales Amount]]-Sales_Data[[#This Row],[Targets]]</f>
        <v>-3844.5</v>
      </c>
    </row>
    <row r="221" spans="1:10" x14ac:dyDescent="0.25">
      <c r="A221" s="2">
        <v>44378</v>
      </c>
      <c r="B221" t="s">
        <v>44</v>
      </c>
      <c r="C221" t="s">
        <v>45</v>
      </c>
      <c r="D221" t="s">
        <v>46</v>
      </c>
      <c r="E221" t="s">
        <v>22</v>
      </c>
      <c r="F221" s="28">
        <v>11543</v>
      </c>
      <c r="G221" t="s">
        <v>11</v>
      </c>
      <c r="H221" s="28">
        <v>15000</v>
      </c>
      <c r="I221" s="28">
        <f>IF(Sales_Data[[#This Row],[Sales Amount]]&gt;=Sales_Data[[#This Row],[Targets]],Sales_Data[[#This Row],[Sales Amount]]*commission,0)</f>
        <v>0</v>
      </c>
      <c r="J221" s="28">
        <f>Sales_Data[[#This Row],[Sales Amount]]-Sales_Data[[#This Row],[Targets]]</f>
        <v>-3457</v>
      </c>
    </row>
    <row r="222" spans="1:10" x14ac:dyDescent="0.25">
      <c r="A222" s="2">
        <v>44378</v>
      </c>
      <c r="B222" t="s">
        <v>44</v>
      </c>
      <c r="C222" t="s">
        <v>45</v>
      </c>
      <c r="D222" t="s">
        <v>46</v>
      </c>
      <c r="E222" t="s">
        <v>22</v>
      </c>
      <c r="F222" s="28">
        <v>15633.199999999999</v>
      </c>
      <c r="G222" t="s">
        <v>15</v>
      </c>
      <c r="H222" s="28">
        <v>15000</v>
      </c>
      <c r="I222" s="28">
        <f>IF(Sales_Data[[#This Row],[Sales Amount]]&gt;=Sales_Data[[#This Row],[Targets]],Sales_Data[[#This Row],[Sales Amount]]*commission,0)</f>
        <v>1563.32</v>
      </c>
      <c r="J222" s="28">
        <f>Sales_Data[[#This Row],[Sales Amount]]-Sales_Data[[#This Row],[Targets]]</f>
        <v>633.19999999999891</v>
      </c>
    </row>
    <row r="223" spans="1:10" x14ac:dyDescent="0.25">
      <c r="A223" s="2">
        <v>44378</v>
      </c>
      <c r="B223" t="s">
        <v>44</v>
      </c>
      <c r="C223" t="s">
        <v>45</v>
      </c>
      <c r="D223" t="s">
        <v>46</v>
      </c>
      <c r="E223" t="s">
        <v>22</v>
      </c>
      <c r="F223" s="28">
        <v>20868.399999999998</v>
      </c>
      <c r="G223" t="s">
        <v>15</v>
      </c>
      <c r="H223" s="28">
        <v>15000</v>
      </c>
      <c r="I223" s="28">
        <f>IF(Sales_Data[[#This Row],[Sales Amount]]&gt;=Sales_Data[[#This Row],[Targets]],Sales_Data[[#This Row],[Sales Amount]]*commission,0)</f>
        <v>2086.8399999999997</v>
      </c>
      <c r="J223" s="28">
        <f>Sales_Data[[#This Row],[Sales Amount]]-Sales_Data[[#This Row],[Targets]]</f>
        <v>5868.3999999999978</v>
      </c>
    </row>
    <row r="224" spans="1:10" x14ac:dyDescent="0.25">
      <c r="A224" s="2">
        <v>44378</v>
      </c>
      <c r="B224" t="s">
        <v>44</v>
      </c>
      <c r="C224" t="s">
        <v>45</v>
      </c>
      <c r="D224" t="s">
        <v>46</v>
      </c>
      <c r="E224" t="s">
        <v>22</v>
      </c>
      <c r="F224" s="28">
        <v>24395.100000000002</v>
      </c>
      <c r="G224" t="s">
        <v>11</v>
      </c>
      <c r="H224" s="28">
        <v>15000</v>
      </c>
      <c r="I224" s="28">
        <f>IF(Sales_Data[[#This Row],[Sales Amount]]&gt;=Sales_Data[[#This Row],[Targets]],Sales_Data[[#This Row],[Sales Amount]]*commission,0)</f>
        <v>2439.5100000000002</v>
      </c>
      <c r="J224" s="28">
        <f>Sales_Data[[#This Row],[Sales Amount]]-Sales_Data[[#This Row],[Targets]]</f>
        <v>9395.1000000000022</v>
      </c>
    </row>
    <row r="225" spans="1:10" x14ac:dyDescent="0.25">
      <c r="A225" s="2">
        <v>44409</v>
      </c>
      <c r="B225" t="s">
        <v>68</v>
      </c>
      <c r="C225" t="s">
        <v>69</v>
      </c>
      <c r="D225" t="s">
        <v>70</v>
      </c>
      <c r="E225" t="s">
        <v>10</v>
      </c>
      <c r="F225" s="28">
        <v>8625</v>
      </c>
      <c r="G225" t="s">
        <v>15</v>
      </c>
      <c r="H225" s="28">
        <v>15000</v>
      </c>
      <c r="I225" s="28">
        <f>IF(Sales_Data[[#This Row],[Sales Amount]]&gt;=Sales_Data[[#This Row],[Targets]],Sales_Data[[#This Row],[Sales Amount]]*commission,0)</f>
        <v>0</v>
      </c>
      <c r="J225" s="28">
        <f>Sales_Data[[#This Row],[Sales Amount]]-Sales_Data[[#This Row],[Targets]]</f>
        <v>-6375</v>
      </c>
    </row>
    <row r="226" spans="1:10" x14ac:dyDescent="0.25">
      <c r="A226" s="2">
        <v>44409</v>
      </c>
      <c r="B226" t="s">
        <v>16</v>
      </c>
      <c r="C226" t="s">
        <v>17</v>
      </c>
      <c r="D226" t="s">
        <v>18</v>
      </c>
      <c r="E226" t="s">
        <v>10</v>
      </c>
      <c r="F226" s="28">
        <v>9794</v>
      </c>
      <c r="G226" t="s">
        <v>15</v>
      </c>
      <c r="H226" s="28">
        <v>15000</v>
      </c>
      <c r="I226" s="28">
        <f>IF(Sales_Data[[#This Row],[Sales Amount]]&gt;=Sales_Data[[#This Row],[Targets]],Sales_Data[[#This Row],[Sales Amount]]*commission,0)</f>
        <v>0</v>
      </c>
      <c r="J226" s="28">
        <f>Sales_Data[[#This Row],[Sales Amount]]-Sales_Data[[#This Row],[Targets]]</f>
        <v>-5206</v>
      </c>
    </row>
    <row r="227" spans="1:10" x14ac:dyDescent="0.25">
      <c r="A227" s="2">
        <v>44409</v>
      </c>
      <c r="B227" t="s">
        <v>68</v>
      </c>
      <c r="C227" t="s">
        <v>69</v>
      </c>
      <c r="D227" t="s">
        <v>70</v>
      </c>
      <c r="E227" t="s">
        <v>10</v>
      </c>
      <c r="F227" s="28">
        <v>16321.6</v>
      </c>
      <c r="G227" t="s">
        <v>11</v>
      </c>
      <c r="H227" s="28">
        <v>15000</v>
      </c>
      <c r="I227" s="28">
        <f>IF(Sales_Data[[#This Row],[Sales Amount]]&gt;=Sales_Data[[#This Row],[Targets]],Sales_Data[[#This Row],[Sales Amount]]*commission,0)</f>
        <v>1632.16</v>
      </c>
      <c r="J227" s="28">
        <f>Sales_Data[[#This Row],[Sales Amount]]-Sales_Data[[#This Row],[Targets]]</f>
        <v>1321.6000000000004</v>
      </c>
    </row>
    <row r="228" spans="1:10" x14ac:dyDescent="0.25">
      <c r="A228" s="2">
        <v>44409</v>
      </c>
      <c r="B228" t="s">
        <v>16</v>
      </c>
      <c r="C228" t="s">
        <v>17</v>
      </c>
      <c r="D228" t="s">
        <v>18</v>
      </c>
      <c r="E228" t="s">
        <v>10</v>
      </c>
      <c r="F228" s="28">
        <v>19678.8</v>
      </c>
      <c r="G228" t="s">
        <v>15</v>
      </c>
      <c r="H228" s="28">
        <v>15000</v>
      </c>
      <c r="I228" s="28">
        <f>IF(Sales_Data[[#This Row],[Sales Amount]]&gt;=Sales_Data[[#This Row],[Targets]],Sales_Data[[#This Row],[Sales Amount]]*commission,0)</f>
        <v>1967.88</v>
      </c>
      <c r="J228" s="28">
        <f>Sales_Data[[#This Row],[Sales Amount]]-Sales_Data[[#This Row],[Targets]]</f>
        <v>4678.7999999999993</v>
      </c>
    </row>
    <row r="229" spans="1:10" x14ac:dyDescent="0.25">
      <c r="A229" s="2">
        <v>44409</v>
      </c>
      <c r="B229" t="s">
        <v>68</v>
      </c>
      <c r="C229" t="s">
        <v>69</v>
      </c>
      <c r="D229" t="s">
        <v>70</v>
      </c>
      <c r="E229" t="s">
        <v>10</v>
      </c>
      <c r="F229" s="28">
        <v>33694.800000000003</v>
      </c>
      <c r="G229" t="s">
        <v>15</v>
      </c>
      <c r="H229" s="28">
        <v>15000</v>
      </c>
      <c r="I229" s="28">
        <f>IF(Sales_Data[[#This Row],[Sales Amount]]&gt;=Sales_Data[[#This Row],[Targets]],Sales_Data[[#This Row],[Sales Amount]]*commission,0)</f>
        <v>3369.4800000000005</v>
      </c>
      <c r="J229" s="28">
        <f>Sales_Data[[#This Row],[Sales Amount]]-Sales_Data[[#This Row],[Targets]]</f>
        <v>18694.800000000003</v>
      </c>
    </row>
    <row r="230" spans="1:10" x14ac:dyDescent="0.25">
      <c r="A230" s="2">
        <v>44409</v>
      </c>
      <c r="B230" t="s">
        <v>12</v>
      </c>
      <c r="C230" t="s">
        <v>13</v>
      </c>
      <c r="D230" t="s">
        <v>14</v>
      </c>
      <c r="E230" t="s">
        <v>10</v>
      </c>
      <c r="F230" s="28">
        <v>39236</v>
      </c>
      <c r="G230" t="s">
        <v>43</v>
      </c>
      <c r="H230" s="28">
        <v>15000</v>
      </c>
      <c r="I230" s="28">
        <f>IF(Sales_Data[[#This Row],[Sales Amount]]&gt;=Sales_Data[[#This Row],[Targets]],Sales_Data[[#This Row],[Sales Amount]]*commission,0)</f>
        <v>3923.6000000000004</v>
      </c>
      <c r="J230" s="28">
        <f>Sales_Data[[#This Row],[Sales Amount]]-Sales_Data[[#This Row],[Targets]]</f>
        <v>24236</v>
      </c>
    </row>
    <row r="231" spans="1:10" x14ac:dyDescent="0.25">
      <c r="A231" s="2">
        <v>44409</v>
      </c>
      <c r="B231" t="s">
        <v>16</v>
      </c>
      <c r="C231" t="s">
        <v>17</v>
      </c>
      <c r="D231" t="s">
        <v>18</v>
      </c>
      <c r="E231" t="s">
        <v>10</v>
      </c>
      <c r="F231" s="28">
        <v>43088.2</v>
      </c>
      <c r="G231" t="s">
        <v>11</v>
      </c>
      <c r="H231" s="28">
        <v>15000</v>
      </c>
      <c r="I231" s="28">
        <f>IF(Sales_Data[[#This Row],[Sales Amount]]&gt;=Sales_Data[[#This Row],[Targets]],Sales_Data[[#This Row],[Sales Amount]]*commission,0)</f>
        <v>4308.82</v>
      </c>
      <c r="J231" s="28">
        <f>Sales_Data[[#This Row],[Sales Amount]]-Sales_Data[[#This Row],[Targets]]</f>
        <v>28088.199999999997</v>
      </c>
    </row>
    <row r="232" spans="1:10" x14ac:dyDescent="0.25">
      <c r="A232" s="2">
        <v>44409</v>
      </c>
      <c r="B232" t="s">
        <v>30</v>
      </c>
      <c r="C232" t="s">
        <v>31</v>
      </c>
      <c r="D232" t="s">
        <v>32</v>
      </c>
      <c r="E232" t="s">
        <v>33</v>
      </c>
      <c r="F232" s="28">
        <v>6201</v>
      </c>
      <c r="G232" t="s">
        <v>43</v>
      </c>
      <c r="H232" s="28">
        <v>15000</v>
      </c>
      <c r="I232" s="28">
        <f>IF(Sales_Data[[#This Row],[Sales Amount]]&gt;=Sales_Data[[#This Row],[Targets]],Sales_Data[[#This Row],[Sales Amount]]*commission,0)</f>
        <v>0</v>
      </c>
      <c r="J232" s="28">
        <f>Sales_Data[[#This Row],[Sales Amount]]-Sales_Data[[#This Row],[Targets]]</f>
        <v>-8799</v>
      </c>
    </row>
    <row r="233" spans="1:10" x14ac:dyDescent="0.25">
      <c r="A233" s="2">
        <v>44409</v>
      </c>
      <c r="B233" t="s">
        <v>59</v>
      </c>
      <c r="C233" t="s">
        <v>60</v>
      </c>
      <c r="D233" t="s">
        <v>61</v>
      </c>
      <c r="E233" t="s">
        <v>33</v>
      </c>
      <c r="F233" s="28">
        <v>6311.4</v>
      </c>
      <c r="G233" t="s">
        <v>43</v>
      </c>
      <c r="H233" s="28">
        <v>15000</v>
      </c>
      <c r="I233" s="28">
        <f>IF(Sales_Data[[#This Row],[Sales Amount]]&gt;=Sales_Data[[#This Row],[Targets]],Sales_Data[[#This Row],[Sales Amount]]*commission,0)</f>
        <v>0</v>
      </c>
      <c r="J233" s="28">
        <f>Sales_Data[[#This Row],[Sales Amount]]-Sales_Data[[#This Row],[Targets]]</f>
        <v>-8688.6</v>
      </c>
    </row>
    <row r="234" spans="1:10" x14ac:dyDescent="0.25">
      <c r="A234" s="2">
        <v>44409</v>
      </c>
      <c r="B234" t="s">
        <v>40</v>
      </c>
      <c r="C234" t="s">
        <v>41</v>
      </c>
      <c r="D234" t="s">
        <v>42</v>
      </c>
      <c r="E234" t="s">
        <v>33</v>
      </c>
      <c r="F234" s="28">
        <v>7289.6</v>
      </c>
      <c r="G234" t="s">
        <v>11</v>
      </c>
      <c r="H234" s="28">
        <v>15000</v>
      </c>
      <c r="I234" s="28">
        <f>IF(Sales_Data[[#This Row],[Sales Amount]]&gt;=Sales_Data[[#This Row],[Targets]],Sales_Data[[#This Row],[Sales Amount]]*commission,0)</f>
        <v>0</v>
      </c>
      <c r="J234" s="28">
        <f>Sales_Data[[#This Row],[Sales Amount]]-Sales_Data[[#This Row],[Targets]]</f>
        <v>-7710.4</v>
      </c>
    </row>
    <row r="235" spans="1:10" x14ac:dyDescent="0.25">
      <c r="A235" s="2">
        <v>44409</v>
      </c>
      <c r="B235" t="s">
        <v>40</v>
      </c>
      <c r="C235" t="s">
        <v>41</v>
      </c>
      <c r="D235" t="s">
        <v>42</v>
      </c>
      <c r="E235" t="s">
        <v>33</v>
      </c>
      <c r="F235" s="28">
        <v>8322.4</v>
      </c>
      <c r="G235" t="s">
        <v>11</v>
      </c>
      <c r="H235" s="28">
        <v>15000</v>
      </c>
      <c r="I235" s="28">
        <f>IF(Sales_Data[[#This Row],[Sales Amount]]&gt;=Sales_Data[[#This Row],[Targets]],Sales_Data[[#This Row],[Sales Amount]]*commission,0)</f>
        <v>0</v>
      </c>
      <c r="J235" s="28">
        <f>Sales_Data[[#This Row],[Sales Amount]]-Sales_Data[[#This Row],[Targets]]</f>
        <v>-6677.6</v>
      </c>
    </row>
    <row r="236" spans="1:10" x14ac:dyDescent="0.25">
      <c r="A236" s="2">
        <v>44409</v>
      </c>
      <c r="B236" t="s">
        <v>62</v>
      </c>
      <c r="C236" t="s">
        <v>63</v>
      </c>
      <c r="D236" t="s">
        <v>64</v>
      </c>
      <c r="E236" t="s">
        <v>33</v>
      </c>
      <c r="F236" s="28">
        <v>8501.9000000000015</v>
      </c>
      <c r="G236" t="s">
        <v>15</v>
      </c>
      <c r="H236" s="28">
        <v>15000</v>
      </c>
      <c r="I236" s="28">
        <f>IF(Sales_Data[[#This Row],[Sales Amount]]&gt;=Sales_Data[[#This Row],[Targets]],Sales_Data[[#This Row],[Sales Amount]]*commission,0)</f>
        <v>0</v>
      </c>
      <c r="J236" s="28">
        <f>Sales_Data[[#This Row],[Sales Amount]]-Sales_Data[[#This Row],[Targets]]</f>
        <v>-6498.0999999999985</v>
      </c>
    </row>
    <row r="237" spans="1:10" x14ac:dyDescent="0.25">
      <c r="A237" s="2">
        <v>44409</v>
      </c>
      <c r="B237" t="s">
        <v>30</v>
      </c>
      <c r="C237" t="s">
        <v>31</v>
      </c>
      <c r="D237" t="s">
        <v>32</v>
      </c>
      <c r="E237" t="s">
        <v>33</v>
      </c>
      <c r="F237" s="28">
        <v>9708.2999999999993</v>
      </c>
      <c r="G237" t="s">
        <v>15</v>
      </c>
      <c r="H237" s="28">
        <v>15000</v>
      </c>
      <c r="I237" s="28">
        <f>IF(Sales_Data[[#This Row],[Sales Amount]]&gt;=Sales_Data[[#This Row],[Targets]],Sales_Data[[#This Row],[Sales Amount]]*commission,0)</f>
        <v>0</v>
      </c>
      <c r="J237" s="28">
        <f>Sales_Data[[#This Row],[Sales Amount]]-Sales_Data[[#This Row],[Targets]]</f>
        <v>-5291.7000000000007</v>
      </c>
    </row>
    <row r="238" spans="1:10" x14ac:dyDescent="0.25">
      <c r="A238" s="2">
        <v>44409</v>
      </c>
      <c r="B238" t="s">
        <v>40</v>
      </c>
      <c r="C238" t="s">
        <v>41</v>
      </c>
      <c r="D238" t="s">
        <v>42</v>
      </c>
      <c r="E238" t="s">
        <v>33</v>
      </c>
      <c r="F238" s="28">
        <v>12944.399999999998</v>
      </c>
      <c r="G238" t="s">
        <v>15</v>
      </c>
      <c r="H238" s="28">
        <v>15000</v>
      </c>
      <c r="I238" s="28">
        <f>IF(Sales_Data[[#This Row],[Sales Amount]]&gt;=Sales_Data[[#This Row],[Targets]],Sales_Data[[#This Row],[Sales Amount]]*commission,0)</f>
        <v>0</v>
      </c>
      <c r="J238" s="28">
        <f>Sales_Data[[#This Row],[Sales Amount]]-Sales_Data[[#This Row],[Targets]]</f>
        <v>-2055.6000000000022</v>
      </c>
    </row>
    <row r="239" spans="1:10" x14ac:dyDescent="0.25">
      <c r="A239" s="2">
        <v>44409</v>
      </c>
      <c r="B239" t="s">
        <v>30</v>
      </c>
      <c r="C239" t="s">
        <v>31</v>
      </c>
      <c r="D239" t="s">
        <v>32</v>
      </c>
      <c r="E239" t="s">
        <v>33</v>
      </c>
      <c r="F239" s="28">
        <v>14248</v>
      </c>
      <c r="G239" t="s">
        <v>15</v>
      </c>
      <c r="H239" s="28">
        <v>15000</v>
      </c>
      <c r="I239" s="28">
        <f>IF(Sales_Data[[#This Row],[Sales Amount]]&gt;=Sales_Data[[#This Row],[Targets]],Sales_Data[[#This Row],[Sales Amount]]*commission,0)</f>
        <v>0</v>
      </c>
      <c r="J239" s="28">
        <f>Sales_Data[[#This Row],[Sales Amount]]-Sales_Data[[#This Row],[Targets]]</f>
        <v>-752</v>
      </c>
    </row>
    <row r="240" spans="1:10" x14ac:dyDescent="0.25">
      <c r="A240" s="2">
        <v>44409</v>
      </c>
      <c r="B240" t="s">
        <v>40</v>
      </c>
      <c r="C240" t="s">
        <v>41</v>
      </c>
      <c r="D240" t="s">
        <v>42</v>
      </c>
      <c r="E240" t="s">
        <v>33</v>
      </c>
      <c r="F240" s="28">
        <v>18298.399999999998</v>
      </c>
      <c r="G240" t="s">
        <v>43</v>
      </c>
      <c r="H240" s="28">
        <v>15000</v>
      </c>
      <c r="I240" s="28">
        <f>IF(Sales_Data[[#This Row],[Sales Amount]]&gt;=Sales_Data[[#This Row],[Targets]],Sales_Data[[#This Row],[Sales Amount]]*commission,0)</f>
        <v>1829.84</v>
      </c>
      <c r="J240" s="28">
        <f>Sales_Data[[#This Row],[Sales Amount]]-Sales_Data[[#This Row],[Targets]]</f>
        <v>3298.3999999999978</v>
      </c>
    </row>
    <row r="241" spans="1:10" x14ac:dyDescent="0.25">
      <c r="A241" s="2">
        <v>44409</v>
      </c>
      <c r="B241" t="s">
        <v>40</v>
      </c>
      <c r="C241" t="s">
        <v>41</v>
      </c>
      <c r="D241" t="s">
        <v>42</v>
      </c>
      <c r="E241" t="s">
        <v>33</v>
      </c>
      <c r="F241" s="28">
        <v>18838.399999999998</v>
      </c>
      <c r="G241" t="s">
        <v>43</v>
      </c>
      <c r="H241" s="28">
        <v>15000</v>
      </c>
      <c r="I241" s="28">
        <f>IF(Sales_Data[[#This Row],[Sales Amount]]&gt;=Sales_Data[[#This Row],[Targets]],Sales_Data[[#This Row],[Sales Amount]]*commission,0)</f>
        <v>1883.84</v>
      </c>
      <c r="J241" s="28">
        <f>Sales_Data[[#This Row],[Sales Amount]]-Sales_Data[[#This Row],[Targets]]</f>
        <v>3838.3999999999978</v>
      </c>
    </row>
    <row r="242" spans="1:10" x14ac:dyDescent="0.25">
      <c r="A242" s="2">
        <v>44409</v>
      </c>
      <c r="B242" t="s">
        <v>71</v>
      </c>
      <c r="C242" t="s">
        <v>72</v>
      </c>
      <c r="D242" t="s">
        <v>73</v>
      </c>
      <c r="E242" t="s">
        <v>33</v>
      </c>
      <c r="F242" s="28">
        <v>24469.599999999999</v>
      </c>
      <c r="G242" t="s">
        <v>15</v>
      </c>
      <c r="H242" s="28">
        <v>15000</v>
      </c>
      <c r="I242" s="28">
        <f>IF(Sales_Data[[#This Row],[Sales Amount]]&gt;=Sales_Data[[#This Row],[Targets]],Sales_Data[[#This Row],[Sales Amount]]*commission,0)</f>
        <v>2446.96</v>
      </c>
      <c r="J242" s="28">
        <f>Sales_Data[[#This Row],[Sales Amount]]-Sales_Data[[#This Row],[Targets]]</f>
        <v>9469.5999999999985</v>
      </c>
    </row>
    <row r="243" spans="1:10" x14ac:dyDescent="0.25">
      <c r="A243" s="2">
        <v>44409</v>
      </c>
      <c r="B243" t="s">
        <v>71</v>
      </c>
      <c r="C243" t="s">
        <v>72</v>
      </c>
      <c r="D243" t="s">
        <v>73</v>
      </c>
      <c r="E243" t="s">
        <v>33</v>
      </c>
      <c r="F243" s="28">
        <v>31053.4</v>
      </c>
      <c r="G243" t="s">
        <v>11</v>
      </c>
      <c r="H243" s="28">
        <v>15000</v>
      </c>
      <c r="I243" s="28">
        <f>IF(Sales_Data[[#This Row],[Sales Amount]]&gt;=Sales_Data[[#This Row],[Targets]],Sales_Data[[#This Row],[Sales Amount]]*commission,0)</f>
        <v>3105.34</v>
      </c>
      <c r="J243" s="28">
        <f>Sales_Data[[#This Row],[Sales Amount]]-Sales_Data[[#This Row],[Targets]]</f>
        <v>16053.400000000001</v>
      </c>
    </row>
    <row r="244" spans="1:10" x14ac:dyDescent="0.25">
      <c r="A244" s="2">
        <v>44409</v>
      </c>
      <c r="B244" t="s">
        <v>34</v>
      </c>
      <c r="C244" t="s">
        <v>35</v>
      </c>
      <c r="D244" t="s">
        <v>36</v>
      </c>
      <c r="E244" t="s">
        <v>26</v>
      </c>
      <c r="F244" s="28">
        <v>3386.6000000000004</v>
      </c>
      <c r="G244" t="s">
        <v>15</v>
      </c>
      <c r="H244" s="28">
        <v>15000</v>
      </c>
      <c r="I244" s="28">
        <f>IF(Sales_Data[[#This Row],[Sales Amount]]&gt;=Sales_Data[[#This Row],[Targets]],Sales_Data[[#This Row],[Sales Amount]]*commission,0)</f>
        <v>0</v>
      </c>
      <c r="J244" s="28">
        <f>Sales_Data[[#This Row],[Sales Amount]]-Sales_Data[[#This Row],[Targets]]</f>
        <v>-11613.4</v>
      </c>
    </row>
    <row r="245" spans="1:10" x14ac:dyDescent="0.25">
      <c r="A245" s="2">
        <v>44409</v>
      </c>
      <c r="B245" t="s">
        <v>47</v>
      </c>
      <c r="C245" t="s">
        <v>48</v>
      </c>
      <c r="D245" t="s">
        <v>49</v>
      </c>
      <c r="E245" t="s">
        <v>26</v>
      </c>
      <c r="F245" s="28">
        <v>4028</v>
      </c>
      <c r="G245" t="s">
        <v>11</v>
      </c>
      <c r="H245" s="28">
        <v>15000</v>
      </c>
      <c r="I245" s="28">
        <f>IF(Sales_Data[[#This Row],[Sales Amount]]&gt;=Sales_Data[[#This Row],[Targets]],Sales_Data[[#This Row],[Sales Amount]]*commission,0)</f>
        <v>0</v>
      </c>
      <c r="J245" s="28">
        <f>Sales_Data[[#This Row],[Sales Amount]]-Sales_Data[[#This Row],[Targets]]</f>
        <v>-10972</v>
      </c>
    </row>
    <row r="246" spans="1:10" x14ac:dyDescent="0.25">
      <c r="A246" s="2">
        <v>44409</v>
      </c>
      <c r="B246" t="s">
        <v>23</v>
      </c>
      <c r="C246" t="s">
        <v>24</v>
      </c>
      <c r="D246" t="s">
        <v>25</v>
      </c>
      <c r="E246" t="s">
        <v>26</v>
      </c>
      <c r="F246" s="28">
        <v>5532.7999999999993</v>
      </c>
      <c r="G246" t="s">
        <v>15</v>
      </c>
      <c r="H246" s="28">
        <v>15000</v>
      </c>
      <c r="I246" s="28">
        <f>IF(Sales_Data[[#This Row],[Sales Amount]]&gt;=Sales_Data[[#This Row],[Targets]],Sales_Data[[#This Row],[Sales Amount]]*commission,0)</f>
        <v>0</v>
      </c>
      <c r="J246" s="28">
        <f>Sales_Data[[#This Row],[Sales Amount]]-Sales_Data[[#This Row],[Targets]]</f>
        <v>-9467.2000000000007</v>
      </c>
    </row>
    <row r="247" spans="1:10" x14ac:dyDescent="0.25">
      <c r="A247" s="2">
        <v>44409</v>
      </c>
      <c r="B247" t="s">
        <v>34</v>
      </c>
      <c r="C247" t="s">
        <v>35</v>
      </c>
      <c r="D247" t="s">
        <v>36</v>
      </c>
      <c r="E247" t="s">
        <v>26</v>
      </c>
      <c r="F247" s="28">
        <v>10200</v>
      </c>
      <c r="G247" t="s">
        <v>43</v>
      </c>
      <c r="H247" s="28">
        <v>15000</v>
      </c>
      <c r="I247" s="28">
        <f>IF(Sales_Data[[#This Row],[Sales Amount]]&gt;=Sales_Data[[#This Row],[Targets]],Sales_Data[[#This Row],[Sales Amount]]*commission,0)</f>
        <v>0</v>
      </c>
      <c r="J247" s="28">
        <f>Sales_Data[[#This Row],[Sales Amount]]-Sales_Data[[#This Row],[Targets]]</f>
        <v>-4800</v>
      </c>
    </row>
    <row r="248" spans="1:10" x14ac:dyDescent="0.25">
      <c r="A248" s="2">
        <v>44409</v>
      </c>
      <c r="B248" t="s">
        <v>23</v>
      </c>
      <c r="C248" t="s">
        <v>24</v>
      </c>
      <c r="D248" t="s">
        <v>25</v>
      </c>
      <c r="E248" t="s">
        <v>26</v>
      </c>
      <c r="F248" s="28">
        <v>13923</v>
      </c>
      <c r="G248" t="s">
        <v>43</v>
      </c>
      <c r="H248" s="28">
        <v>15000</v>
      </c>
      <c r="I248" s="28">
        <f>IF(Sales_Data[[#This Row],[Sales Amount]]&gt;=Sales_Data[[#This Row],[Targets]],Sales_Data[[#This Row],[Sales Amount]]*commission,0)</f>
        <v>0</v>
      </c>
      <c r="J248" s="28">
        <f>Sales_Data[[#This Row],[Sales Amount]]-Sales_Data[[#This Row],[Targets]]</f>
        <v>-1077</v>
      </c>
    </row>
    <row r="249" spans="1:10" x14ac:dyDescent="0.25">
      <c r="A249" s="2">
        <v>44409</v>
      </c>
      <c r="B249" t="s">
        <v>47</v>
      </c>
      <c r="C249" t="s">
        <v>48</v>
      </c>
      <c r="D249" t="s">
        <v>49</v>
      </c>
      <c r="E249" t="s">
        <v>26</v>
      </c>
      <c r="F249" s="28">
        <v>17593.399999999998</v>
      </c>
      <c r="G249" t="s">
        <v>15</v>
      </c>
      <c r="H249" s="28">
        <v>15000</v>
      </c>
      <c r="I249" s="28">
        <f>IF(Sales_Data[[#This Row],[Sales Amount]]&gt;=Sales_Data[[#This Row],[Targets]],Sales_Data[[#This Row],[Sales Amount]]*commission,0)</f>
        <v>1759.34</v>
      </c>
      <c r="J249" s="28">
        <f>Sales_Data[[#This Row],[Sales Amount]]-Sales_Data[[#This Row],[Targets]]</f>
        <v>2593.3999999999978</v>
      </c>
    </row>
    <row r="250" spans="1:10" x14ac:dyDescent="0.25">
      <c r="A250" s="2">
        <v>44409</v>
      </c>
      <c r="B250" t="s">
        <v>56</v>
      </c>
      <c r="C250" t="s">
        <v>57</v>
      </c>
      <c r="D250" t="s">
        <v>58</v>
      </c>
      <c r="E250" t="s">
        <v>26</v>
      </c>
      <c r="F250" s="28">
        <v>17666</v>
      </c>
      <c r="G250" t="s">
        <v>11</v>
      </c>
      <c r="H250" s="28">
        <v>15000</v>
      </c>
      <c r="I250" s="28">
        <f>IF(Sales_Data[[#This Row],[Sales Amount]]&gt;=Sales_Data[[#This Row],[Targets]],Sales_Data[[#This Row],[Sales Amount]]*commission,0)</f>
        <v>1766.6000000000001</v>
      </c>
      <c r="J250" s="28">
        <f>Sales_Data[[#This Row],[Sales Amount]]-Sales_Data[[#This Row],[Targets]]</f>
        <v>2666</v>
      </c>
    </row>
    <row r="251" spans="1:10" x14ac:dyDescent="0.25">
      <c r="A251" s="2">
        <v>44409</v>
      </c>
      <c r="B251" t="s">
        <v>34</v>
      </c>
      <c r="C251" t="s">
        <v>35</v>
      </c>
      <c r="D251" t="s">
        <v>36</v>
      </c>
      <c r="E251" t="s">
        <v>26</v>
      </c>
      <c r="F251" s="28">
        <v>21420</v>
      </c>
      <c r="G251" t="s">
        <v>43</v>
      </c>
      <c r="H251" s="28">
        <v>15000</v>
      </c>
      <c r="I251" s="28">
        <f>IF(Sales_Data[[#This Row],[Sales Amount]]&gt;=Sales_Data[[#This Row],[Targets]],Sales_Data[[#This Row],[Sales Amount]]*commission,0)</f>
        <v>2142</v>
      </c>
      <c r="J251" s="28">
        <f>Sales_Data[[#This Row],[Sales Amount]]-Sales_Data[[#This Row],[Targets]]</f>
        <v>6420</v>
      </c>
    </row>
    <row r="252" spans="1:10" x14ac:dyDescent="0.25">
      <c r="A252" s="2">
        <v>44409</v>
      </c>
      <c r="B252" t="s">
        <v>23</v>
      </c>
      <c r="C252" t="s">
        <v>24</v>
      </c>
      <c r="D252" t="s">
        <v>25</v>
      </c>
      <c r="E252" t="s">
        <v>26</v>
      </c>
      <c r="F252" s="28">
        <v>24080</v>
      </c>
      <c r="G252" t="s">
        <v>11</v>
      </c>
      <c r="H252" s="28">
        <v>15000</v>
      </c>
      <c r="I252" s="28">
        <f>IF(Sales_Data[[#This Row],[Sales Amount]]&gt;=Sales_Data[[#This Row],[Targets]],Sales_Data[[#This Row],[Sales Amount]]*commission,0)</f>
        <v>2408</v>
      </c>
      <c r="J252" s="28">
        <f>Sales_Data[[#This Row],[Sales Amount]]-Sales_Data[[#This Row],[Targets]]</f>
        <v>9080</v>
      </c>
    </row>
    <row r="253" spans="1:10" x14ac:dyDescent="0.25">
      <c r="A253" s="2">
        <v>44409</v>
      </c>
      <c r="B253" t="s">
        <v>47</v>
      </c>
      <c r="C253" t="s">
        <v>48</v>
      </c>
      <c r="D253" t="s">
        <v>49</v>
      </c>
      <c r="E253" t="s">
        <v>26</v>
      </c>
      <c r="F253" s="28">
        <v>27531</v>
      </c>
      <c r="G253" t="s">
        <v>43</v>
      </c>
      <c r="H253" s="28">
        <v>15000</v>
      </c>
      <c r="I253" s="28">
        <f>IF(Sales_Data[[#This Row],[Sales Amount]]&gt;=Sales_Data[[#This Row],[Targets]],Sales_Data[[#This Row],[Sales Amount]]*commission,0)</f>
        <v>2753.1000000000004</v>
      </c>
      <c r="J253" s="28">
        <f>Sales_Data[[#This Row],[Sales Amount]]-Sales_Data[[#This Row],[Targets]]</f>
        <v>12531</v>
      </c>
    </row>
    <row r="254" spans="1:10" x14ac:dyDescent="0.25">
      <c r="A254" s="2">
        <v>44409</v>
      </c>
      <c r="B254" t="s">
        <v>56</v>
      </c>
      <c r="C254" t="s">
        <v>57</v>
      </c>
      <c r="D254" t="s">
        <v>58</v>
      </c>
      <c r="E254" t="s">
        <v>26</v>
      </c>
      <c r="F254" s="28">
        <v>32795.700000000004</v>
      </c>
      <c r="G254" t="s">
        <v>15</v>
      </c>
      <c r="H254" s="28">
        <v>15000</v>
      </c>
      <c r="I254" s="28">
        <f>IF(Sales_Data[[#This Row],[Sales Amount]]&gt;=Sales_Data[[#This Row],[Targets]],Sales_Data[[#This Row],[Sales Amount]]*commission,0)</f>
        <v>3279.5700000000006</v>
      </c>
      <c r="J254" s="28">
        <f>Sales_Data[[#This Row],[Sales Amount]]-Sales_Data[[#This Row],[Targets]]</f>
        <v>17795.700000000004</v>
      </c>
    </row>
    <row r="255" spans="1:10" x14ac:dyDescent="0.25">
      <c r="A255" s="2">
        <v>44409</v>
      </c>
      <c r="B255" t="s">
        <v>44</v>
      </c>
      <c r="C255" t="s">
        <v>45</v>
      </c>
      <c r="D255" t="s">
        <v>46</v>
      </c>
      <c r="E255" t="s">
        <v>22</v>
      </c>
      <c r="F255" s="28">
        <v>3760.5</v>
      </c>
      <c r="G255" t="s">
        <v>11</v>
      </c>
      <c r="H255" s="28">
        <v>15000</v>
      </c>
      <c r="I255" s="28">
        <f>IF(Sales_Data[[#This Row],[Sales Amount]]&gt;=Sales_Data[[#This Row],[Targets]],Sales_Data[[#This Row],[Sales Amount]]*commission,0)</f>
        <v>0</v>
      </c>
      <c r="J255" s="28">
        <f>Sales_Data[[#This Row],[Sales Amount]]-Sales_Data[[#This Row],[Targets]]</f>
        <v>-11239.5</v>
      </c>
    </row>
    <row r="256" spans="1:10" x14ac:dyDescent="0.25">
      <c r="A256" s="2">
        <v>44409</v>
      </c>
      <c r="B256" t="s">
        <v>44</v>
      </c>
      <c r="C256" t="s">
        <v>45</v>
      </c>
      <c r="D256" t="s">
        <v>46</v>
      </c>
      <c r="E256" t="s">
        <v>22</v>
      </c>
      <c r="F256" s="28">
        <v>4322.8</v>
      </c>
      <c r="G256" t="s">
        <v>43</v>
      </c>
      <c r="H256" s="28">
        <v>15000</v>
      </c>
      <c r="I256" s="28">
        <f>IF(Sales_Data[[#This Row],[Sales Amount]]&gt;=Sales_Data[[#This Row],[Targets]],Sales_Data[[#This Row],[Sales Amount]]*commission,0)</f>
        <v>0</v>
      </c>
      <c r="J256" s="28">
        <f>Sales_Data[[#This Row],[Sales Amount]]-Sales_Data[[#This Row],[Targets]]</f>
        <v>-10677.2</v>
      </c>
    </row>
    <row r="257" spans="1:10" x14ac:dyDescent="0.25">
      <c r="A257" s="2">
        <v>44409</v>
      </c>
      <c r="B257" t="s">
        <v>44</v>
      </c>
      <c r="C257" t="s">
        <v>45</v>
      </c>
      <c r="D257" t="s">
        <v>46</v>
      </c>
      <c r="E257" t="s">
        <v>22</v>
      </c>
      <c r="F257" s="28">
        <v>9697.6</v>
      </c>
      <c r="G257" t="s">
        <v>15</v>
      </c>
      <c r="H257" s="28">
        <v>15000</v>
      </c>
      <c r="I257" s="28">
        <f>IF(Sales_Data[[#This Row],[Sales Amount]]&gt;=Sales_Data[[#This Row],[Targets]],Sales_Data[[#This Row],[Sales Amount]]*commission,0)</f>
        <v>0</v>
      </c>
      <c r="J257" s="28">
        <f>Sales_Data[[#This Row],[Sales Amount]]-Sales_Data[[#This Row],[Targets]]</f>
        <v>-5302.4</v>
      </c>
    </row>
    <row r="258" spans="1:10" x14ac:dyDescent="0.25">
      <c r="A258" s="2">
        <v>44409</v>
      </c>
      <c r="B258" t="s">
        <v>44</v>
      </c>
      <c r="C258" t="s">
        <v>45</v>
      </c>
      <c r="D258" t="s">
        <v>46</v>
      </c>
      <c r="E258" t="s">
        <v>22</v>
      </c>
      <c r="F258" s="28">
        <v>10391.699999999999</v>
      </c>
      <c r="G258" t="s">
        <v>43</v>
      </c>
      <c r="H258" s="28">
        <v>15000</v>
      </c>
      <c r="I258" s="28">
        <f>IF(Sales_Data[[#This Row],[Sales Amount]]&gt;=Sales_Data[[#This Row],[Targets]],Sales_Data[[#This Row],[Sales Amount]]*commission,0)</f>
        <v>0</v>
      </c>
      <c r="J258" s="28">
        <f>Sales_Data[[#This Row],[Sales Amount]]-Sales_Data[[#This Row],[Targets]]</f>
        <v>-4608.3000000000011</v>
      </c>
    </row>
    <row r="259" spans="1:10" x14ac:dyDescent="0.25">
      <c r="A259" s="2">
        <v>44409</v>
      </c>
      <c r="B259" t="s">
        <v>65</v>
      </c>
      <c r="C259" t="s">
        <v>66</v>
      </c>
      <c r="D259" t="s">
        <v>67</v>
      </c>
      <c r="E259" t="s">
        <v>22</v>
      </c>
      <c r="F259" s="28">
        <v>15670.2</v>
      </c>
      <c r="G259" t="s">
        <v>43</v>
      </c>
      <c r="H259" s="28">
        <v>15000</v>
      </c>
      <c r="I259" s="28">
        <f>IF(Sales_Data[[#This Row],[Sales Amount]]&gt;=Sales_Data[[#This Row],[Targets]],Sales_Data[[#This Row],[Sales Amount]]*commission,0)</f>
        <v>1567.0200000000002</v>
      </c>
      <c r="J259" s="28">
        <f>Sales_Data[[#This Row],[Sales Amount]]-Sales_Data[[#This Row],[Targets]]</f>
        <v>670.20000000000073</v>
      </c>
    </row>
    <row r="260" spans="1:10" x14ac:dyDescent="0.25">
      <c r="A260" s="2">
        <v>44409</v>
      </c>
      <c r="B260" t="s">
        <v>53</v>
      </c>
      <c r="C260" t="s">
        <v>54</v>
      </c>
      <c r="D260" t="s">
        <v>55</v>
      </c>
      <c r="E260" t="s">
        <v>22</v>
      </c>
      <c r="F260" s="28">
        <v>22477.9</v>
      </c>
      <c r="G260" t="s">
        <v>15</v>
      </c>
      <c r="H260" s="28">
        <v>15000</v>
      </c>
      <c r="I260" s="28">
        <f>IF(Sales_Data[[#This Row],[Sales Amount]]&gt;=Sales_Data[[#This Row],[Targets]],Sales_Data[[#This Row],[Sales Amount]]*commission,0)</f>
        <v>2247.7900000000004</v>
      </c>
      <c r="J260" s="28">
        <f>Sales_Data[[#This Row],[Sales Amount]]-Sales_Data[[#This Row],[Targets]]</f>
        <v>7477.9000000000015</v>
      </c>
    </row>
    <row r="261" spans="1:10" x14ac:dyDescent="0.25">
      <c r="A261" s="2">
        <v>44409</v>
      </c>
      <c r="B261" t="s">
        <v>53</v>
      </c>
      <c r="C261" t="s">
        <v>54</v>
      </c>
      <c r="D261" t="s">
        <v>55</v>
      </c>
      <c r="E261" t="s">
        <v>22</v>
      </c>
      <c r="F261" s="28">
        <v>36088.1</v>
      </c>
      <c r="G261" t="s">
        <v>43</v>
      </c>
      <c r="H261" s="28">
        <v>15000</v>
      </c>
      <c r="I261" s="28">
        <f>IF(Sales_Data[[#This Row],[Sales Amount]]&gt;=Sales_Data[[#This Row],[Targets]],Sales_Data[[#This Row],[Sales Amount]]*commission,0)</f>
        <v>3608.81</v>
      </c>
      <c r="J261" s="28">
        <f>Sales_Data[[#This Row],[Sales Amount]]-Sales_Data[[#This Row],[Targets]]</f>
        <v>21088.1</v>
      </c>
    </row>
    <row r="262" spans="1:10" x14ac:dyDescent="0.25">
      <c r="A262" s="2">
        <v>44409</v>
      </c>
      <c r="B262" t="s">
        <v>19</v>
      </c>
      <c r="C262" t="s">
        <v>20</v>
      </c>
      <c r="D262" t="s">
        <v>21</v>
      </c>
      <c r="E262" t="s">
        <v>22</v>
      </c>
      <c r="F262" s="28">
        <v>43388.100000000006</v>
      </c>
      <c r="G262" t="s">
        <v>15</v>
      </c>
      <c r="H262" s="28">
        <v>15000</v>
      </c>
      <c r="I262" s="28">
        <f>IF(Sales_Data[[#This Row],[Sales Amount]]&gt;=Sales_Data[[#This Row],[Targets]],Sales_Data[[#This Row],[Sales Amount]]*commission,0)</f>
        <v>4338.8100000000004</v>
      </c>
      <c r="J262" s="28">
        <f>Sales_Data[[#This Row],[Sales Amount]]-Sales_Data[[#This Row],[Targets]]</f>
        <v>28388.100000000006</v>
      </c>
    </row>
    <row r="263" spans="1:10" x14ac:dyDescent="0.25">
      <c r="A263" s="2">
        <v>44440</v>
      </c>
      <c r="B263" t="s">
        <v>7</v>
      </c>
      <c r="C263" t="s">
        <v>8</v>
      </c>
      <c r="D263" t="s">
        <v>9</v>
      </c>
      <c r="E263" t="s">
        <v>10</v>
      </c>
      <c r="F263" s="28">
        <v>5572.3</v>
      </c>
      <c r="G263" t="s">
        <v>11</v>
      </c>
      <c r="H263" s="28">
        <v>15000</v>
      </c>
      <c r="I263" s="28">
        <f>IF(Sales_Data[[#This Row],[Sales Amount]]&gt;=Sales_Data[[#This Row],[Targets]],Sales_Data[[#This Row],[Sales Amount]]*commission,0)</f>
        <v>0</v>
      </c>
      <c r="J263" s="28">
        <f>Sales_Data[[#This Row],[Sales Amount]]-Sales_Data[[#This Row],[Targets]]</f>
        <v>-9427.7000000000007</v>
      </c>
    </row>
    <row r="264" spans="1:10" x14ac:dyDescent="0.25">
      <c r="A264" s="2">
        <v>44440</v>
      </c>
      <c r="B264" t="s">
        <v>16</v>
      </c>
      <c r="C264" t="s">
        <v>17</v>
      </c>
      <c r="D264" t="s">
        <v>18</v>
      </c>
      <c r="E264" t="s">
        <v>10</v>
      </c>
      <c r="F264" s="28">
        <v>7496.9999999999991</v>
      </c>
      <c r="G264" t="s">
        <v>15</v>
      </c>
      <c r="H264" s="28">
        <v>15000</v>
      </c>
      <c r="I264" s="28">
        <f>IF(Sales_Data[[#This Row],[Sales Amount]]&gt;=Sales_Data[[#This Row],[Targets]],Sales_Data[[#This Row],[Sales Amount]]*commission,0)</f>
        <v>0</v>
      </c>
      <c r="J264" s="28">
        <f>Sales_Data[[#This Row],[Sales Amount]]-Sales_Data[[#This Row],[Targets]]</f>
        <v>-7503.0000000000009</v>
      </c>
    </row>
    <row r="265" spans="1:10" x14ac:dyDescent="0.25">
      <c r="A265" s="2">
        <v>44440</v>
      </c>
      <c r="B265" t="s">
        <v>12</v>
      </c>
      <c r="C265" t="s">
        <v>13</v>
      </c>
      <c r="D265" t="s">
        <v>14</v>
      </c>
      <c r="E265" t="s">
        <v>10</v>
      </c>
      <c r="F265" s="28">
        <v>9651.1999999999989</v>
      </c>
      <c r="G265" t="s">
        <v>11</v>
      </c>
      <c r="H265" s="28">
        <v>15000</v>
      </c>
      <c r="I265" s="28">
        <f>IF(Sales_Data[[#This Row],[Sales Amount]]&gt;=Sales_Data[[#This Row],[Targets]],Sales_Data[[#This Row],[Sales Amount]]*commission,0)</f>
        <v>0</v>
      </c>
      <c r="J265" s="28">
        <f>Sales_Data[[#This Row],[Sales Amount]]-Sales_Data[[#This Row],[Targets]]</f>
        <v>-5348.8000000000011</v>
      </c>
    </row>
    <row r="266" spans="1:10" x14ac:dyDescent="0.25">
      <c r="A266" s="2">
        <v>44440</v>
      </c>
      <c r="B266" t="s">
        <v>7</v>
      </c>
      <c r="C266" t="s">
        <v>8</v>
      </c>
      <c r="D266" t="s">
        <v>9</v>
      </c>
      <c r="E266" t="s">
        <v>10</v>
      </c>
      <c r="F266" s="28">
        <v>10492.199999999997</v>
      </c>
      <c r="G266" t="s">
        <v>43</v>
      </c>
      <c r="H266" s="28">
        <v>15000</v>
      </c>
      <c r="I266" s="28">
        <f>IF(Sales_Data[[#This Row],[Sales Amount]]&gt;=Sales_Data[[#This Row],[Targets]],Sales_Data[[#This Row],[Sales Amount]]*commission,0)</f>
        <v>0</v>
      </c>
      <c r="J266" s="28">
        <f>Sales_Data[[#This Row],[Sales Amount]]-Sales_Data[[#This Row],[Targets]]</f>
        <v>-4507.8000000000029</v>
      </c>
    </row>
    <row r="267" spans="1:10" x14ac:dyDescent="0.25">
      <c r="A267" s="2">
        <v>44440</v>
      </c>
      <c r="B267" t="s">
        <v>7</v>
      </c>
      <c r="C267" t="s">
        <v>8</v>
      </c>
      <c r="D267" t="s">
        <v>9</v>
      </c>
      <c r="E267" t="s">
        <v>10</v>
      </c>
      <c r="F267" s="28">
        <v>18396.7</v>
      </c>
      <c r="G267" t="s">
        <v>11</v>
      </c>
      <c r="H267" s="28">
        <v>15000</v>
      </c>
      <c r="I267" s="28">
        <f>IF(Sales_Data[[#This Row],[Sales Amount]]&gt;=Sales_Data[[#This Row],[Targets]],Sales_Data[[#This Row],[Sales Amount]]*commission,0)</f>
        <v>1839.67</v>
      </c>
      <c r="J267" s="28">
        <f>Sales_Data[[#This Row],[Sales Amount]]-Sales_Data[[#This Row],[Targets]]</f>
        <v>3396.7000000000007</v>
      </c>
    </row>
    <row r="268" spans="1:10" x14ac:dyDescent="0.25">
      <c r="A268" s="2">
        <v>44440</v>
      </c>
      <c r="B268" t="s">
        <v>12</v>
      </c>
      <c r="C268" t="s">
        <v>13</v>
      </c>
      <c r="D268" t="s">
        <v>14</v>
      </c>
      <c r="E268" t="s">
        <v>10</v>
      </c>
      <c r="F268" s="28">
        <v>23849.599999999999</v>
      </c>
      <c r="G268" t="s">
        <v>11</v>
      </c>
      <c r="H268" s="28">
        <v>15000</v>
      </c>
      <c r="I268" s="28">
        <f>IF(Sales_Data[[#This Row],[Sales Amount]]&gt;=Sales_Data[[#This Row],[Targets]],Sales_Data[[#This Row],[Sales Amount]]*commission,0)</f>
        <v>2384.96</v>
      </c>
      <c r="J268" s="28">
        <f>Sales_Data[[#This Row],[Sales Amount]]-Sales_Data[[#This Row],[Targets]]</f>
        <v>8849.5999999999985</v>
      </c>
    </row>
    <row r="269" spans="1:10" x14ac:dyDescent="0.25">
      <c r="A269" s="2">
        <v>44440</v>
      </c>
      <c r="B269" t="s">
        <v>68</v>
      </c>
      <c r="C269" t="s">
        <v>69</v>
      </c>
      <c r="D269" t="s">
        <v>70</v>
      </c>
      <c r="E269" t="s">
        <v>10</v>
      </c>
      <c r="F269" s="28">
        <v>23882.399999999998</v>
      </c>
      <c r="G269" t="s">
        <v>43</v>
      </c>
      <c r="H269" s="28">
        <v>15000</v>
      </c>
      <c r="I269" s="28">
        <f>IF(Sales_Data[[#This Row],[Sales Amount]]&gt;=Sales_Data[[#This Row],[Targets]],Sales_Data[[#This Row],[Sales Amount]]*commission,0)</f>
        <v>2388.2399999999998</v>
      </c>
      <c r="J269" s="28">
        <f>Sales_Data[[#This Row],[Sales Amount]]-Sales_Data[[#This Row],[Targets]]</f>
        <v>8882.3999999999978</v>
      </c>
    </row>
    <row r="270" spans="1:10" x14ac:dyDescent="0.25">
      <c r="A270" s="2">
        <v>44440</v>
      </c>
      <c r="B270" t="s">
        <v>12</v>
      </c>
      <c r="C270" t="s">
        <v>13</v>
      </c>
      <c r="D270" t="s">
        <v>14</v>
      </c>
      <c r="E270" t="s">
        <v>10</v>
      </c>
      <c r="F270" s="28">
        <v>34041.300000000003</v>
      </c>
      <c r="G270" t="s">
        <v>43</v>
      </c>
      <c r="H270" s="28">
        <v>15000</v>
      </c>
      <c r="I270" s="28">
        <f>IF(Sales_Data[[#This Row],[Sales Amount]]&gt;=Sales_Data[[#This Row],[Targets]],Sales_Data[[#This Row],[Sales Amount]]*commission,0)</f>
        <v>3404.1300000000006</v>
      </c>
      <c r="J270" s="28">
        <f>Sales_Data[[#This Row],[Sales Amount]]-Sales_Data[[#This Row],[Targets]]</f>
        <v>19041.300000000003</v>
      </c>
    </row>
    <row r="271" spans="1:10" x14ac:dyDescent="0.25">
      <c r="A271" s="2">
        <v>44440</v>
      </c>
      <c r="B271" t="s">
        <v>40</v>
      </c>
      <c r="C271" t="s">
        <v>41</v>
      </c>
      <c r="D271" t="s">
        <v>42</v>
      </c>
      <c r="E271" t="s">
        <v>33</v>
      </c>
      <c r="F271" s="28">
        <v>3710</v>
      </c>
      <c r="G271" t="s">
        <v>43</v>
      </c>
      <c r="H271" s="28">
        <v>15000</v>
      </c>
      <c r="I271" s="28">
        <f>IF(Sales_Data[[#This Row],[Sales Amount]]&gt;=Sales_Data[[#This Row],[Targets]],Sales_Data[[#This Row],[Sales Amount]]*commission,0)</f>
        <v>0</v>
      </c>
      <c r="J271" s="28">
        <f>Sales_Data[[#This Row],[Sales Amount]]-Sales_Data[[#This Row],[Targets]]</f>
        <v>-11290</v>
      </c>
    </row>
    <row r="272" spans="1:10" x14ac:dyDescent="0.25">
      <c r="A272" s="2">
        <v>44440</v>
      </c>
      <c r="B272" t="s">
        <v>62</v>
      </c>
      <c r="C272" t="s">
        <v>63</v>
      </c>
      <c r="D272" t="s">
        <v>64</v>
      </c>
      <c r="E272" t="s">
        <v>33</v>
      </c>
      <c r="F272" s="28">
        <v>6600</v>
      </c>
      <c r="G272" t="s">
        <v>11</v>
      </c>
      <c r="H272" s="28">
        <v>15000</v>
      </c>
      <c r="I272" s="28">
        <f>IF(Sales_Data[[#This Row],[Sales Amount]]&gt;=Sales_Data[[#This Row],[Targets]],Sales_Data[[#This Row],[Sales Amount]]*commission,0)</f>
        <v>0</v>
      </c>
      <c r="J272" s="28">
        <f>Sales_Data[[#This Row],[Sales Amount]]-Sales_Data[[#This Row],[Targets]]</f>
        <v>-8400</v>
      </c>
    </row>
    <row r="273" spans="1:10" x14ac:dyDescent="0.25">
      <c r="A273" s="2">
        <v>44440</v>
      </c>
      <c r="B273" t="s">
        <v>71</v>
      </c>
      <c r="C273" t="s">
        <v>72</v>
      </c>
      <c r="D273" t="s">
        <v>73</v>
      </c>
      <c r="E273" t="s">
        <v>33</v>
      </c>
      <c r="F273" s="28">
        <v>8001</v>
      </c>
      <c r="G273" t="s">
        <v>11</v>
      </c>
      <c r="H273" s="28">
        <v>15000</v>
      </c>
      <c r="I273" s="28">
        <f>IF(Sales_Data[[#This Row],[Sales Amount]]&gt;=Sales_Data[[#This Row],[Targets]],Sales_Data[[#This Row],[Sales Amount]]*commission,0)</f>
        <v>0</v>
      </c>
      <c r="J273" s="28">
        <f>Sales_Data[[#This Row],[Sales Amount]]-Sales_Data[[#This Row],[Targets]]</f>
        <v>-6999</v>
      </c>
    </row>
    <row r="274" spans="1:10" x14ac:dyDescent="0.25">
      <c r="A274" s="2">
        <v>44440</v>
      </c>
      <c r="B274" t="s">
        <v>40</v>
      </c>
      <c r="C274" t="s">
        <v>41</v>
      </c>
      <c r="D274" t="s">
        <v>42</v>
      </c>
      <c r="E274" t="s">
        <v>33</v>
      </c>
      <c r="F274" s="28">
        <v>8772</v>
      </c>
      <c r="G274" t="s">
        <v>15</v>
      </c>
      <c r="H274" s="28">
        <v>15000</v>
      </c>
      <c r="I274" s="28">
        <f>IF(Sales_Data[[#This Row],[Sales Amount]]&gt;=Sales_Data[[#This Row],[Targets]],Sales_Data[[#This Row],[Sales Amount]]*commission,0)</f>
        <v>0</v>
      </c>
      <c r="J274" s="28">
        <f>Sales_Data[[#This Row],[Sales Amount]]-Sales_Data[[#This Row],[Targets]]</f>
        <v>-6228</v>
      </c>
    </row>
    <row r="275" spans="1:10" x14ac:dyDescent="0.25">
      <c r="A275" s="2">
        <v>44440</v>
      </c>
      <c r="B275" t="s">
        <v>40</v>
      </c>
      <c r="C275" t="s">
        <v>41</v>
      </c>
      <c r="D275" t="s">
        <v>42</v>
      </c>
      <c r="E275" t="s">
        <v>33</v>
      </c>
      <c r="F275" s="28">
        <v>14089.199999999999</v>
      </c>
      <c r="G275" t="s">
        <v>15</v>
      </c>
      <c r="H275" s="28">
        <v>15000</v>
      </c>
      <c r="I275" s="28">
        <f>IF(Sales_Data[[#This Row],[Sales Amount]]&gt;=Sales_Data[[#This Row],[Targets]],Sales_Data[[#This Row],[Sales Amount]]*commission,0)</f>
        <v>0</v>
      </c>
      <c r="J275" s="28">
        <f>Sales_Data[[#This Row],[Sales Amount]]-Sales_Data[[#This Row],[Targets]]</f>
        <v>-910.80000000000109</v>
      </c>
    </row>
    <row r="276" spans="1:10" x14ac:dyDescent="0.25">
      <c r="A276" s="2">
        <v>44440</v>
      </c>
      <c r="B276" t="s">
        <v>30</v>
      </c>
      <c r="C276" t="s">
        <v>31</v>
      </c>
      <c r="D276" t="s">
        <v>32</v>
      </c>
      <c r="E276" t="s">
        <v>33</v>
      </c>
      <c r="F276" s="28">
        <v>16702.400000000001</v>
      </c>
      <c r="G276" t="s">
        <v>15</v>
      </c>
      <c r="H276" s="28">
        <v>15000</v>
      </c>
      <c r="I276" s="28">
        <f>IF(Sales_Data[[#This Row],[Sales Amount]]&gt;=Sales_Data[[#This Row],[Targets]],Sales_Data[[#This Row],[Sales Amount]]*commission,0)</f>
        <v>1670.2400000000002</v>
      </c>
      <c r="J276" s="28">
        <f>Sales_Data[[#This Row],[Sales Amount]]-Sales_Data[[#This Row],[Targets]]</f>
        <v>1702.4000000000015</v>
      </c>
    </row>
    <row r="277" spans="1:10" x14ac:dyDescent="0.25">
      <c r="A277" s="2">
        <v>44440</v>
      </c>
      <c r="B277" t="s">
        <v>30</v>
      </c>
      <c r="C277" t="s">
        <v>31</v>
      </c>
      <c r="D277" t="s">
        <v>32</v>
      </c>
      <c r="E277" t="s">
        <v>33</v>
      </c>
      <c r="F277" s="28">
        <v>21216</v>
      </c>
      <c r="G277" t="s">
        <v>15</v>
      </c>
      <c r="H277" s="28">
        <v>15000</v>
      </c>
      <c r="I277" s="28">
        <f>IF(Sales_Data[[#This Row],[Sales Amount]]&gt;=Sales_Data[[#This Row],[Targets]],Sales_Data[[#This Row],[Sales Amount]]*commission,0)</f>
        <v>2121.6</v>
      </c>
      <c r="J277" s="28">
        <f>Sales_Data[[#This Row],[Sales Amount]]-Sales_Data[[#This Row],[Targets]]</f>
        <v>6216</v>
      </c>
    </row>
    <row r="278" spans="1:10" x14ac:dyDescent="0.25">
      <c r="A278" s="2">
        <v>44440</v>
      </c>
      <c r="B278" t="s">
        <v>62</v>
      </c>
      <c r="C278" t="s">
        <v>63</v>
      </c>
      <c r="D278" t="s">
        <v>64</v>
      </c>
      <c r="E278" t="s">
        <v>33</v>
      </c>
      <c r="F278" s="28">
        <v>21546</v>
      </c>
      <c r="G278" t="s">
        <v>11</v>
      </c>
      <c r="H278" s="28">
        <v>15000</v>
      </c>
      <c r="I278" s="28">
        <f>IF(Sales_Data[[#This Row],[Sales Amount]]&gt;=Sales_Data[[#This Row],[Targets]],Sales_Data[[#This Row],[Sales Amount]]*commission,0)</f>
        <v>2154.6</v>
      </c>
      <c r="J278" s="28">
        <f>Sales_Data[[#This Row],[Sales Amount]]-Sales_Data[[#This Row],[Targets]]</f>
        <v>6546</v>
      </c>
    </row>
    <row r="279" spans="1:10" x14ac:dyDescent="0.25">
      <c r="A279" s="2">
        <v>44440</v>
      </c>
      <c r="B279" t="s">
        <v>62</v>
      </c>
      <c r="C279" t="s">
        <v>63</v>
      </c>
      <c r="D279" t="s">
        <v>64</v>
      </c>
      <c r="E279" t="s">
        <v>33</v>
      </c>
      <c r="F279" s="28">
        <v>31186.6</v>
      </c>
      <c r="G279" t="s">
        <v>11</v>
      </c>
      <c r="H279" s="28">
        <v>15000</v>
      </c>
      <c r="I279" s="28">
        <f>IF(Sales_Data[[#This Row],[Sales Amount]]&gt;=Sales_Data[[#This Row],[Targets]],Sales_Data[[#This Row],[Sales Amount]]*commission,0)</f>
        <v>3118.66</v>
      </c>
      <c r="J279" s="28">
        <f>Sales_Data[[#This Row],[Sales Amount]]-Sales_Data[[#This Row],[Targets]]</f>
        <v>16186.599999999999</v>
      </c>
    </row>
    <row r="280" spans="1:10" x14ac:dyDescent="0.25">
      <c r="A280" s="2">
        <v>44440</v>
      </c>
      <c r="B280" t="s">
        <v>30</v>
      </c>
      <c r="C280" t="s">
        <v>31</v>
      </c>
      <c r="D280" t="s">
        <v>32</v>
      </c>
      <c r="E280" t="s">
        <v>33</v>
      </c>
      <c r="F280" s="28">
        <v>31999.200000000001</v>
      </c>
      <c r="G280" t="s">
        <v>15</v>
      </c>
      <c r="H280" s="28">
        <v>15000</v>
      </c>
      <c r="I280" s="28">
        <f>IF(Sales_Data[[#This Row],[Sales Amount]]&gt;=Sales_Data[[#This Row],[Targets]],Sales_Data[[#This Row],[Sales Amount]]*commission,0)</f>
        <v>3199.92</v>
      </c>
      <c r="J280" s="28">
        <f>Sales_Data[[#This Row],[Sales Amount]]-Sales_Data[[#This Row],[Targets]]</f>
        <v>16999.2</v>
      </c>
    </row>
    <row r="281" spans="1:10" x14ac:dyDescent="0.25">
      <c r="A281" s="2">
        <v>44440</v>
      </c>
      <c r="B281" t="s">
        <v>62</v>
      </c>
      <c r="C281" t="s">
        <v>63</v>
      </c>
      <c r="D281" t="s">
        <v>64</v>
      </c>
      <c r="E281" t="s">
        <v>33</v>
      </c>
      <c r="F281" s="28">
        <v>37520</v>
      </c>
      <c r="G281" t="s">
        <v>15</v>
      </c>
      <c r="H281" s="28">
        <v>15000</v>
      </c>
      <c r="I281" s="28">
        <f>IF(Sales_Data[[#This Row],[Sales Amount]]&gt;=Sales_Data[[#This Row],[Targets]],Sales_Data[[#This Row],[Sales Amount]]*commission,0)</f>
        <v>3752</v>
      </c>
      <c r="J281" s="28">
        <f>Sales_Data[[#This Row],[Sales Amount]]-Sales_Data[[#This Row],[Targets]]</f>
        <v>22520</v>
      </c>
    </row>
    <row r="282" spans="1:10" x14ac:dyDescent="0.25">
      <c r="A282" s="2">
        <v>44440</v>
      </c>
      <c r="B282" t="s">
        <v>62</v>
      </c>
      <c r="C282" t="s">
        <v>63</v>
      </c>
      <c r="D282" t="s">
        <v>64</v>
      </c>
      <c r="E282" t="s">
        <v>33</v>
      </c>
      <c r="F282" s="28">
        <v>41215.299999999996</v>
      </c>
      <c r="G282" t="s">
        <v>43</v>
      </c>
      <c r="H282" s="28">
        <v>15000</v>
      </c>
      <c r="I282" s="28">
        <f>IF(Sales_Data[[#This Row],[Sales Amount]]&gt;=Sales_Data[[#This Row],[Targets]],Sales_Data[[#This Row],[Sales Amount]]*commission,0)</f>
        <v>4121.53</v>
      </c>
      <c r="J282" s="28">
        <f>Sales_Data[[#This Row],[Sales Amount]]-Sales_Data[[#This Row],[Targets]]</f>
        <v>26215.299999999996</v>
      </c>
    </row>
    <row r="283" spans="1:10" x14ac:dyDescent="0.25">
      <c r="A283" s="2">
        <v>44440</v>
      </c>
      <c r="B283" t="s">
        <v>47</v>
      </c>
      <c r="C283" t="s">
        <v>48</v>
      </c>
      <c r="D283" t="s">
        <v>49</v>
      </c>
      <c r="E283" t="s">
        <v>26</v>
      </c>
      <c r="F283" s="28">
        <v>7008</v>
      </c>
      <c r="G283" t="s">
        <v>43</v>
      </c>
      <c r="H283" s="28">
        <v>15000</v>
      </c>
      <c r="I283" s="28">
        <f>IF(Sales_Data[[#This Row],[Sales Amount]]&gt;=Sales_Data[[#This Row],[Targets]],Sales_Data[[#This Row],[Sales Amount]]*commission,0)</f>
        <v>0</v>
      </c>
      <c r="J283" s="28">
        <f>Sales_Data[[#This Row],[Sales Amount]]-Sales_Data[[#This Row],[Targets]]</f>
        <v>-7992</v>
      </c>
    </row>
    <row r="284" spans="1:10" x14ac:dyDescent="0.25">
      <c r="A284" s="2">
        <v>44440</v>
      </c>
      <c r="B284" t="s">
        <v>23</v>
      </c>
      <c r="C284" t="s">
        <v>24</v>
      </c>
      <c r="D284" t="s">
        <v>25</v>
      </c>
      <c r="E284" t="s">
        <v>26</v>
      </c>
      <c r="F284" s="28">
        <v>8099.6999999999989</v>
      </c>
      <c r="G284" t="s">
        <v>11</v>
      </c>
      <c r="H284" s="28">
        <v>15000</v>
      </c>
      <c r="I284" s="28">
        <f>IF(Sales_Data[[#This Row],[Sales Amount]]&gt;=Sales_Data[[#This Row],[Targets]],Sales_Data[[#This Row],[Sales Amount]]*commission,0)</f>
        <v>0</v>
      </c>
      <c r="J284" s="28">
        <f>Sales_Data[[#This Row],[Sales Amount]]-Sales_Data[[#This Row],[Targets]]</f>
        <v>-6900.3000000000011</v>
      </c>
    </row>
    <row r="285" spans="1:10" x14ac:dyDescent="0.25">
      <c r="A285" s="2">
        <v>44440</v>
      </c>
      <c r="B285" t="s">
        <v>34</v>
      </c>
      <c r="C285" t="s">
        <v>35</v>
      </c>
      <c r="D285" t="s">
        <v>36</v>
      </c>
      <c r="E285" t="s">
        <v>26</v>
      </c>
      <c r="F285" s="28">
        <v>9840</v>
      </c>
      <c r="G285" t="s">
        <v>15</v>
      </c>
      <c r="H285" s="28">
        <v>15000</v>
      </c>
      <c r="I285" s="28">
        <f>IF(Sales_Data[[#This Row],[Sales Amount]]&gt;=Sales_Data[[#This Row],[Targets]],Sales_Data[[#This Row],[Sales Amount]]*commission,0)</f>
        <v>0</v>
      </c>
      <c r="J285" s="28">
        <f>Sales_Data[[#This Row],[Sales Amount]]-Sales_Data[[#This Row],[Targets]]</f>
        <v>-5160</v>
      </c>
    </row>
    <row r="286" spans="1:10" x14ac:dyDescent="0.25">
      <c r="A286" s="2">
        <v>44440</v>
      </c>
      <c r="B286" t="s">
        <v>50</v>
      </c>
      <c r="C286" t="s">
        <v>51</v>
      </c>
      <c r="D286" t="s">
        <v>52</v>
      </c>
      <c r="E286" t="s">
        <v>26</v>
      </c>
      <c r="F286" s="28">
        <v>10218</v>
      </c>
      <c r="G286" t="s">
        <v>15</v>
      </c>
      <c r="H286" s="28">
        <v>15000</v>
      </c>
      <c r="I286" s="28">
        <f>IF(Sales_Data[[#This Row],[Sales Amount]]&gt;=Sales_Data[[#This Row],[Targets]],Sales_Data[[#This Row],[Sales Amount]]*commission,0)</f>
        <v>0</v>
      </c>
      <c r="J286" s="28">
        <f>Sales_Data[[#This Row],[Sales Amount]]-Sales_Data[[#This Row],[Targets]]</f>
        <v>-4782</v>
      </c>
    </row>
    <row r="287" spans="1:10" x14ac:dyDescent="0.25">
      <c r="A287" s="2">
        <v>44440</v>
      </c>
      <c r="B287" t="s">
        <v>34</v>
      </c>
      <c r="C287" t="s">
        <v>35</v>
      </c>
      <c r="D287" t="s">
        <v>36</v>
      </c>
      <c r="E287" t="s">
        <v>26</v>
      </c>
      <c r="F287" s="28">
        <v>14311.2</v>
      </c>
      <c r="G287" t="s">
        <v>11</v>
      </c>
      <c r="H287" s="28">
        <v>15000</v>
      </c>
      <c r="I287" s="28">
        <f>IF(Sales_Data[[#This Row],[Sales Amount]]&gt;=Sales_Data[[#This Row],[Targets]],Sales_Data[[#This Row],[Sales Amount]]*commission,0)</f>
        <v>0</v>
      </c>
      <c r="J287" s="28">
        <f>Sales_Data[[#This Row],[Sales Amount]]-Sales_Data[[#This Row],[Targets]]</f>
        <v>-688.79999999999927</v>
      </c>
    </row>
    <row r="288" spans="1:10" x14ac:dyDescent="0.25">
      <c r="A288" s="2">
        <v>44440</v>
      </c>
      <c r="B288" t="s">
        <v>34</v>
      </c>
      <c r="C288" t="s">
        <v>35</v>
      </c>
      <c r="D288" t="s">
        <v>36</v>
      </c>
      <c r="E288" t="s">
        <v>26</v>
      </c>
      <c r="F288" s="28">
        <v>14715.2</v>
      </c>
      <c r="G288" t="s">
        <v>15</v>
      </c>
      <c r="H288" s="28">
        <v>15000</v>
      </c>
      <c r="I288" s="28">
        <f>IF(Sales_Data[[#This Row],[Sales Amount]]&gt;=Sales_Data[[#This Row],[Targets]],Sales_Data[[#This Row],[Sales Amount]]*commission,0)</f>
        <v>0</v>
      </c>
      <c r="J288" s="28">
        <f>Sales_Data[[#This Row],[Sales Amount]]-Sales_Data[[#This Row],[Targets]]</f>
        <v>-284.79999999999927</v>
      </c>
    </row>
    <row r="289" spans="1:10" x14ac:dyDescent="0.25">
      <c r="A289" s="2">
        <v>44440</v>
      </c>
      <c r="B289" t="s">
        <v>56</v>
      </c>
      <c r="C289" t="s">
        <v>57</v>
      </c>
      <c r="D289" t="s">
        <v>58</v>
      </c>
      <c r="E289" t="s">
        <v>26</v>
      </c>
      <c r="F289" s="28">
        <v>19147.8</v>
      </c>
      <c r="G289" t="s">
        <v>15</v>
      </c>
      <c r="H289" s="28">
        <v>15000</v>
      </c>
      <c r="I289" s="28">
        <f>IF(Sales_Data[[#This Row],[Sales Amount]]&gt;=Sales_Data[[#This Row],[Targets]],Sales_Data[[#This Row],[Sales Amount]]*commission,0)</f>
        <v>1914.78</v>
      </c>
      <c r="J289" s="28">
        <f>Sales_Data[[#This Row],[Sales Amount]]-Sales_Data[[#This Row],[Targets]]</f>
        <v>4147.7999999999993</v>
      </c>
    </row>
    <row r="290" spans="1:10" x14ac:dyDescent="0.25">
      <c r="A290" s="2">
        <v>44440</v>
      </c>
      <c r="B290" t="s">
        <v>34</v>
      </c>
      <c r="C290" t="s">
        <v>35</v>
      </c>
      <c r="D290" t="s">
        <v>36</v>
      </c>
      <c r="E290" t="s">
        <v>26</v>
      </c>
      <c r="F290" s="28">
        <v>20760.300000000003</v>
      </c>
      <c r="G290" t="s">
        <v>15</v>
      </c>
      <c r="H290" s="28">
        <v>15000</v>
      </c>
      <c r="I290" s="28">
        <f>IF(Sales_Data[[#This Row],[Sales Amount]]&gt;=Sales_Data[[#This Row],[Targets]],Sales_Data[[#This Row],[Sales Amount]]*commission,0)</f>
        <v>2076.0300000000002</v>
      </c>
      <c r="J290" s="28">
        <f>Sales_Data[[#This Row],[Sales Amount]]-Sales_Data[[#This Row],[Targets]]</f>
        <v>5760.3000000000029</v>
      </c>
    </row>
    <row r="291" spans="1:10" x14ac:dyDescent="0.25">
      <c r="A291" s="2">
        <v>44440</v>
      </c>
      <c r="B291" t="s">
        <v>56</v>
      </c>
      <c r="C291" t="s">
        <v>57</v>
      </c>
      <c r="D291" t="s">
        <v>58</v>
      </c>
      <c r="E291" t="s">
        <v>26</v>
      </c>
      <c r="F291" s="28">
        <v>24579.8</v>
      </c>
      <c r="G291" t="s">
        <v>11</v>
      </c>
      <c r="H291" s="28">
        <v>15000</v>
      </c>
      <c r="I291" s="28">
        <f>IF(Sales_Data[[#This Row],[Sales Amount]]&gt;=Sales_Data[[#This Row],[Targets]],Sales_Data[[#This Row],[Sales Amount]]*commission,0)</f>
        <v>2457.98</v>
      </c>
      <c r="J291" s="28">
        <f>Sales_Data[[#This Row],[Sales Amount]]-Sales_Data[[#This Row],[Targets]]</f>
        <v>9579.7999999999993</v>
      </c>
    </row>
    <row r="292" spans="1:10" x14ac:dyDescent="0.25">
      <c r="A292" s="2">
        <v>44440</v>
      </c>
      <c r="B292" t="s">
        <v>56</v>
      </c>
      <c r="C292" t="s">
        <v>57</v>
      </c>
      <c r="D292" t="s">
        <v>58</v>
      </c>
      <c r="E292" t="s">
        <v>26</v>
      </c>
      <c r="F292" s="28">
        <v>25946.300000000003</v>
      </c>
      <c r="G292" t="s">
        <v>43</v>
      </c>
      <c r="H292" s="28">
        <v>15000</v>
      </c>
      <c r="I292" s="28">
        <f>IF(Sales_Data[[#This Row],[Sales Amount]]&gt;=Sales_Data[[#This Row],[Targets]],Sales_Data[[#This Row],[Sales Amount]]*commission,0)</f>
        <v>2594.6300000000006</v>
      </c>
      <c r="J292" s="28">
        <f>Sales_Data[[#This Row],[Sales Amount]]-Sales_Data[[#This Row],[Targets]]</f>
        <v>10946.300000000003</v>
      </c>
    </row>
    <row r="293" spans="1:10" x14ac:dyDescent="0.25">
      <c r="A293" s="2">
        <v>44440</v>
      </c>
      <c r="B293" t="s">
        <v>23</v>
      </c>
      <c r="C293" t="s">
        <v>24</v>
      </c>
      <c r="D293" t="s">
        <v>25</v>
      </c>
      <c r="E293" t="s">
        <v>26</v>
      </c>
      <c r="F293" s="28">
        <v>30367.999999999996</v>
      </c>
      <c r="G293" t="s">
        <v>15</v>
      </c>
      <c r="H293" s="28">
        <v>15000</v>
      </c>
      <c r="I293" s="28">
        <f>IF(Sales_Data[[#This Row],[Sales Amount]]&gt;=Sales_Data[[#This Row],[Targets]],Sales_Data[[#This Row],[Sales Amount]]*commission,0)</f>
        <v>3036.7999999999997</v>
      </c>
      <c r="J293" s="28">
        <f>Sales_Data[[#This Row],[Sales Amount]]-Sales_Data[[#This Row],[Targets]]</f>
        <v>15367.999999999996</v>
      </c>
    </row>
    <row r="294" spans="1:10" x14ac:dyDescent="0.25">
      <c r="A294" s="2">
        <v>44440</v>
      </c>
      <c r="B294" t="s">
        <v>47</v>
      </c>
      <c r="C294" t="s">
        <v>48</v>
      </c>
      <c r="D294" t="s">
        <v>49</v>
      </c>
      <c r="E294" t="s">
        <v>26</v>
      </c>
      <c r="F294" s="28">
        <v>35640</v>
      </c>
      <c r="G294" t="s">
        <v>11</v>
      </c>
      <c r="H294" s="28">
        <v>15000</v>
      </c>
      <c r="I294" s="28">
        <f>IF(Sales_Data[[#This Row],[Sales Amount]]&gt;=Sales_Data[[#This Row],[Targets]],Sales_Data[[#This Row],[Sales Amount]]*commission,0)</f>
        <v>3564</v>
      </c>
      <c r="J294" s="28">
        <f>Sales_Data[[#This Row],[Sales Amount]]-Sales_Data[[#This Row],[Targets]]</f>
        <v>20640</v>
      </c>
    </row>
    <row r="295" spans="1:10" x14ac:dyDescent="0.25">
      <c r="A295" s="2">
        <v>44440</v>
      </c>
      <c r="B295" t="s">
        <v>37</v>
      </c>
      <c r="C295" t="s">
        <v>38</v>
      </c>
      <c r="D295" t="s">
        <v>39</v>
      </c>
      <c r="E295" t="s">
        <v>22</v>
      </c>
      <c r="F295" s="28">
        <v>7714</v>
      </c>
      <c r="G295" t="s">
        <v>11</v>
      </c>
      <c r="H295" s="28">
        <v>15000</v>
      </c>
      <c r="I295" s="28">
        <f>IF(Sales_Data[[#This Row],[Sales Amount]]&gt;=Sales_Data[[#This Row],[Targets]],Sales_Data[[#This Row],[Sales Amount]]*commission,0)</f>
        <v>0</v>
      </c>
      <c r="J295" s="28">
        <f>Sales_Data[[#This Row],[Sales Amount]]-Sales_Data[[#This Row],[Targets]]</f>
        <v>-7286</v>
      </c>
    </row>
    <row r="296" spans="1:10" x14ac:dyDescent="0.25">
      <c r="A296" s="2">
        <v>44440</v>
      </c>
      <c r="B296" t="s">
        <v>19</v>
      </c>
      <c r="C296" t="s">
        <v>20</v>
      </c>
      <c r="D296" t="s">
        <v>21</v>
      </c>
      <c r="E296" t="s">
        <v>22</v>
      </c>
      <c r="F296" s="28">
        <v>15152.399999999998</v>
      </c>
      <c r="G296" t="s">
        <v>43</v>
      </c>
      <c r="H296" s="28">
        <v>15000</v>
      </c>
      <c r="I296" s="28">
        <f>IF(Sales_Data[[#This Row],[Sales Amount]]&gt;=Sales_Data[[#This Row],[Targets]],Sales_Data[[#This Row],[Sales Amount]]*commission,0)</f>
        <v>1515.2399999999998</v>
      </c>
      <c r="J296" s="28">
        <f>Sales_Data[[#This Row],[Sales Amount]]-Sales_Data[[#This Row],[Targets]]</f>
        <v>152.39999999999782</v>
      </c>
    </row>
    <row r="297" spans="1:10" x14ac:dyDescent="0.25">
      <c r="A297" s="2">
        <v>44440</v>
      </c>
      <c r="B297" t="s">
        <v>44</v>
      </c>
      <c r="C297" t="s">
        <v>45</v>
      </c>
      <c r="D297" t="s">
        <v>46</v>
      </c>
      <c r="E297" t="s">
        <v>22</v>
      </c>
      <c r="F297" s="28">
        <v>16363.900000000001</v>
      </c>
      <c r="G297" t="s">
        <v>11</v>
      </c>
      <c r="H297" s="28">
        <v>15000</v>
      </c>
      <c r="I297" s="28">
        <f>IF(Sales_Data[[#This Row],[Sales Amount]]&gt;=Sales_Data[[#This Row],[Targets]],Sales_Data[[#This Row],[Sales Amount]]*commission,0)</f>
        <v>1636.3900000000003</v>
      </c>
      <c r="J297" s="28">
        <f>Sales_Data[[#This Row],[Sales Amount]]-Sales_Data[[#This Row],[Targets]]</f>
        <v>1363.9000000000015</v>
      </c>
    </row>
    <row r="298" spans="1:10" x14ac:dyDescent="0.25">
      <c r="A298" s="2">
        <v>44470</v>
      </c>
      <c r="B298" t="s">
        <v>27</v>
      </c>
      <c r="C298" t="s">
        <v>28</v>
      </c>
      <c r="D298" t="s">
        <v>29</v>
      </c>
      <c r="E298" t="s">
        <v>10</v>
      </c>
      <c r="F298" s="28">
        <v>3243.6000000000004</v>
      </c>
      <c r="G298" t="s">
        <v>11</v>
      </c>
      <c r="H298" s="28">
        <v>15000</v>
      </c>
      <c r="I298" s="28">
        <f>IF(Sales_Data[[#This Row],[Sales Amount]]&gt;=Sales_Data[[#This Row],[Targets]],Sales_Data[[#This Row],[Sales Amount]]*commission,0)</f>
        <v>0</v>
      </c>
      <c r="J298" s="28">
        <f>Sales_Data[[#This Row],[Sales Amount]]-Sales_Data[[#This Row],[Targets]]</f>
        <v>-11756.4</v>
      </c>
    </row>
    <row r="299" spans="1:10" x14ac:dyDescent="0.25">
      <c r="A299" s="2">
        <v>44470</v>
      </c>
      <c r="B299" t="s">
        <v>16</v>
      </c>
      <c r="C299" t="s">
        <v>17</v>
      </c>
      <c r="D299" t="s">
        <v>18</v>
      </c>
      <c r="E299" t="s">
        <v>10</v>
      </c>
      <c r="F299" s="28">
        <v>12633.599999999999</v>
      </c>
      <c r="G299" t="s">
        <v>15</v>
      </c>
      <c r="H299" s="28">
        <v>15000</v>
      </c>
      <c r="I299" s="28">
        <f>IF(Sales_Data[[#This Row],[Sales Amount]]&gt;=Sales_Data[[#This Row],[Targets]],Sales_Data[[#This Row],[Sales Amount]]*commission,0)</f>
        <v>0</v>
      </c>
      <c r="J299" s="28">
        <f>Sales_Data[[#This Row],[Sales Amount]]-Sales_Data[[#This Row],[Targets]]</f>
        <v>-2366.4000000000015</v>
      </c>
    </row>
    <row r="300" spans="1:10" x14ac:dyDescent="0.25">
      <c r="A300" s="2">
        <v>44470</v>
      </c>
      <c r="B300" t="s">
        <v>27</v>
      </c>
      <c r="C300" t="s">
        <v>28</v>
      </c>
      <c r="D300" t="s">
        <v>29</v>
      </c>
      <c r="E300" t="s">
        <v>10</v>
      </c>
      <c r="F300" s="28">
        <v>12806.399999999998</v>
      </c>
      <c r="G300" t="s">
        <v>43</v>
      </c>
      <c r="H300" s="28">
        <v>15000</v>
      </c>
      <c r="I300" s="28">
        <f>IF(Sales_Data[[#This Row],[Sales Amount]]&gt;=Sales_Data[[#This Row],[Targets]],Sales_Data[[#This Row],[Sales Amount]]*commission,0)</f>
        <v>0</v>
      </c>
      <c r="J300" s="28">
        <f>Sales_Data[[#This Row],[Sales Amount]]-Sales_Data[[#This Row],[Targets]]</f>
        <v>-2193.6000000000022</v>
      </c>
    </row>
    <row r="301" spans="1:10" x14ac:dyDescent="0.25">
      <c r="A301" s="2">
        <v>44470</v>
      </c>
      <c r="B301" t="s">
        <v>12</v>
      </c>
      <c r="C301" t="s">
        <v>13</v>
      </c>
      <c r="D301" t="s">
        <v>14</v>
      </c>
      <c r="E301" t="s">
        <v>10</v>
      </c>
      <c r="F301" s="28">
        <v>20031.199999999997</v>
      </c>
      <c r="G301" t="s">
        <v>43</v>
      </c>
      <c r="H301" s="28">
        <v>15000</v>
      </c>
      <c r="I301" s="28">
        <f>IF(Sales_Data[[#This Row],[Sales Amount]]&gt;=Sales_Data[[#This Row],[Targets]],Sales_Data[[#This Row],[Sales Amount]]*commission,0)</f>
        <v>2003.12</v>
      </c>
      <c r="J301" s="28">
        <f>Sales_Data[[#This Row],[Sales Amount]]-Sales_Data[[#This Row],[Targets]]</f>
        <v>5031.1999999999971</v>
      </c>
    </row>
    <row r="302" spans="1:10" x14ac:dyDescent="0.25">
      <c r="A302" s="2">
        <v>44470</v>
      </c>
      <c r="B302" t="s">
        <v>7</v>
      </c>
      <c r="C302" t="s">
        <v>8</v>
      </c>
      <c r="D302" t="s">
        <v>9</v>
      </c>
      <c r="E302" t="s">
        <v>10</v>
      </c>
      <c r="F302" s="28">
        <v>21485.200000000001</v>
      </c>
      <c r="G302" t="s">
        <v>15</v>
      </c>
      <c r="H302" s="28">
        <v>15000</v>
      </c>
      <c r="I302" s="28">
        <f>IF(Sales_Data[[#This Row],[Sales Amount]]&gt;=Sales_Data[[#This Row],[Targets]],Sales_Data[[#This Row],[Sales Amount]]*commission,0)</f>
        <v>2148.52</v>
      </c>
      <c r="J302" s="28">
        <f>Sales_Data[[#This Row],[Sales Amount]]-Sales_Data[[#This Row],[Targets]]</f>
        <v>6485.2000000000007</v>
      </c>
    </row>
    <row r="303" spans="1:10" x14ac:dyDescent="0.25">
      <c r="A303" s="2">
        <v>44470</v>
      </c>
      <c r="B303" t="s">
        <v>68</v>
      </c>
      <c r="C303" t="s">
        <v>69</v>
      </c>
      <c r="D303" t="s">
        <v>70</v>
      </c>
      <c r="E303" t="s">
        <v>10</v>
      </c>
      <c r="F303" s="28">
        <v>22607.200000000004</v>
      </c>
      <c r="G303" t="s">
        <v>11</v>
      </c>
      <c r="H303" s="28">
        <v>15000</v>
      </c>
      <c r="I303" s="28">
        <f>IF(Sales_Data[[#This Row],[Sales Amount]]&gt;=Sales_Data[[#This Row],[Targets]],Sales_Data[[#This Row],[Sales Amount]]*commission,0)</f>
        <v>2260.7200000000007</v>
      </c>
      <c r="J303" s="28">
        <f>Sales_Data[[#This Row],[Sales Amount]]-Sales_Data[[#This Row],[Targets]]</f>
        <v>7607.2000000000044</v>
      </c>
    </row>
    <row r="304" spans="1:10" x14ac:dyDescent="0.25">
      <c r="A304" s="2">
        <v>44470</v>
      </c>
      <c r="B304" t="s">
        <v>30</v>
      </c>
      <c r="C304" t="s">
        <v>31</v>
      </c>
      <c r="D304" t="s">
        <v>32</v>
      </c>
      <c r="E304" t="s">
        <v>33</v>
      </c>
      <c r="F304" s="28">
        <v>3035.1</v>
      </c>
      <c r="G304" t="s">
        <v>15</v>
      </c>
      <c r="H304" s="28">
        <v>15000</v>
      </c>
      <c r="I304" s="28">
        <f>IF(Sales_Data[[#This Row],[Sales Amount]]&gt;=Sales_Data[[#This Row],[Targets]],Sales_Data[[#This Row],[Sales Amount]]*commission,0)</f>
        <v>0</v>
      </c>
      <c r="J304" s="28">
        <f>Sales_Data[[#This Row],[Sales Amount]]-Sales_Data[[#This Row],[Targets]]</f>
        <v>-11964.9</v>
      </c>
    </row>
    <row r="305" spans="1:10" x14ac:dyDescent="0.25">
      <c r="A305" s="2">
        <v>44470</v>
      </c>
      <c r="B305" t="s">
        <v>62</v>
      </c>
      <c r="C305" t="s">
        <v>63</v>
      </c>
      <c r="D305" t="s">
        <v>64</v>
      </c>
      <c r="E305" t="s">
        <v>33</v>
      </c>
      <c r="F305" s="28">
        <v>6688</v>
      </c>
      <c r="G305" t="s">
        <v>15</v>
      </c>
      <c r="H305" s="28">
        <v>15000</v>
      </c>
      <c r="I305" s="28">
        <f>IF(Sales_Data[[#This Row],[Sales Amount]]&gt;=Sales_Data[[#This Row],[Targets]],Sales_Data[[#This Row],[Sales Amount]]*commission,0)</f>
        <v>0</v>
      </c>
      <c r="J305" s="28">
        <f>Sales_Data[[#This Row],[Sales Amount]]-Sales_Data[[#This Row],[Targets]]</f>
        <v>-8312</v>
      </c>
    </row>
    <row r="306" spans="1:10" x14ac:dyDescent="0.25">
      <c r="A306" s="2">
        <v>44470</v>
      </c>
      <c r="B306" t="s">
        <v>30</v>
      </c>
      <c r="C306" t="s">
        <v>31</v>
      </c>
      <c r="D306" t="s">
        <v>32</v>
      </c>
      <c r="E306" t="s">
        <v>33</v>
      </c>
      <c r="F306" s="28">
        <v>7024.2</v>
      </c>
      <c r="G306" t="s">
        <v>43</v>
      </c>
      <c r="H306" s="28">
        <v>15000</v>
      </c>
      <c r="I306" s="28">
        <f>IF(Sales_Data[[#This Row],[Sales Amount]]&gt;=Sales_Data[[#This Row],[Targets]],Sales_Data[[#This Row],[Sales Amount]]*commission,0)</f>
        <v>0</v>
      </c>
      <c r="J306" s="28">
        <f>Sales_Data[[#This Row],[Sales Amount]]-Sales_Data[[#This Row],[Targets]]</f>
        <v>-7975.8</v>
      </c>
    </row>
    <row r="307" spans="1:10" x14ac:dyDescent="0.25">
      <c r="A307" s="2">
        <v>44470</v>
      </c>
      <c r="B307" t="s">
        <v>62</v>
      </c>
      <c r="C307" t="s">
        <v>63</v>
      </c>
      <c r="D307" t="s">
        <v>64</v>
      </c>
      <c r="E307" t="s">
        <v>33</v>
      </c>
      <c r="F307" s="28">
        <v>7139.0000000000009</v>
      </c>
      <c r="G307" t="s">
        <v>11</v>
      </c>
      <c r="H307" s="28">
        <v>15000</v>
      </c>
      <c r="I307" s="28">
        <f>IF(Sales_Data[[#This Row],[Sales Amount]]&gt;=Sales_Data[[#This Row],[Targets]],Sales_Data[[#This Row],[Sales Amount]]*commission,0)</f>
        <v>0</v>
      </c>
      <c r="J307" s="28">
        <f>Sales_Data[[#This Row],[Sales Amount]]-Sales_Data[[#This Row],[Targets]]</f>
        <v>-7860.9999999999991</v>
      </c>
    </row>
    <row r="308" spans="1:10" x14ac:dyDescent="0.25">
      <c r="A308" s="2">
        <v>44470</v>
      </c>
      <c r="B308" t="s">
        <v>40</v>
      </c>
      <c r="C308" t="s">
        <v>41</v>
      </c>
      <c r="D308" t="s">
        <v>42</v>
      </c>
      <c r="E308" t="s">
        <v>33</v>
      </c>
      <c r="F308" s="28">
        <v>10948</v>
      </c>
      <c r="G308" t="s">
        <v>15</v>
      </c>
      <c r="H308" s="28">
        <v>15000</v>
      </c>
      <c r="I308" s="28">
        <f>IF(Sales_Data[[#This Row],[Sales Amount]]&gt;=Sales_Data[[#This Row],[Targets]],Sales_Data[[#This Row],[Sales Amount]]*commission,0)</f>
        <v>0</v>
      </c>
      <c r="J308" s="28">
        <f>Sales_Data[[#This Row],[Sales Amount]]-Sales_Data[[#This Row],[Targets]]</f>
        <v>-4052</v>
      </c>
    </row>
    <row r="309" spans="1:10" x14ac:dyDescent="0.25">
      <c r="A309" s="2">
        <v>44470</v>
      </c>
      <c r="B309" t="s">
        <v>40</v>
      </c>
      <c r="C309" t="s">
        <v>41</v>
      </c>
      <c r="D309" t="s">
        <v>42</v>
      </c>
      <c r="E309" t="s">
        <v>33</v>
      </c>
      <c r="F309" s="28">
        <v>10988.800000000001</v>
      </c>
      <c r="G309" t="s">
        <v>11</v>
      </c>
      <c r="H309" s="28">
        <v>15000</v>
      </c>
      <c r="I309" s="28">
        <f>IF(Sales_Data[[#This Row],[Sales Amount]]&gt;=Sales_Data[[#This Row],[Targets]],Sales_Data[[#This Row],[Sales Amount]]*commission,0)</f>
        <v>0</v>
      </c>
      <c r="J309" s="28">
        <f>Sales_Data[[#This Row],[Sales Amount]]-Sales_Data[[#This Row],[Targets]]</f>
        <v>-4011.1999999999989</v>
      </c>
    </row>
    <row r="310" spans="1:10" x14ac:dyDescent="0.25">
      <c r="A310" s="2">
        <v>44470</v>
      </c>
      <c r="B310" t="s">
        <v>40</v>
      </c>
      <c r="C310" t="s">
        <v>41</v>
      </c>
      <c r="D310" t="s">
        <v>42</v>
      </c>
      <c r="E310" t="s">
        <v>33</v>
      </c>
      <c r="F310" s="28">
        <v>12306.6</v>
      </c>
      <c r="G310" t="s">
        <v>15</v>
      </c>
      <c r="H310" s="28">
        <v>15000</v>
      </c>
      <c r="I310" s="28">
        <f>IF(Sales_Data[[#This Row],[Sales Amount]]&gt;=Sales_Data[[#This Row],[Targets]],Sales_Data[[#This Row],[Sales Amount]]*commission,0)</f>
        <v>0</v>
      </c>
      <c r="J310" s="28">
        <f>Sales_Data[[#This Row],[Sales Amount]]-Sales_Data[[#This Row],[Targets]]</f>
        <v>-2693.3999999999996</v>
      </c>
    </row>
    <row r="311" spans="1:10" x14ac:dyDescent="0.25">
      <c r="A311" s="2">
        <v>44470</v>
      </c>
      <c r="B311" t="s">
        <v>40</v>
      </c>
      <c r="C311" t="s">
        <v>41</v>
      </c>
      <c r="D311" t="s">
        <v>42</v>
      </c>
      <c r="E311" t="s">
        <v>33</v>
      </c>
      <c r="F311" s="28">
        <v>16077</v>
      </c>
      <c r="G311" t="s">
        <v>15</v>
      </c>
      <c r="H311" s="28">
        <v>15000</v>
      </c>
      <c r="I311" s="28">
        <f>IF(Sales_Data[[#This Row],[Sales Amount]]&gt;=Sales_Data[[#This Row],[Targets]],Sales_Data[[#This Row],[Sales Amount]]*commission,0)</f>
        <v>1607.7</v>
      </c>
      <c r="J311" s="28">
        <f>Sales_Data[[#This Row],[Sales Amount]]-Sales_Data[[#This Row],[Targets]]</f>
        <v>1077</v>
      </c>
    </row>
    <row r="312" spans="1:10" x14ac:dyDescent="0.25">
      <c r="A312" s="2">
        <v>44470</v>
      </c>
      <c r="B312" t="s">
        <v>59</v>
      </c>
      <c r="C312" t="s">
        <v>60</v>
      </c>
      <c r="D312" t="s">
        <v>61</v>
      </c>
      <c r="E312" t="s">
        <v>33</v>
      </c>
      <c r="F312" s="28">
        <v>19594</v>
      </c>
      <c r="G312" t="s">
        <v>15</v>
      </c>
      <c r="H312" s="28">
        <v>15000</v>
      </c>
      <c r="I312" s="28">
        <f>IF(Sales_Data[[#This Row],[Sales Amount]]&gt;=Sales_Data[[#This Row],[Targets]],Sales_Data[[#This Row],[Sales Amount]]*commission,0)</f>
        <v>1959.4</v>
      </c>
      <c r="J312" s="28">
        <f>Sales_Data[[#This Row],[Sales Amount]]-Sales_Data[[#This Row],[Targets]]</f>
        <v>4594</v>
      </c>
    </row>
    <row r="313" spans="1:10" x14ac:dyDescent="0.25">
      <c r="A313" s="2">
        <v>44470</v>
      </c>
      <c r="B313" t="s">
        <v>30</v>
      </c>
      <c r="C313" t="s">
        <v>31</v>
      </c>
      <c r="D313" t="s">
        <v>32</v>
      </c>
      <c r="E313" t="s">
        <v>33</v>
      </c>
      <c r="F313" s="28">
        <v>19946.199999999997</v>
      </c>
      <c r="G313" t="s">
        <v>43</v>
      </c>
      <c r="H313" s="28">
        <v>15000</v>
      </c>
      <c r="I313" s="28">
        <f>IF(Sales_Data[[#This Row],[Sales Amount]]&gt;=Sales_Data[[#This Row],[Targets]],Sales_Data[[#This Row],[Sales Amount]]*commission,0)</f>
        <v>1994.62</v>
      </c>
      <c r="J313" s="28">
        <f>Sales_Data[[#This Row],[Sales Amount]]-Sales_Data[[#This Row],[Targets]]</f>
        <v>4946.1999999999971</v>
      </c>
    </row>
    <row r="314" spans="1:10" x14ac:dyDescent="0.25">
      <c r="A314" s="2">
        <v>44470</v>
      </c>
      <c r="B314" t="s">
        <v>71</v>
      </c>
      <c r="C314" t="s">
        <v>72</v>
      </c>
      <c r="D314" t="s">
        <v>73</v>
      </c>
      <c r="E314" t="s">
        <v>33</v>
      </c>
      <c r="F314" s="28">
        <v>26773.4</v>
      </c>
      <c r="G314" t="s">
        <v>43</v>
      </c>
      <c r="H314" s="28">
        <v>15000</v>
      </c>
      <c r="I314" s="28">
        <f>IF(Sales_Data[[#This Row],[Sales Amount]]&gt;=Sales_Data[[#This Row],[Targets]],Sales_Data[[#This Row],[Sales Amount]]*commission,0)</f>
        <v>2677.34</v>
      </c>
      <c r="J314" s="28">
        <f>Sales_Data[[#This Row],[Sales Amount]]-Sales_Data[[#This Row],[Targets]]</f>
        <v>11773.400000000001</v>
      </c>
    </row>
    <row r="315" spans="1:10" x14ac:dyDescent="0.25">
      <c r="A315" s="2">
        <v>44470</v>
      </c>
      <c r="B315" t="s">
        <v>40</v>
      </c>
      <c r="C315" t="s">
        <v>41</v>
      </c>
      <c r="D315" t="s">
        <v>42</v>
      </c>
      <c r="E315" t="s">
        <v>33</v>
      </c>
      <c r="F315" s="28">
        <v>28464.9</v>
      </c>
      <c r="G315" t="s">
        <v>43</v>
      </c>
      <c r="H315" s="28">
        <v>15000</v>
      </c>
      <c r="I315" s="28">
        <f>IF(Sales_Data[[#This Row],[Sales Amount]]&gt;=Sales_Data[[#This Row],[Targets]],Sales_Data[[#This Row],[Sales Amount]]*commission,0)</f>
        <v>2846.4900000000002</v>
      </c>
      <c r="J315" s="28">
        <f>Sales_Data[[#This Row],[Sales Amount]]-Sales_Data[[#This Row],[Targets]]</f>
        <v>13464.900000000001</v>
      </c>
    </row>
    <row r="316" spans="1:10" x14ac:dyDescent="0.25">
      <c r="A316" s="2">
        <v>44470</v>
      </c>
      <c r="B316" t="s">
        <v>62</v>
      </c>
      <c r="C316" t="s">
        <v>63</v>
      </c>
      <c r="D316" t="s">
        <v>64</v>
      </c>
      <c r="E316" t="s">
        <v>33</v>
      </c>
      <c r="F316" s="28">
        <v>37544.800000000003</v>
      </c>
      <c r="G316" t="s">
        <v>11</v>
      </c>
      <c r="H316" s="28">
        <v>15000</v>
      </c>
      <c r="I316" s="28">
        <f>IF(Sales_Data[[#This Row],[Sales Amount]]&gt;=Sales_Data[[#This Row],[Targets]],Sales_Data[[#This Row],[Sales Amount]]*commission,0)</f>
        <v>3754.4800000000005</v>
      </c>
      <c r="J316" s="28">
        <f>Sales_Data[[#This Row],[Sales Amount]]-Sales_Data[[#This Row],[Targets]]</f>
        <v>22544.800000000003</v>
      </c>
    </row>
    <row r="317" spans="1:10" x14ac:dyDescent="0.25">
      <c r="A317" s="2">
        <v>44470</v>
      </c>
      <c r="B317" t="s">
        <v>40</v>
      </c>
      <c r="C317" t="s">
        <v>41</v>
      </c>
      <c r="D317" t="s">
        <v>42</v>
      </c>
      <c r="E317" t="s">
        <v>33</v>
      </c>
      <c r="F317" s="28">
        <v>40224.800000000003</v>
      </c>
      <c r="G317" t="s">
        <v>11</v>
      </c>
      <c r="H317" s="28">
        <v>15000</v>
      </c>
      <c r="I317" s="28">
        <f>IF(Sales_Data[[#This Row],[Sales Amount]]&gt;=Sales_Data[[#This Row],[Targets]],Sales_Data[[#This Row],[Sales Amount]]*commission,0)</f>
        <v>4022.4800000000005</v>
      </c>
      <c r="J317" s="28">
        <f>Sales_Data[[#This Row],[Sales Amount]]-Sales_Data[[#This Row],[Targets]]</f>
        <v>25224.800000000003</v>
      </c>
    </row>
    <row r="318" spans="1:10" x14ac:dyDescent="0.25">
      <c r="A318" s="2">
        <v>44470</v>
      </c>
      <c r="B318" t="s">
        <v>59</v>
      </c>
      <c r="C318" t="s">
        <v>60</v>
      </c>
      <c r="D318" t="s">
        <v>61</v>
      </c>
      <c r="E318" t="s">
        <v>33</v>
      </c>
      <c r="F318" s="28">
        <v>43591.8</v>
      </c>
      <c r="G318" t="s">
        <v>11</v>
      </c>
      <c r="H318" s="28">
        <v>15000</v>
      </c>
      <c r="I318" s="28">
        <f>IF(Sales_Data[[#This Row],[Sales Amount]]&gt;=Sales_Data[[#This Row],[Targets]],Sales_Data[[#This Row],[Sales Amount]]*commission,0)</f>
        <v>4359.18</v>
      </c>
      <c r="J318" s="28">
        <f>Sales_Data[[#This Row],[Sales Amount]]-Sales_Data[[#This Row],[Targets]]</f>
        <v>28591.800000000003</v>
      </c>
    </row>
    <row r="319" spans="1:10" x14ac:dyDescent="0.25">
      <c r="A319" s="2">
        <v>44470</v>
      </c>
      <c r="B319" t="s">
        <v>50</v>
      </c>
      <c r="C319" t="s">
        <v>51</v>
      </c>
      <c r="D319" t="s">
        <v>52</v>
      </c>
      <c r="E319" t="s">
        <v>26</v>
      </c>
      <c r="F319" s="28">
        <v>4201.6000000000004</v>
      </c>
      <c r="G319" t="s">
        <v>15</v>
      </c>
      <c r="H319" s="28">
        <v>15000</v>
      </c>
      <c r="I319" s="28">
        <f>IF(Sales_Data[[#This Row],[Sales Amount]]&gt;=Sales_Data[[#This Row],[Targets]],Sales_Data[[#This Row],[Sales Amount]]*commission,0)</f>
        <v>0</v>
      </c>
      <c r="J319" s="28">
        <f>Sales_Data[[#This Row],[Sales Amount]]-Sales_Data[[#This Row],[Targets]]</f>
        <v>-10798.4</v>
      </c>
    </row>
    <row r="320" spans="1:10" x14ac:dyDescent="0.25">
      <c r="A320" s="2">
        <v>44470</v>
      </c>
      <c r="B320" t="s">
        <v>23</v>
      </c>
      <c r="C320" t="s">
        <v>24</v>
      </c>
      <c r="D320" t="s">
        <v>25</v>
      </c>
      <c r="E320" t="s">
        <v>26</v>
      </c>
      <c r="F320" s="28">
        <v>15262.8</v>
      </c>
      <c r="G320" t="s">
        <v>43</v>
      </c>
      <c r="H320" s="28">
        <v>15000</v>
      </c>
      <c r="I320" s="28">
        <f>IF(Sales_Data[[#This Row],[Sales Amount]]&gt;=Sales_Data[[#This Row],[Targets]],Sales_Data[[#This Row],[Sales Amount]]*commission,0)</f>
        <v>1526.28</v>
      </c>
      <c r="J320" s="28">
        <f>Sales_Data[[#This Row],[Sales Amount]]-Sales_Data[[#This Row],[Targets]]</f>
        <v>262.79999999999927</v>
      </c>
    </row>
    <row r="321" spans="1:10" x14ac:dyDescent="0.25">
      <c r="A321" s="2">
        <v>44470</v>
      </c>
      <c r="B321" t="s">
        <v>56</v>
      </c>
      <c r="C321" t="s">
        <v>57</v>
      </c>
      <c r="D321" t="s">
        <v>58</v>
      </c>
      <c r="E321" t="s">
        <v>26</v>
      </c>
      <c r="F321" s="28">
        <v>20790</v>
      </c>
      <c r="G321" t="s">
        <v>15</v>
      </c>
      <c r="H321" s="28">
        <v>15000</v>
      </c>
      <c r="I321" s="28">
        <f>IF(Sales_Data[[#This Row],[Sales Amount]]&gt;=Sales_Data[[#This Row],[Targets]],Sales_Data[[#This Row],[Sales Amount]]*commission,0)</f>
        <v>2079</v>
      </c>
      <c r="J321" s="28">
        <f>Sales_Data[[#This Row],[Sales Amount]]-Sales_Data[[#This Row],[Targets]]</f>
        <v>5790</v>
      </c>
    </row>
    <row r="322" spans="1:10" x14ac:dyDescent="0.25">
      <c r="A322" s="2">
        <v>44470</v>
      </c>
      <c r="B322" t="s">
        <v>50</v>
      </c>
      <c r="C322" t="s">
        <v>51</v>
      </c>
      <c r="D322" t="s">
        <v>52</v>
      </c>
      <c r="E322" t="s">
        <v>26</v>
      </c>
      <c r="F322" s="28">
        <v>21878.5</v>
      </c>
      <c r="G322" t="s">
        <v>11</v>
      </c>
      <c r="H322" s="28">
        <v>15000</v>
      </c>
      <c r="I322" s="28">
        <f>IF(Sales_Data[[#This Row],[Sales Amount]]&gt;=Sales_Data[[#This Row],[Targets]],Sales_Data[[#This Row],[Sales Amount]]*commission,0)</f>
        <v>2187.85</v>
      </c>
      <c r="J322" s="28">
        <f>Sales_Data[[#This Row],[Sales Amount]]-Sales_Data[[#This Row],[Targets]]</f>
        <v>6878.5</v>
      </c>
    </row>
    <row r="323" spans="1:10" x14ac:dyDescent="0.25">
      <c r="A323" s="2">
        <v>44470</v>
      </c>
      <c r="B323" t="s">
        <v>56</v>
      </c>
      <c r="C323" t="s">
        <v>57</v>
      </c>
      <c r="D323" t="s">
        <v>58</v>
      </c>
      <c r="E323" t="s">
        <v>26</v>
      </c>
      <c r="F323" s="28">
        <v>22136.800000000003</v>
      </c>
      <c r="G323" t="s">
        <v>11</v>
      </c>
      <c r="H323" s="28">
        <v>15000</v>
      </c>
      <c r="I323" s="28">
        <f>IF(Sales_Data[[#This Row],[Sales Amount]]&gt;=Sales_Data[[#This Row],[Targets]],Sales_Data[[#This Row],[Sales Amount]]*commission,0)</f>
        <v>2213.6800000000003</v>
      </c>
      <c r="J323" s="28">
        <f>Sales_Data[[#This Row],[Sales Amount]]-Sales_Data[[#This Row],[Targets]]</f>
        <v>7136.8000000000029</v>
      </c>
    </row>
    <row r="324" spans="1:10" x14ac:dyDescent="0.25">
      <c r="A324" s="2">
        <v>44470</v>
      </c>
      <c r="B324" t="s">
        <v>56</v>
      </c>
      <c r="C324" t="s">
        <v>57</v>
      </c>
      <c r="D324" t="s">
        <v>58</v>
      </c>
      <c r="E324" t="s">
        <v>26</v>
      </c>
      <c r="F324" s="28">
        <v>23240.400000000001</v>
      </c>
      <c r="G324" t="s">
        <v>15</v>
      </c>
      <c r="H324" s="28">
        <v>15000</v>
      </c>
      <c r="I324" s="28">
        <f>IF(Sales_Data[[#This Row],[Sales Amount]]&gt;=Sales_Data[[#This Row],[Targets]],Sales_Data[[#This Row],[Sales Amount]]*commission,0)</f>
        <v>2324.0400000000004</v>
      </c>
      <c r="J324" s="28">
        <f>Sales_Data[[#This Row],[Sales Amount]]-Sales_Data[[#This Row],[Targets]]</f>
        <v>8240.4000000000015</v>
      </c>
    </row>
    <row r="325" spans="1:10" x14ac:dyDescent="0.25">
      <c r="A325" s="2">
        <v>44470</v>
      </c>
      <c r="B325" t="s">
        <v>50</v>
      </c>
      <c r="C325" t="s">
        <v>51</v>
      </c>
      <c r="D325" t="s">
        <v>52</v>
      </c>
      <c r="E325" t="s">
        <v>26</v>
      </c>
      <c r="F325" s="28">
        <v>41989.599999999999</v>
      </c>
      <c r="G325" t="s">
        <v>11</v>
      </c>
      <c r="H325" s="28">
        <v>15000</v>
      </c>
      <c r="I325" s="28">
        <f>IF(Sales_Data[[#This Row],[Sales Amount]]&gt;=Sales_Data[[#This Row],[Targets]],Sales_Data[[#This Row],[Sales Amount]]*commission,0)</f>
        <v>4198.96</v>
      </c>
      <c r="J325" s="28">
        <f>Sales_Data[[#This Row],[Sales Amount]]-Sales_Data[[#This Row],[Targets]]</f>
        <v>26989.599999999999</v>
      </c>
    </row>
    <row r="326" spans="1:10" x14ac:dyDescent="0.25">
      <c r="A326" s="2">
        <v>44470</v>
      </c>
      <c r="B326" t="s">
        <v>19</v>
      </c>
      <c r="C326" t="s">
        <v>20</v>
      </c>
      <c r="D326" t="s">
        <v>21</v>
      </c>
      <c r="E326" t="s">
        <v>22</v>
      </c>
      <c r="F326" s="28">
        <v>2997.2</v>
      </c>
      <c r="G326" t="s">
        <v>11</v>
      </c>
      <c r="H326" s="28">
        <v>15000</v>
      </c>
      <c r="I326" s="28">
        <f>IF(Sales_Data[[#This Row],[Sales Amount]]&gt;=Sales_Data[[#This Row],[Targets]],Sales_Data[[#This Row],[Sales Amount]]*commission,0)</f>
        <v>0</v>
      </c>
      <c r="J326" s="28">
        <f>Sales_Data[[#This Row],[Sales Amount]]-Sales_Data[[#This Row],[Targets]]</f>
        <v>-12002.8</v>
      </c>
    </row>
    <row r="327" spans="1:10" x14ac:dyDescent="0.25">
      <c r="A327" s="2">
        <v>44470</v>
      </c>
      <c r="B327" t="s">
        <v>37</v>
      </c>
      <c r="C327" t="s">
        <v>38</v>
      </c>
      <c r="D327" t="s">
        <v>39</v>
      </c>
      <c r="E327" t="s">
        <v>22</v>
      </c>
      <c r="F327" s="28">
        <v>7195.9999999999991</v>
      </c>
      <c r="G327" t="s">
        <v>15</v>
      </c>
      <c r="H327" s="28">
        <v>15000</v>
      </c>
      <c r="I327" s="28">
        <f>IF(Sales_Data[[#This Row],[Sales Amount]]&gt;=Sales_Data[[#This Row],[Targets]],Sales_Data[[#This Row],[Sales Amount]]*commission,0)</f>
        <v>0</v>
      </c>
      <c r="J327" s="28">
        <f>Sales_Data[[#This Row],[Sales Amount]]-Sales_Data[[#This Row],[Targets]]</f>
        <v>-7804.0000000000009</v>
      </c>
    </row>
    <row r="328" spans="1:10" x14ac:dyDescent="0.25">
      <c r="A328" s="2">
        <v>44470</v>
      </c>
      <c r="B328" t="s">
        <v>53</v>
      </c>
      <c r="C328" t="s">
        <v>54</v>
      </c>
      <c r="D328" t="s">
        <v>55</v>
      </c>
      <c r="E328" t="s">
        <v>22</v>
      </c>
      <c r="F328" s="28">
        <v>10595.2</v>
      </c>
      <c r="G328" t="s">
        <v>43</v>
      </c>
      <c r="H328" s="28">
        <v>15000</v>
      </c>
      <c r="I328" s="28">
        <f>IF(Sales_Data[[#This Row],[Sales Amount]]&gt;=Sales_Data[[#This Row],[Targets]],Sales_Data[[#This Row],[Sales Amount]]*commission,0)</f>
        <v>0</v>
      </c>
      <c r="J328" s="28">
        <f>Sales_Data[[#This Row],[Sales Amount]]-Sales_Data[[#This Row],[Targets]]</f>
        <v>-4404.7999999999993</v>
      </c>
    </row>
    <row r="329" spans="1:10" x14ac:dyDescent="0.25">
      <c r="A329" s="2">
        <v>44470</v>
      </c>
      <c r="B329" t="s">
        <v>37</v>
      </c>
      <c r="C329" t="s">
        <v>38</v>
      </c>
      <c r="D329" t="s">
        <v>39</v>
      </c>
      <c r="E329" t="s">
        <v>22</v>
      </c>
      <c r="F329" s="28">
        <v>10694.7</v>
      </c>
      <c r="G329" t="s">
        <v>43</v>
      </c>
      <c r="H329" s="28">
        <v>15000</v>
      </c>
      <c r="I329" s="28">
        <f>IF(Sales_Data[[#This Row],[Sales Amount]]&gt;=Sales_Data[[#This Row],[Targets]],Sales_Data[[#This Row],[Sales Amount]]*commission,0)</f>
        <v>0</v>
      </c>
      <c r="J329" s="28">
        <f>Sales_Data[[#This Row],[Sales Amount]]-Sales_Data[[#This Row],[Targets]]</f>
        <v>-4305.2999999999993</v>
      </c>
    </row>
    <row r="330" spans="1:10" x14ac:dyDescent="0.25">
      <c r="A330" s="2">
        <v>44470</v>
      </c>
      <c r="B330" t="s">
        <v>53</v>
      </c>
      <c r="C330" t="s">
        <v>54</v>
      </c>
      <c r="D330" t="s">
        <v>55</v>
      </c>
      <c r="E330" t="s">
        <v>22</v>
      </c>
      <c r="F330" s="28">
        <v>14235.4</v>
      </c>
      <c r="G330" t="s">
        <v>43</v>
      </c>
      <c r="H330" s="28">
        <v>15000</v>
      </c>
      <c r="I330" s="28">
        <f>IF(Sales_Data[[#This Row],[Sales Amount]]&gt;=Sales_Data[[#This Row],[Targets]],Sales_Data[[#This Row],[Sales Amount]]*commission,0)</f>
        <v>0</v>
      </c>
      <c r="J330" s="28">
        <f>Sales_Data[[#This Row],[Sales Amount]]-Sales_Data[[#This Row],[Targets]]</f>
        <v>-764.60000000000036</v>
      </c>
    </row>
    <row r="331" spans="1:10" x14ac:dyDescent="0.25">
      <c r="A331" s="2">
        <v>44470</v>
      </c>
      <c r="B331" t="s">
        <v>53</v>
      </c>
      <c r="C331" t="s">
        <v>54</v>
      </c>
      <c r="D331" t="s">
        <v>55</v>
      </c>
      <c r="E331" t="s">
        <v>22</v>
      </c>
      <c r="F331" s="28">
        <v>36530.199999999997</v>
      </c>
      <c r="G331" t="s">
        <v>15</v>
      </c>
      <c r="H331" s="28">
        <v>15000</v>
      </c>
      <c r="I331" s="28">
        <f>IF(Sales_Data[[#This Row],[Sales Amount]]&gt;=Sales_Data[[#This Row],[Targets]],Sales_Data[[#This Row],[Sales Amount]]*commission,0)</f>
        <v>3653.02</v>
      </c>
      <c r="J331" s="28">
        <f>Sales_Data[[#This Row],[Sales Amount]]-Sales_Data[[#This Row],[Targets]]</f>
        <v>21530.199999999997</v>
      </c>
    </row>
    <row r="332" spans="1:10" x14ac:dyDescent="0.25">
      <c r="A332" s="2">
        <v>44470</v>
      </c>
      <c r="B332" t="s">
        <v>65</v>
      </c>
      <c r="C332" t="s">
        <v>66</v>
      </c>
      <c r="D332" t="s">
        <v>67</v>
      </c>
      <c r="E332" t="s">
        <v>22</v>
      </c>
      <c r="F332" s="28">
        <v>36896.199999999997</v>
      </c>
      <c r="G332" t="s">
        <v>43</v>
      </c>
      <c r="H332" s="28">
        <v>15000</v>
      </c>
      <c r="I332" s="28">
        <f>IF(Sales_Data[[#This Row],[Sales Amount]]&gt;=Sales_Data[[#This Row],[Targets]],Sales_Data[[#This Row],[Sales Amount]]*commission,0)</f>
        <v>3689.62</v>
      </c>
      <c r="J332" s="28">
        <f>Sales_Data[[#This Row],[Sales Amount]]-Sales_Data[[#This Row],[Targets]]</f>
        <v>21896.199999999997</v>
      </c>
    </row>
    <row r="333" spans="1:10" x14ac:dyDescent="0.25">
      <c r="A333" s="2">
        <v>44470</v>
      </c>
      <c r="B333" t="s">
        <v>19</v>
      </c>
      <c r="C333" t="s">
        <v>20</v>
      </c>
      <c r="D333" t="s">
        <v>21</v>
      </c>
      <c r="E333" t="s">
        <v>22</v>
      </c>
      <c r="F333" s="28">
        <v>41420.699999999997</v>
      </c>
      <c r="G333" t="s">
        <v>11</v>
      </c>
      <c r="H333" s="28">
        <v>15000</v>
      </c>
      <c r="I333" s="28">
        <f>IF(Sales_Data[[#This Row],[Sales Amount]]&gt;=Sales_Data[[#This Row],[Targets]],Sales_Data[[#This Row],[Sales Amount]]*commission,0)</f>
        <v>4142.07</v>
      </c>
      <c r="J333" s="28">
        <f>Sales_Data[[#This Row],[Sales Amount]]-Sales_Data[[#This Row],[Targets]]</f>
        <v>26420.699999999997</v>
      </c>
    </row>
    <row r="334" spans="1:10" x14ac:dyDescent="0.25">
      <c r="A334" s="2">
        <v>44501</v>
      </c>
      <c r="B334" t="s">
        <v>12</v>
      </c>
      <c r="C334" t="s">
        <v>13</v>
      </c>
      <c r="D334" t="s">
        <v>14</v>
      </c>
      <c r="E334" t="s">
        <v>10</v>
      </c>
      <c r="F334" s="28">
        <v>5130</v>
      </c>
      <c r="G334" t="s">
        <v>15</v>
      </c>
      <c r="H334" s="28">
        <v>15000</v>
      </c>
      <c r="I334" s="28">
        <f>IF(Sales_Data[[#This Row],[Sales Amount]]&gt;=Sales_Data[[#This Row],[Targets]],Sales_Data[[#This Row],[Sales Amount]]*commission,0)</f>
        <v>0</v>
      </c>
      <c r="J334" s="28">
        <f>Sales_Data[[#This Row],[Sales Amount]]-Sales_Data[[#This Row],[Targets]]</f>
        <v>-9870</v>
      </c>
    </row>
    <row r="335" spans="1:10" x14ac:dyDescent="0.25">
      <c r="A335" s="2">
        <v>44501</v>
      </c>
      <c r="B335" t="s">
        <v>7</v>
      </c>
      <c r="C335" t="s">
        <v>8</v>
      </c>
      <c r="D335" t="s">
        <v>9</v>
      </c>
      <c r="E335" t="s">
        <v>10</v>
      </c>
      <c r="F335" s="28">
        <v>8810.9</v>
      </c>
      <c r="G335" t="s">
        <v>11</v>
      </c>
      <c r="H335" s="28">
        <v>15000</v>
      </c>
      <c r="I335" s="28">
        <f>IF(Sales_Data[[#This Row],[Sales Amount]]&gt;=Sales_Data[[#This Row],[Targets]],Sales_Data[[#This Row],[Sales Amount]]*commission,0)</f>
        <v>0</v>
      </c>
      <c r="J335" s="28">
        <f>Sales_Data[[#This Row],[Sales Amount]]-Sales_Data[[#This Row],[Targets]]</f>
        <v>-6189.1</v>
      </c>
    </row>
    <row r="336" spans="1:10" x14ac:dyDescent="0.25">
      <c r="A336" s="2">
        <v>44501</v>
      </c>
      <c r="B336" t="s">
        <v>27</v>
      </c>
      <c r="C336" t="s">
        <v>28</v>
      </c>
      <c r="D336" t="s">
        <v>29</v>
      </c>
      <c r="E336" t="s">
        <v>10</v>
      </c>
      <c r="F336" s="28">
        <v>16606</v>
      </c>
      <c r="G336" t="s">
        <v>11</v>
      </c>
      <c r="H336" s="28">
        <v>15000</v>
      </c>
      <c r="I336" s="28">
        <f>IF(Sales_Data[[#This Row],[Sales Amount]]&gt;=Sales_Data[[#This Row],[Targets]],Sales_Data[[#This Row],[Sales Amount]]*commission,0)</f>
        <v>1660.6000000000001</v>
      </c>
      <c r="J336" s="28">
        <f>Sales_Data[[#This Row],[Sales Amount]]-Sales_Data[[#This Row],[Targets]]</f>
        <v>1606</v>
      </c>
    </row>
    <row r="337" spans="1:10" x14ac:dyDescent="0.25">
      <c r="A337" s="2">
        <v>44501</v>
      </c>
      <c r="B337" t="s">
        <v>12</v>
      </c>
      <c r="C337" t="s">
        <v>13</v>
      </c>
      <c r="D337" t="s">
        <v>14</v>
      </c>
      <c r="E337" t="s">
        <v>10</v>
      </c>
      <c r="F337" s="28">
        <v>17766</v>
      </c>
      <c r="G337" t="s">
        <v>11</v>
      </c>
      <c r="H337" s="28">
        <v>15000</v>
      </c>
      <c r="I337" s="28">
        <f>IF(Sales_Data[[#This Row],[Sales Amount]]&gt;=Sales_Data[[#This Row],[Targets]],Sales_Data[[#This Row],[Sales Amount]]*commission,0)</f>
        <v>1776.6000000000001</v>
      </c>
      <c r="J337" s="28">
        <f>Sales_Data[[#This Row],[Sales Amount]]-Sales_Data[[#This Row],[Targets]]</f>
        <v>2766</v>
      </c>
    </row>
    <row r="338" spans="1:10" x14ac:dyDescent="0.25">
      <c r="A338" s="2">
        <v>44501</v>
      </c>
      <c r="B338" t="s">
        <v>16</v>
      </c>
      <c r="C338" t="s">
        <v>17</v>
      </c>
      <c r="D338" t="s">
        <v>18</v>
      </c>
      <c r="E338" t="s">
        <v>10</v>
      </c>
      <c r="F338" s="28">
        <v>20916</v>
      </c>
      <c r="G338" t="s">
        <v>11</v>
      </c>
      <c r="H338" s="28">
        <v>15000</v>
      </c>
      <c r="I338" s="28">
        <f>IF(Sales_Data[[#This Row],[Sales Amount]]&gt;=Sales_Data[[#This Row],[Targets]],Sales_Data[[#This Row],[Sales Amount]]*commission,0)</f>
        <v>2091.6</v>
      </c>
      <c r="J338" s="28">
        <f>Sales_Data[[#This Row],[Sales Amount]]-Sales_Data[[#This Row],[Targets]]</f>
        <v>5916</v>
      </c>
    </row>
    <row r="339" spans="1:10" x14ac:dyDescent="0.25">
      <c r="A339" s="2">
        <v>44501</v>
      </c>
      <c r="B339" t="s">
        <v>16</v>
      </c>
      <c r="C339" t="s">
        <v>17</v>
      </c>
      <c r="D339" t="s">
        <v>18</v>
      </c>
      <c r="E339" t="s">
        <v>10</v>
      </c>
      <c r="F339" s="28">
        <v>22396.5</v>
      </c>
      <c r="G339" t="s">
        <v>43</v>
      </c>
      <c r="H339" s="28">
        <v>15000</v>
      </c>
      <c r="I339" s="28">
        <f>IF(Sales_Data[[#This Row],[Sales Amount]]&gt;=Sales_Data[[#This Row],[Targets]],Sales_Data[[#This Row],[Sales Amount]]*commission,0)</f>
        <v>2239.65</v>
      </c>
      <c r="J339" s="28">
        <f>Sales_Data[[#This Row],[Sales Amount]]-Sales_Data[[#This Row],[Targets]]</f>
        <v>7396.5</v>
      </c>
    </row>
    <row r="340" spans="1:10" x14ac:dyDescent="0.25">
      <c r="A340" s="2">
        <v>44501</v>
      </c>
      <c r="B340" t="s">
        <v>12</v>
      </c>
      <c r="C340" t="s">
        <v>13</v>
      </c>
      <c r="D340" t="s">
        <v>14</v>
      </c>
      <c r="E340" t="s">
        <v>10</v>
      </c>
      <c r="F340" s="28">
        <v>25633.5</v>
      </c>
      <c r="G340" t="s">
        <v>15</v>
      </c>
      <c r="H340" s="28">
        <v>15000</v>
      </c>
      <c r="I340" s="28">
        <f>IF(Sales_Data[[#This Row],[Sales Amount]]&gt;=Sales_Data[[#This Row],[Targets]],Sales_Data[[#This Row],[Sales Amount]]*commission,0)</f>
        <v>2563.3500000000004</v>
      </c>
      <c r="J340" s="28">
        <f>Sales_Data[[#This Row],[Sales Amount]]-Sales_Data[[#This Row],[Targets]]</f>
        <v>10633.5</v>
      </c>
    </row>
    <row r="341" spans="1:10" x14ac:dyDescent="0.25">
      <c r="A341" s="2">
        <v>44501</v>
      </c>
      <c r="B341" t="s">
        <v>16</v>
      </c>
      <c r="C341" t="s">
        <v>17</v>
      </c>
      <c r="D341" t="s">
        <v>18</v>
      </c>
      <c r="E341" t="s">
        <v>10</v>
      </c>
      <c r="F341" s="28">
        <v>37374.399999999994</v>
      </c>
      <c r="G341" t="s">
        <v>43</v>
      </c>
      <c r="H341" s="28">
        <v>15000</v>
      </c>
      <c r="I341" s="28">
        <f>IF(Sales_Data[[#This Row],[Sales Amount]]&gt;=Sales_Data[[#This Row],[Targets]],Sales_Data[[#This Row],[Sales Amount]]*commission,0)</f>
        <v>3737.4399999999996</v>
      </c>
      <c r="J341" s="28">
        <f>Sales_Data[[#This Row],[Sales Amount]]-Sales_Data[[#This Row],[Targets]]</f>
        <v>22374.399999999994</v>
      </c>
    </row>
    <row r="342" spans="1:10" x14ac:dyDescent="0.25">
      <c r="A342" s="2">
        <v>44501</v>
      </c>
      <c r="B342" t="s">
        <v>71</v>
      </c>
      <c r="C342" t="s">
        <v>72</v>
      </c>
      <c r="D342" t="s">
        <v>73</v>
      </c>
      <c r="E342" t="s">
        <v>33</v>
      </c>
      <c r="F342" s="28">
        <v>9292.5</v>
      </c>
      <c r="G342" t="s">
        <v>15</v>
      </c>
      <c r="H342" s="28">
        <v>15000</v>
      </c>
      <c r="I342" s="28">
        <f>IF(Sales_Data[[#This Row],[Sales Amount]]&gt;=Sales_Data[[#This Row],[Targets]],Sales_Data[[#This Row],[Sales Amount]]*commission,0)</f>
        <v>0</v>
      </c>
      <c r="J342" s="28">
        <f>Sales_Data[[#This Row],[Sales Amount]]-Sales_Data[[#This Row],[Targets]]</f>
        <v>-5707.5</v>
      </c>
    </row>
    <row r="343" spans="1:10" x14ac:dyDescent="0.25">
      <c r="A343" s="2">
        <v>44501</v>
      </c>
      <c r="B343" t="s">
        <v>59</v>
      </c>
      <c r="C343" t="s">
        <v>60</v>
      </c>
      <c r="D343" t="s">
        <v>61</v>
      </c>
      <c r="E343" t="s">
        <v>33</v>
      </c>
      <c r="F343" s="28">
        <v>28761.599999999999</v>
      </c>
      <c r="G343" t="s">
        <v>43</v>
      </c>
      <c r="H343" s="28">
        <v>15000</v>
      </c>
      <c r="I343" s="28">
        <f>IF(Sales_Data[[#This Row],[Sales Amount]]&gt;=Sales_Data[[#This Row],[Targets]],Sales_Data[[#This Row],[Sales Amount]]*commission,0)</f>
        <v>2876.16</v>
      </c>
      <c r="J343" s="28">
        <f>Sales_Data[[#This Row],[Sales Amount]]-Sales_Data[[#This Row],[Targets]]</f>
        <v>13761.599999999999</v>
      </c>
    </row>
    <row r="344" spans="1:10" x14ac:dyDescent="0.25">
      <c r="A344" s="2">
        <v>44501</v>
      </c>
      <c r="B344" t="s">
        <v>40</v>
      </c>
      <c r="C344" t="s">
        <v>41</v>
      </c>
      <c r="D344" t="s">
        <v>42</v>
      </c>
      <c r="E344" t="s">
        <v>33</v>
      </c>
      <c r="F344" s="28">
        <v>41932.799999999996</v>
      </c>
      <c r="G344" t="s">
        <v>11</v>
      </c>
      <c r="H344" s="28">
        <v>15000</v>
      </c>
      <c r="I344" s="28">
        <f>IF(Sales_Data[[#This Row],[Sales Amount]]&gt;=Sales_Data[[#This Row],[Targets]],Sales_Data[[#This Row],[Sales Amount]]*commission,0)</f>
        <v>4193.28</v>
      </c>
      <c r="J344" s="28">
        <f>Sales_Data[[#This Row],[Sales Amount]]-Sales_Data[[#This Row],[Targets]]</f>
        <v>26932.799999999996</v>
      </c>
    </row>
    <row r="345" spans="1:10" x14ac:dyDescent="0.25">
      <c r="A345" s="2">
        <v>44501</v>
      </c>
      <c r="B345" t="s">
        <v>30</v>
      </c>
      <c r="C345" t="s">
        <v>31</v>
      </c>
      <c r="D345" t="s">
        <v>32</v>
      </c>
      <c r="E345" t="s">
        <v>33</v>
      </c>
      <c r="F345" s="28">
        <v>42427</v>
      </c>
      <c r="G345" t="s">
        <v>15</v>
      </c>
      <c r="H345" s="28">
        <v>15000</v>
      </c>
      <c r="I345" s="28">
        <f>IF(Sales_Data[[#This Row],[Sales Amount]]&gt;=Sales_Data[[#This Row],[Targets]],Sales_Data[[#This Row],[Sales Amount]]*commission,0)</f>
        <v>4242.7</v>
      </c>
      <c r="J345" s="28">
        <f>Sales_Data[[#This Row],[Sales Amount]]-Sales_Data[[#This Row],[Targets]]</f>
        <v>27427</v>
      </c>
    </row>
    <row r="346" spans="1:10" x14ac:dyDescent="0.25">
      <c r="A346" s="2">
        <v>44501</v>
      </c>
      <c r="B346" t="s">
        <v>71</v>
      </c>
      <c r="C346" t="s">
        <v>72</v>
      </c>
      <c r="D346" t="s">
        <v>73</v>
      </c>
      <c r="E346" t="s">
        <v>33</v>
      </c>
      <c r="F346" s="28">
        <v>47510.400000000001</v>
      </c>
      <c r="G346" t="s">
        <v>15</v>
      </c>
      <c r="H346" s="28">
        <v>15000</v>
      </c>
      <c r="I346" s="28">
        <f>IF(Sales_Data[[#This Row],[Sales Amount]]&gt;=Sales_Data[[#This Row],[Targets]],Sales_Data[[#This Row],[Sales Amount]]*commission,0)</f>
        <v>4751.04</v>
      </c>
      <c r="J346" s="28">
        <f>Sales_Data[[#This Row],[Sales Amount]]-Sales_Data[[#This Row],[Targets]]</f>
        <v>32510.400000000001</v>
      </c>
    </row>
    <row r="347" spans="1:10" x14ac:dyDescent="0.25">
      <c r="A347" s="2">
        <v>44501</v>
      </c>
      <c r="B347" t="s">
        <v>34</v>
      </c>
      <c r="C347" t="s">
        <v>35</v>
      </c>
      <c r="D347" t="s">
        <v>36</v>
      </c>
      <c r="E347" t="s">
        <v>26</v>
      </c>
      <c r="F347" s="28">
        <v>9006</v>
      </c>
      <c r="G347" t="s">
        <v>43</v>
      </c>
      <c r="H347" s="28">
        <v>15000</v>
      </c>
      <c r="I347" s="28">
        <f>IF(Sales_Data[[#This Row],[Sales Amount]]&gt;=Sales_Data[[#This Row],[Targets]],Sales_Data[[#This Row],[Sales Amount]]*commission,0)</f>
        <v>0</v>
      </c>
      <c r="J347" s="28">
        <f>Sales_Data[[#This Row],[Sales Amount]]-Sales_Data[[#This Row],[Targets]]</f>
        <v>-5994</v>
      </c>
    </row>
    <row r="348" spans="1:10" x14ac:dyDescent="0.25">
      <c r="A348" s="2">
        <v>44501</v>
      </c>
      <c r="B348" t="s">
        <v>50</v>
      </c>
      <c r="C348" t="s">
        <v>51</v>
      </c>
      <c r="D348" t="s">
        <v>52</v>
      </c>
      <c r="E348" t="s">
        <v>26</v>
      </c>
      <c r="F348" s="28">
        <v>10573.5</v>
      </c>
      <c r="G348" t="s">
        <v>11</v>
      </c>
      <c r="H348" s="28">
        <v>15000</v>
      </c>
      <c r="I348" s="28">
        <f>IF(Sales_Data[[#This Row],[Sales Amount]]&gt;=Sales_Data[[#This Row],[Targets]],Sales_Data[[#This Row],[Sales Amount]]*commission,0)</f>
        <v>0</v>
      </c>
      <c r="J348" s="28">
        <f>Sales_Data[[#This Row],[Sales Amount]]-Sales_Data[[#This Row],[Targets]]</f>
        <v>-4426.5</v>
      </c>
    </row>
    <row r="349" spans="1:10" x14ac:dyDescent="0.25">
      <c r="A349" s="2">
        <v>44501</v>
      </c>
      <c r="B349" t="s">
        <v>47</v>
      </c>
      <c r="C349" t="s">
        <v>48</v>
      </c>
      <c r="D349" t="s">
        <v>49</v>
      </c>
      <c r="E349" t="s">
        <v>26</v>
      </c>
      <c r="F349" s="28">
        <v>13230</v>
      </c>
      <c r="G349" t="s">
        <v>15</v>
      </c>
      <c r="H349" s="28">
        <v>15000</v>
      </c>
      <c r="I349" s="28">
        <f>IF(Sales_Data[[#This Row],[Sales Amount]]&gt;=Sales_Data[[#This Row],[Targets]],Sales_Data[[#This Row],[Sales Amount]]*commission,0)</f>
        <v>0</v>
      </c>
      <c r="J349" s="28">
        <f>Sales_Data[[#This Row],[Sales Amount]]-Sales_Data[[#This Row],[Targets]]</f>
        <v>-1770</v>
      </c>
    </row>
    <row r="350" spans="1:10" x14ac:dyDescent="0.25">
      <c r="A350" s="2">
        <v>44501</v>
      </c>
      <c r="B350" t="s">
        <v>23</v>
      </c>
      <c r="C350" t="s">
        <v>24</v>
      </c>
      <c r="D350" t="s">
        <v>25</v>
      </c>
      <c r="E350" t="s">
        <v>26</v>
      </c>
      <c r="F350" s="28">
        <v>15403.600000000002</v>
      </c>
      <c r="G350" t="s">
        <v>15</v>
      </c>
      <c r="H350" s="28">
        <v>15000</v>
      </c>
      <c r="I350" s="28">
        <f>IF(Sales_Data[[#This Row],[Sales Amount]]&gt;=Sales_Data[[#This Row],[Targets]],Sales_Data[[#This Row],[Sales Amount]]*commission,0)</f>
        <v>1540.3600000000004</v>
      </c>
      <c r="J350" s="28">
        <f>Sales_Data[[#This Row],[Sales Amount]]-Sales_Data[[#This Row],[Targets]]</f>
        <v>403.60000000000218</v>
      </c>
    </row>
    <row r="351" spans="1:10" x14ac:dyDescent="0.25">
      <c r="A351" s="2">
        <v>44501</v>
      </c>
      <c r="B351" t="s">
        <v>34</v>
      </c>
      <c r="C351" t="s">
        <v>35</v>
      </c>
      <c r="D351" t="s">
        <v>36</v>
      </c>
      <c r="E351" t="s">
        <v>26</v>
      </c>
      <c r="F351" s="28">
        <v>16394.399999999998</v>
      </c>
      <c r="G351" t="s">
        <v>15</v>
      </c>
      <c r="H351" s="28">
        <v>15000</v>
      </c>
      <c r="I351" s="28">
        <f>IF(Sales_Data[[#This Row],[Sales Amount]]&gt;=Sales_Data[[#This Row],[Targets]],Sales_Data[[#This Row],[Sales Amount]]*commission,0)</f>
        <v>1639.4399999999998</v>
      </c>
      <c r="J351" s="28">
        <f>Sales_Data[[#This Row],[Sales Amount]]-Sales_Data[[#This Row],[Targets]]</f>
        <v>1394.3999999999978</v>
      </c>
    </row>
    <row r="352" spans="1:10" x14ac:dyDescent="0.25">
      <c r="A352" s="2">
        <v>44501</v>
      </c>
      <c r="B352" t="s">
        <v>34</v>
      </c>
      <c r="C352" t="s">
        <v>35</v>
      </c>
      <c r="D352" t="s">
        <v>36</v>
      </c>
      <c r="E352" t="s">
        <v>26</v>
      </c>
      <c r="F352" s="28">
        <v>16606</v>
      </c>
      <c r="G352" t="s">
        <v>43</v>
      </c>
      <c r="H352" s="28">
        <v>15000</v>
      </c>
      <c r="I352" s="28">
        <f>IF(Sales_Data[[#This Row],[Sales Amount]]&gt;=Sales_Data[[#This Row],[Targets]],Sales_Data[[#This Row],[Sales Amount]]*commission,0)</f>
        <v>1660.6000000000001</v>
      </c>
      <c r="J352" s="28">
        <f>Sales_Data[[#This Row],[Sales Amount]]-Sales_Data[[#This Row],[Targets]]</f>
        <v>1606</v>
      </c>
    </row>
    <row r="353" spans="1:10" x14ac:dyDescent="0.25">
      <c r="A353" s="2">
        <v>44501</v>
      </c>
      <c r="B353" t="s">
        <v>23</v>
      </c>
      <c r="C353" t="s">
        <v>24</v>
      </c>
      <c r="D353" t="s">
        <v>25</v>
      </c>
      <c r="E353" t="s">
        <v>26</v>
      </c>
      <c r="F353" s="28">
        <v>18452.599999999999</v>
      </c>
      <c r="G353" t="s">
        <v>43</v>
      </c>
      <c r="H353" s="28">
        <v>15000</v>
      </c>
      <c r="I353" s="28">
        <f>IF(Sales_Data[[#This Row],[Sales Amount]]&gt;=Sales_Data[[#This Row],[Targets]],Sales_Data[[#This Row],[Sales Amount]]*commission,0)</f>
        <v>1845.26</v>
      </c>
      <c r="J353" s="28">
        <f>Sales_Data[[#This Row],[Sales Amount]]-Sales_Data[[#This Row],[Targets]]</f>
        <v>3452.5999999999985</v>
      </c>
    </row>
    <row r="354" spans="1:10" x14ac:dyDescent="0.25">
      <c r="A354" s="2">
        <v>44501</v>
      </c>
      <c r="B354" t="s">
        <v>50</v>
      </c>
      <c r="C354" t="s">
        <v>51</v>
      </c>
      <c r="D354" t="s">
        <v>52</v>
      </c>
      <c r="E354" t="s">
        <v>26</v>
      </c>
      <c r="F354" s="28">
        <v>20062.5</v>
      </c>
      <c r="G354" t="s">
        <v>11</v>
      </c>
      <c r="H354" s="28">
        <v>15000</v>
      </c>
      <c r="I354" s="28">
        <f>IF(Sales_Data[[#This Row],[Sales Amount]]&gt;=Sales_Data[[#This Row],[Targets]],Sales_Data[[#This Row],[Sales Amount]]*commission,0)</f>
        <v>2006.25</v>
      </c>
      <c r="J354" s="28">
        <f>Sales_Data[[#This Row],[Sales Amount]]-Sales_Data[[#This Row],[Targets]]</f>
        <v>5062.5</v>
      </c>
    </row>
    <row r="355" spans="1:10" x14ac:dyDescent="0.25">
      <c r="A355" s="2">
        <v>44501</v>
      </c>
      <c r="B355" t="s">
        <v>56</v>
      </c>
      <c r="C355" t="s">
        <v>57</v>
      </c>
      <c r="D355" t="s">
        <v>58</v>
      </c>
      <c r="E355" t="s">
        <v>26</v>
      </c>
      <c r="F355" s="28">
        <v>22900.499999999996</v>
      </c>
      <c r="G355" t="s">
        <v>11</v>
      </c>
      <c r="H355" s="28">
        <v>15000</v>
      </c>
      <c r="I355" s="28">
        <f>IF(Sales_Data[[#This Row],[Sales Amount]]&gt;=Sales_Data[[#This Row],[Targets]],Sales_Data[[#This Row],[Sales Amount]]*commission,0)</f>
        <v>2290.0499999999997</v>
      </c>
      <c r="J355" s="28">
        <f>Sales_Data[[#This Row],[Sales Amount]]-Sales_Data[[#This Row],[Targets]]</f>
        <v>7900.4999999999964</v>
      </c>
    </row>
    <row r="356" spans="1:10" x14ac:dyDescent="0.25">
      <c r="A356" s="2">
        <v>44501</v>
      </c>
      <c r="B356" t="s">
        <v>56</v>
      </c>
      <c r="C356" t="s">
        <v>57</v>
      </c>
      <c r="D356" t="s">
        <v>58</v>
      </c>
      <c r="E356" t="s">
        <v>26</v>
      </c>
      <c r="F356" s="28">
        <v>23057.999999999996</v>
      </c>
      <c r="G356" t="s">
        <v>43</v>
      </c>
      <c r="H356" s="28">
        <v>15000</v>
      </c>
      <c r="I356" s="28">
        <f>IF(Sales_Data[[#This Row],[Sales Amount]]&gt;=Sales_Data[[#This Row],[Targets]],Sales_Data[[#This Row],[Sales Amount]]*commission,0)</f>
        <v>2305.7999999999997</v>
      </c>
      <c r="J356" s="28">
        <f>Sales_Data[[#This Row],[Sales Amount]]-Sales_Data[[#This Row],[Targets]]</f>
        <v>8057.9999999999964</v>
      </c>
    </row>
    <row r="357" spans="1:10" x14ac:dyDescent="0.25">
      <c r="A357" s="2">
        <v>44501</v>
      </c>
      <c r="B357" t="s">
        <v>34</v>
      </c>
      <c r="C357" t="s">
        <v>35</v>
      </c>
      <c r="D357" t="s">
        <v>36</v>
      </c>
      <c r="E357" t="s">
        <v>26</v>
      </c>
      <c r="F357" s="28">
        <v>37560</v>
      </c>
      <c r="G357" t="s">
        <v>43</v>
      </c>
      <c r="H357" s="28">
        <v>15000</v>
      </c>
      <c r="I357" s="28">
        <f>IF(Sales_Data[[#This Row],[Sales Amount]]&gt;=Sales_Data[[#This Row],[Targets]],Sales_Data[[#This Row],[Sales Amount]]*commission,0)</f>
        <v>3756</v>
      </c>
      <c r="J357" s="28">
        <f>Sales_Data[[#This Row],[Sales Amount]]-Sales_Data[[#This Row],[Targets]]</f>
        <v>22560</v>
      </c>
    </row>
    <row r="358" spans="1:10" x14ac:dyDescent="0.25">
      <c r="A358" s="2">
        <v>44501</v>
      </c>
      <c r="B358" t="s">
        <v>50</v>
      </c>
      <c r="C358" t="s">
        <v>51</v>
      </c>
      <c r="D358" t="s">
        <v>52</v>
      </c>
      <c r="E358" t="s">
        <v>26</v>
      </c>
      <c r="F358" s="28">
        <v>38570</v>
      </c>
      <c r="G358" t="s">
        <v>11</v>
      </c>
      <c r="H358" s="28">
        <v>15000</v>
      </c>
      <c r="I358" s="28">
        <f>IF(Sales_Data[[#This Row],[Sales Amount]]&gt;=Sales_Data[[#This Row],[Targets]],Sales_Data[[#This Row],[Sales Amount]]*commission,0)</f>
        <v>3857</v>
      </c>
      <c r="J358" s="28">
        <f>Sales_Data[[#This Row],[Sales Amount]]-Sales_Data[[#This Row],[Targets]]</f>
        <v>23570</v>
      </c>
    </row>
    <row r="359" spans="1:10" x14ac:dyDescent="0.25">
      <c r="A359" s="2">
        <v>44501</v>
      </c>
      <c r="B359" t="s">
        <v>23</v>
      </c>
      <c r="C359" t="s">
        <v>24</v>
      </c>
      <c r="D359" t="s">
        <v>25</v>
      </c>
      <c r="E359" t="s">
        <v>26</v>
      </c>
      <c r="F359" s="28">
        <v>39199.599999999999</v>
      </c>
      <c r="G359" t="s">
        <v>43</v>
      </c>
      <c r="H359" s="28">
        <v>15000</v>
      </c>
      <c r="I359" s="28">
        <f>IF(Sales_Data[[#This Row],[Sales Amount]]&gt;=Sales_Data[[#This Row],[Targets]],Sales_Data[[#This Row],[Sales Amount]]*commission,0)</f>
        <v>3919.96</v>
      </c>
      <c r="J359" s="28">
        <f>Sales_Data[[#This Row],[Sales Amount]]-Sales_Data[[#This Row],[Targets]]</f>
        <v>24199.599999999999</v>
      </c>
    </row>
    <row r="360" spans="1:10" x14ac:dyDescent="0.25">
      <c r="A360" s="2">
        <v>44501</v>
      </c>
      <c r="B360" t="s">
        <v>53</v>
      </c>
      <c r="C360" t="s">
        <v>54</v>
      </c>
      <c r="D360" t="s">
        <v>55</v>
      </c>
      <c r="E360" t="s">
        <v>22</v>
      </c>
      <c r="F360" s="28">
        <v>6900</v>
      </c>
      <c r="G360" t="s">
        <v>15</v>
      </c>
      <c r="H360" s="28">
        <v>15000</v>
      </c>
      <c r="I360" s="28">
        <f>IF(Sales_Data[[#This Row],[Sales Amount]]&gt;=Sales_Data[[#This Row],[Targets]],Sales_Data[[#This Row],[Sales Amount]]*commission,0)</f>
        <v>0</v>
      </c>
      <c r="J360" s="28">
        <f>Sales_Data[[#This Row],[Sales Amount]]-Sales_Data[[#This Row],[Targets]]</f>
        <v>-8100</v>
      </c>
    </row>
    <row r="361" spans="1:10" x14ac:dyDescent="0.25">
      <c r="A361" s="2">
        <v>44501</v>
      </c>
      <c r="B361" t="s">
        <v>65</v>
      </c>
      <c r="C361" t="s">
        <v>66</v>
      </c>
      <c r="D361" t="s">
        <v>67</v>
      </c>
      <c r="E361" t="s">
        <v>22</v>
      </c>
      <c r="F361" s="28">
        <v>9683</v>
      </c>
      <c r="G361" t="s">
        <v>43</v>
      </c>
      <c r="H361" s="28">
        <v>15000</v>
      </c>
      <c r="I361" s="28">
        <f>IF(Sales_Data[[#This Row],[Sales Amount]]&gt;=Sales_Data[[#This Row],[Targets]],Sales_Data[[#This Row],[Sales Amount]]*commission,0)</f>
        <v>0</v>
      </c>
      <c r="J361" s="28">
        <f>Sales_Data[[#This Row],[Sales Amount]]-Sales_Data[[#This Row],[Targets]]</f>
        <v>-5317</v>
      </c>
    </row>
    <row r="362" spans="1:10" x14ac:dyDescent="0.25">
      <c r="A362" s="2">
        <v>44501</v>
      </c>
      <c r="B362" t="s">
        <v>44</v>
      </c>
      <c r="C362" t="s">
        <v>45</v>
      </c>
      <c r="D362" t="s">
        <v>46</v>
      </c>
      <c r="E362" t="s">
        <v>22</v>
      </c>
      <c r="F362" s="28">
        <v>14302.9</v>
      </c>
      <c r="G362" t="s">
        <v>11</v>
      </c>
      <c r="H362" s="28">
        <v>15000</v>
      </c>
      <c r="I362" s="28">
        <f>IF(Sales_Data[[#This Row],[Sales Amount]]&gt;=Sales_Data[[#This Row],[Targets]],Sales_Data[[#This Row],[Sales Amount]]*commission,0)</f>
        <v>0</v>
      </c>
      <c r="J362" s="28">
        <f>Sales_Data[[#This Row],[Sales Amount]]-Sales_Data[[#This Row],[Targets]]</f>
        <v>-697.10000000000036</v>
      </c>
    </row>
    <row r="363" spans="1:10" x14ac:dyDescent="0.25">
      <c r="A363" s="2">
        <v>44501</v>
      </c>
      <c r="B363" t="s">
        <v>19</v>
      </c>
      <c r="C363" t="s">
        <v>20</v>
      </c>
      <c r="D363" t="s">
        <v>21</v>
      </c>
      <c r="E363" t="s">
        <v>22</v>
      </c>
      <c r="F363" s="28">
        <v>16806.400000000001</v>
      </c>
      <c r="G363" t="s">
        <v>11</v>
      </c>
      <c r="H363" s="28">
        <v>15000</v>
      </c>
      <c r="I363" s="28">
        <f>IF(Sales_Data[[#This Row],[Sales Amount]]&gt;=Sales_Data[[#This Row],[Targets]],Sales_Data[[#This Row],[Sales Amount]]*commission,0)</f>
        <v>1680.6400000000003</v>
      </c>
      <c r="J363" s="28">
        <f>Sales_Data[[#This Row],[Sales Amount]]-Sales_Data[[#This Row],[Targets]]</f>
        <v>1806.4000000000015</v>
      </c>
    </row>
    <row r="364" spans="1:10" x14ac:dyDescent="0.25">
      <c r="A364" s="2">
        <v>44501</v>
      </c>
      <c r="B364" t="s">
        <v>37</v>
      </c>
      <c r="C364" t="s">
        <v>38</v>
      </c>
      <c r="D364" t="s">
        <v>39</v>
      </c>
      <c r="E364" t="s">
        <v>22</v>
      </c>
      <c r="F364" s="28">
        <v>20797.200000000004</v>
      </c>
      <c r="G364" t="s">
        <v>15</v>
      </c>
      <c r="H364" s="28">
        <v>15000</v>
      </c>
      <c r="I364" s="28">
        <f>IF(Sales_Data[[#This Row],[Sales Amount]]&gt;=Sales_Data[[#This Row],[Targets]],Sales_Data[[#This Row],[Sales Amount]]*commission,0)</f>
        <v>2079.7200000000007</v>
      </c>
      <c r="J364" s="28">
        <f>Sales_Data[[#This Row],[Sales Amount]]-Sales_Data[[#This Row],[Targets]]</f>
        <v>5797.2000000000044</v>
      </c>
    </row>
    <row r="365" spans="1:10" x14ac:dyDescent="0.25">
      <c r="A365" s="2">
        <v>44501</v>
      </c>
      <c r="B365" t="s">
        <v>65</v>
      </c>
      <c r="C365" t="s">
        <v>66</v>
      </c>
      <c r="D365" t="s">
        <v>67</v>
      </c>
      <c r="E365" t="s">
        <v>22</v>
      </c>
      <c r="F365" s="28">
        <v>26866</v>
      </c>
      <c r="G365" t="s">
        <v>43</v>
      </c>
      <c r="H365" s="28">
        <v>15000</v>
      </c>
      <c r="I365" s="28">
        <f>IF(Sales_Data[[#This Row],[Sales Amount]]&gt;=Sales_Data[[#This Row],[Targets]],Sales_Data[[#This Row],[Sales Amount]]*commission,0)</f>
        <v>2686.6000000000004</v>
      </c>
      <c r="J365" s="28">
        <f>Sales_Data[[#This Row],[Sales Amount]]-Sales_Data[[#This Row],[Targets]]</f>
        <v>11866</v>
      </c>
    </row>
    <row r="366" spans="1:10" x14ac:dyDescent="0.25">
      <c r="A366" s="2">
        <v>44531</v>
      </c>
      <c r="B366" t="s">
        <v>12</v>
      </c>
      <c r="C366" t="s">
        <v>13</v>
      </c>
      <c r="D366" t="s">
        <v>14</v>
      </c>
      <c r="E366" t="s">
        <v>10</v>
      </c>
      <c r="F366" s="28">
        <v>3817.9999999999995</v>
      </c>
      <c r="G366" t="s">
        <v>11</v>
      </c>
      <c r="H366" s="28">
        <v>15000</v>
      </c>
      <c r="I366" s="28">
        <f>IF(Sales_Data[[#This Row],[Sales Amount]]&gt;=Sales_Data[[#This Row],[Targets]],Sales_Data[[#This Row],[Sales Amount]]*commission,0)</f>
        <v>0</v>
      </c>
      <c r="J366" s="28">
        <f>Sales_Data[[#This Row],[Sales Amount]]-Sales_Data[[#This Row],[Targets]]</f>
        <v>-11182</v>
      </c>
    </row>
    <row r="367" spans="1:10" x14ac:dyDescent="0.25">
      <c r="A367" s="2">
        <v>44531</v>
      </c>
      <c r="B367" t="s">
        <v>16</v>
      </c>
      <c r="C367" t="s">
        <v>17</v>
      </c>
      <c r="D367" t="s">
        <v>18</v>
      </c>
      <c r="E367" t="s">
        <v>10</v>
      </c>
      <c r="F367" s="28">
        <v>8683.1999999999989</v>
      </c>
      <c r="G367" t="s">
        <v>15</v>
      </c>
      <c r="H367" s="28">
        <v>15000</v>
      </c>
      <c r="I367" s="28">
        <f>IF(Sales_Data[[#This Row],[Sales Amount]]&gt;=Sales_Data[[#This Row],[Targets]],Sales_Data[[#This Row],[Sales Amount]]*commission,0)</f>
        <v>0</v>
      </c>
      <c r="J367" s="28">
        <f>Sales_Data[[#This Row],[Sales Amount]]-Sales_Data[[#This Row],[Targets]]</f>
        <v>-6316.8000000000011</v>
      </c>
    </row>
    <row r="368" spans="1:10" x14ac:dyDescent="0.25">
      <c r="A368" s="2">
        <v>44531</v>
      </c>
      <c r="B368" t="s">
        <v>7</v>
      </c>
      <c r="C368" t="s">
        <v>8</v>
      </c>
      <c r="D368" t="s">
        <v>9</v>
      </c>
      <c r="E368" t="s">
        <v>10</v>
      </c>
      <c r="F368" s="28">
        <v>11210</v>
      </c>
      <c r="G368" t="s">
        <v>43</v>
      </c>
      <c r="H368" s="28">
        <v>15000</v>
      </c>
      <c r="I368" s="28">
        <f>IF(Sales_Data[[#This Row],[Sales Amount]]&gt;=Sales_Data[[#This Row],[Targets]],Sales_Data[[#This Row],[Sales Amount]]*commission,0)</f>
        <v>0</v>
      </c>
      <c r="J368" s="28">
        <f>Sales_Data[[#This Row],[Sales Amount]]-Sales_Data[[#This Row],[Targets]]</f>
        <v>-3790</v>
      </c>
    </row>
    <row r="369" spans="1:10" x14ac:dyDescent="0.25">
      <c r="A369" s="2">
        <v>44531</v>
      </c>
      <c r="B369" t="s">
        <v>27</v>
      </c>
      <c r="C369" t="s">
        <v>28</v>
      </c>
      <c r="D369" t="s">
        <v>29</v>
      </c>
      <c r="E369" t="s">
        <v>10</v>
      </c>
      <c r="F369" s="28">
        <v>12765.2</v>
      </c>
      <c r="G369" t="s">
        <v>43</v>
      </c>
      <c r="H369" s="28">
        <v>15000</v>
      </c>
      <c r="I369" s="28">
        <f>IF(Sales_Data[[#This Row],[Sales Amount]]&gt;=Sales_Data[[#This Row],[Targets]],Sales_Data[[#This Row],[Sales Amount]]*commission,0)</f>
        <v>0</v>
      </c>
      <c r="J369" s="28">
        <f>Sales_Data[[#This Row],[Sales Amount]]-Sales_Data[[#This Row],[Targets]]</f>
        <v>-2234.7999999999993</v>
      </c>
    </row>
    <row r="370" spans="1:10" x14ac:dyDescent="0.25">
      <c r="A370" s="2">
        <v>44531</v>
      </c>
      <c r="B370" t="s">
        <v>12</v>
      </c>
      <c r="C370" t="s">
        <v>13</v>
      </c>
      <c r="D370" t="s">
        <v>14</v>
      </c>
      <c r="E370" t="s">
        <v>10</v>
      </c>
      <c r="F370" s="28">
        <v>15921.999999999998</v>
      </c>
      <c r="G370" t="s">
        <v>43</v>
      </c>
      <c r="H370" s="28">
        <v>15000</v>
      </c>
      <c r="I370" s="28">
        <f>IF(Sales_Data[[#This Row],[Sales Amount]]&gt;=Sales_Data[[#This Row],[Targets]],Sales_Data[[#This Row],[Sales Amount]]*commission,0)</f>
        <v>1592.1999999999998</v>
      </c>
      <c r="J370" s="28">
        <f>Sales_Data[[#This Row],[Sales Amount]]-Sales_Data[[#This Row],[Targets]]</f>
        <v>921.99999999999818</v>
      </c>
    </row>
    <row r="371" spans="1:10" x14ac:dyDescent="0.25">
      <c r="A371" s="2">
        <v>44531</v>
      </c>
      <c r="B371" t="s">
        <v>27</v>
      </c>
      <c r="C371" t="s">
        <v>28</v>
      </c>
      <c r="D371" t="s">
        <v>29</v>
      </c>
      <c r="E371" t="s">
        <v>10</v>
      </c>
      <c r="F371" s="28">
        <v>31970.799999999999</v>
      </c>
      <c r="G371" t="s">
        <v>11</v>
      </c>
      <c r="H371" s="28">
        <v>15000</v>
      </c>
      <c r="I371" s="28">
        <f>IF(Sales_Data[[#This Row],[Sales Amount]]&gt;=Sales_Data[[#This Row],[Targets]],Sales_Data[[#This Row],[Sales Amount]]*commission,0)</f>
        <v>3197.08</v>
      </c>
      <c r="J371" s="28">
        <f>Sales_Data[[#This Row],[Sales Amount]]-Sales_Data[[#This Row],[Targets]]</f>
        <v>16970.8</v>
      </c>
    </row>
    <row r="372" spans="1:10" x14ac:dyDescent="0.25">
      <c r="A372" s="2">
        <v>44531</v>
      </c>
      <c r="B372" t="s">
        <v>7</v>
      </c>
      <c r="C372" t="s">
        <v>8</v>
      </c>
      <c r="D372" t="s">
        <v>9</v>
      </c>
      <c r="E372" t="s">
        <v>10</v>
      </c>
      <c r="F372" s="28">
        <v>41520</v>
      </c>
      <c r="G372" t="s">
        <v>11</v>
      </c>
      <c r="H372" s="28">
        <v>15000</v>
      </c>
      <c r="I372" s="28">
        <f>IF(Sales_Data[[#This Row],[Sales Amount]]&gt;=Sales_Data[[#This Row],[Targets]],Sales_Data[[#This Row],[Sales Amount]]*commission,0)</f>
        <v>4152</v>
      </c>
      <c r="J372" s="28">
        <f>Sales_Data[[#This Row],[Sales Amount]]-Sales_Data[[#This Row],[Targets]]</f>
        <v>26520</v>
      </c>
    </row>
    <row r="373" spans="1:10" x14ac:dyDescent="0.25">
      <c r="A373" s="2">
        <v>44531</v>
      </c>
      <c r="B373" t="s">
        <v>7</v>
      </c>
      <c r="C373" t="s">
        <v>8</v>
      </c>
      <c r="D373" t="s">
        <v>9</v>
      </c>
      <c r="E373" t="s">
        <v>10</v>
      </c>
      <c r="F373" s="28">
        <v>45800.999999999993</v>
      </c>
      <c r="G373" t="s">
        <v>15</v>
      </c>
      <c r="H373" s="28">
        <v>15000</v>
      </c>
      <c r="I373" s="28">
        <f>IF(Sales_Data[[#This Row],[Sales Amount]]&gt;=Sales_Data[[#This Row],[Targets]],Sales_Data[[#This Row],[Sales Amount]]*commission,0)</f>
        <v>4580.0999999999995</v>
      </c>
      <c r="J373" s="28">
        <f>Sales_Data[[#This Row],[Sales Amount]]-Sales_Data[[#This Row],[Targets]]</f>
        <v>30800.999999999993</v>
      </c>
    </row>
    <row r="374" spans="1:10" x14ac:dyDescent="0.25">
      <c r="A374" s="2">
        <v>44531</v>
      </c>
      <c r="B374" t="s">
        <v>59</v>
      </c>
      <c r="C374" t="s">
        <v>60</v>
      </c>
      <c r="D374" t="s">
        <v>61</v>
      </c>
      <c r="E374" t="s">
        <v>33</v>
      </c>
      <c r="F374" s="28">
        <v>7721.5999999999995</v>
      </c>
      <c r="G374" t="s">
        <v>11</v>
      </c>
      <c r="H374" s="28">
        <v>15000</v>
      </c>
      <c r="I374" s="28">
        <f>IF(Sales_Data[[#This Row],[Sales Amount]]&gt;=Sales_Data[[#This Row],[Targets]],Sales_Data[[#This Row],[Sales Amount]]*commission,0)</f>
        <v>0</v>
      </c>
      <c r="J374" s="28">
        <f>Sales_Data[[#This Row],[Sales Amount]]-Sales_Data[[#This Row],[Targets]]</f>
        <v>-7278.4000000000005</v>
      </c>
    </row>
    <row r="375" spans="1:10" x14ac:dyDescent="0.25">
      <c r="A375" s="2">
        <v>44531</v>
      </c>
      <c r="B375" t="s">
        <v>40</v>
      </c>
      <c r="C375" t="s">
        <v>41</v>
      </c>
      <c r="D375" t="s">
        <v>42</v>
      </c>
      <c r="E375" t="s">
        <v>33</v>
      </c>
      <c r="F375" s="28">
        <v>8925.7000000000007</v>
      </c>
      <c r="G375" t="s">
        <v>11</v>
      </c>
      <c r="H375" s="28">
        <v>15000</v>
      </c>
      <c r="I375" s="28">
        <f>IF(Sales_Data[[#This Row],[Sales Amount]]&gt;=Sales_Data[[#This Row],[Targets]],Sales_Data[[#This Row],[Sales Amount]]*commission,0)</f>
        <v>0</v>
      </c>
      <c r="J375" s="28">
        <f>Sales_Data[[#This Row],[Sales Amount]]-Sales_Data[[#This Row],[Targets]]</f>
        <v>-6074.2999999999993</v>
      </c>
    </row>
    <row r="376" spans="1:10" x14ac:dyDescent="0.25">
      <c r="A376" s="2">
        <v>44531</v>
      </c>
      <c r="B376" t="s">
        <v>40</v>
      </c>
      <c r="C376" t="s">
        <v>41</v>
      </c>
      <c r="D376" t="s">
        <v>42</v>
      </c>
      <c r="E376" t="s">
        <v>33</v>
      </c>
      <c r="F376" s="28">
        <v>15802.6</v>
      </c>
      <c r="G376" t="s">
        <v>43</v>
      </c>
      <c r="H376" s="28">
        <v>15000</v>
      </c>
      <c r="I376" s="28">
        <f>IF(Sales_Data[[#This Row],[Sales Amount]]&gt;=Sales_Data[[#This Row],[Targets]],Sales_Data[[#This Row],[Sales Amount]]*commission,0)</f>
        <v>1580.2600000000002</v>
      </c>
      <c r="J376" s="28">
        <f>Sales_Data[[#This Row],[Sales Amount]]-Sales_Data[[#This Row],[Targets]]</f>
        <v>802.60000000000036</v>
      </c>
    </row>
    <row r="377" spans="1:10" x14ac:dyDescent="0.25">
      <c r="A377" s="2">
        <v>44531</v>
      </c>
      <c r="B377" t="s">
        <v>71</v>
      </c>
      <c r="C377" t="s">
        <v>72</v>
      </c>
      <c r="D377" t="s">
        <v>73</v>
      </c>
      <c r="E377" t="s">
        <v>33</v>
      </c>
      <c r="F377" s="28">
        <v>21103.3</v>
      </c>
      <c r="G377" t="s">
        <v>43</v>
      </c>
      <c r="H377" s="28">
        <v>15000</v>
      </c>
      <c r="I377" s="28">
        <f>IF(Sales_Data[[#This Row],[Sales Amount]]&gt;=Sales_Data[[#This Row],[Targets]],Sales_Data[[#This Row],[Sales Amount]]*commission,0)</f>
        <v>2110.33</v>
      </c>
      <c r="J377" s="28">
        <f>Sales_Data[[#This Row],[Sales Amount]]-Sales_Data[[#This Row],[Targets]]</f>
        <v>6103.2999999999993</v>
      </c>
    </row>
    <row r="378" spans="1:10" x14ac:dyDescent="0.25">
      <c r="A378" s="2">
        <v>44531</v>
      </c>
      <c r="B378" t="s">
        <v>71</v>
      </c>
      <c r="C378" t="s">
        <v>72</v>
      </c>
      <c r="D378" t="s">
        <v>73</v>
      </c>
      <c r="E378" t="s">
        <v>33</v>
      </c>
      <c r="F378" s="28">
        <v>22351.100000000002</v>
      </c>
      <c r="G378" t="s">
        <v>43</v>
      </c>
      <c r="H378" s="28">
        <v>15000</v>
      </c>
      <c r="I378" s="28">
        <f>IF(Sales_Data[[#This Row],[Sales Amount]]&gt;=Sales_Data[[#This Row],[Targets]],Sales_Data[[#This Row],[Sales Amount]]*commission,0)</f>
        <v>2235.11</v>
      </c>
      <c r="J378" s="28">
        <f>Sales_Data[[#This Row],[Sales Amount]]-Sales_Data[[#This Row],[Targets]]</f>
        <v>7351.1000000000022</v>
      </c>
    </row>
    <row r="379" spans="1:10" x14ac:dyDescent="0.25">
      <c r="A379" s="2">
        <v>44531</v>
      </c>
      <c r="B379" t="s">
        <v>40</v>
      </c>
      <c r="C379" t="s">
        <v>41</v>
      </c>
      <c r="D379" t="s">
        <v>42</v>
      </c>
      <c r="E379" t="s">
        <v>33</v>
      </c>
      <c r="F379" s="28">
        <v>43974</v>
      </c>
      <c r="G379" t="s">
        <v>11</v>
      </c>
      <c r="H379" s="28">
        <v>15000</v>
      </c>
      <c r="I379" s="28">
        <f>IF(Sales_Data[[#This Row],[Sales Amount]]&gt;=Sales_Data[[#This Row],[Targets]],Sales_Data[[#This Row],[Sales Amount]]*commission,0)</f>
        <v>4397.4000000000005</v>
      </c>
      <c r="J379" s="28">
        <f>Sales_Data[[#This Row],[Sales Amount]]-Sales_Data[[#This Row],[Targets]]</f>
        <v>28974</v>
      </c>
    </row>
    <row r="380" spans="1:10" x14ac:dyDescent="0.25">
      <c r="A380" s="2">
        <v>44531</v>
      </c>
      <c r="B380" t="s">
        <v>34</v>
      </c>
      <c r="C380" t="s">
        <v>35</v>
      </c>
      <c r="D380" t="s">
        <v>36</v>
      </c>
      <c r="E380" t="s">
        <v>26</v>
      </c>
      <c r="F380" s="28">
        <v>8082.7999999999993</v>
      </c>
      <c r="G380" t="s">
        <v>11</v>
      </c>
      <c r="H380" s="28">
        <v>15000</v>
      </c>
      <c r="I380" s="28">
        <f>IF(Sales_Data[[#This Row],[Sales Amount]]&gt;=Sales_Data[[#This Row],[Targets]],Sales_Data[[#This Row],[Sales Amount]]*commission,0)</f>
        <v>0</v>
      </c>
      <c r="J380" s="28">
        <f>Sales_Data[[#This Row],[Sales Amount]]-Sales_Data[[#This Row],[Targets]]</f>
        <v>-6917.2000000000007</v>
      </c>
    </row>
    <row r="381" spans="1:10" x14ac:dyDescent="0.25">
      <c r="A381" s="2">
        <v>44531</v>
      </c>
      <c r="B381" t="s">
        <v>50</v>
      </c>
      <c r="C381" t="s">
        <v>51</v>
      </c>
      <c r="D381" t="s">
        <v>52</v>
      </c>
      <c r="E381" t="s">
        <v>26</v>
      </c>
      <c r="F381" s="28">
        <v>9826.4</v>
      </c>
      <c r="G381" t="s">
        <v>43</v>
      </c>
      <c r="H381" s="28">
        <v>15000</v>
      </c>
      <c r="I381" s="28">
        <f>IF(Sales_Data[[#This Row],[Sales Amount]]&gt;=Sales_Data[[#This Row],[Targets]],Sales_Data[[#This Row],[Sales Amount]]*commission,0)</f>
        <v>0</v>
      </c>
      <c r="J381" s="28">
        <f>Sales_Data[[#This Row],[Sales Amount]]-Sales_Data[[#This Row],[Targets]]</f>
        <v>-5173.6000000000004</v>
      </c>
    </row>
    <row r="382" spans="1:10" x14ac:dyDescent="0.25">
      <c r="A382" s="2">
        <v>44531</v>
      </c>
      <c r="B382" t="s">
        <v>56</v>
      </c>
      <c r="C382" t="s">
        <v>57</v>
      </c>
      <c r="D382" t="s">
        <v>58</v>
      </c>
      <c r="E382" t="s">
        <v>26</v>
      </c>
      <c r="F382" s="28">
        <v>12328</v>
      </c>
      <c r="G382" t="s">
        <v>15</v>
      </c>
      <c r="H382" s="28">
        <v>15000</v>
      </c>
      <c r="I382" s="28">
        <f>IF(Sales_Data[[#This Row],[Sales Amount]]&gt;=Sales_Data[[#This Row],[Targets]],Sales_Data[[#This Row],[Sales Amount]]*commission,0)</f>
        <v>0</v>
      </c>
      <c r="J382" s="28">
        <f>Sales_Data[[#This Row],[Sales Amount]]-Sales_Data[[#This Row],[Targets]]</f>
        <v>-2672</v>
      </c>
    </row>
    <row r="383" spans="1:10" x14ac:dyDescent="0.25">
      <c r="A383" s="2">
        <v>44531</v>
      </c>
      <c r="B383" t="s">
        <v>34</v>
      </c>
      <c r="C383" t="s">
        <v>35</v>
      </c>
      <c r="D383" t="s">
        <v>36</v>
      </c>
      <c r="E383" t="s">
        <v>26</v>
      </c>
      <c r="F383" s="28">
        <v>24544</v>
      </c>
      <c r="G383" t="s">
        <v>15</v>
      </c>
      <c r="H383" s="28">
        <v>15000</v>
      </c>
      <c r="I383" s="28">
        <f>IF(Sales_Data[[#This Row],[Sales Amount]]&gt;=Sales_Data[[#This Row],[Targets]],Sales_Data[[#This Row],[Sales Amount]]*commission,0)</f>
        <v>2454.4</v>
      </c>
      <c r="J383" s="28">
        <f>Sales_Data[[#This Row],[Sales Amount]]-Sales_Data[[#This Row],[Targets]]</f>
        <v>9544</v>
      </c>
    </row>
    <row r="384" spans="1:10" x14ac:dyDescent="0.25">
      <c r="A384" s="2">
        <v>44531</v>
      </c>
      <c r="B384" t="s">
        <v>23</v>
      </c>
      <c r="C384" t="s">
        <v>24</v>
      </c>
      <c r="D384" t="s">
        <v>25</v>
      </c>
      <c r="E384" t="s">
        <v>26</v>
      </c>
      <c r="F384" s="28">
        <v>27350.400000000001</v>
      </c>
      <c r="G384" t="s">
        <v>43</v>
      </c>
      <c r="H384" s="28">
        <v>15000</v>
      </c>
      <c r="I384" s="28">
        <f>IF(Sales_Data[[#This Row],[Sales Amount]]&gt;=Sales_Data[[#This Row],[Targets]],Sales_Data[[#This Row],[Sales Amount]]*commission,0)</f>
        <v>2735.0400000000004</v>
      </c>
      <c r="J384" s="28">
        <f>Sales_Data[[#This Row],[Sales Amount]]-Sales_Data[[#This Row],[Targets]]</f>
        <v>12350.400000000001</v>
      </c>
    </row>
    <row r="385" spans="1:10" x14ac:dyDescent="0.25">
      <c r="A385" s="2">
        <v>44531</v>
      </c>
      <c r="B385" t="s">
        <v>47</v>
      </c>
      <c r="C385" t="s">
        <v>48</v>
      </c>
      <c r="D385" t="s">
        <v>49</v>
      </c>
      <c r="E385" t="s">
        <v>26</v>
      </c>
      <c r="F385" s="28">
        <v>28845</v>
      </c>
      <c r="G385" t="s">
        <v>15</v>
      </c>
      <c r="H385" s="28">
        <v>15000</v>
      </c>
      <c r="I385" s="28">
        <f>IF(Sales_Data[[#This Row],[Sales Amount]]&gt;=Sales_Data[[#This Row],[Targets]],Sales_Data[[#This Row],[Sales Amount]]*commission,0)</f>
        <v>2884.5</v>
      </c>
      <c r="J385" s="28">
        <f>Sales_Data[[#This Row],[Sales Amount]]-Sales_Data[[#This Row],[Targets]]</f>
        <v>13845</v>
      </c>
    </row>
    <row r="386" spans="1:10" x14ac:dyDescent="0.25">
      <c r="A386" s="2">
        <v>44531</v>
      </c>
      <c r="B386" t="s">
        <v>23</v>
      </c>
      <c r="C386" t="s">
        <v>24</v>
      </c>
      <c r="D386" t="s">
        <v>25</v>
      </c>
      <c r="E386" t="s">
        <v>26</v>
      </c>
      <c r="F386" s="28">
        <v>43593.599999999999</v>
      </c>
      <c r="G386" t="s">
        <v>15</v>
      </c>
      <c r="H386" s="28">
        <v>15000</v>
      </c>
      <c r="I386" s="28">
        <f>IF(Sales_Data[[#This Row],[Sales Amount]]&gt;=Sales_Data[[#This Row],[Targets]],Sales_Data[[#This Row],[Sales Amount]]*commission,0)</f>
        <v>4359.3599999999997</v>
      </c>
      <c r="J386" s="28">
        <f>Sales_Data[[#This Row],[Sales Amount]]-Sales_Data[[#This Row],[Targets]]</f>
        <v>28593.599999999999</v>
      </c>
    </row>
    <row r="387" spans="1:10" x14ac:dyDescent="0.25">
      <c r="A387" s="2">
        <v>44531</v>
      </c>
      <c r="B387" t="s">
        <v>65</v>
      </c>
      <c r="C387" t="s">
        <v>66</v>
      </c>
      <c r="D387" t="s">
        <v>67</v>
      </c>
      <c r="E387" t="s">
        <v>22</v>
      </c>
      <c r="F387" s="28">
        <v>7009.2000000000007</v>
      </c>
      <c r="G387" t="s">
        <v>15</v>
      </c>
      <c r="H387" s="28">
        <v>15000</v>
      </c>
      <c r="I387" s="28">
        <f>IF(Sales_Data[[#This Row],[Sales Amount]]&gt;=Sales_Data[[#This Row],[Targets]],Sales_Data[[#This Row],[Sales Amount]]*commission,0)</f>
        <v>0</v>
      </c>
      <c r="J387" s="28">
        <f>Sales_Data[[#This Row],[Sales Amount]]-Sales_Data[[#This Row],[Targets]]</f>
        <v>-7990.7999999999993</v>
      </c>
    </row>
    <row r="388" spans="1:10" x14ac:dyDescent="0.25">
      <c r="A388" s="2">
        <v>44531</v>
      </c>
      <c r="B388" t="s">
        <v>53</v>
      </c>
      <c r="C388" t="s">
        <v>54</v>
      </c>
      <c r="D388" t="s">
        <v>55</v>
      </c>
      <c r="E388" t="s">
        <v>22</v>
      </c>
      <c r="F388" s="28">
        <v>7088.9</v>
      </c>
      <c r="G388" t="s">
        <v>11</v>
      </c>
      <c r="H388" s="28">
        <v>15000</v>
      </c>
      <c r="I388" s="28">
        <f>IF(Sales_Data[[#This Row],[Sales Amount]]&gt;=Sales_Data[[#This Row],[Targets]],Sales_Data[[#This Row],[Sales Amount]]*commission,0)</f>
        <v>0</v>
      </c>
      <c r="J388" s="28">
        <f>Sales_Data[[#This Row],[Sales Amount]]-Sales_Data[[#This Row],[Targets]]</f>
        <v>-7911.1</v>
      </c>
    </row>
    <row r="389" spans="1:10" x14ac:dyDescent="0.25">
      <c r="A389" s="2">
        <v>44531</v>
      </c>
      <c r="B389" t="s">
        <v>65</v>
      </c>
      <c r="C389" t="s">
        <v>66</v>
      </c>
      <c r="D389" t="s">
        <v>67</v>
      </c>
      <c r="E389" t="s">
        <v>22</v>
      </c>
      <c r="F389" s="28">
        <v>8095.5</v>
      </c>
      <c r="G389" t="s">
        <v>11</v>
      </c>
      <c r="H389" s="28">
        <v>15000</v>
      </c>
      <c r="I389" s="28">
        <f>IF(Sales_Data[[#This Row],[Sales Amount]]&gt;=Sales_Data[[#This Row],[Targets]],Sales_Data[[#This Row],[Sales Amount]]*commission,0)</f>
        <v>0</v>
      </c>
      <c r="J389" s="28">
        <f>Sales_Data[[#This Row],[Sales Amount]]-Sales_Data[[#This Row],[Targets]]</f>
        <v>-6904.5</v>
      </c>
    </row>
    <row r="390" spans="1:10" x14ac:dyDescent="0.25">
      <c r="A390" s="2">
        <v>44531</v>
      </c>
      <c r="B390" t="s">
        <v>19</v>
      </c>
      <c r="C390" t="s">
        <v>20</v>
      </c>
      <c r="D390" t="s">
        <v>21</v>
      </c>
      <c r="E390" t="s">
        <v>22</v>
      </c>
      <c r="F390" s="28">
        <v>8914.5</v>
      </c>
      <c r="G390" t="s">
        <v>11</v>
      </c>
      <c r="H390" s="28">
        <v>15000</v>
      </c>
      <c r="I390" s="28">
        <f>IF(Sales_Data[[#This Row],[Sales Amount]]&gt;=Sales_Data[[#This Row],[Targets]],Sales_Data[[#This Row],[Sales Amount]]*commission,0)</f>
        <v>0</v>
      </c>
      <c r="J390" s="28">
        <f>Sales_Data[[#This Row],[Sales Amount]]-Sales_Data[[#This Row],[Targets]]</f>
        <v>-6085.5</v>
      </c>
    </row>
    <row r="391" spans="1:10" x14ac:dyDescent="0.25">
      <c r="A391" s="5" t="s">
        <v>86</v>
      </c>
      <c r="F391" s="29">
        <f>SUBTOTAL(109,Sales_Data[Sales Amount])</f>
        <v>7286551.0000000009</v>
      </c>
      <c r="G391" s="7"/>
      <c r="H391" s="7"/>
      <c r="I391" s="29">
        <f>SUBTOTAL(109,Sales_Data[Commission])</f>
        <v>572080.0399999998</v>
      </c>
      <c r="J391" s="4"/>
    </row>
    <row r="654" spans="1:7" x14ac:dyDescent="0.25">
      <c r="A654" s="1" t="s">
        <v>74</v>
      </c>
      <c r="B654" t="s">
        <v>66</v>
      </c>
      <c r="E654" t="s">
        <v>22</v>
      </c>
      <c r="F654">
        <v>3637.21</v>
      </c>
      <c r="G654" t="s">
        <v>11</v>
      </c>
    </row>
    <row r="655" spans="1:7" x14ac:dyDescent="0.25">
      <c r="A655" s="1" t="s">
        <v>74</v>
      </c>
      <c r="B655" t="s">
        <v>45</v>
      </c>
      <c r="E655" t="s">
        <v>22</v>
      </c>
      <c r="F655">
        <v>3918.6</v>
      </c>
      <c r="G655" t="s">
        <v>15</v>
      </c>
    </row>
    <row r="656" spans="1:7" x14ac:dyDescent="0.25">
      <c r="A656" s="1" t="s">
        <v>74</v>
      </c>
      <c r="B656" t="s">
        <v>20</v>
      </c>
      <c r="E656" t="s">
        <v>22</v>
      </c>
      <c r="F656">
        <v>694.54</v>
      </c>
      <c r="G656" t="s">
        <v>43</v>
      </c>
    </row>
    <row r="657" spans="1:7" x14ac:dyDescent="0.25">
      <c r="A657" s="1" t="s">
        <v>74</v>
      </c>
      <c r="B657" t="s">
        <v>66</v>
      </c>
      <c r="E657" t="s">
        <v>22</v>
      </c>
      <c r="F657">
        <v>3112.72</v>
      </c>
      <c r="G657" t="s">
        <v>43</v>
      </c>
    </row>
    <row r="658" spans="1:7" x14ac:dyDescent="0.25">
      <c r="A658" s="1" t="s">
        <v>74</v>
      </c>
      <c r="B658" t="s">
        <v>20</v>
      </c>
      <c r="E658" t="s">
        <v>22</v>
      </c>
      <c r="F658">
        <v>1001.92</v>
      </c>
      <c r="G658" t="s">
        <v>43</v>
      </c>
    </row>
    <row r="659" spans="1:7" x14ac:dyDescent="0.25">
      <c r="A659" s="1" t="s">
        <v>74</v>
      </c>
      <c r="B659" t="s">
        <v>54</v>
      </c>
      <c r="E659" t="s">
        <v>22</v>
      </c>
      <c r="F659">
        <v>1638.5600000000002</v>
      </c>
      <c r="G659" t="s">
        <v>11</v>
      </c>
    </row>
    <row r="660" spans="1:7" x14ac:dyDescent="0.25">
      <c r="A660" s="1" t="s">
        <v>74</v>
      </c>
      <c r="B660" t="s">
        <v>45</v>
      </c>
      <c r="E660" t="s">
        <v>22</v>
      </c>
      <c r="F660">
        <v>1910.8</v>
      </c>
      <c r="G660" t="s">
        <v>15</v>
      </c>
    </row>
    <row r="661" spans="1:7" x14ac:dyDescent="0.25">
      <c r="A661" s="1" t="s">
        <v>74</v>
      </c>
      <c r="B661" t="s">
        <v>20</v>
      </c>
      <c r="E661" t="s">
        <v>22</v>
      </c>
      <c r="F661">
        <v>765.82</v>
      </c>
      <c r="G661" t="s">
        <v>43</v>
      </c>
    </row>
    <row r="662" spans="1:7" x14ac:dyDescent="0.25">
      <c r="A662" s="1" t="s">
        <v>74</v>
      </c>
      <c r="B662" t="s">
        <v>45</v>
      </c>
      <c r="E662" t="s">
        <v>22</v>
      </c>
      <c r="F662">
        <v>765.8599999999999</v>
      </c>
      <c r="G662" t="s">
        <v>15</v>
      </c>
    </row>
    <row r="663" spans="1:7" x14ac:dyDescent="0.25">
      <c r="A663" s="1" t="s">
        <v>74</v>
      </c>
      <c r="B663" t="s">
        <v>66</v>
      </c>
      <c r="E663" t="s">
        <v>22</v>
      </c>
      <c r="F663">
        <v>4671.5999999999995</v>
      </c>
      <c r="G663" t="s">
        <v>11</v>
      </c>
    </row>
    <row r="664" spans="1:7" x14ac:dyDescent="0.25">
      <c r="A664" s="1" t="s">
        <v>74</v>
      </c>
      <c r="B664" t="s">
        <v>20</v>
      </c>
      <c r="E664" t="s">
        <v>22</v>
      </c>
      <c r="F664">
        <v>1945.6</v>
      </c>
      <c r="G664" t="s">
        <v>11</v>
      </c>
    </row>
    <row r="665" spans="1:7" x14ac:dyDescent="0.25">
      <c r="A665" s="1" t="s">
        <v>74</v>
      </c>
      <c r="B665" t="s">
        <v>45</v>
      </c>
      <c r="E665" t="s">
        <v>22</v>
      </c>
      <c r="F665">
        <v>1017.6</v>
      </c>
      <c r="G665" t="s">
        <v>15</v>
      </c>
    </row>
    <row r="666" spans="1:7" x14ac:dyDescent="0.25">
      <c r="A666" s="1" t="s">
        <v>74</v>
      </c>
      <c r="B666" t="s">
        <v>54</v>
      </c>
      <c r="E666" t="s">
        <v>22</v>
      </c>
      <c r="F666">
        <v>909.86</v>
      </c>
      <c r="G666" t="s">
        <v>43</v>
      </c>
    </row>
    <row r="667" spans="1:7" x14ac:dyDescent="0.25">
      <c r="A667" s="1" t="s">
        <v>75</v>
      </c>
      <c r="B667" t="s">
        <v>20</v>
      </c>
      <c r="E667" t="s">
        <v>22</v>
      </c>
      <c r="F667">
        <v>734.32</v>
      </c>
      <c r="G667" t="s">
        <v>15</v>
      </c>
    </row>
    <row r="668" spans="1:7" x14ac:dyDescent="0.25">
      <c r="A668" s="1" t="s">
        <v>75</v>
      </c>
      <c r="B668" t="s">
        <v>20</v>
      </c>
      <c r="E668" t="s">
        <v>22</v>
      </c>
      <c r="F668">
        <v>2839.55</v>
      </c>
      <c r="G668" t="s">
        <v>43</v>
      </c>
    </row>
    <row r="669" spans="1:7" x14ac:dyDescent="0.25">
      <c r="A669" s="1" t="s">
        <v>75</v>
      </c>
      <c r="B669" t="s">
        <v>20</v>
      </c>
      <c r="E669" t="s">
        <v>22</v>
      </c>
      <c r="F669">
        <v>453.09999999999997</v>
      </c>
      <c r="G669" t="s">
        <v>43</v>
      </c>
    </row>
    <row r="670" spans="1:7" x14ac:dyDescent="0.25">
      <c r="A670" s="1" t="s">
        <v>75</v>
      </c>
      <c r="B670" t="s">
        <v>38</v>
      </c>
      <c r="E670" t="s">
        <v>22</v>
      </c>
      <c r="F670">
        <v>1774.8</v>
      </c>
      <c r="G670" t="s">
        <v>11</v>
      </c>
    </row>
    <row r="671" spans="1:7" x14ac:dyDescent="0.25">
      <c r="A671" s="1" t="s">
        <v>75</v>
      </c>
      <c r="B671" t="s">
        <v>20</v>
      </c>
      <c r="E671" t="s">
        <v>22</v>
      </c>
      <c r="F671">
        <v>735.66</v>
      </c>
      <c r="G671" t="s">
        <v>11</v>
      </c>
    </row>
    <row r="672" spans="1:7" x14ac:dyDescent="0.25">
      <c r="A672" s="1" t="s">
        <v>75</v>
      </c>
      <c r="B672" t="s">
        <v>38</v>
      </c>
      <c r="E672" t="s">
        <v>22</v>
      </c>
      <c r="F672">
        <v>675.18</v>
      </c>
      <c r="G672" t="s">
        <v>15</v>
      </c>
    </row>
    <row r="673" spans="1:7" x14ac:dyDescent="0.25">
      <c r="A673" s="1" t="s">
        <v>75</v>
      </c>
      <c r="B673" t="s">
        <v>45</v>
      </c>
      <c r="E673" t="s">
        <v>22</v>
      </c>
      <c r="F673">
        <v>4142.95</v>
      </c>
      <c r="G673" t="s">
        <v>15</v>
      </c>
    </row>
    <row r="674" spans="1:7" x14ac:dyDescent="0.25">
      <c r="A674" s="1" t="s">
        <v>76</v>
      </c>
      <c r="B674" t="s">
        <v>20</v>
      </c>
      <c r="E674" t="s">
        <v>22</v>
      </c>
      <c r="F674">
        <v>1045.1199999999999</v>
      </c>
      <c r="G674" t="s">
        <v>11</v>
      </c>
    </row>
    <row r="675" spans="1:7" x14ac:dyDescent="0.25">
      <c r="A675" s="1" t="s">
        <v>76</v>
      </c>
      <c r="B675" t="s">
        <v>45</v>
      </c>
      <c r="E675" t="s">
        <v>22</v>
      </c>
      <c r="F675">
        <v>1432.95</v>
      </c>
      <c r="G675" t="s">
        <v>11</v>
      </c>
    </row>
    <row r="676" spans="1:7" x14ac:dyDescent="0.25">
      <c r="A676" s="1" t="s">
        <v>76</v>
      </c>
      <c r="B676" t="s">
        <v>45</v>
      </c>
      <c r="E676" t="s">
        <v>22</v>
      </c>
      <c r="F676">
        <v>3140.7</v>
      </c>
      <c r="G676" t="s">
        <v>15</v>
      </c>
    </row>
    <row r="677" spans="1:7" x14ac:dyDescent="0.25">
      <c r="A677" s="1" t="s">
        <v>76</v>
      </c>
      <c r="B677" t="s">
        <v>45</v>
      </c>
      <c r="E677" t="s">
        <v>22</v>
      </c>
      <c r="F677">
        <v>869.4</v>
      </c>
      <c r="G677" t="s">
        <v>11</v>
      </c>
    </row>
    <row r="678" spans="1:7" x14ac:dyDescent="0.25">
      <c r="A678" s="1" t="s">
        <v>76</v>
      </c>
      <c r="B678" t="s">
        <v>54</v>
      </c>
      <c r="E678" t="s">
        <v>22</v>
      </c>
      <c r="F678">
        <v>3564.75</v>
      </c>
      <c r="G678" t="s">
        <v>43</v>
      </c>
    </row>
    <row r="679" spans="1:7" x14ac:dyDescent="0.25">
      <c r="A679" s="1" t="s">
        <v>76</v>
      </c>
      <c r="B679" t="s">
        <v>45</v>
      </c>
      <c r="E679" t="s">
        <v>22</v>
      </c>
      <c r="F679">
        <v>911.6</v>
      </c>
      <c r="G679" t="s">
        <v>11</v>
      </c>
    </row>
    <row r="680" spans="1:7" x14ac:dyDescent="0.25">
      <c r="A680" s="1" t="s">
        <v>76</v>
      </c>
      <c r="B680" t="s">
        <v>54</v>
      </c>
      <c r="E680" t="s">
        <v>22</v>
      </c>
      <c r="F680">
        <v>1011.0299999999999</v>
      </c>
      <c r="G680" t="s">
        <v>11</v>
      </c>
    </row>
    <row r="681" spans="1:7" x14ac:dyDescent="0.25">
      <c r="A681" s="1" t="s">
        <v>76</v>
      </c>
      <c r="B681" t="s">
        <v>38</v>
      </c>
      <c r="E681" t="s">
        <v>22</v>
      </c>
      <c r="F681">
        <v>2795.68</v>
      </c>
      <c r="G681" t="s">
        <v>15</v>
      </c>
    </row>
    <row r="682" spans="1:7" x14ac:dyDescent="0.25">
      <c r="A682" s="1" t="s">
        <v>76</v>
      </c>
      <c r="B682" t="s">
        <v>38</v>
      </c>
      <c r="E682" t="s">
        <v>22</v>
      </c>
      <c r="F682">
        <v>2767.09</v>
      </c>
      <c r="G682" t="s">
        <v>43</v>
      </c>
    </row>
    <row r="683" spans="1:7" x14ac:dyDescent="0.25">
      <c r="A683" s="1" t="s">
        <v>76</v>
      </c>
      <c r="B683" t="s">
        <v>54</v>
      </c>
      <c r="E683" t="s">
        <v>22</v>
      </c>
      <c r="F683">
        <v>798.27</v>
      </c>
      <c r="G683" t="s">
        <v>43</v>
      </c>
    </row>
    <row r="684" spans="1:7" x14ac:dyDescent="0.25">
      <c r="A684" s="1" t="s">
        <v>76</v>
      </c>
      <c r="B684" t="s">
        <v>38</v>
      </c>
      <c r="E684" t="s">
        <v>22</v>
      </c>
      <c r="F684">
        <v>2510.2399999999998</v>
      </c>
      <c r="G684" t="s">
        <v>15</v>
      </c>
    </row>
    <row r="685" spans="1:7" x14ac:dyDescent="0.25">
      <c r="A685" s="1" t="s">
        <v>76</v>
      </c>
      <c r="B685" t="s">
        <v>54</v>
      </c>
      <c r="E685" t="s">
        <v>22</v>
      </c>
      <c r="F685">
        <v>3690.7200000000003</v>
      </c>
      <c r="G685" t="s">
        <v>15</v>
      </c>
    </row>
    <row r="686" spans="1:7" x14ac:dyDescent="0.25">
      <c r="A686" s="1" t="s">
        <v>76</v>
      </c>
      <c r="B686" t="s">
        <v>66</v>
      </c>
      <c r="E686" t="s">
        <v>22</v>
      </c>
      <c r="F686">
        <v>670.89</v>
      </c>
      <c r="G686" t="s">
        <v>43</v>
      </c>
    </row>
    <row r="687" spans="1:7" x14ac:dyDescent="0.25">
      <c r="A687" s="1" t="s">
        <v>76</v>
      </c>
      <c r="B687" t="s">
        <v>45</v>
      </c>
      <c r="E687" t="s">
        <v>22</v>
      </c>
      <c r="F687">
        <v>2012.8</v>
      </c>
      <c r="G687" t="s">
        <v>43</v>
      </c>
    </row>
    <row r="688" spans="1:7" x14ac:dyDescent="0.25">
      <c r="A688" s="1" t="s">
        <v>76</v>
      </c>
      <c r="B688" t="s">
        <v>66</v>
      </c>
      <c r="E688" t="s">
        <v>22</v>
      </c>
      <c r="F688">
        <v>2116.7999999999997</v>
      </c>
      <c r="G688" t="s">
        <v>11</v>
      </c>
    </row>
    <row r="689" spans="1:7" x14ac:dyDescent="0.25">
      <c r="A689" s="1" t="s">
        <v>76</v>
      </c>
      <c r="B689" t="s">
        <v>20</v>
      </c>
      <c r="E689" t="s">
        <v>22</v>
      </c>
      <c r="F689">
        <v>1158.04</v>
      </c>
      <c r="G689" t="s">
        <v>15</v>
      </c>
    </row>
    <row r="690" spans="1:7" x14ac:dyDescent="0.25">
      <c r="A690" s="1" t="s">
        <v>77</v>
      </c>
      <c r="B690" t="s">
        <v>20</v>
      </c>
      <c r="E690" t="s">
        <v>22</v>
      </c>
      <c r="F690">
        <v>1171.6500000000001</v>
      </c>
      <c r="G690" t="s">
        <v>11</v>
      </c>
    </row>
    <row r="691" spans="1:7" x14ac:dyDescent="0.25">
      <c r="A691" s="1" t="s">
        <v>77</v>
      </c>
      <c r="B691" t="s">
        <v>54</v>
      </c>
      <c r="E691" t="s">
        <v>22</v>
      </c>
      <c r="F691">
        <v>1696.8</v>
      </c>
      <c r="G691" t="s">
        <v>43</v>
      </c>
    </row>
    <row r="692" spans="1:7" x14ac:dyDescent="0.25">
      <c r="A692" s="1" t="s">
        <v>77</v>
      </c>
      <c r="B692" t="s">
        <v>54</v>
      </c>
      <c r="E692" t="s">
        <v>22</v>
      </c>
      <c r="F692">
        <v>569.64</v>
      </c>
      <c r="G692" t="s">
        <v>11</v>
      </c>
    </row>
    <row r="693" spans="1:7" x14ac:dyDescent="0.25">
      <c r="A693" s="1" t="s">
        <v>77</v>
      </c>
      <c r="B693" t="s">
        <v>54</v>
      </c>
      <c r="E693" t="s">
        <v>22</v>
      </c>
      <c r="F693">
        <v>1818.84</v>
      </c>
      <c r="G693" t="s">
        <v>15</v>
      </c>
    </row>
    <row r="694" spans="1:7" x14ac:dyDescent="0.25">
      <c r="A694" s="1" t="s">
        <v>77</v>
      </c>
      <c r="B694" t="s">
        <v>45</v>
      </c>
      <c r="E694" t="s">
        <v>22</v>
      </c>
      <c r="F694">
        <v>1799.35</v>
      </c>
      <c r="G694" t="s">
        <v>11</v>
      </c>
    </row>
    <row r="695" spans="1:7" x14ac:dyDescent="0.25">
      <c r="A695" s="1" t="s">
        <v>77</v>
      </c>
      <c r="B695" t="s">
        <v>20</v>
      </c>
      <c r="E695" t="s">
        <v>22</v>
      </c>
      <c r="F695">
        <v>1649.94</v>
      </c>
      <c r="G695" t="s">
        <v>15</v>
      </c>
    </row>
    <row r="696" spans="1:7" x14ac:dyDescent="0.25">
      <c r="A696" s="1" t="s">
        <v>77</v>
      </c>
      <c r="B696" t="s">
        <v>66</v>
      </c>
      <c r="E696" t="s">
        <v>22</v>
      </c>
      <c r="F696">
        <v>1441.6</v>
      </c>
      <c r="G696" t="s">
        <v>43</v>
      </c>
    </row>
    <row r="697" spans="1:7" x14ac:dyDescent="0.25">
      <c r="A697" s="1" t="s">
        <v>78</v>
      </c>
      <c r="B697" t="s">
        <v>66</v>
      </c>
      <c r="E697" t="s">
        <v>22</v>
      </c>
      <c r="F697">
        <v>900.48</v>
      </c>
      <c r="G697" t="s">
        <v>11</v>
      </c>
    </row>
    <row r="698" spans="1:7" x14ac:dyDescent="0.25">
      <c r="A698" s="1" t="s">
        <v>78</v>
      </c>
      <c r="B698" t="s">
        <v>66</v>
      </c>
      <c r="E698" t="s">
        <v>22</v>
      </c>
      <c r="F698">
        <v>4224.91</v>
      </c>
      <c r="G698" t="s">
        <v>15</v>
      </c>
    </row>
    <row r="699" spans="1:7" x14ac:dyDescent="0.25">
      <c r="A699" s="1" t="s">
        <v>78</v>
      </c>
      <c r="B699" t="s">
        <v>54</v>
      </c>
      <c r="E699" t="s">
        <v>22</v>
      </c>
      <c r="F699">
        <v>2399.7600000000002</v>
      </c>
      <c r="G699" t="s">
        <v>11</v>
      </c>
    </row>
    <row r="700" spans="1:7" x14ac:dyDescent="0.25">
      <c r="A700" s="1" t="s">
        <v>78</v>
      </c>
      <c r="B700" t="s">
        <v>66</v>
      </c>
      <c r="E700" t="s">
        <v>22</v>
      </c>
      <c r="F700">
        <v>2791.64</v>
      </c>
      <c r="G700" t="s">
        <v>43</v>
      </c>
    </row>
    <row r="701" spans="1:7" x14ac:dyDescent="0.25">
      <c r="A701" s="1" t="s">
        <v>78</v>
      </c>
      <c r="B701" t="s">
        <v>45</v>
      </c>
      <c r="E701" t="s">
        <v>22</v>
      </c>
      <c r="F701">
        <v>2071.7599999999998</v>
      </c>
      <c r="G701" t="s">
        <v>15</v>
      </c>
    </row>
    <row r="702" spans="1:7" x14ac:dyDescent="0.25">
      <c r="A702" s="1" t="s">
        <v>78</v>
      </c>
      <c r="B702" t="s">
        <v>54</v>
      </c>
      <c r="E702" t="s">
        <v>22</v>
      </c>
      <c r="F702">
        <v>1983.64</v>
      </c>
      <c r="G702" t="s">
        <v>11</v>
      </c>
    </row>
    <row r="703" spans="1:7" x14ac:dyDescent="0.25">
      <c r="A703" s="1" t="s">
        <v>78</v>
      </c>
      <c r="B703" t="s">
        <v>54</v>
      </c>
      <c r="E703" t="s">
        <v>22</v>
      </c>
      <c r="F703">
        <v>1961.75</v>
      </c>
      <c r="G703" t="s">
        <v>43</v>
      </c>
    </row>
    <row r="704" spans="1:7" x14ac:dyDescent="0.25">
      <c r="A704" s="1" t="s">
        <v>78</v>
      </c>
      <c r="B704" t="s">
        <v>54</v>
      </c>
      <c r="E704" t="s">
        <v>22</v>
      </c>
      <c r="F704">
        <v>1882.64</v>
      </c>
      <c r="G704" t="s">
        <v>43</v>
      </c>
    </row>
    <row r="705" spans="1:7" x14ac:dyDescent="0.25">
      <c r="A705" s="1" t="s">
        <v>78</v>
      </c>
      <c r="B705" t="s">
        <v>38</v>
      </c>
      <c r="E705" t="s">
        <v>22</v>
      </c>
      <c r="F705">
        <v>2336.4</v>
      </c>
      <c r="G705" t="s">
        <v>15</v>
      </c>
    </row>
    <row r="706" spans="1:7" x14ac:dyDescent="0.25">
      <c r="A706" s="1" t="s">
        <v>79</v>
      </c>
      <c r="B706" t="s">
        <v>45</v>
      </c>
      <c r="E706" t="s">
        <v>22</v>
      </c>
      <c r="F706">
        <v>957.48</v>
      </c>
      <c r="G706" t="s">
        <v>15</v>
      </c>
    </row>
    <row r="707" spans="1:7" x14ac:dyDescent="0.25">
      <c r="A707" s="1" t="s">
        <v>79</v>
      </c>
      <c r="B707" t="s">
        <v>38</v>
      </c>
      <c r="E707" t="s">
        <v>22</v>
      </c>
      <c r="F707">
        <v>1506.1200000000001</v>
      </c>
      <c r="G707" t="s">
        <v>15</v>
      </c>
    </row>
    <row r="708" spans="1:7" x14ac:dyDescent="0.25">
      <c r="A708" s="1" t="s">
        <v>79</v>
      </c>
      <c r="B708" t="s">
        <v>38</v>
      </c>
      <c r="E708" t="s">
        <v>22</v>
      </c>
      <c r="F708">
        <v>3965.3900000000003</v>
      </c>
      <c r="G708" t="s">
        <v>43</v>
      </c>
    </row>
    <row r="709" spans="1:7" x14ac:dyDescent="0.25">
      <c r="A709" s="1" t="s">
        <v>79</v>
      </c>
      <c r="B709" t="s">
        <v>66</v>
      </c>
      <c r="E709" t="s">
        <v>22</v>
      </c>
      <c r="F709">
        <v>3719.25</v>
      </c>
      <c r="G709" t="s">
        <v>43</v>
      </c>
    </row>
    <row r="710" spans="1:7" x14ac:dyDescent="0.25">
      <c r="A710" s="1" t="s">
        <v>79</v>
      </c>
      <c r="B710" t="s">
        <v>45</v>
      </c>
      <c r="E710" t="s">
        <v>22</v>
      </c>
      <c r="F710">
        <v>1430.16</v>
      </c>
      <c r="G710" t="s">
        <v>15</v>
      </c>
    </row>
    <row r="711" spans="1:7" x14ac:dyDescent="0.25">
      <c r="A711" s="1" t="s">
        <v>79</v>
      </c>
      <c r="B711" t="s">
        <v>54</v>
      </c>
      <c r="E711" t="s">
        <v>22</v>
      </c>
      <c r="F711">
        <v>1726.2</v>
      </c>
      <c r="G711" t="s">
        <v>15</v>
      </c>
    </row>
    <row r="712" spans="1:7" x14ac:dyDescent="0.25">
      <c r="A712" s="1" t="s">
        <v>80</v>
      </c>
      <c r="B712" t="s">
        <v>54</v>
      </c>
      <c r="E712" t="s">
        <v>22</v>
      </c>
      <c r="F712">
        <v>533.28</v>
      </c>
      <c r="G712" t="s">
        <v>15</v>
      </c>
    </row>
    <row r="713" spans="1:7" x14ac:dyDescent="0.25">
      <c r="A713" s="1" t="s">
        <v>80</v>
      </c>
      <c r="B713" t="s">
        <v>38</v>
      </c>
      <c r="E713" t="s">
        <v>22</v>
      </c>
      <c r="F713">
        <v>346.5</v>
      </c>
      <c r="G713" t="s">
        <v>15</v>
      </c>
    </row>
    <row r="714" spans="1:7" x14ac:dyDescent="0.25">
      <c r="A714" s="1" t="s">
        <v>80</v>
      </c>
      <c r="B714" t="s">
        <v>45</v>
      </c>
      <c r="E714" t="s">
        <v>22</v>
      </c>
      <c r="F714">
        <v>806.56</v>
      </c>
      <c r="G714" t="s">
        <v>43</v>
      </c>
    </row>
    <row r="715" spans="1:7" x14ac:dyDescent="0.25">
      <c r="A715" s="1" t="s">
        <v>80</v>
      </c>
      <c r="B715" t="s">
        <v>45</v>
      </c>
      <c r="E715" t="s">
        <v>22</v>
      </c>
      <c r="F715">
        <v>1154.3</v>
      </c>
      <c r="G715" t="s">
        <v>11</v>
      </c>
    </row>
    <row r="716" spans="1:7" x14ac:dyDescent="0.25">
      <c r="A716" s="1" t="s">
        <v>80</v>
      </c>
      <c r="B716" t="s">
        <v>66</v>
      </c>
      <c r="E716" t="s">
        <v>22</v>
      </c>
      <c r="F716">
        <v>1115.55</v>
      </c>
      <c r="G716" t="s">
        <v>11</v>
      </c>
    </row>
    <row r="717" spans="1:7" x14ac:dyDescent="0.25">
      <c r="A717" s="1" t="s">
        <v>80</v>
      </c>
      <c r="B717" t="s">
        <v>45</v>
      </c>
      <c r="E717" t="s">
        <v>22</v>
      </c>
      <c r="F717">
        <v>1064.8999999999999</v>
      </c>
      <c r="G717" t="s">
        <v>43</v>
      </c>
    </row>
    <row r="718" spans="1:7" x14ac:dyDescent="0.25">
      <c r="A718" s="1" t="s">
        <v>80</v>
      </c>
      <c r="B718" t="s">
        <v>45</v>
      </c>
      <c r="E718" t="s">
        <v>22</v>
      </c>
      <c r="F718">
        <v>2439.5100000000002</v>
      </c>
      <c r="G718" t="s">
        <v>11</v>
      </c>
    </row>
    <row r="719" spans="1:7" x14ac:dyDescent="0.25">
      <c r="A719" s="1" t="s">
        <v>80</v>
      </c>
      <c r="B719" t="s">
        <v>45</v>
      </c>
      <c r="E719" t="s">
        <v>22</v>
      </c>
      <c r="F719">
        <v>1563.32</v>
      </c>
      <c r="G719" t="s">
        <v>15</v>
      </c>
    </row>
    <row r="720" spans="1:7" x14ac:dyDescent="0.25">
      <c r="A720" s="1" t="s">
        <v>80</v>
      </c>
      <c r="B720" t="s">
        <v>54</v>
      </c>
      <c r="E720" t="s">
        <v>22</v>
      </c>
      <c r="F720">
        <v>1067.94</v>
      </c>
      <c r="G720" t="s">
        <v>43</v>
      </c>
    </row>
    <row r="721" spans="1:7" x14ac:dyDescent="0.25">
      <c r="A721" s="1" t="s">
        <v>80</v>
      </c>
      <c r="B721" t="s">
        <v>45</v>
      </c>
      <c r="E721" t="s">
        <v>22</v>
      </c>
      <c r="F721">
        <v>2086.8399999999997</v>
      </c>
      <c r="G721" t="s">
        <v>15</v>
      </c>
    </row>
    <row r="722" spans="1:7" x14ac:dyDescent="0.25">
      <c r="A722" s="1" t="s">
        <v>80</v>
      </c>
      <c r="B722" t="s">
        <v>45</v>
      </c>
      <c r="E722" t="s">
        <v>22</v>
      </c>
      <c r="F722">
        <v>1006.72</v>
      </c>
      <c r="G722" t="s">
        <v>43</v>
      </c>
    </row>
    <row r="723" spans="1:7" x14ac:dyDescent="0.25">
      <c r="A723" s="1" t="s">
        <v>81</v>
      </c>
      <c r="B723" t="s">
        <v>45</v>
      </c>
      <c r="E723" t="s">
        <v>22</v>
      </c>
      <c r="F723">
        <v>376.05</v>
      </c>
      <c r="G723" t="s">
        <v>11</v>
      </c>
    </row>
    <row r="724" spans="1:7" x14ac:dyDescent="0.25">
      <c r="A724" s="1" t="s">
        <v>81</v>
      </c>
      <c r="B724" t="s">
        <v>54</v>
      </c>
      <c r="E724" t="s">
        <v>22</v>
      </c>
      <c r="F724">
        <v>3608.81</v>
      </c>
      <c r="G724" t="s">
        <v>43</v>
      </c>
    </row>
    <row r="725" spans="1:7" x14ac:dyDescent="0.25">
      <c r="A725" s="1" t="s">
        <v>81</v>
      </c>
      <c r="B725" t="s">
        <v>45</v>
      </c>
      <c r="E725" t="s">
        <v>22</v>
      </c>
      <c r="F725">
        <v>969.76</v>
      </c>
      <c r="G725" t="s">
        <v>15</v>
      </c>
    </row>
    <row r="726" spans="1:7" x14ac:dyDescent="0.25">
      <c r="A726" s="1" t="s">
        <v>81</v>
      </c>
      <c r="B726" t="s">
        <v>54</v>
      </c>
      <c r="E726" t="s">
        <v>22</v>
      </c>
      <c r="F726">
        <v>2247.79</v>
      </c>
      <c r="G726" t="s">
        <v>15</v>
      </c>
    </row>
    <row r="727" spans="1:7" x14ac:dyDescent="0.25">
      <c r="A727" s="1" t="s">
        <v>81</v>
      </c>
      <c r="B727" t="s">
        <v>45</v>
      </c>
      <c r="E727" t="s">
        <v>22</v>
      </c>
      <c r="F727">
        <v>432.28000000000003</v>
      </c>
      <c r="G727" t="s">
        <v>43</v>
      </c>
    </row>
    <row r="728" spans="1:7" x14ac:dyDescent="0.25">
      <c r="A728" s="1" t="s">
        <v>81</v>
      </c>
      <c r="B728" t="s">
        <v>20</v>
      </c>
      <c r="E728" t="s">
        <v>22</v>
      </c>
      <c r="F728">
        <v>4338.8100000000004</v>
      </c>
      <c r="G728" t="s">
        <v>15</v>
      </c>
    </row>
    <row r="729" spans="1:7" x14ac:dyDescent="0.25">
      <c r="A729" s="1" t="s">
        <v>81</v>
      </c>
      <c r="B729" t="s">
        <v>66</v>
      </c>
      <c r="E729" t="s">
        <v>22</v>
      </c>
      <c r="F729">
        <v>1567.02</v>
      </c>
      <c r="G729" t="s">
        <v>43</v>
      </c>
    </row>
    <row r="730" spans="1:7" x14ac:dyDescent="0.25">
      <c r="A730" s="1" t="s">
        <v>81</v>
      </c>
      <c r="B730" t="s">
        <v>45</v>
      </c>
      <c r="E730" t="s">
        <v>22</v>
      </c>
      <c r="F730">
        <v>1039.1699999999998</v>
      </c>
      <c r="G730" t="s">
        <v>43</v>
      </c>
    </row>
    <row r="731" spans="1:7" x14ac:dyDescent="0.25">
      <c r="A731" s="1" t="s">
        <v>82</v>
      </c>
      <c r="B731" t="s">
        <v>38</v>
      </c>
      <c r="E731" t="s">
        <v>22</v>
      </c>
      <c r="F731">
        <v>771.4</v>
      </c>
      <c r="G731" t="s">
        <v>11</v>
      </c>
    </row>
    <row r="732" spans="1:7" x14ac:dyDescent="0.25">
      <c r="A732" s="1" t="s">
        <v>82</v>
      </c>
      <c r="B732" t="s">
        <v>45</v>
      </c>
      <c r="E732" t="s">
        <v>22</v>
      </c>
      <c r="F732">
        <v>1636.39</v>
      </c>
      <c r="G732" t="s">
        <v>11</v>
      </c>
    </row>
    <row r="733" spans="1:7" x14ac:dyDescent="0.25">
      <c r="A733" s="1" t="s">
        <v>82</v>
      </c>
      <c r="B733" t="s">
        <v>20</v>
      </c>
      <c r="E733" t="s">
        <v>22</v>
      </c>
      <c r="F733">
        <v>1515.2399999999998</v>
      </c>
      <c r="G733" t="s">
        <v>43</v>
      </c>
    </row>
    <row r="734" spans="1:7" x14ac:dyDescent="0.25">
      <c r="A734" s="1" t="s">
        <v>83</v>
      </c>
      <c r="B734" t="s">
        <v>20</v>
      </c>
      <c r="E734" t="s">
        <v>22</v>
      </c>
      <c r="F734">
        <v>4142.07</v>
      </c>
      <c r="G734" t="s">
        <v>11</v>
      </c>
    </row>
    <row r="735" spans="1:7" x14ac:dyDescent="0.25">
      <c r="A735" s="1" t="s">
        <v>83</v>
      </c>
      <c r="B735" t="s">
        <v>38</v>
      </c>
      <c r="E735" t="s">
        <v>22</v>
      </c>
      <c r="F735">
        <v>1069.47</v>
      </c>
      <c r="G735" t="s">
        <v>43</v>
      </c>
    </row>
    <row r="736" spans="1:7" x14ac:dyDescent="0.25">
      <c r="A736" s="1" t="s">
        <v>83</v>
      </c>
      <c r="B736" t="s">
        <v>54</v>
      </c>
      <c r="E736" t="s">
        <v>22</v>
      </c>
      <c r="F736">
        <v>1059.52</v>
      </c>
      <c r="G736" t="s">
        <v>43</v>
      </c>
    </row>
    <row r="737" spans="1:7" x14ac:dyDescent="0.25">
      <c r="A737" s="1" t="s">
        <v>83</v>
      </c>
      <c r="B737" t="s">
        <v>54</v>
      </c>
      <c r="E737" t="s">
        <v>22</v>
      </c>
      <c r="F737">
        <v>1423.54</v>
      </c>
      <c r="G737" t="s">
        <v>43</v>
      </c>
    </row>
    <row r="738" spans="1:7" x14ac:dyDescent="0.25">
      <c r="A738" s="1" t="s">
        <v>83</v>
      </c>
      <c r="B738" t="s">
        <v>54</v>
      </c>
      <c r="E738" t="s">
        <v>22</v>
      </c>
      <c r="F738">
        <v>3653.02</v>
      </c>
      <c r="G738" t="s">
        <v>15</v>
      </c>
    </row>
    <row r="739" spans="1:7" x14ac:dyDescent="0.25">
      <c r="A739" s="1" t="s">
        <v>83</v>
      </c>
      <c r="B739" t="s">
        <v>38</v>
      </c>
      <c r="E739" t="s">
        <v>22</v>
      </c>
      <c r="F739">
        <v>719.59999999999991</v>
      </c>
      <c r="G739" t="s">
        <v>15</v>
      </c>
    </row>
    <row r="740" spans="1:7" x14ac:dyDescent="0.25">
      <c r="A740" s="1" t="s">
        <v>83</v>
      </c>
      <c r="B740" t="s">
        <v>20</v>
      </c>
      <c r="E740" t="s">
        <v>22</v>
      </c>
      <c r="F740">
        <v>299.71999999999997</v>
      </c>
      <c r="G740" t="s">
        <v>11</v>
      </c>
    </row>
    <row r="741" spans="1:7" x14ac:dyDescent="0.25">
      <c r="A741" s="1" t="s">
        <v>83</v>
      </c>
      <c r="B741" t="s">
        <v>66</v>
      </c>
      <c r="E741" t="s">
        <v>22</v>
      </c>
      <c r="F741">
        <v>3689.62</v>
      </c>
      <c r="G741" t="s">
        <v>43</v>
      </c>
    </row>
    <row r="742" spans="1:7" x14ac:dyDescent="0.25">
      <c r="A742" s="1" t="s">
        <v>84</v>
      </c>
      <c r="B742" t="s">
        <v>20</v>
      </c>
      <c r="E742" t="s">
        <v>22</v>
      </c>
      <c r="F742">
        <v>1680.64</v>
      </c>
      <c r="G742" t="s">
        <v>11</v>
      </c>
    </row>
    <row r="743" spans="1:7" x14ac:dyDescent="0.25">
      <c r="A743" s="1" t="s">
        <v>84</v>
      </c>
      <c r="B743" t="s">
        <v>54</v>
      </c>
      <c r="E743" t="s">
        <v>22</v>
      </c>
      <c r="F743">
        <v>690</v>
      </c>
      <c r="G743" t="s">
        <v>15</v>
      </c>
    </row>
    <row r="744" spans="1:7" x14ac:dyDescent="0.25">
      <c r="A744" s="1" t="s">
        <v>84</v>
      </c>
      <c r="B744" t="s">
        <v>45</v>
      </c>
      <c r="E744" t="s">
        <v>22</v>
      </c>
      <c r="F744">
        <v>1430.29</v>
      </c>
      <c r="G744" t="s">
        <v>11</v>
      </c>
    </row>
    <row r="745" spans="1:7" x14ac:dyDescent="0.25">
      <c r="A745" s="1" t="s">
        <v>84</v>
      </c>
      <c r="B745" t="s">
        <v>38</v>
      </c>
      <c r="E745" t="s">
        <v>22</v>
      </c>
      <c r="F745">
        <v>2079.7200000000003</v>
      </c>
      <c r="G745" t="s">
        <v>15</v>
      </c>
    </row>
    <row r="746" spans="1:7" x14ac:dyDescent="0.25">
      <c r="A746" s="1" t="s">
        <v>84</v>
      </c>
      <c r="B746" t="s">
        <v>66</v>
      </c>
      <c r="E746" t="s">
        <v>22</v>
      </c>
      <c r="F746">
        <v>2686.6</v>
      </c>
      <c r="G746" t="s">
        <v>43</v>
      </c>
    </row>
    <row r="747" spans="1:7" x14ac:dyDescent="0.25">
      <c r="A747" s="1" t="s">
        <v>84</v>
      </c>
      <c r="B747" t="s">
        <v>66</v>
      </c>
      <c r="E747" t="s">
        <v>22</v>
      </c>
      <c r="F747">
        <v>968.3</v>
      </c>
      <c r="G747" t="s">
        <v>43</v>
      </c>
    </row>
    <row r="748" spans="1:7" x14ac:dyDescent="0.25">
      <c r="A748" s="1" t="s">
        <v>85</v>
      </c>
      <c r="B748" t="s">
        <v>66</v>
      </c>
      <c r="E748" t="s">
        <v>22</v>
      </c>
      <c r="F748">
        <v>700.92000000000007</v>
      </c>
      <c r="G748" t="s">
        <v>15</v>
      </c>
    </row>
    <row r="749" spans="1:7" x14ac:dyDescent="0.25">
      <c r="A749" s="1" t="s">
        <v>85</v>
      </c>
      <c r="B749" t="s">
        <v>20</v>
      </c>
      <c r="E749" t="s">
        <v>22</v>
      </c>
      <c r="F749">
        <v>891.44999999999993</v>
      </c>
      <c r="G749" t="s">
        <v>11</v>
      </c>
    </row>
    <row r="750" spans="1:7" x14ac:dyDescent="0.25">
      <c r="A750" s="1" t="s">
        <v>85</v>
      </c>
      <c r="B750" t="s">
        <v>54</v>
      </c>
      <c r="E750" t="s">
        <v>22</v>
      </c>
      <c r="F750">
        <v>708.89</v>
      </c>
      <c r="G750" t="s">
        <v>11</v>
      </c>
    </row>
    <row r="751" spans="1:7" x14ac:dyDescent="0.25">
      <c r="A751" s="1" t="s">
        <v>85</v>
      </c>
      <c r="B751" t="s">
        <v>66</v>
      </c>
      <c r="E751" t="s">
        <v>22</v>
      </c>
      <c r="F751">
        <v>809.55</v>
      </c>
      <c r="G751" t="s">
        <v>11</v>
      </c>
    </row>
  </sheetData>
  <conditionalFormatting sqref="J2:J390">
    <cfRule type="cellIs" dxfId="0" priority="1" operator="lessThan">
      <formula>0</formula>
    </cfRule>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50233-C80D-4453-AF73-312968964589}">
  <dimension ref="A1:C6"/>
  <sheetViews>
    <sheetView workbookViewId="0">
      <selection activeCell="O6" sqref="O6"/>
    </sheetView>
  </sheetViews>
  <sheetFormatPr defaultRowHeight="15" x14ac:dyDescent="0.25"/>
  <cols>
    <col min="2" max="2" width="14" customWidth="1"/>
    <col min="3" max="3" width="14.140625" bestFit="1" customWidth="1"/>
  </cols>
  <sheetData>
    <row r="1" spans="1:3" x14ac:dyDescent="0.25">
      <c r="A1" t="s">
        <v>95</v>
      </c>
      <c r="B1" t="s">
        <v>94</v>
      </c>
      <c r="C1" t="s">
        <v>88</v>
      </c>
    </row>
    <row r="2" spans="1:3" x14ac:dyDescent="0.25">
      <c r="A2" t="s">
        <v>33</v>
      </c>
      <c r="B2" s="28">
        <f>SUMIF(Sales_Data[Sales Area], Table13[[#This Row],[Area]], Sales_Data[Sales Amount])</f>
        <v>1945833.2000000004</v>
      </c>
      <c r="C2" s="28">
        <f>SUMIF(Sales_Data[Sales Area], Table13[[#This Row],[Area]], Sales_Data[Commission])</f>
        <v>157168.13</v>
      </c>
    </row>
    <row r="3" spans="1:3" x14ac:dyDescent="0.25">
      <c r="A3" t="s">
        <v>26</v>
      </c>
      <c r="B3" s="28">
        <f>SUMIF(Sales_Data[Sales Area], Table13[[#This Row],[Area]], Sales_Data[Sales Amount])</f>
        <v>1812496.3000000007</v>
      </c>
      <c r="C3" s="28">
        <f>SUMIF(Sales_Data[Sales Area], Table13[[#This Row],[Area]], Sales_Data[Commission])</f>
        <v>138552.42000000001</v>
      </c>
    </row>
    <row r="4" spans="1:3" x14ac:dyDescent="0.25">
      <c r="A4" t="s">
        <v>10</v>
      </c>
      <c r="B4" s="28">
        <f>SUMIF(Sales_Data[Sales Area], Table13[[#This Row],[Area]], Sales_Data[Sales Amount])</f>
        <v>1805833.5999999996</v>
      </c>
      <c r="C4" s="28">
        <f>SUMIF(Sales_Data[Sales Area], Table13[[#This Row],[Area]], Sales_Data[Commission])</f>
        <v>147698.53000000003</v>
      </c>
    </row>
    <row r="5" spans="1:3" x14ac:dyDescent="0.25">
      <c r="A5" t="s">
        <v>22</v>
      </c>
      <c r="B5" s="28">
        <f>SUMIF(Sales_Data[Sales Area], Table13[[#This Row],[Area]], Sales_Data[Sales Amount])</f>
        <v>1722387.8999999992</v>
      </c>
      <c r="C5" s="28">
        <f>SUMIF(Sales_Data[Sales Area], Table13[[#This Row],[Area]], Sales_Data[Commission])</f>
        <v>128660.95999999998</v>
      </c>
    </row>
    <row r="6" spans="1:3" x14ac:dyDescent="0.25">
      <c r="A6" t="s">
        <v>86</v>
      </c>
      <c r="B6" s="30">
        <f>SUBTOTAL(109,Table13[Sales])</f>
        <v>7286551</v>
      </c>
      <c r="C6" s="30">
        <f>SUBTOTAL(109,Table13[Commission])</f>
        <v>572080.04</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76079-E91E-4E85-8340-2A0FC83E8B10}">
  <sheetPr>
    <tabColor theme="1" tint="4.9989318521683403E-2"/>
  </sheetPr>
  <dimension ref="A1:F16"/>
  <sheetViews>
    <sheetView workbookViewId="0">
      <selection activeCell="A12" sqref="A12"/>
    </sheetView>
  </sheetViews>
  <sheetFormatPr defaultRowHeight="15" x14ac:dyDescent="0.25"/>
  <cols>
    <col min="1" max="1" width="13.7109375" bestFit="1" customWidth="1"/>
    <col min="2" max="2" width="13.28515625" bestFit="1" customWidth="1"/>
  </cols>
  <sheetData>
    <row r="1" spans="1:6" x14ac:dyDescent="0.25">
      <c r="A1" s="9" t="s">
        <v>6</v>
      </c>
      <c r="B1" t="s">
        <v>90</v>
      </c>
    </row>
    <row r="3" spans="1:6" x14ac:dyDescent="0.25">
      <c r="A3" s="9" t="s">
        <v>0</v>
      </c>
      <c r="B3" t="s">
        <v>92</v>
      </c>
      <c r="C3" s="11" t="s">
        <v>96</v>
      </c>
    </row>
    <row r="4" spans="1:6" x14ac:dyDescent="0.25">
      <c r="A4" s="10" t="s">
        <v>97</v>
      </c>
      <c r="B4" s="31">
        <v>584500.19999999995</v>
      </c>
      <c r="C4" s="36">
        <f>GETPIVOTDATA("Sales Amount",$A$3,"Months",1)/GETPIVOTDATA("Sales Amount",$A$3)</f>
        <v>8.0216305354892881E-2</v>
      </c>
    </row>
    <row r="5" spans="1:6" x14ac:dyDescent="0.25">
      <c r="A5" s="10" t="s">
        <v>98</v>
      </c>
      <c r="B5" s="31">
        <v>519336.4</v>
      </c>
      <c r="C5" s="35">
        <f>GETPIVOTDATA("Sales Amount",$A$3,"Months",2)/GETPIVOTDATA("Sales Amount",$A$3)</f>
        <v>7.1273281419426016E-2</v>
      </c>
    </row>
    <row r="6" spans="1:6" x14ac:dyDescent="0.25">
      <c r="A6" s="10" t="s">
        <v>99</v>
      </c>
      <c r="B6" s="31">
        <v>849269.00000000012</v>
      </c>
      <c r="C6" s="35">
        <f>GETPIVOTDATA("Sales Amount",$A$3,"Months",3)/GETPIVOTDATA("Sales Amount",$A$3)</f>
        <v>0.11655294802712562</v>
      </c>
    </row>
    <row r="7" spans="1:6" x14ac:dyDescent="0.25">
      <c r="A7" s="10" t="s">
        <v>100</v>
      </c>
      <c r="B7" s="31">
        <v>630620.60000000009</v>
      </c>
      <c r="C7" s="35">
        <f>GETPIVOTDATA("Sales Amount",$A$3,"Months",4)/GETPIVOTDATA("Sales Amount",$A$3)</f>
        <v>8.6545829432882609E-2</v>
      </c>
    </row>
    <row r="8" spans="1:6" x14ac:dyDescent="0.25">
      <c r="A8" s="10" t="s">
        <v>101</v>
      </c>
      <c r="B8" s="37">
        <v>514485.8</v>
      </c>
      <c r="C8" s="35">
        <f>GETPIVOTDATA("Sales Amount",$A$3,"Months",5)/GETPIVOTDATA("Sales Amount",$A$3)</f>
        <v>7.0607589242153115E-2</v>
      </c>
    </row>
    <row r="9" spans="1:6" x14ac:dyDescent="0.25">
      <c r="A9" s="10" t="s">
        <v>102</v>
      </c>
      <c r="B9" s="31">
        <v>424936.79999999993</v>
      </c>
      <c r="C9" s="33">
        <f>GETPIVOTDATA("Sales Amount",$A$3,"Months",6)/GETPIVOTDATA("Sales Amount",$A$3)</f>
        <v>5.8317961405883245E-2</v>
      </c>
    </row>
    <row r="10" spans="1:6" x14ac:dyDescent="0.25">
      <c r="A10" s="10" t="s">
        <v>103</v>
      </c>
      <c r="B10" s="37">
        <v>595622.89999999991</v>
      </c>
      <c r="C10" s="38">
        <f>GETPIVOTDATA("Sales Amount",$A$3,"Months",7)/GETPIVOTDATA("Sales Amount",$A$3)</f>
        <v>8.1742775148352084E-2</v>
      </c>
    </row>
    <row r="11" spans="1:6" x14ac:dyDescent="0.25">
      <c r="A11" s="10" t="s">
        <v>104</v>
      </c>
      <c r="B11" s="31">
        <v>660578.59999999986</v>
      </c>
      <c r="C11" s="35">
        <f>GETPIVOTDATA("Sales Amount",$A$3,"Months",8)/GETPIVOTDATA("Sales Amount",$A$3)</f>
        <v>9.065723961857948E-2</v>
      </c>
    </row>
    <row r="12" spans="1:6" x14ac:dyDescent="0.25">
      <c r="A12" s="10" t="s">
        <v>105</v>
      </c>
      <c r="B12" s="31">
        <v>635805.00000000012</v>
      </c>
      <c r="C12" s="35">
        <f>GETPIVOTDATA("Sales Amount",$A$3,"Months",9)/GETPIVOTDATA("Sales Amount",$A$3)</f>
        <v>8.7257332035417051E-2</v>
      </c>
    </row>
    <row r="13" spans="1:6" x14ac:dyDescent="0.25">
      <c r="A13" s="10" t="s">
        <v>106</v>
      </c>
      <c r="B13" s="31">
        <v>693219.09999999974</v>
      </c>
      <c r="C13" s="36">
        <f>GETPIVOTDATA("Sales Amount",$A$3,"Months",10)/GETPIVOTDATA("Sales Amount",$A$3)</f>
        <v>9.513679379997475E-2</v>
      </c>
    </row>
    <row r="14" spans="1:6" x14ac:dyDescent="0.25">
      <c r="A14" s="10" t="s">
        <v>107</v>
      </c>
      <c r="B14" s="31">
        <v>700929.79999999993</v>
      </c>
      <c r="C14" s="36">
        <f>GETPIVOTDATA("Sales Amount",$A$3,"Months",11)/GETPIVOTDATA("Sales Amount",$A$3)</f>
        <v>9.6195003644385393E-2</v>
      </c>
      <c r="F14" s="34"/>
    </row>
    <row r="15" spans="1:6" x14ac:dyDescent="0.25">
      <c r="A15" s="10" t="s">
        <v>108</v>
      </c>
      <c r="B15" s="31">
        <v>477246.80000000005</v>
      </c>
      <c r="C15" s="36">
        <f>GETPIVOTDATA("Sales Amount",$A$3,"Months",12)/GETPIVOTDATA("Sales Amount",$A$3)</f>
        <v>6.5496940870927833E-2</v>
      </c>
    </row>
    <row r="16" spans="1:6" x14ac:dyDescent="0.25">
      <c r="A16" s="10" t="s">
        <v>89</v>
      </c>
      <c r="B16" s="31">
        <v>7286550.9999999991</v>
      </c>
      <c r="C16" s="3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1CD5F422E388419BB522F4435A2991" ma:contentTypeVersion="12" ma:contentTypeDescription="Create a new document." ma:contentTypeScope="" ma:versionID="e5c10cafc2c37c7f469fd87ac61c85e7">
  <xsd:schema xmlns:xsd="http://www.w3.org/2001/XMLSchema" xmlns:xs="http://www.w3.org/2001/XMLSchema" xmlns:p="http://schemas.microsoft.com/office/2006/metadata/properties" xmlns:ns2="e126d1a7-de2c-4ae3-80af-dc9ec7d9558b" xmlns:ns3="16c367a0-1ebe-4645-bffe-e50f3117a967" targetNamespace="http://schemas.microsoft.com/office/2006/metadata/properties" ma:root="true" ma:fieldsID="64cf9e92a51322bbdec604bdb87428eb" ns2:_="" ns3:_="">
    <xsd:import namespace="e126d1a7-de2c-4ae3-80af-dc9ec7d9558b"/>
    <xsd:import namespace="16c367a0-1ebe-4645-bffe-e50f3117a96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26d1a7-de2c-4ae3-80af-dc9ec7d955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6c367a0-1ebe-4645-bffe-e50f3117a96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O U D A A B Q S w M E F A A C A A g A E n C Y W X r U g E K k A A A A 9 Q A A A B I A H A B D b 2 5 m a W c v U G F j a 2 F n Z S 5 4 b W w g o h g A K K A U A A A A A A A A A A A A A A A A A A A A A A A A A A A A h Y 8 x D o I w G I W v Q r r T 1 m o M k p 8 y O C o J i Y l x b U q F R i i G F s v d H D y S V x C j q J v j + 9 4 3 v H e / 3 i A d m j q 4 q M 7 q 1 i R o h i k K l J F t o U 2 Z o N 4 d w w i l H H I h T 6 J U w S g b G w + 2 S F D l 3 D k m x H u P / R y 3 X U k Y p T N y y L Y 7 W a l G o I + s / 8 u h N t Y J I x X i s H + N 4 Q y v l j h a M E y B T A w y b b 4 9 G + c + 2 x 8 I 6 7 5 2 f a e 4 M m G + A T J F I O 8 L / A F Q S w M E F A A C A A g A E n C Y 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J w m F l c N E 0 S 3 w A A A E I B A A A T A B w A R m 9 y b X V s Y X M v U 2 V j d G l v b j E u b S C i G A A o o B Q A A A A A A A A A A A A A A A A A A A A A A A A A A A B t T k F q w z A Q v B v 8 B 6 F c b F A N N v T S o E O x 4 2 O g 2 N B D 0 4 M q b x K B v F s k O W 0 I + X s V R F s K 3 c v u z C w z 4 0 E H Q 8 i G t O t 1 n u W Z P y o H E 1 v x 7 e b 5 b h g f + 5 4 z y S y E P G N x B l q c h s i 0 / l R 1 p J c Z M B S 9 s V C 1 h C E C X / D u Y d f R B 1 p S k 9 / 9 + F T a n 3 g p X j q w Z j Y B n O S C C 9 a S X W b 0 s h F s g 5 o m g w d Z N / c R P i 0 U Y A h n C / L 3 r L a E 8 F q K V G f F 2 6 P C Q y w 8 n t / h 1 n R U b / F p d A r 9 n t y c 3 G + i L 1 J 3 c b n w x N Y x P U S F B f g M V 8 G + + e Y P f y 3 z z O C / c e s v U E s B A i 0 A F A A C A A g A E n C Y W X r U g E K k A A A A 9 Q A A A B I A A A A A A A A A A A A A A A A A A A A A A E N v b m Z p Z y 9 Q Y W N r Y W d l L n h t b F B L A Q I t A B Q A A g A I A B J w m F k P y u m r p A A A A O k A A A A T A A A A A A A A A A A A A A A A A P A A A A B b Q 2 9 u d G V u d F 9 U e X B l c 1 0 u e G 1 s U E s B A i 0 A F A A C A A g A E n C Y W V w 0 T R L f A A A A Q g E A A B M A A A A A A A A A A A A A A A A A 4 Q E A A E Z v c m 1 1 b G F z L 1 N l Y 3 R p b 2 4 x L m 1 Q S w U G A A A A A A M A A w D C A A A A D 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Q g A A A A A A A A n C 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5 F V y 1 T V E F G R 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M S I g L z 4 8 R W 5 0 c n k g V H l w Z T 0 i R m l s b E V y c m 9 y Q 2 9 k Z S I g V m F s d W U 9 I n N V b m t u b 3 d u I i A v P j x F b n R y e S B U e X B l P S J G a W x s R X J y b 3 J D b 3 V u d C I g V m F s d W U 9 I m w w I i A v P j x F b n R y e S B U e X B l P S J G a W x s T G F z d F V w Z G F 0 Z W Q i I F Z h b H V l P S J k M j A y N C 0 x M i 0 y N F Q w O T o w M D o x M y 4 y M j c x M T A x 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T k V X L V N U Q U Z G L 0 N o Y W 5 n Z W Q g V H l w Z S 5 7 Q 2 9 s d W 1 u M S w w f S Z x d W 9 0 O y w m c X V v d D t T Z W N 0 a W 9 u M S 9 O R V c t U 1 R B R k Y v Q 2 h h b m d l Z C B U e X B l L n t D b 2 x 1 b W 4 y L D F 9 J n F 1 b 3 Q 7 X S w m c X V v d D t D b 2 x 1 b W 5 D b 3 V u d C Z x d W 9 0 O z o y L C Z x d W 9 0 O 0 t l e U N v b H V t b k 5 h b W V z J n F 1 b 3 Q 7 O l t d L C Z x d W 9 0 O 0 N v b H V t b k l k Z W 5 0 a X R p Z X M m c X V v d D s 6 W y Z x d W 9 0 O 1 N l Y 3 R p b 2 4 x L 0 5 F V y 1 T V E F G R i 9 D a G F u Z 2 V k I F R 5 c G U u e 0 N v b H V t b j E s M H 0 m c X V v d D s s J n F 1 b 3 Q 7 U 2 V j d G l v b j E v T k V X L V N U Q U Z G L 0 N o Y W 5 n Z W Q g V H l w Z S 5 7 Q 2 9 s d W 1 u M i w x f S Z x d W 9 0 O 1 0 s J n F 1 b 3 Q 7 U m V s Y X R p b 2 5 z a G l w S W 5 m b y Z x d W 9 0 O z p b X X 0 i I C 8 + P C 9 T d G F i b G V F b n R y a W V z P j w v S X R l b T 4 8 S X R l b T 4 8 S X R l b U x v Y 2 F 0 a W 9 u P j x J d G V t V H l w Z T 5 G b 3 J t d W x h P C 9 J d G V t V H l w Z T 4 8 S X R l b V B h d G g + U 2 V j d G l v b j E v T k V X L V N U Q U Z G L 1 N v d X J j Z T w v S X R l b V B h d G g + P C 9 J d G V t T G 9 j Y X R p b 2 4 + P F N 0 Y W J s Z U V u d H J p Z X M g L z 4 8 L 0 l 0 Z W 0 + P E l 0 Z W 0 + P E l 0 Z W 1 M b 2 N h d G l v b j 4 8 S X R l b V R 5 c G U + R m 9 y b X V s Y T w v S X R l b V R 5 c G U + P E l 0 Z W 1 Q Y X R o P l N l Y 3 R p b 2 4 x L 0 5 F V y 1 T V E F G R i 9 D a G F u Z 2 V k J T I w V H l w Z T w v S X R l b V B h d G g + P C 9 J d G V t T G 9 j Y X R p b 2 4 + P F N 0 Y W J s Z U V u d H J p Z X M g L z 4 8 L 0 l 0 Z W 0 + P C 9 J d G V t c z 4 8 L 0 x v Y 2 F s U G F j a 2 F n Z U 1 l d G F k Y X R h R m l s Z T 4 W A A A A U E s F B g A A A A A A A A A A A A A A A A A A A A A A A C Y B A A A B A A A A 0 I y d 3 w E V 0 R G M e g D A T 8 K X 6 w E A A A D F O P k j f a W J S L W T Z s l D I 8 A v A A A A A A I A A A A A A B B m A A A A A Q A A I A A A A N N 3 a X 5 S W T s W D e c 7 g 9 y g l X W j c o M 8 m H 0 j 7 x M m M q N 6 w 3 m Q A A A A A A 6 A A A A A A g A A I A A A A M q y o b n 8 c B H E m M e f j A l e x d z P s x 5 k w J o N r 6 M + 6 n U V / 9 A e U A A A A C E g h Z 7 e X m j 6 j R B X d r C X R S w 0 b L 9 i 7 R H 6 t E q B L 9 J c 8 V 6 9 T r V F l t x E d S r u i y S E F D 4 + z 3 9 s n 2 X S y L + t j L S r u w 0 M J Y Z D u U H J E 6 Y t g P 9 E X I / v 1 / C n Q A A A A D J d U s H j Z c B 4 T n c w 8 / Q a e 7 m x L c S v I X p z O K k s z x 2 n v U N E q A t N w c Y f Z / A T / I 4 1 C x f f R 8 a Z 9 L V M o k g L B X P P e E m s A P Q = < / 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05788C-CCE3-43E2-B02F-684784C71F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26d1a7-de2c-4ae3-80af-dc9ec7d9558b"/>
    <ds:schemaRef ds:uri="16c367a0-1ebe-4645-bffe-e50f3117a9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F709CDF-5853-4E95-874A-B5DF482F748B}">
  <ds:schemaRefs>
    <ds:schemaRef ds:uri="http://schemas.microsoft.com/DataMashup"/>
  </ds:schemaRefs>
</ds:datastoreItem>
</file>

<file path=customXml/itemProps3.xml><?xml version="1.0" encoding="utf-8"?>
<ds:datastoreItem xmlns:ds="http://schemas.openxmlformats.org/officeDocument/2006/customXml" ds:itemID="{4542A510-48B6-43F9-AAB2-E3FA724FCB53}">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582D493F-1B21-493B-8C3B-146983EC30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Cover Sheet</vt:lpstr>
      <vt:lpstr>All Sales</vt:lpstr>
      <vt:lpstr>North</vt:lpstr>
      <vt:lpstr>South</vt:lpstr>
      <vt:lpstr>East</vt:lpstr>
      <vt:lpstr>West</vt:lpstr>
      <vt:lpstr>Copy of All Sales</vt:lpstr>
      <vt:lpstr>Chart</vt:lpstr>
      <vt:lpstr>Sales Analysis</vt:lpstr>
      <vt:lpstr>New Staff</vt:lpstr>
      <vt:lpstr>'Copy of All Sales'!commission</vt:lpstr>
      <vt:lpstr>commission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2021-11-26T10:50:27Z</dcterms:created>
  <dcterms:modified xsi:type="dcterms:W3CDTF">2024-12-24T09:55:42Z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0x0101000E1CD5F422E388419BB522F4435A2991</vt:lpwstr>
  </property>
</Properties>
</file>